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745" activeTab="2"/>
  </bookViews>
  <sheets>
    <sheet name="Leaders" sheetId="1" r:id="rId1"/>
    <sheet name="Personalities" sheetId="2" r:id="rId2"/>
    <sheet name="Leader Priorities" sheetId="3" r:id="rId3"/>
    <sheet name="Leader_Personalities" sheetId="4" r:id="rId4"/>
    <sheet name="Building_Priorities" sheetId="5" r:id="rId5"/>
    <sheet name="Build_Priorities" sheetId="6" r:id="rId6"/>
    <sheet name="Policy Priorities" sheetId="7" r:id="rId7"/>
    <sheet name="Purchase" sheetId="8" r:id="rId8"/>
    <sheet name="Purchase_2" sheetId="9" r:id="rId9"/>
    <sheet name="Purchase Priority" sheetId="10" r:id="rId10"/>
    <sheet name="CS Priority" sheetId="11" r:id="rId11"/>
    <sheet name="CS Priority UN" sheetId="12" r:id="rId12"/>
    <sheet name="Barbarians" sheetId="13" r:id="rId13"/>
    <sheet name="D_Overview" sheetId="14" r:id="rId14"/>
    <sheet name="D_Economic" sheetId="15" r:id="rId15"/>
    <sheet name="D_Military" sheetId="16" r:id="rId16"/>
    <sheet name="CSBonuses" sheetId="17" r:id="rId17"/>
    <sheet name="CS Influence" sheetId="18" r:id="rId18"/>
    <sheet name="CS &amp; Resources" sheetId="19" r:id="rId19"/>
  </sheets>
  <calcPr calcId="145621"/>
</workbook>
</file>

<file path=xl/calcChain.xml><?xml version="1.0" encoding="utf-8"?>
<calcChain xmlns="http://schemas.openxmlformats.org/spreadsheetml/2006/main">
  <c r="AY153" i="3" l="1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52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15" i="3"/>
  <c r="AY111" i="3"/>
  <c r="AY112" i="3"/>
  <c r="AY113" i="3"/>
  <c r="AY114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78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41" i="3"/>
  <c r="AV77" i="3"/>
  <c r="AT77" i="3"/>
  <c r="AU77" i="3"/>
  <c r="AS77" i="3"/>
  <c r="AV41" i="3"/>
  <c r="AU41" i="3"/>
  <c r="AT42" i="3"/>
  <c r="AT41" i="3"/>
  <c r="AS41" i="3"/>
  <c r="AV43" i="3" l="1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U42" i="3"/>
  <c r="AV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42" i="3"/>
  <c r="AY31" i="3"/>
  <c r="AX4" i="3"/>
  <c r="AY4" i="3" s="1"/>
  <c r="AX5" i="3"/>
  <c r="AY5" i="3" s="1"/>
  <c r="AX6" i="3"/>
  <c r="AY6" i="3" s="1"/>
  <c r="AX7" i="3"/>
  <c r="AY7" i="3" s="1"/>
  <c r="AX8" i="3"/>
  <c r="AY8" i="3" s="1"/>
  <c r="AX9" i="3"/>
  <c r="AY9" i="3" s="1"/>
  <c r="AX10" i="3"/>
  <c r="AY10" i="3" s="1"/>
  <c r="AX11" i="3"/>
  <c r="AY11" i="3" s="1"/>
  <c r="AX12" i="3"/>
  <c r="AY12" i="3" s="1"/>
  <c r="AX13" i="3"/>
  <c r="AY13" i="3" s="1"/>
  <c r="AX14" i="3"/>
  <c r="AY14" i="3" s="1"/>
  <c r="AX15" i="3"/>
  <c r="AY15" i="3" s="1"/>
  <c r="AX16" i="3"/>
  <c r="AY16" i="3" s="1"/>
  <c r="AX17" i="3"/>
  <c r="AY17" i="3" s="1"/>
  <c r="AX18" i="3"/>
  <c r="AY18" i="3" s="1"/>
  <c r="AX19" i="3"/>
  <c r="AY19" i="3" s="1"/>
  <c r="AX20" i="3"/>
  <c r="AY20" i="3" s="1"/>
  <c r="AX21" i="3"/>
  <c r="AY21" i="3" s="1"/>
  <c r="AX22" i="3"/>
  <c r="AY22" i="3" s="1"/>
  <c r="AX23" i="3"/>
  <c r="AY23" i="3" s="1"/>
  <c r="AX24" i="3"/>
  <c r="AY24" i="3" s="1"/>
  <c r="AX25" i="3"/>
  <c r="AY25" i="3" s="1"/>
  <c r="AX26" i="3"/>
  <c r="AY26" i="3" s="1"/>
  <c r="AX27" i="3"/>
  <c r="AY27" i="3" s="1"/>
  <c r="AX28" i="3"/>
  <c r="AY28" i="3" s="1"/>
  <c r="AX29" i="3"/>
  <c r="AY29" i="3" s="1"/>
  <c r="AX30" i="3"/>
  <c r="AY30" i="3" s="1"/>
  <c r="AX31" i="3"/>
  <c r="AX32" i="3"/>
  <c r="AY32" i="3" s="1"/>
  <c r="AX33" i="3"/>
  <c r="AY33" i="3" s="1"/>
  <c r="AX34" i="3"/>
  <c r="AY34" i="3" s="1"/>
  <c r="AX35" i="3"/>
  <c r="AY35" i="3" s="1"/>
  <c r="AX36" i="3"/>
  <c r="AY36" i="3" s="1"/>
  <c r="AX37" i="3"/>
  <c r="AY37" i="3" s="1"/>
  <c r="AX3" i="3"/>
  <c r="AY3" i="3" s="1"/>
  <c r="AT39" i="3"/>
  <c r="AU39" i="3"/>
  <c r="AV39" i="3"/>
  <c r="AS39" i="3"/>
  <c r="AP39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" i="3"/>
  <c r="B13" i="13"/>
  <c r="C13" i="13"/>
  <c r="D13" i="13"/>
  <c r="E13" i="13"/>
  <c r="F13" i="13"/>
  <c r="G13" i="13"/>
  <c r="B14" i="13"/>
  <c r="C14" i="13"/>
  <c r="D14" i="13"/>
  <c r="E14" i="13"/>
  <c r="F14" i="13"/>
  <c r="G14" i="13"/>
  <c r="B15" i="13"/>
  <c r="C15" i="13"/>
  <c r="D15" i="13"/>
  <c r="E15" i="13"/>
  <c r="F15" i="13"/>
  <c r="G15" i="13"/>
  <c r="B16" i="13"/>
  <c r="C16" i="13"/>
  <c r="D16" i="13"/>
  <c r="E16" i="13"/>
  <c r="F16" i="13"/>
  <c r="G16" i="13"/>
  <c r="B17" i="13"/>
  <c r="C17" i="13"/>
  <c r="D17" i="13"/>
  <c r="E17" i="13"/>
  <c r="F17" i="13"/>
  <c r="G17" i="13"/>
  <c r="B18" i="13"/>
  <c r="C18" i="13"/>
  <c r="D18" i="13"/>
  <c r="E18" i="13"/>
  <c r="F18" i="13"/>
  <c r="G18" i="13"/>
  <c r="B19" i="13"/>
  <c r="C19" i="13"/>
  <c r="D19" i="13"/>
  <c r="E19" i="13"/>
  <c r="F19" i="13"/>
  <c r="G19" i="13"/>
  <c r="B20" i="13"/>
  <c r="C20" i="13"/>
  <c r="D20" i="13"/>
  <c r="E20" i="13"/>
  <c r="F20" i="13"/>
  <c r="G20" i="13"/>
  <c r="AI28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P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AP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AP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AP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AP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AP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AP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AP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AP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AP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AP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AP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AP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AP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AP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AP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AP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AP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AP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AP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AP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AP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AP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AP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AP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AP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AP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AP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AP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AP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AP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AP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AP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AP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AP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AP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AP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AP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AP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AP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AP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AP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AP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AP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AP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AP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AP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AP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AP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AP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AP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AP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AP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AP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AP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AP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AP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AP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AP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AP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AP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AP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AP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AP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AP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AP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AP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AP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AP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AP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AP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AP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AP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AP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AP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AP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AP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AP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AP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AP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AP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AP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AP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AP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AP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AP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AP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AP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AP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AP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AP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AP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AP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AP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AP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AP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AP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AP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AP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AP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AP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AP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AP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AP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AP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AP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AP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AP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AP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AP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AP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AP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AP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AP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AP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AP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AP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AP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AP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AP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AP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AP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AP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AP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AP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AP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C2" i="19"/>
  <c r="C3" i="19"/>
  <c r="C4" i="19"/>
  <c r="C5" i="19"/>
  <c r="C6" i="19"/>
  <c r="C10" i="19"/>
  <c r="C11" i="19"/>
  <c r="C12" i="19"/>
  <c r="C13" i="19"/>
  <c r="C14" i="19"/>
  <c r="C20" i="19"/>
  <c r="C21" i="19"/>
  <c r="C22" i="19"/>
  <c r="C23" i="19"/>
  <c r="C24" i="19"/>
  <c r="B3" i="18"/>
  <c r="B4" i="18"/>
  <c r="B5" i="18"/>
  <c r="B6" i="18"/>
  <c r="B7" i="18"/>
  <c r="B8" i="18"/>
  <c r="B9" i="18"/>
  <c r="B10" i="18"/>
  <c r="B11" i="18"/>
  <c r="B12" i="18"/>
  <c r="B13" i="18"/>
  <c r="B2" i="11"/>
  <c r="L2" i="11"/>
  <c r="B3" i="11"/>
  <c r="L3" i="11"/>
  <c r="B4" i="11"/>
  <c r="L4" i="11"/>
  <c r="B5" i="11"/>
  <c r="L5" i="11"/>
  <c r="B6" i="11"/>
  <c r="L6" i="11"/>
  <c r="B7" i="11"/>
  <c r="L7" i="11"/>
  <c r="B8" i="11"/>
  <c r="L8" i="11"/>
  <c r="B9" i="11"/>
  <c r="L9" i="11"/>
  <c r="B10" i="11"/>
  <c r="L10" i="11"/>
  <c r="B11" i="11"/>
  <c r="L11" i="11"/>
  <c r="B12" i="11"/>
  <c r="L12" i="11"/>
  <c r="B13" i="11"/>
  <c r="B14" i="11"/>
  <c r="B15" i="11"/>
  <c r="B16" i="11"/>
  <c r="B17" i="11"/>
  <c r="B18" i="11"/>
  <c r="B19" i="11"/>
  <c r="B20" i="11"/>
  <c r="B21" i="11"/>
  <c r="B22" i="11"/>
  <c r="B23" i="11"/>
  <c r="B26" i="11"/>
  <c r="B27" i="11"/>
  <c r="B28" i="11"/>
  <c r="B29" i="11"/>
  <c r="B30" i="11"/>
  <c r="B31" i="11"/>
  <c r="B32" i="11"/>
  <c r="B33" i="11"/>
  <c r="B34" i="11"/>
  <c r="B35" i="11"/>
  <c r="B36" i="11"/>
  <c r="B39" i="11"/>
  <c r="B40" i="11"/>
  <c r="B41" i="11"/>
  <c r="B42" i="11"/>
  <c r="B43" i="11"/>
  <c r="B44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C5" i="17"/>
  <c r="D5" i="17"/>
  <c r="E5" i="17"/>
  <c r="F5" i="17"/>
  <c r="C6" i="17"/>
  <c r="D6" i="17"/>
  <c r="E6" i="17"/>
  <c r="F6" i="17"/>
  <c r="C7" i="17"/>
  <c r="D7" i="17"/>
  <c r="E7" i="17"/>
  <c r="F7" i="17"/>
  <c r="C8" i="17"/>
  <c r="D8" i="17"/>
  <c r="E8" i="17"/>
  <c r="F8" i="17"/>
  <c r="C9" i="17"/>
  <c r="D9" i="17"/>
  <c r="E9" i="17"/>
  <c r="F9" i="17"/>
  <c r="C10" i="17"/>
  <c r="D10" i="17"/>
  <c r="E10" i="17"/>
  <c r="F10" i="17"/>
  <c r="C11" i="17"/>
  <c r="D11" i="17"/>
  <c r="E11" i="17"/>
  <c r="F11" i="17"/>
  <c r="C16" i="17"/>
  <c r="D16" i="17"/>
  <c r="E16" i="17"/>
  <c r="F16" i="17"/>
  <c r="G16" i="17"/>
  <c r="C17" i="17"/>
  <c r="D17" i="17"/>
  <c r="E17" i="17"/>
  <c r="F17" i="17"/>
  <c r="G17" i="17"/>
  <c r="C18" i="17"/>
  <c r="D18" i="17"/>
  <c r="E18" i="17"/>
  <c r="F18" i="17"/>
  <c r="G18" i="17"/>
  <c r="C19" i="17"/>
  <c r="D19" i="17"/>
  <c r="E19" i="17"/>
  <c r="F19" i="17"/>
  <c r="G19" i="17"/>
  <c r="C20" i="17"/>
  <c r="D20" i="17"/>
  <c r="E20" i="17"/>
  <c r="F20" i="17"/>
  <c r="G20" i="17"/>
  <c r="C21" i="17"/>
  <c r="D21" i="17"/>
  <c r="E21" i="17"/>
  <c r="F21" i="17"/>
  <c r="G21" i="17"/>
  <c r="C22" i="17"/>
  <c r="D22" i="17"/>
  <c r="E22" i="17"/>
  <c r="F22" i="17"/>
  <c r="G22" i="17"/>
  <c r="C2" i="15"/>
  <c r="G2" i="15"/>
  <c r="Z2" i="15"/>
  <c r="AA2" i="15"/>
  <c r="C3" i="15"/>
  <c r="G3" i="15"/>
  <c r="Z3" i="15"/>
  <c r="AA3" i="15"/>
  <c r="C4" i="15"/>
  <c r="G4" i="15"/>
  <c r="Z4" i="15"/>
  <c r="AA4" i="15"/>
  <c r="C5" i="15"/>
  <c r="E5" i="15"/>
  <c r="H5" i="15"/>
  <c r="I5" i="15"/>
  <c r="M5" i="15"/>
  <c r="N5" i="15"/>
  <c r="O5" i="15"/>
  <c r="P5" i="15"/>
  <c r="Q5" i="15"/>
  <c r="R5" i="15"/>
  <c r="Z5" i="15"/>
  <c r="AA5" i="15"/>
  <c r="C6" i="15"/>
  <c r="E6" i="15"/>
  <c r="H6" i="15"/>
  <c r="I6" i="15"/>
  <c r="M6" i="15"/>
  <c r="N6" i="15"/>
  <c r="O6" i="15"/>
  <c r="P6" i="15"/>
  <c r="Q6" i="15"/>
  <c r="R6" i="15"/>
  <c r="Z6" i="15"/>
  <c r="AA6" i="15"/>
  <c r="C7" i="15"/>
  <c r="E7" i="15"/>
  <c r="H7" i="15"/>
  <c r="I7" i="15"/>
  <c r="M7" i="15"/>
  <c r="N7" i="15"/>
  <c r="O7" i="15"/>
  <c r="P7" i="15"/>
  <c r="Q7" i="15"/>
  <c r="R7" i="15"/>
  <c r="Z7" i="15"/>
  <c r="AA7" i="15"/>
  <c r="C8" i="15"/>
  <c r="E8" i="15"/>
  <c r="H8" i="15"/>
  <c r="I8" i="15"/>
  <c r="M8" i="15"/>
  <c r="N8" i="15"/>
  <c r="O8" i="15"/>
  <c r="P8" i="15"/>
  <c r="Q8" i="15"/>
  <c r="R8" i="15"/>
  <c r="C9" i="15"/>
  <c r="E9" i="15"/>
  <c r="H9" i="15"/>
  <c r="I9" i="15"/>
  <c r="M9" i="15"/>
  <c r="N9" i="15"/>
  <c r="O9" i="15"/>
  <c r="P9" i="15"/>
  <c r="Q9" i="15"/>
  <c r="R9" i="15"/>
  <c r="C50" i="15"/>
  <c r="H2" i="16"/>
  <c r="I2" i="16"/>
  <c r="H3" i="16"/>
  <c r="I3" i="16"/>
  <c r="H4" i="16"/>
  <c r="I4" i="16"/>
  <c r="P4" i="16"/>
  <c r="Q4" i="16"/>
  <c r="R4" i="16"/>
  <c r="S4" i="16"/>
  <c r="X4" i="16"/>
  <c r="Y4" i="16"/>
  <c r="Z4" i="16"/>
  <c r="AA4" i="16"/>
  <c r="H5" i="16"/>
  <c r="I5" i="16"/>
  <c r="P5" i="16"/>
  <c r="Q5" i="16"/>
  <c r="R5" i="16"/>
  <c r="S5" i="16"/>
  <c r="X5" i="16"/>
  <c r="Y5" i="16"/>
  <c r="Z5" i="16"/>
  <c r="AA5" i="16"/>
  <c r="H6" i="16"/>
  <c r="I6" i="16"/>
  <c r="P6" i="16"/>
  <c r="Q6" i="16"/>
  <c r="R6" i="16"/>
  <c r="S6" i="16"/>
  <c r="X6" i="16"/>
  <c r="Y6" i="16"/>
  <c r="Z6" i="16"/>
  <c r="AA6" i="16"/>
  <c r="H7" i="16"/>
  <c r="I7" i="16"/>
  <c r="P7" i="16"/>
  <c r="Q7" i="16"/>
  <c r="R7" i="16"/>
  <c r="S7" i="16"/>
  <c r="X7" i="16"/>
  <c r="Y7" i="16"/>
  <c r="Z7" i="16"/>
  <c r="AA7" i="16"/>
  <c r="P8" i="16"/>
  <c r="Q8" i="16"/>
  <c r="R8" i="16"/>
  <c r="S8" i="16"/>
  <c r="X8" i="16"/>
  <c r="Y8" i="16"/>
  <c r="Z8" i="16"/>
  <c r="AA8" i="16"/>
  <c r="P12" i="16"/>
  <c r="Q12" i="16"/>
  <c r="R12" i="16"/>
  <c r="S12" i="16"/>
  <c r="X12" i="16"/>
  <c r="Y12" i="16"/>
  <c r="Z12" i="16"/>
  <c r="AA12" i="16"/>
  <c r="P13" i="16"/>
  <c r="Q13" i="16"/>
  <c r="R13" i="16"/>
  <c r="S13" i="16"/>
  <c r="X13" i="16"/>
  <c r="Y13" i="16"/>
  <c r="Z13" i="16"/>
  <c r="AA13" i="16"/>
  <c r="P14" i="16"/>
  <c r="Q14" i="16"/>
  <c r="R14" i="16"/>
  <c r="S14" i="16"/>
  <c r="X14" i="16"/>
  <c r="Y14" i="16"/>
  <c r="Z14" i="16"/>
  <c r="AA14" i="16"/>
  <c r="P15" i="16"/>
  <c r="Q15" i="16"/>
  <c r="R15" i="16"/>
  <c r="S15" i="16"/>
  <c r="X15" i="16"/>
  <c r="Y15" i="16"/>
  <c r="Z15" i="16"/>
  <c r="AA15" i="16"/>
  <c r="P16" i="16"/>
  <c r="Q16" i="16"/>
  <c r="R16" i="16"/>
  <c r="S16" i="16"/>
  <c r="X16" i="16"/>
  <c r="Y16" i="16"/>
  <c r="Z16" i="16"/>
  <c r="AA16" i="16"/>
  <c r="P31" i="16"/>
  <c r="Q31" i="16"/>
  <c r="R31" i="16"/>
  <c r="S31" i="16"/>
  <c r="P32" i="16"/>
  <c r="Q32" i="16"/>
  <c r="R32" i="16"/>
  <c r="S32" i="16"/>
  <c r="P33" i="16"/>
  <c r="Q33" i="16"/>
  <c r="R33" i="16"/>
  <c r="S33" i="16"/>
  <c r="P34" i="16"/>
  <c r="Q34" i="16"/>
  <c r="R34" i="16"/>
  <c r="S34" i="16"/>
  <c r="P35" i="16"/>
  <c r="Q35" i="16"/>
  <c r="R35" i="16"/>
  <c r="S35" i="16"/>
  <c r="C3" i="3"/>
  <c r="D3" i="3"/>
  <c r="E3" i="3"/>
  <c r="F3" i="3"/>
  <c r="G3" i="3"/>
  <c r="H3" i="3"/>
  <c r="I3" i="3"/>
  <c r="J3" i="3"/>
  <c r="K3" i="3"/>
  <c r="M3" i="3"/>
  <c r="N3" i="3"/>
  <c r="O3" i="3"/>
  <c r="P3" i="3"/>
  <c r="Q3" i="3"/>
  <c r="R3" i="3"/>
  <c r="S3" i="3"/>
  <c r="T3" i="3"/>
  <c r="V3" i="3"/>
  <c r="W3" i="3"/>
  <c r="X3" i="3"/>
  <c r="Y3" i="3"/>
  <c r="Z3" i="3"/>
  <c r="AA3" i="3"/>
  <c r="AB3" i="3"/>
  <c r="AC3" i="3"/>
  <c r="AE3" i="3"/>
  <c r="AF3" i="3"/>
  <c r="AG3" i="3"/>
  <c r="AH3" i="3"/>
  <c r="AI3" i="3"/>
  <c r="AJ3" i="3"/>
  <c r="AK3" i="3"/>
  <c r="AL3" i="3"/>
  <c r="AM3" i="3"/>
  <c r="C4" i="3"/>
  <c r="F4" i="3"/>
  <c r="G4" i="3"/>
  <c r="G43" i="3" s="1"/>
  <c r="H4" i="3"/>
  <c r="H43" i="3" s="1"/>
  <c r="I4" i="3"/>
  <c r="M4" i="3"/>
  <c r="N4" i="3"/>
  <c r="O4" i="3"/>
  <c r="P4" i="3"/>
  <c r="Q4" i="3"/>
  <c r="R4" i="3"/>
  <c r="S4" i="3"/>
  <c r="T4" i="3"/>
  <c r="V4" i="3"/>
  <c r="W4" i="3"/>
  <c r="X4" i="3"/>
  <c r="Y4" i="3"/>
  <c r="Z4" i="3"/>
  <c r="AA4" i="3"/>
  <c r="AB4" i="3"/>
  <c r="AC4" i="3"/>
  <c r="AF4" i="3"/>
  <c r="AE4" i="3" s="1"/>
  <c r="AG4" i="3"/>
  <c r="AG43" i="3" s="1"/>
  <c r="AH4" i="3"/>
  <c r="AI4" i="3"/>
  <c r="AJ4" i="3"/>
  <c r="AK4" i="3"/>
  <c r="AK43" i="3" s="1"/>
  <c r="AL4" i="3"/>
  <c r="C5" i="3"/>
  <c r="D5" i="3"/>
  <c r="E5" i="3"/>
  <c r="F5" i="3"/>
  <c r="G5" i="3"/>
  <c r="H5" i="3"/>
  <c r="I5" i="3"/>
  <c r="J5" i="3"/>
  <c r="K5" i="3"/>
  <c r="M5" i="3"/>
  <c r="N5" i="3"/>
  <c r="O5" i="3"/>
  <c r="P5" i="3"/>
  <c r="Q5" i="3"/>
  <c r="R5" i="3"/>
  <c r="S5" i="3"/>
  <c r="T5" i="3"/>
  <c r="V5" i="3"/>
  <c r="W5" i="3"/>
  <c r="X5" i="3"/>
  <c r="Y5" i="3"/>
  <c r="Z5" i="3"/>
  <c r="AA5" i="3"/>
  <c r="AB5" i="3"/>
  <c r="AC5" i="3"/>
  <c r="AE5" i="3"/>
  <c r="AF5" i="3"/>
  <c r="AG5" i="3"/>
  <c r="AH5" i="3"/>
  <c r="AI5" i="3"/>
  <c r="AJ5" i="3"/>
  <c r="AK5" i="3"/>
  <c r="AL5" i="3"/>
  <c r="AM5" i="3"/>
  <c r="C6" i="3"/>
  <c r="D6" i="3"/>
  <c r="E6" i="3"/>
  <c r="F6" i="3"/>
  <c r="G6" i="3"/>
  <c r="H6" i="3"/>
  <c r="I6" i="3"/>
  <c r="J6" i="3"/>
  <c r="K6" i="3"/>
  <c r="M6" i="3"/>
  <c r="N6" i="3"/>
  <c r="O6" i="3"/>
  <c r="P6" i="3"/>
  <c r="R6" i="3"/>
  <c r="S6" i="3"/>
  <c r="T6" i="3"/>
  <c r="T45" i="3" s="1"/>
  <c r="V6" i="3"/>
  <c r="X6" i="3"/>
  <c r="Y6" i="3"/>
  <c r="Y45" i="3" s="1"/>
  <c r="Z6" i="3"/>
  <c r="Z45" i="3" s="1"/>
  <c r="AA6" i="3"/>
  <c r="AB6" i="3"/>
  <c r="AC6" i="3"/>
  <c r="AC45" i="3" s="1"/>
  <c r="AE6" i="3"/>
  <c r="AE45" i="3" s="1"/>
  <c r="AF6" i="3"/>
  <c r="AG6" i="3"/>
  <c r="AH6" i="3"/>
  <c r="AH45" i="3" s="1"/>
  <c r="AI6" i="3"/>
  <c r="AI45" i="3" s="1"/>
  <c r="AJ6" i="3"/>
  <c r="AK6" i="3"/>
  <c r="AL6" i="3"/>
  <c r="AL45" i="3" s="1"/>
  <c r="AM6" i="3"/>
  <c r="AM45" i="3" s="1"/>
  <c r="E7" i="3"/>
  <c r="G7" i="3"/>
  <c r="I7" i="3"/>
  <c r="I46" i="3" s="1"/>
  <c r="J7" i="3"/>
  <c r="J46" i="3" s="1"/>
  <c r="N7" i="3"/>
  <c r="P7" i="3"/>
  <c r="R7" i="3"/>
  <c r="R46" i="3" s="1"/>
  <c r="S7" i="3"/>
  <c r="S46" i="3" s="1"/>
  <c r="T7" i="3"/>
  <c r="W7" i="3"/>
  <c r="X7" i="3"/>
  <c r="X46" i="3" s="1"/>
  <c r="Z7" i="3"/>
  <c r="Z46" i="3" s="1"/>
  <c r="AC7" i="3"/>
  <c r="AE7" i="3"/>
  <c r="AM7" i="3" s="1"/>
  <c r="AF7" i="3"/>
  <c r="AG7" i="3"/>
  <c r="AG46" i="3" s="1"/>
  <c r="AI7" i="3"/>
  <c r="AJ7" i="3"/>
  <c r="AK7" i="3"/>
  <c r="AL7" i="3"/>
  <c r="AL46" i="3" s="1"/>
  <c r="C8" i="3"/>
  <c r="D8" i="3"/>
  <c r="E8" i="3"/>
  <c r="E47" i="3" s="1"/>
  <c r="F8" i="3"/>
  <c r="G8" i="3"/>
  <c r="H8" i="3"/>
  <c r="I8" i="3"/>
  <c r="I47" i="3" s="1"/>
  <c r="J8" i="3"/>
  <c r="K8" i="3"/>
  <c r="M8" i="3"/>
  <c r="N8" i="3"/>
  <c r="N47" i="3" s="1"/>
  <c r="O8" i="3"/>
  <c r="P8" i="3"/>
  <c r="Q8" i="3"/>
  <c r="R8" i="3"/>
  <c r="R47" i="3" s="1"/>
  <c r="S8" i="3"/>
  <c r="T8" i="3"/>
  <c r="V8" i="3"/>
  <c r="W8" i="3"/>
  <c r="W47" i="3" s="1"/>
  <c r="X8" i="3"/>
  <c r="Y8" i="3"/>
  <c r="Z8" i="3"/>
  <c r="AA8" i="3"/>
  <c r="AA47" i="3" s="1"/>
  <c r="AB8" i="3"/>
  <c r="AC8" i="3"/>
  <c r="AE8" i="3"/>
  <c r="AF8" i="3"/>
  <c r="AF47" i="3" s="1"/>
  <c r="AG8" i="3"/>
  <c r="AH8" i="3"/>
  <c r="AI8" i="3"/>
  <c r="AJ8" i="3"/>
  <c r="AJ47" i="3" s="1"/>
  <c r="AK8" i="3"/>
  <c r="AL8" i="3"/>
  <c r="AM8" i="3"/>
  <c r="C9" i="3"/>
  <c r="C48" i="3" s="1"/>
  <c r="D9" i="3"/>
  <c r="E9" i="3"/>
  <c r="F9" i="3"/>
  <c r="G9" i="3"/>
  <c r="G48" i="3" s="1"/>
  <c r="H9" i="3"/>
  <c r="I9" i="3"/>
  <c r="J9" i="3"/>
  <c r="K9" i="3"/>
  <c r="K48" i="3" s="1"/>
  <c r="M9" i="3"/>
  <c r="N9" i="3"/>
  <c r="O9" i="3"/>
  <c r="P9" i="3"/>
  <c r="P48" i="3" s="1"/>
  <c r="Q9" i="3"/>
  <c r="R9" i="3"/>
  <c r="S9" i="3"/>
  <c r="T9" i="3"/>
  <c r="T48" i="3" s="1"/>
  <c r="V9" i="3"/>
  <c r="W9" i="3"/>
  <c r="X9" i="3"/>
  <c r="Y9" i="3"/>
  <c r="Y48" i="3" s="1"/>
  <c r="Z9" i="3"/>
  <c r="AA9" i="3"/>
  <c r="AB9" i="3"/>
  <c r="AC9" i="3"/>
  <c r="AC48" i="3" s="1"/>
  <c r="AF9" i="3"/>
  <c r="AE9" i="3" s="1"/>
  <c r="AM9" i="3" s="1"/>
  <c r="AM48" i="3" s="1"/>
  <c r="AG9" i="3"/>
  <c r="AH9" i="3"/>
  <c r="AH48" i="3" s="1"/>
  <c r="AI9" i="3"/>
  <c r="AJ9" i="3"/>
  <c r="AK9" i="3"/>
  <c r="C10" i="3"/>
  <c r="D10" i="3"/>
  <c r="E10" i="3"/>
  <c r="F10" i="3"/>
  <c r="G10" i="3"/>
  <c r="H10" i="3"/>
  <c r="I10" i="3"/>
  <c r="J10" i="3"/>
  <c r="K10" i="3"/>
  <c r="M10" i="3"/>
  <c r="N10" i="3"/>
  <c r="O10" i="3"/>
  <c r="P10" i="3"/>
  <c r="Q10" i="3"/>
  <c r="R10" i="3"/>
  <c r="S10" i="3"/>
  <c r="T10" i="3"/>
  <c r="V10" i="3"/>
  <c r="W10" i="3"/>
  <c r="X10" i="3"/>
  <c r="Y10" i="3"/>
  <c r="Z10" i="3"/>
  <c r="AA10" i="3"/>
  <c r="AB10" i="3"/>
  <c r="AC10" i="3"/>
  <c r="AF10" i="3"/>
  <c r="AE10" i="3" s="1"/>
  <c r="AG10" i="3"/>
  <c r="AG49" i="3" s="1"/>
  <c r="AH10" i="3"/>
  <c r="AI10" i="3"/>
  <c r="AJ10" i="3"/>
  <c r="AK10" i="3"/>
  <c r="AK49" i="3" s="1"/>
  <c r="AL10" i="3"/>
  <c r="C11" i="3"/>
  <c r="D11" i="3"/>
  <c r="D50" i="3" s="1"/>
  <c r="E11" i="3"/>
  <c r="F11" i="3"/>
  <c r="G11" i="3"/>
  <c r="H11" i="3"/>
  <c r="H50" i="3" s="1"/>
  <c r="I11" i="3"/>
  <c r="J11" i="3"/>
  <c r="K11" i="3"/>
  <c r="M11" i="3"/>
  <c r="M50" i="3" s="1"/>
  <c r="N11" i="3"/>
  <c r="O11" i="3"/>
  <c r="P11" i="3"/>
  <c r="Q11" i="3"/>
  <c r="Q50" i="3" s="1"/>
  <c r="R11" i="3"/>
  <c r="S11" i="3"/>
  <c r="T11" i="3"/>
  <c r="V11" i="3"/>
  <c r="V50" i="3" s="1"/>
  <c r="W11" i="3"/>
  <c r="X11" i="3"/>
  <c r="Y11" i="3"/>
  <c r="Z11" i="3"/>
  <c r="Z50" i="3" s="1"/>
  <c r="AA11" i="3"/>
  <c r="AB11" i="3"/>
  <c r="AC11" i="3"/>
  <c r="AE11" i="3"/>
  <c r="AE50" i="3" s="1"/>
  <c r="AF11" i="3"/>
  <c r="AG11" i="3"/>
  <c r="AH11" i="3"/>
  <c r="AI11" i="3"/>
  <c r="AI50" i="3" s="1"/>
  <c r="AJ11" i="3"/>
  <c r="AK11" i="3"/>
  <c r="AL11" i="3"/>
  <c r="AM11" i="3"/>
  <c r="AM50" i="3" s="1"/>
  <c r="C12" i="3"/>
  <c r="D12" i="3"/>
  <c r="E12" i="3"/>
  <c r="F12" i="3"/>
  <c r="F51" i="3" s="1"/>
  <c r="G12" i="3"/>
  <c r="H12" i="3"/>
  <c r="I12" i="3"/>
  <c r="J12" i="3"/>
  <c r="J51" i="3" s="1"/>
  <c r="K12" i="3"/>
  <c r="M12" i="3"/>
  <c r="N12" i="3"/>
  <c r="O12" i="3"/>
  <c r="O51" i="3" s="1"/>
  <c r="P12" i="3"/>
  <c r="Q12" i="3"/>
  <c r="R12" i="3"/>
  <c r="S12" i="3"/>
  <c r="S51" i="3" s="1"/>
  <c r="T12" i="3"/>
  <c r="V12" i="3"/>
  <c r="W12" i="3"/>
  <c r="X12" i="3"/>
  <c r="X51" i="3" s="1"/>
  <c r="Y12" i="3"/>
  <c r="Z12" i="3"/>
  <c r="AA12" i="3"/>
  <c r="AB12" i="3"/>
  <c r="AB51" i="3" s="1"/>
  <c r="AC12" i="3"/>
  <c r="AF12" i="3"/>
  <c r="AE12" i="3" s="1"/>
  <c r="AG12" i="3"/>
  <c r="AH12" i="3"/>
  <c r="AI12" i="3"/>
  <c r="AJ12" i="3"/>
  <c r="AK12" i="3"/>
  <c r="AL12" i="3"/>
  <c r="C13" i="3"/>
  <c r="D13" i="3"/>
  <c r="E13" i="3"/>
  <c r="F13" i="3"/>
  <c r="G13" i="3"/>
  <c r="H13" i="3"/>
  <c r="I13" i="3"/>
  <c r="J13" i="3"/>
  <c r="K13" i="3"/>
  <c r="M13" i="3"/>
  <c r="N13" i="3"/>
  <c r="O13" i="3"/>
  <c r="Q13" i="3"/>
  <c r="R13" i="3"/>
  <c r="R52" i="3" s="1"/>
  <c r="S13" i="3"/>
  <c r="V13" i="3"/>
  <c r="W13" i="3"/>
  <c r="X13" i="3"/>
  <c r="X52" i="3" s="1"/>
  <c r="Y13" i="3"/>
  <c r="AA13" i="3"/>
  <c r="AB13" i="3"/>
  <c r="AC13" i="3"/>
  <c r="AC52" i="3" s="1"/>
  <c r="AE13" i="3"/>
  <c r="AF13" i="3"/>
  <c r="AG13" i="3"/>
  <c r="AH13" i="3"/>
  <c r="AH52" i="3" s="1"/>
  <c r="AK13" i="3"/>
  <c r="AL13" i="3"/>
  <c r="AM13" i="3"/>
  <c r="C14" i="3"/>
  <c r="C53" i="3" s="1"/>
  <c r="D14" i="3"/>
  <c r="E14" i="3"/>
  <c r="F14" i="3"/>
  <c r="G14" i="3"/>
  <c r="G53" i="3" s="1"/>
  <c r="H14" i="3"/>
  <c r="I14" i="3"/>
  <c r="J14" i="3"/>
  <c r="K14" i="3"/>
  <c r="K53" i="3" s="1"/>
  <c r="M14" i="3"/>
  <c r="N14" i="3"/>
  <c r="O14" i="3"/>
  <c r="P14" i="3"/>
  <c r="P53" i="3" s="1"/>
  <c r="Q14" i="3"/>
  <c r="R14" i="3"/>
  <c r="S14" i="3"/>
  <c r="T14" i="3"/>
  <c r="T53" i="3" s="1"/>
  <c r="V14" i="3"/>
  <c r="W14" i="3"/>
  <c r="X14" i="3"/>
  <c r="Y14" i="3"/>
  <c r="Y53" i="3" s="1"/>
  <c r="Z14" i="3"/>
  <c r="AA14" i="3"/>
  <c r="AB14" i="3"/>
  <c r="AC14" i="3"/>
  <c r="AC53" i="3" s="1"/>
  <c r="AE14" i="3"/>
  <c r="AF14" i="3"/>
  <c r="AG14" i="3"/>
  <c r="AH14" i="3"/>
  <c r="AH53" i="3" s="1"/>
  <c r="AI14" i="3"/>
  <c r="AJ14" i="3"/>
  <c r="AK14" i="3"/>
  <c r="AL14" i="3"/>
  <c r="AL53" i="3" s="1"/>
  <c r="AM14" i="3"/>
  <c r="C15" i="3"/>
  <c r="D15" i="3"/>
  <c r="E15" i="3"/>
  <c r="E54" i="3" s="1"/>
  <c r="F15" i="3"/>
  <c r="H15" i="3"/>
  <c r="I15" i="3"/>
  <c r="J15" i="3"/>
  <c r="J54" i="3" s="1"/>
  <c r="M15" i="3"/>
  <c r="N15" i="3"/>
  <c r="O15" i="3"/>
  <c r="Q15" i="3"/>
  <c r="R15" i="3"/>
  <c r="S15" i="3"/>
  <c r="T15" i="3"/>
  <c r="V15" i="3"/>
  <c r="W15" i="3"/>
  <c r="Y15" i="3"/>
  <c r="Z15" i="3"/>
  <c r="AA15" i="3"/>
  <c r="AA54" i="3" s="1"/>
  <c r="AB15" i="3"/>
  <c r="AC15" i="3"/>
  <c r="AE15" i="3"/>
  <c r="AF15" i="3"/>
  <c r="AF54" i="3" s="1"/>
  <c r="AH15" i="3"/>
  <c r="AI15" i="3"/>
  <c r="AJ15" i="3"/>
  <c r="AL15" i="3"/>
  <c r="AL54" i="3" s="1"/>
  <c r="C16" i="3"/>
  <c r="D16" i="3"/>
  <c r="E16" i="3"/>
  <c r="F16" i="3"/>
  <c r="H16" i="3"/>
  <c r="I16" i="3"/>
  <c r="J16" i="3"/>
  <c r="M16" i="3"/>
  <c r="M55" i="3" s="1"/>
  <c r="N16" i="3"/>
  <c r="O16" i="3"/>
  <c r="Q16" i="3"/>
  <c r="R16" i="3"/>
  <c r="R55" i="3" s="1"/>
  <c r="S16" i="3"/>
  <c r="T16" i="3"/>
  <c r="V16" i="3"/>
  <c r="W16" i="3"/>
  <c r="W55" i="3" s="1"/>
  <c r="Y16" i="3"/>
  <c r="Z16" i="3"/>
  <c r="AA16" i="3"/>
  <c r="AB16" i="3"/>
  <c r="AC16" i="3"/>
  <c r="AE16" i="3"/>
  <c r="AF16" i="3"/>
  <c r="AH16" i="3"/>
  <c r="AH55" i="3" s="1"/>
  <c r="AI16" i="3"/>
  <c r="AJ16" i="3"/>
  <c r="AL16" i="3"/>
  <c r="C17" i="3"/>
  <c r="C56" i="3" s="1"/>
  <c r="D17" i="3"/>
  <c r="E17" i="3"/>
  <c r="F17" i="3"/>
  <c r="H17" i="3"/>
  <c r="I17" i="3"/>
  <c r="J17" i="3"/>
  <c r="M17" i="3"/>
  <c r="N17" i="3"/>
  <c r="N56" i="3" s="1"/>
  <c r="O17" i="3"/>
  <c r="Q17" i="3"/>
  <c r="R17" i="3"/>
  <c r="S17" i="3"/>
  <c r="S56" i="3" s="1"/>
  <c r="T17" i="3"/>
  <c r="V17" i="3"/>
  <c r="W17" i="3"/>
  <c r="Y17" i="3"/>
  <c r="Y56" i="3" s="1"/>
  <c r="Z17" i="3"/>
  <c r="AA17" i="3"/>
  <c r="AB17" i="3"/>
  <c r="AC17" i="3"/>
  <c r="AC56" i="3" s="1"/>
  <c r="AE17" i="3"/>
  <c r="AF17" i="3"/>
  <c r="AH17" i="3"/>
  <c r="AI17" i="3"/>
  <c r="AJ17" i="3"/>
  <c r="AL17" i="3"/>
  <c r="C18" i="3"/>
  <c r="D18" i="3"/>
  <c r="D57" i="3" s="1"/>
  <c r="E18" i="3"/>
  <c r="F18" i="3"/>
  <c r="H18" i="3"/>
  <c r="I18" i="3"/>
  <c r="I57" i="3" s="1"/>
  <c r="J18" i="3"/>
  <c r="M18" i="3"/>
  <c r="N18" i="3"/>
  <c r="O18" i="3"/>
  <c r="Q18" i="3"/>
  <c r="R18" i="3"/>
  <c r="S18" i="3"/>
  <c r="T18" i="3"/>
  <c r="T57" i="3" s="1"/>
  <c r="V18" i="3"/>
  <c r="W18" i="3"/>
  <c r="Y18" i="3"/>
  <c r="Z18" i="3"/>
  <c r="Z57" i="3" s="1"/>
  <c r="AA18" i="3"/>
  <c r="AB18" i="3"/>
  <c r="AC18" i="3"/>
  <c r="AE18" i="3"/>
  <c r="AE57" i="3" s="1"/>
  <c r="AF18" i="3"/>
  <c r="AH18" i="3"/>
  <c r="AI18" i="3"/>
  <c r="AJ18" i="3"/>
  <c r="AJ57" i="3" s="1"/>
  <c r="AL18" i="3"/>
  <c r="C19" i="3"/>
  <c r="D19" i="3"/>
  <c r="E19" i="3"/>
  <c r="E58" i="3" s="1"/>
  <c r="F19" i="3"/>
  <c r="H19" i="3"/>
  <c r="I19" i="3"/>
  <c r="J19" i="3"/>
  <c r="J58" i="3" s="1"/>
  <c r="M19" i="3"/>
  <c r="N19" i="3"/>
  <c r="O19" i="3"/>
  <c r="Q19" i="3"/>
  <c r="R19" i="3"/>
  <c r="S19" i="3"/>
  <c r="T19" i="3"/>
  <c r="V19" i="3"/>
  <c r="W19" i="3"/>
  <c r="Y19" i="3"/>
  <c r="Z19" i="3"/>
  <c r="AA19" i="3"/>
  <c r="AA58" i="3" s="1"/>
  <c r="AB19" i="3"/>
  <c r="AC19" i="3"/>
  <c r="AE19" i="3"/>
  <c r="AF19" i="3"/>
  <c r="AF58" i="3" s="1"/>
  <c r="AH19" i="3"/>
  <c r="AI19" i="3"/>
  <c r="AJ19" i="3"/>
  <c r="AL19" i="3"/>
  <c r="AL58" i="3" s="1"/>
  <c r="C20" i="3"/>
  <c r="D20" i="3"/>
  <c r="E20" i="3"/>
  <c r="F20" i="3"/>
  <c r="G20" i="3"/>
  <c r="H20" i="3"/>
  <c r="I20" i="3"/>
  <c r="J20" i="3"/>
  <c r="K20" i="3"/>
  <c r="M20" i="3"/>
  <c r="N20" i="3"/>
  <c r="O20" i="3"/>
  <c r="P20" i="3"/>
  <c r="Q20" i="3"/>
  <c r="R20" i="3"/>
  <c r="S20" i="3"/>
  <c r="T20" i="3"/>
  <c r="V20" i="3"/>
  <c r="W20" i="3"/>
  <c r="X20" i="3"/>
  <c r="Y20" i="3"/>
  <c r="Z20" i="3"/>
  <c r="AA20" i="3"/>
  <c r="AB20" i="3"/>
  <c r="AC20" i="3"/>
  <c r="AE20" i="3"/>
  <c r="AF20" i="3"/>
  <c r="AG20" i="3"/>
  <c r="AH20" i="3"/>
  <c r="AI20" i="3"/>
  <c r="AJ20" i="3"/>
  <c r="AK20" i="3"/>
  <c r="AL20" i="3"/>
  <c r="AM20" i="3"/>
  <c r="C21" i="3"/>
  <c r="D21" i="3"/>
  <c r="E21" i="3"/>
  <c r="F21" i="3"/>
  <c r="G21" i="3"/>
  <c r="H21" i="3"/>
  <c r="I21" i="3"/>
  <c r="J21" i="3"/>
  <c r="K21" i="3"/>
  <c r="M21" i="3"/>
  <c r="N21" i="3"/>
  <c r="O21" i="3"/>
  <c r="P21" i="3"/>
  <c r="T21" i="3"/>
  <c r="T60" i="3" s="1"/>
  <c r="W21" i="3"/>
  <c r="X21" i="3"/>
  <c r="Y21" i="3"/>
  <c r="Z21" i="3"/>
  <c r="AA21" i="3"/>
  <c r="AB21" i="3"/>
  <c r="AC21" i="3"/>
  <c r="AE21" i="3"/>
  <c r="AF21" i="3"/>
  <c r="AG21" i="3"/>
  <c r="AH21" i="3"/>
  <c r="AI21" i="3"/>
  <c r="AJ21" i="3"/>
  <c r="AK21" i="3"/>
  <c r="AL21" i="3"/>
  <c r="AM21" i="3"/>
  <c r="C22" i="3"/>
  <c r="D22" i="3"/>
  <c r="E22" i="3"/>
  <c r="F22" i="3"/>
  <c r="G22" i="3"/>
  <c r="H22" i="3"/>
  <c r="I22" i="3"/>
  <c r="J22" i="3"/>
  <c r="K22" i="3"/>
  <c r="M22" i="3"/>
  <c r="N22" i="3"/>
  <c r="O22" i="3"/>
  <c r="P22" i="3"/>
  <c r="R22" i="3"/>
  <c r="T22" i="3"/>
  <c r="V22" i="3"/>
  <c r="V61" i="3" s="1"/>
  <c r="W22" i="3"/>
  <c r="X22" i="3"/>
  <c r="Y22" i="3"/>
  <c r="Z22" i="3"/>
  <c r="Z61" i="3" s="1"/>
  <c r="AA22" i="3"/>
  <c r="AB22" i="3"/>
  <c r="AC22" i="3"/>
  <c r="AE22" i="3"/>
  <c r="AE61" i="3" s="1"/>
  <c r="AF22" i="3"/>
  <c r="AG22" i="3"/>
  <c r="AH22" i="3"/>
  <c r="AI22" i="3"/>
  <c r="AI61" i="3" s="1"/>
  <c r="AJ22" i="3"/>
  <c r="AK22" i="3"/>
  <c r="AL22" i="3"/>
  <c r="AM22" i="3"/>
  <c r="AM61" i="3" s="1"/>
  <c r="C23" i="3"/>
  <c r="D23" i="3"/>
  <c r="E23" i="3"/>
  <c r="F23" i="3"/>
  <c r="F62" i="3" s="1"/>
  <c r="G23" i="3"/>
  <c r="H23" i="3"/>
  <c r="I23" i="3"/>
  <c r="J23" i="3"/>
  <c r="J62" i="3" s="1"/>
  <c r="K23" i="3"/>
  <c r="M23" i="3"/>
  <c r="N23" i="3"/>
  <c r="O23" i="3"/>
  <c r="O62" i="3" s="1"/>
  <c r="P23" i="3"/>
  <c r="Q23" i="3"/>
  <c r="R23" i="3"/>
  <c r="S23" i="3"/>
  <c r="S62" i="3" s="1"/>
  <c r="T23" i="3"/>
  <c r="V23" i="3"/>
  <c r="W23" i="3"/>
  <c r="Y23" i="3"/>
  <c r="Y62" i="3" s="1"/>
  <c r="AA23" i="3"/>
  <c r="AB23" i="3"/>
  <c r="AC23" i="3"/>
  <c r="AE23" i="3"/>
  <c r="AF23" i="3"/>
  <c r="AG23" i="3"/>
  <c r="AH23" i="3"/>
  <c r="AI23" i="3"/>
  <c r="AJ23" i="3"/>
  <c r="AK23" i="3"/>
  <c r="AL23" i="3"/>
  <c r="AM23" i="3"/>
  <c r="C24" i="3"/>
  <c r="D24" i="3"/>
  <c r="E24" i="3"/>
  <c r="F24" i="3"/>
  <c r="G24" i="3"/>
  <c r="H24" i="3"/>
  <c r="I24" i="3"/>
  <c r="J24" i="3"/>
  <c r="K24" i="3"/>
  <c r="M24" i="3"/>
  <c r="N24" i="3"/>
  <c r="O24" i="3"/>
  <c r="P24" i="3"/>
  <c r="Q24" i="3"/>
  <c r="R24" i="3"/>
  <c r="S24" i="3"/>
  <c r="T24" i="3"/>
  <c r="V24" i="3"/>
  <c r="W24" i="3"/>
  <c r="X24" i="3"/>
  <c r="Y24" i="3"/>
  <c r="Z24" i="3"/>
  <c r="AA24" i="3"/>
  <c r="AB24" i="3"/>
  <c r="AC24" i="3"/>
  <c r="AE24" i="3"/>
  <c r="AF24" i="3"/>
  <c r="AG24" i="3"/>
  <c r="AH24" i="3"/>
  <c r="AI24" i="3"/>
  <c r="AJ24" i="3"/>
  <c r="AK24" i="3"/>
  <c r="AL24" i="3"/>
  <c r="AM24" i="3"/>
  <c r="C25" i="3"/>
  <c r="D25" i="3"/>
  <c r="E25" i="3"/>
  <c r="F25" i="3"/>
  <c r="G25" i="3"/>
  <c r="H25" i="3"/>
  <c r="I25" i="3"/>
  <c r="J25" i="3"/>
  <c r="K25" i="3"/>
  <c r="M25" i="3"/>
  <c r="N25" i="3"/>
  <c r="O25" i="3"/>
  <c r="P25" i="3"/>
  <c r="Q25" i="3"/>
  <c r="R25" i="3"/>
  <c r="S25" i="3"/>
  <c r="T25" i="3"/>
  <c r="V25" i="3"/>
  <c r="W25" i="3"/>
  <c r="X25" i="3"/>
  <c r="Y25" i="3"/>
  <c r="Z25" i="3"/>
  <c r="AA25" i="3"/>
  <c r="AB25" i="3"/>
  <c r="AC25" i="3"/>
  <c r="AE25" i="3"/>
  <c r="AG25" i="3"/>
  <c r="AH25" i="3"/>
  <c r="AI25" i="3"/>
  <c r="AJ25" i="3"/>
  <c r="AJ64" i="3" s="1"/>
  <c r="AK25" i="3"/>
  <c r="AL25" i="3"/>
  <c r="AM25" i="3"/>
  <c r="C26" i="3"/>
  <c r="C65" i="3" s="1"/>
  <c r="D26" i="3"/>
  <c r="E26" i="3"/>
  <c r="F26" i="3"/>
  <c r="G26" i="3"/>
  <c r="G65" i="3" s="1"/>
  <c r="H26" i="3"/>
  <c r="I26" i="3"/>
  <c r="J26" i="3"/>
  <c r="K26" i="3"/>
  <c r="K65" i="3" s="1"/>
  <c r="M26" i="3"/>
  <c r="N26" i="3"/>
  <c r="O26" i="3"/>
  <c r="P26" i="3"/>
  <c r="P65" i="3" s="1"/>
  <c r="Q26" i="3"/>
  <c r="R26" i="3"/>
  <c r="S26" i="3"/>
  <c r="T26" i="3"/>
  <c r="T65" i="3" s="1"/>
  <c r="W26" i="3"/>
  <c r="X26" i="3"/>
  <c r="Y26" i="3"/>
  <c r="Z26" i="3"/>
  <c r="Z65" i="3" s="1"/>
  <c r="AA26" i="3"/>
  <c r="AB26" i="3"/>
  <c r="AC26" i="3"/>
  <c r="AE26" i="3"/>
  <c r="AE65" i="3" s="1"/>
  <c r="AF26" i="3"/>
  <c r="AG26" i="3"/>
  <c r="AH26" i="3"/>
  <c r="AI26" i="3"/>
  <c r="AI65" i="3" s="1"/>
  <c r="AJ26" i="3"/>
  <c r="AK26" i="3"/>
  <c r="AL26" i="3"/>
  <c r="AM26" i="3"/>
  <c r="AM65" i="3" s="1"/>
  <c r="C27" i="3"/>
  <c r="D27" i="3"/>
  <c r="E27" i="3"/>
  <c r="F27" i="3"/>
  <c r="F66" i="3" s="1"/>
  <c r="G27" i="3"/>
  <c r="H27" i="3"/>
  <c r="I27" i="3"/>
  <c r="J27" i="3"/>
  <c r="J66" i="3" s="1"/>
  <c r="K27" i="3"/>
  <c r="M27" i="3"/>
  <c r="N27" i="3"/>
  <c r="O27" i="3"/>
  <c r="O66" i="3" s="1"/>
  <c r="P27" i="3"/>
  <c r="Q27" i="3"/>
  <c r="R27" i="3"/>
  <c r="S27" i="3"/>
  <c r="S66" i="3" s="1"/>
  <c r="T27" i="3"/>
  <c r="W27" i="3"/>
  <c r="X27" i="3"/>
  <c r="Y27" i="3"/>
  <c r="Z27" i="3"/>
  <c r="AA27" i="3"/>
  <c r="AB27" i="3"/>
  <c r="AC27" i="3"/>
  <c r="AE27" i="3"/>
  <c r="AF27" i="3"/>
  <c r="AG27" i="3"/>
  <c r="AH27" i="3"/>
  <c r="AI27" i="3"/>
  <c r="AJ27" i="3"/>
  <c r="AK27" i="3"/>
  <c r="AL27" i="3"/>
  <c r="AM27" i="3"/>
  <c r="C28" i="3"/>
  <c r="D28" i="3"/>
  <c r="E28" i="3"/>
  <c r="F28" i="3"/>
  <c r="G28" i="3"/>
  <c r="H28" i="3"/>
  <c r="I28" i="3"/>
  <c r="J28" i="3"/>
  <c r="K28" i="3"/>
  <c r="M28" i="3"/>
  <c r="N28" i="3"/>
  <c r="O28" i="3"/>
  <c r="P28" i="3"/>
  <c r="Q28" i="3"/>
  <c r="R28" i="3"/>
  <c r="S28" i="3"/>
  <c r="T28" i="3"/>
  <c r="V28" i="3"/>
  <c r="W28" i="3"/>
  <c r="X28" i="3"/>
  <c r="Y28" i="3"/>
  <c r="Z28" i="3"/>
  <c r="AA28" i="3"/>
  <c r="AB28" i="3"/>
  <c r="AC28" i="3"/>
  <c r="AE28" i="3"/>
  <c r="AF28" i="3"/>
  <c r="AG28" i="3"/>
  <c r="AH28" i="3"/>
  <c r="AI28" i="3"/>
  <c r="AJ28" i="3"/>
  <c r="AK28" i="3"/>
  <c r="AL28" i="3"/>
  <c r="AM28" i="3"/>
  <c r="C29" i="3"/>
  <c r="D29" i="3"/>
  <c r="E29" i="3"/>
  <c r="F29" i="3"/>
  <c r="G29" i="3"/>
  <c r="H29" i="3"/>
  <c r="I29" i="3"/>
  <c r="J29" i="3"/>
  <c r="K29" i="3"/>
  <c r="M29" i="3"/>
  <c r="N29" i="3"/>
  <c r="O29" i="3"/>
  <c r="P29" i="3"/>
  <c r="Q29" i="3"/>
  <c r="R29" i="3"/>
  <c r="S29" i="3"/>
  <c r="T29" i="3"/>
  <c r="V29" i="3"/>
  <c r="W29" i="3"/>
  <c r="X29" i="3"/>
  <c r="Y29" i="3"/>
  <c r="Z29" i="3"/>
  <c r="AA29" i="3"/>
  <c r="AB29" i="3"/>
  <c r="AC29" i="3"/>
  <c r="AE29" i="3"/>
  <c r="AF29" i="3"/>
  <c r="AG29" i="3"/>
  <c r="AH29" i="3"/>
  <c r="AI29" i="3"/>
  <c r="AJ29" i="3"/>
  <c r="AK29" i="3"/>
  <c r="AL29" i="3"/>
  <c r="AM29" i="3"/>
  <c r="C30" i="3"/>
  <c r="D30" i="3"/>
  <c r="E30" i="3"/>
  <c r="F30" i="3"/>
  <c r="G30" i="3"/>
  <c r="H30" i="3"/>
  <c r="I30" i="3"/>
  <c r="J30" i="3"/>
  <c r="K30" i="3"/>
  <c r="M30" i="3"/>
  <c r="N30" i="3"/>
  <c r="O30" i="3"/>
  <c r="P30" i="3"/>
  <c r="Q30" i="3"/>
  <c r="R30" i="3"/>
  <c r="S30" i="3"/>
  <c r="T30" i="3"/>
  <c r="V30" i="3"/>
  <c r="W30" i="3"/>
  <c r="X30" i="3"/>
  <c r="Y30" i="3"/>
  <c r="Z30" i="3"/>
  <c r="AB30" i="3"/>
  <c r="AC30" i="3"/>
  <c r="AE30" i="3"/>
  <c r="AG30" i="3"/>
  <c r="AH30" i="3"/>
  <c r="AH69" i="3" s="1"/>
  <c r="AI30" i="3"/>
  <c r="AK30" i="3"/>
  <c r="AL30" i="3"/>
  <c r="AM30" i="3"/>
  <c r="AM69" i="3" s="1"/>
  <c r="C31" i="3"/>
  <c r="D31" i="3"/>
  <c r="E31" i="3"/>
  <c r="F31" i="3"/>
  <c r="F70" i="3" s="1"/>
  <c r="G31" i="3"/>
  <c r="H31" i="3"/>
  <c r="I31" i="3"/>
  <c r="J31" i="3"/>
  <c r="J70" i="3" s="1"/>
  <c r="K31" i="3"/>
  <c r="M31" i="3"/>
  <c r="N31" i="3"/>
  <c r="O31" i="3"/>
  <c r="O70" i="3" s="1"/>
  <c r="P31" i="3"/>
  <c r="Q31" i="3"/>
  <c r="R31" i="3"/>
  <c r="S31" i="3"/>
  <c r="S70" i="3" s="1"/>
  <c r="T31" i="3"/>
  <c r="V31" i="3"/>
  <c r="W31" i="3"/>
  <c r="Y31" i="3"/>
  <c r="AA31" i="3"/>
  <c r="AB31" i="3"/>
  <c r="AC31" i="3"/>
  <c r="AE31" i="3"/>
  <c r="AF31" i="3"/>
  <c r="AG31" i="3"/>
  <c r="AH31" i="3"/>
  <c r="AI31" i="3"/>
  <c r="AJ31" i="3"/>
  <c r="AK31" i="3"/>
  <c r="AL31" i="3"/>
  <c r="C32" i="3"/>
  <c r="C71" i="3" s="1"/>
  <c r="D32" i="3"/>
  <c r="E32" i="3"/>
  <c r="F32" i="3"/>
  <c r="G32" i="3"/>
  <c r="G71" i="3" s="1"/>
  <c r="H32" i="3"/>
  <c r="I32" i="3"/>
  <c r="J32" i="3"/>
  <c r="K32" i="3"/>
  <c r="K71" i="3" s="1"/>
  <c r="M32" i="3"/>
  <c r="N32" i="3"/>
  <c r="O32" i="3"/>
  <c r="P32" i="3"/>
  <c r="P71" i="3" s="1"/>
  <c r="Q32" i="3"/>
  <c r="R32" i="3"/>
  <c r="S32" i="3"/>
  <c r="T32" i="3"/>
  <c r="T71" i="3" s="1"/>
  <c r="V32" i="3"/>
  <c r="W32" i="3"/>
  <c r="X32" i="3"/>
  <c r="Y32" i="3"/>
  <c r="Y71" i="3" s="1"/>
  <c r="Z32" i="3"/>
  <c r="AA32" i="3"/>
  <c r="AB32" i="3"/>
  <c r="AC32" i="3"/>
  <c r="AC71" i="3" s="1"/>
  <c r="AE32" i="3"/>
  <c r="AF32" i="3"/>
  <c r="AG32" i="3"/>
  <c r="AH32" i="3"/>
  <c r="AH71" i="3" s="1"/>
  <c r="AI32" i="3"/>
  <c r="AJ32" i="3"/>
  <c r="AK32" i="3"/>
  <c r="AL32" i="3"/>
  <c r="AL71" i="3" s="1"/>
  <c r="AM32" i="3"/>
  <c r="C33" i="3"/>
  <c r="D33" i="3"/>
  <c r="E33" i="3"/>
  <c r="E72" i="3" s="1"/>
  <c r="F33" i="3"/>
  <c r="G33" i="3"/>
  <c r="H33" i="3"/>
  <c r="I33" i="3"/>
  <c r="I72" i="3" s="1"/>
  <c r="J33" i="3"/>
  <c r="K33" i="3"/>
  <c r="M33" i="3"/>
  <c r="N33" i="3"/>
  <c r="N72" i="3" s="1"/>
  <c r="O33" i="3"/>
  <c r="P33" i="3"/>
  <c r="Q33" i="3"/>
  <c r="R33" i="3"/>
  <c r="R72" i="3" s="1"/>
  <c r="S33" i="3"/>
  <c r="T33" i="3"/>
  <c r="V33" i="3"/>
  <c r="W33" i="3"/>
  <c r="W72" i="3" s="1"/>
  <c r="X33" i="3"/>
  <c r="Y33" i="3"/>
  <c r="Z33" i="3"/>
  <c r="AA33" i="3"/>
  <c r="AA72" i="3" s="1"/>
  <c r="AB33" i="3"/>
  <c r="AC33" i="3"/>
  <c r="AE33" i="3"/>
  <c r="AF33" i="3"/>
  <c r="AF72" i="3" s="1"/>
  <c r="AG33" i="3"/>
  <c r="AH33" i="3"/>
  <c r="AI33" i="3"/>
  <c r="AJ33" i="3"/>
  <c r="AJ72" i="3" s="1"/>
  <c r="AK33" i="3"/>
  <c r="AL33" i="3"/>
  <c r="AM33" i="3"/>
  <c r="C34" i="3"/>
  <c r="C73" i="3" s="1"/>
  <c r="D34" i="3"/>
  <c r="E34" i="3"/>
  <c r="F34" i="3"/>
  <c r="G34" i="3"/>
  <c r="G73" i="3" s="1"/>
  <c r="H34" i="3"/>
  <c r="I34" i="3"/>
  <c r="J34" i="3"/>
  <c r="K34" i="3"/>
  <c r="K73" i="3" s="1"/>
  <c r="M34" i="3"/>
  <c r="N34" i="3"/>
  <c r="O34" i="3"/>
  <c r="P34" i="3"/>
  <c r="P73" i="3" s="1"/>
  <c r="Q34" i="3"/>
  <c r="R34" i="3"/>
  <c r="S34" i="3"/>
  <c r="T34" i="3"/>
  <c r="T73" i="3" s="1"/>
  <c r="V34" i="3"/>
  <c r="W34" i="3"/>
  <c r="X34" i="3"/>
  <c r="Y34" i="3"/>
  <c r="Y73" i="3" s="1"/>
  <c r="Z34" i="3"/>
  <c r="AA34" i="3"/>
  <c r="AB34" i="3"/>
  <c r="AC34" i="3"/>
  <c r="AC73" i="3" s="1"/>
  <c r="AE34" i="3"/>
  <c r="AF34" i="3"/>
  <c r="AG34" i="3"/>
  <c r="AH34" i="3"/>
  <c r="AI34" i="3"/>
  <c r="AJ34" i="3"/>
  <c r="AK34" i="3"/>
  <c r="AL34" i="3"/>
  <c r="AM34" i="3"/>
  <c r="C35" i="3"/>
  <c r="D35" i="3"/>
  <c r="E35" i="3"/>
  <c r="F35" i="3"/>
  <c r="G35" i="3"/>
  <c r="H35" i="3"/>
  <c r="I35" i="3"/>
  <c r="J35" i="3"/>
  <c r="K35" i="3"/>
  <c r="M35" i="3"/>
  <c r="N35" i="3"/>
  <c r="O35" i="3"/>
  <c r="P35" i="3"/>
  <c r="Q35" i="3"/>
  <c r="R35" i="3"/>
  <c r="S35" i="3"/>
  <c r="T35" i="3"/>
  <c r="V35" i="3"/>
  <c r="W35" i="3"/>
  <c r="X35" i="3"/>
  <c r="Y35" i="3"/>
  <c r="Z35" i="3"/>
  <c r="AA35" i="3"/>
  <c r="AB35" i="3"/>
  <c r="AC35" i="3"/>
  <c r="AE35" i="3"/>
  <c r="AF35" i="3"/>
  <c r="AG35" i="3"/>
  <c r="AH35" i="3"/>
  <c r="AI35" i="3"/>
  <c r="AJ35" i="3"/>
  <c r="AK35" i="3"/>
  <c r="AL35" i="3"/>
  <c r="AM35" i="3"/>
  <c r="C36" i="3"/>
  <c r="D36" i="3"/>
  <c r="E36" i="3"/>
  <c r="F36" i="3"/>
  <c r="G36" i="3"/>
  <c r="H36" i="3"/>
  <c r="I36" i="3"/>
  <c r="J36" i="3"/>
  <c r="K36" i="3"/>
  <c r="M36" i="3"/>
  <c r="N36" i="3"/>
  <c r="O36" i="3"/>
  <c r="P36" i="3"/>
  <c r="Q36" i="3"/>
  <c r="R36" i="3"/>
  <c r="S36" i="3"/>
  <c r="T36" i="3"/>
  <c r="W36" i="3"/>
  <c r="Y36" i="3"/>
  <c r="AA36" i="3"/>
  <c r="AB36" i="3"/>
  <c r="AE36" i="3"/>
  <c r="AF36" i="3"/>
  <c r="AG36" i="3"/>
  <c r="AH36" i="3"/>
  <c r="AI36" i="3"/>
  <c r="AJ36" i="3"/>
  <c r="AK36" i="3"/>
  <c r="AL36" i="3"/>
  <c r="AM36" i="3"/>
  <c r="D37" i="3"/>
  <c r="E37" i="3"/>
  <c r="F37" i="3"/>
  <c r="G37" i="3"/>
  <c r="I37" i="3"/>
  <c r="J37" i="3"/>
  <c r="M37" i="3"/>
  <c r="Q37" i="3" s="1"/>
  <c r="N37" i="3"/>
  <c r="P37" i="3"/>
  <c r="R37" i="3"/>
  <c r="R76" i="3" s="1"/>
  <c r="T37" i="3"/>
  <c r="X37" i="3"/>
  <c r="Y37" i="3"/>
  <c r="AB37" i="3"/>
  <c r="AB76" i="3" s="1"/>
  <c r="AC37" i="3"/>
  <c r="AF37" i="3"/>
  <c r="AG37" i="3"/>
  <c r="AI37" i="3"/>
  <c r="AI76" i="3" s="1"/>
  <c r="AK37" i="3"/>
  <c r="AL37" i="3"/>
  <c r="AM37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C42" i="3"/>
  <c r="D42" i="3"/>
  <c r="E42" i="3"/>
  <c r="F42" i="3"/>
  <c r="G42" i="3"/>
  <c r="H42" i="3"/>
  <c r="I42" i="3"/>
  <c r="J42" i="3"/>
  <c r="K42" i="3"/>
  <c r="M42" i="3"/>
  <c r="N42" i="3"/>
  <c r="O42" i="3"/>
  <c r="P42" i="3"/>
  <c r="Q42" i="3"/>
  <c r="R42" i="3"/>
  <c r="S42" i="3"/>
  <c r="T42" i="3"/>
  <c r="V42" i="3"/>
  <c r="W42" i="3"/>
  <c r="X42" i="3"/>
  <c r="Y42" i="3"/>
  <c r="Z42" i="3"/>
  <c r="AA42" i="3"/>
  <c r="AB42" i="3"/>
  <c r="AC42" i="3"/>
  <c r="AE42" i="3"/>
  <c r="AF42" i="3"/>
  <c r="AG42" i="3"/>
  <c r="AH42" i="3"/>
  <c r="AI42" i="3"/>
  <c r="AJ42" i="3"/>
  <c r="AK42" i="3"/>
  <c r="AL42" i="3"/>
  <c r="AM42" i="3"/>
  <c r="C43" i="3"/>
  <c r="D43" i="3"/>
  <c r="E43" i="3"/>
  <c r="F43" i="3"/>
  <c r="I43" i="3"/>
  <c r="J43" i="3"/>
  <c r="K43" i="3"/>
  <c r="M43" i="3"/>
  <c r="N43" i="3"/>
  <c r="O43" i="3"/>
  <c r="P43" i="3"/>
  <c r="Q43" i="3"/>
  <c r="R43" i="3"/>
  <c r="S43" i="3"/>
  <c r="T43" i="3"/>
  <c r="V43" i="3"/>
  <c r="W43" i="3"/>
  <c r="X43" i="3"/>
  <c r="Y43" i="3"/>
  <c r="Z43" i="3"/>
  <c r="AA43" i="3"/>
  <c r="AB43" i="3"/>
  <c r="AC43" i="3"/>
  <c r="AF43" i="3"/>
  <c r="AH43" i="3"/>
  <c r="AI43" i="3"/>
  <c r="AJ43" i="3"/>
  <c r="AL43" i="3"/>
  <c r="C44" i="3"/>
  <c r="D44" i="3"/>
  <c r="E44" i="3"/>
  <c r="F44" i="3"/>
  <c r="G44" i="3"/>
  <c r="H44" i="3"/>
  <c r="I44" i="3"/>
  <c r="J44" i="3"/>
  <c r="K44" i="3"/>
  <c r="M44" i="3"/>
  <c r="N44" i="3"/>
  <c r="O44" i="3"/>
  <c r="P44" i="3"/>
  <c r="Q44" i="3"/>
  <c r="R44" i="3"/>
  <c r="S44" i="3"/>
  <c r="T44" i="3"/>
  <c r="V44" i="3"/>
  <c r="W44" i="3"/>
  <c r="X44" i="3"/>
  <c r="Y44" i="3"/>
  <c r="Z44" i="3"/>
  <c r="AA44" i="3"/>
  <c r="AB44" i="3"/>
  <c r="AC44" i="3"/>
  <c r="AE44" i="3"/>
  <c r="AF44" i="3"/>
  <c r="AG44" i="3"/>
  <c r="AH44" i="3"/>
  <c r="AI44" i="3"/>
  <c r="AJ44" i="3"/>
  <c r="AK44" i="3"/>
  <c r="AL44" i="3"/>
  <c r="AM44" i="3"/>
  <c r="C45" i="3"/>
  <c r="D45" i="3"/>
  <c r="E45" i="3"/>
  <c r="F45" i="3"/>
  <c r="G45" i="3"/>
  <c r="H45" i="3"/>
  <c r="I45" i="3"/>
  <c r="J45" i="3"/>
  <c r="K45" i="3"/>
  <c r="M45" i="3"/>
  <c r="N45" i="3"/>
  <c r="O45" i="3"/>
  <c r="P45" i="3"/>
  <c r="Q45" i="3"/>
  <c r="R45" i="3"/>
  <c r="S45" i="3"/>
  <c r="V45" i="3"/>
  <c r="W45" i="3"/>
  <c r="X45" i="3"/>
  <c r="AA45" i="3"/>
  <c r="AB45" i="3"/>
  <c r="AF45" i="3"/>
  <c r="AG45" i="3"/>
  <c r="AJ45" i="3"/>
  <c r="AK45" i="3"/>
  <c r="C46" i="3"/>
  <c r="D46" i="3"/>
  <c r="E46" i="3"/>
  <c r="F46" i="3"/>
  <c r="G46" i="3"/>
  <c r="H46" i="3"/>
  <c r="K46" i="3"/>
  <c r="M46" i="3"/>
  <c r="N46" i="3"/>
  <c r="O46" i="3"/>
  <c r="P46" i="3"/>
  <c r="Q46" i="3"/>
  <c r="T46" i="3"/>
  <c r="V46" i="3"/>
  <c r="W46" i="3"/>
  <c r="Y46" i="3"/>
  <c r="AA46" i="3"/>
  <c r="AB46" i="3"/>
  <c r="AC46" i="3"/>
  <c r="AE46" i="3"/>
  <c r="AF46" i="3"/>
  <c r="AH46" i="3"/>
  <c r="AI46" i="3"/>
  <c r="AJ46" i="3"/>
  <c r="AK46" i="3"/>
  <c r="AM46" i="3"/>
  <c r="C47" i="3"/>
  <c r="D47" i="3"/>
  <c r="F47" i="3"/>
  <c r="G47" i="3"/>
  <c r="H47" i="3"/>
  <c r="J47" i="3"/>
  <c r="K47" i="3"/>
  <c r="M47" i="3"/>
  <c r="O47" i="3"/>
  <c r="P47" i="3"/>
  <c r="Q47" i="3"/>
  <c r="S47" i="3"/>
  <c r="T47" i="3"/>
  <c r="V47" i="3"/>
  <c r="X47" i="3"/>
  <c r="Y47" i="3"/>
  <c r="Z47" i="3"/>
  <c r="AB47" i="3"/>
  <c r="AC47" i="3"/>
  <c r="AE47" i="3"/>
  <c r="AG47" i="3"/>
  <c r="AH47" i="3"/>
  <c r="AI47" i="3"/>
  <c r="AK47" i="3"/>
  <c r="AL47" i="3"/>
  <c r="AM47" i="3"/>
  <c r="D48" i="3"/>
  <c r="E48" i="3"/>
  <c r="F48" i="3"/>
  <c r="H48" i="3"/>
  <c r="I48" i="3"/>
  <c r="J48" i="3"/>
  <c r="M48" i="3"/>
  <c r="N48" i="3"/>
  <c r="O48" i="3"/>
  <c r="Q48" i="3"/>
  <c r="R48" i="3"/>
  <c r="S48" i="3"/>
  <c r="V48" i="3"/>
  <c r="W48" i="3"/>
  <c r="X48" i="3"/>
  <c r="Z48" i="3"/>
  <c r="AA48" i="3"/>
  <c r="AB48" i="3"/>
  <c r="AE48" i="3"/>
  <c r="AF48" i="3"/>
  <c r="AG48" i="3"/>
  <c r="AI48" i="3"/>
  <c r="AJ48" i="3"/>
  <c r="AK48" i="3"/>
  <c r="AL48" i="3"/>
  <c r="C49" i="3"/>
  <c r="D49" i="3"/>
  <c r="E49" i="3"/>
  <c r="F49" i="3"/>
  <c r="G49" i="3"/>
  <c r="H49" i="3"/>
  <c r="I49" i="3"/>
  <c r="J49" i="3"/>
  <c r="K49" i="3"/>
  <c r="M49" i="3"/>
  <c r="N49" i="3"/>
  <c r="O49" i="3"/>
  <c r="P49" i="3"/>
  <c r="Q49" i="3"/>
  <c r="R49" i="3"/>
  <c r="S49" i="3"/>
  <c r="T49" i="3"/>
  <c r="V49" i="3"/>
  <c r="W49" i="3"/>
  <c r="X49" i="3"/>
  <c r="Y49" i="3"/>
  <c r="Z49" i="3"/>
  <c r="AA49" i="3"/>
  <c r="AB49" i="3"/>
  <c r="AC49" i="3"/>
  <c r="AF49" i="3"/>
  <c r="AH49" i="3"/>
  <c r="AI49" i="3"/>
  <c r="AJ49" i="3"/>
  <c r="AL49" i="3"/>
  <c r="C50" i="3"/>
  <c r="E50" i="3"/>
  <c r="F50" i="3"/>
  <c r="G50" i="3"/>
  <c r="I50" i="3"/>
  <c r="J50" i="3"/>
  <c r="K50" i="3"/>
  <c r="N50" i="3"/>
  <c r="O50" i="3"/>
  <c r="P50" i="3"/>
  <c r="R50" i="3"/>
  <c r="S50" i="3"/>
  <c r="T50" i="3"/>
  <c r="W50" i="3"/>
  <c r="X50" i="3"/>
  <c r="Y50" i="3"/>
  <c r="AA50" i="3"/>
  <c r="AB50" i="3"/>
  <c r="AC50" i="3"/>
  <c r="AF50" i="3"/>
  <c r="AG50" i="3"/>
  <c r="AH50" i="3"/>
  <c r="AJ50" i="3"/>
  <c r="AK50" i="3"/>
  <c r="AL50" i="3"/>
  <c r="C51" i="3"/>
  <c r="D51" i="3"/>
  <c r="E51" i="3"/>
  <c r="G51" i="3"/>
  <c r="H51" i="3"/>
  <c r="I51" i="3"/>
  <c r="K51" i="3"/>
  <c r="M51" i="3"/>
  <c r="N51" i="3"/>
  <c r="P51" i="3"/>
  <c r="Q51" i="3"/>
  <c r="R51" i="3"/>
  <c r="T51" i="3"/>
  <c r="V51" i="3"/>
  <c r="W51" i="3"/>
  <c r="Y51" i="3"/>
  <c r="Z51" i="3"/>
  <c r="AA51" i="3"/>
  <c r="AC51" i="3"/>
  <c r="AF51" i="3"/>
  <c r="AG51" i="3"/>
  <c r="AH51" i="3"/>
  <c r="AI51" i="3"/>
  <c r="AJ51" i="3"/>
  <c r="AK51" i="3"/>
  <c r="AL51" i="3"/>
  <c r="C52" i="3"/>
  <c r="D52" i="3"/>
  <c r="E52" i="3"/>
  <c r="F52" i="3"/>
  <c r="G52" i="3"/>
  <c r="H52" i="3"/>
  <c r="I52" i="3"/>
  <c r="J52" i="3"/>
  <c r="K52" i="3"/>
  <c r="M52" i="3"/>
  <c r="N52" i="3"/>
  <c r="O52" i="3"/>
  <c r="P52" i="3"/>
  <c r="Q52" i="3"/>
  <c r="S52" i="3"/>
  <c r="T52" i="3"/>
  <c r="V52" i="3"/>
  <c r="W52" i="3"/>
  <c r="Y52" i="3"/>
  <c r="Z52" i="3"/>
  <c r="AA52" i="3"/>
  <c r="AB52" i="3"/>
  <c r="AE52" i="3"/>
  <c r="AF52" i="3"/>
  <c r="AG52" i="3"/>
  <c r="AI52" i="3"/>
  <c r="AJ52" i="3"/>
  <c r="AK52" i="3"/>
  <c r="AL52" i="3"/>
  <c r="AM52" i="3"/>
  <c r="D53" i="3"/>
  <c r="E53" i="3"/>
  <c r="F53" i="3"/>
  <c r="H53" i="3"/>
  <c r="I53" i="3"/>
  <c r="J53" i="3"/>
  <c r="M53" i="3"/>
  <c r="N53" i="3"/>
  <c r="O53" i="3"/>
  <c r="Q53" i="3"/>
  <c r="R53" i="3"/>
  <c r="S53" i="3"/>
  <c r="V53" i="3"/>
  <c r="W53" i="3"/>
  <c r="X53" i="3"/>
  <c r="Z53" i="3"/>
  <c r="AA53" i="3"/>
  <c r="AB53" i="3"/>
  <c r="AE53" i="3"/>
  <c r="AF53" i="3"/>
  <c r="AG53" i="3"/>
  <c r="AI53" i="3"/>
  <c r="AJ53" i="3"/>
  <c r="AK53" i="3"/>
  <c r="AM53" i="3"/>
  <c r="C54" i="3"/>
  <c r="D54" i="3"/>
  <c r="F54" i="3"/>
  <c r="G54" i="3"/>
  <c r="H54" i="3"/>
  <c r="I54" i="3"/>
  <c r="K54" i="3"/>
  <c r="M54" i="3"/>
  <c r="N54" i="3"/>
  <c r="O54" i="3"/>
  <c r="P54" i="3"/>
  <c r="Q54" i="3"/>
  <c r="R54" i="3"/>
  <c r="S54" i="3"/>
  <c r="T54" i="3"/>
  <c r="V54" i="3"/>
  <c r="W54" i="3"/>
  <c r="X54" i="3"/>
  <c r="Y54" i="3"/>
  <c r="Z54" i="3"/>
  <c r="AB54" i="3"/>
  <c r="AC54" i="3"/>
  <c r="AE54" i="3"/>
  <c r="AG54" i="3"/>
  <c r="AH54" i="3"/>
  <c r="AI54" i="3"/>
  <c r="AJ54" i="3"/>
  <c r="AK54" i="3"/>
  <c r="AM54" i="3"/>
  <c r="C55" i="3"/>
  <c r="D55" i="3"/>
  <c r="E55" i="3"/>
  <c r="F55" i="3"/>
  <c r="G55" i="3"/>
  <c r="H55" i="3"/>
  <c r="I55" i="3"/>
  <c r="J55" i="3"/>
  <c r="K55" i="3"/>
  <c r="N55" i="3"/>
  <c r="O55" i="3"/>
  <c r="P55" i="3"/>
  <c r="Q55" i="3"/>
  <c r="S55" i="3"/>
  <c r="T55" i="3"/>
  <c r="V55" i="3"/>
  <c r="X55" i="3"/>
  <c r="Y55" i="3"/>
  <c r="Z55" i="3"/>
  <c r="AA55" i="3"/>
  <c r="AB55" i="3"/>
  <c r="AC55" i="3"/>
  <c r="AE55" i="3"/>
  <c r="AF55" i="3"/>
  <c r="AG55" i="3"/>
  <c r="AI55" i="3"/>
  <c r="AJ55" i="3"/>
  <c r="AK55" i="3"/>
  <c r="AL55" i="3"/>
  <c r="AM55" i="3"/>
  <c r="D56" i="3"/>
  <c r="E56" i="3"/>
  <c r="F56" i="3"/>
  <c r="G56" i="3"/>
  <c r="H56" i="3"/>
  <c r="I56" i="3"/>
  <c r="J56" i="3"/>
  <c r="K56" i="3"/>
  <c r="M56" i="3"/>
  <c r="O56" i="3"/>
  <c r="P56" i="3"/>
  <c r="Q56" i="3"/>
  <c r="R56" i="3"/>
  <c r="T56" i="3"/>
  <c r="V56" i="3"/>
  <c r="W56" i="3"/>
  <c r="X56" i="3"/>
  <c r="Z56" i="3"/>
  <c r="AA56" i="3"/>
  <c r="AB56" i="3"/>
  <c r="AE56" i="3"/>
  <c r="AF56" i="3"/>
  <c r="AG56" i="3"/>
  <c r="AH56" i="3"/>
  <c r="AI56" i="3"/>
  <c r="AJ56" i="3"/>
  <c r="AK56" i="3"/>
  <c r="AL56" i="3"/>
  <c r="AM56" i="3"/>
  <c r="C57" i="3"/>
  <c r="E57" i="3"/>
  <c r="F57" i="3"/>
  <c r="G57" i="3"/>
  <c r="H57" i="3"/>
  <c r="J57" i="3"/>
  <c r="K57" i="3"/>
  <c r="M57" i="3"/>
  <c r="N57" i="3"/>
  <c r="O57" i="3"/>
  <c r="P57" i="3"/>
  <c r="Q57" i="3"/>
  <c r="R57" i="3"/>
  <c r="S57" i="3"/>
  <c r="V57" i="3"/>
  <c r="W57" i="3"/>
  <c r="X57" i="3"/>
  <c r="Y57" i="3"/>
  <c r="AA57" i="3"/>
  <c r="AB57" i="3"/>
  <c r="AC57" i="3"/>
  <c r="AF57" i="3"/>
  <c r="AG57" i="3"/>
  <c r="AH57" i="3"/>
  <c r="AI57" i="3"/>
  <c r="AK57" i="3"/>
  <c r="AL57" i="3"/>
  <c r="AM57" i="3"/>
  <c r="C58" i="3"/>
  <c r="D58" i="3"/>
  <c r="F58" i="3"/>
  <c r="G58" i="3"/>
  <c r="H58" i="3"/>
  <c r="I58" i="3"/>
  <c r="K58" i="3"/>
  <c r="M58" i="3"/>
  <c r="N58" i="3"/>
  <c r="O58" i="3"/>
  <c r="P58" i="3"/>
  <c r="Q58" i="3"/>
  <c r="R58" i="3"/>
  <c r="S58" i="3"/>
  <c r="T58" i="3"/>
  <c r="V58" i="3"/>
  <c r="W58" i="3"/>
  <c r="X58" i="3"/>
  <c r="Y58" i="3"/>
  <c r="Z58" i="3"/>
  <c r="AB58" i="3"/>
  <c r="AC58" i="3"/>
  <c r="AE58" i="3"/>
  <c r="AG58" i="3"/>
  <c r="AH58" i="3"/>
  <c r="AI58" i="3"/>
  <c r="AJ58" i="3"/>
  <c r="AK58" i="3"/>
  <c r="AM58" i="3"/>
  <c r="C59" i="3"/>
  <c r="D59" i="3"/>
  <c r="E59" i="3"/>
  <c r="F59" i="3"/>
  <c r="G59" i="3"/>
  <c r="H59" i="3"/>
  <c r="I59" i="3"/>
  <c r="J59" i="3"/>
  <c r="K59" i="3"/>
  <c r="M59" i="3"/>
  <c r="N59" i="3"/>
  <c r="O59" i="3"/>
  <c r="P59" i="3"/>
  <c r="Q59" i="3"/>
  <c r="R59" i="3"/>
  <c r="S59" i="3"/>
  <c r="T59" i="3"/>
  <c r="V59" i="3"/>
  <c r="W59" i="3"/>
  <c r="X59" i="3"/>
  <c r="Y59" i="3"/>
  <c r="Z59" i="3"/>
  <c r="AA59" i="3"/>
  <c r="AB59" i="3"/>
  <c r="AC59" i="3"/>
  <c r="AE59" i="3"/>
  <c r="AF59" i="3"/>
  <c r="AG59" i="3"/>
  <c r="AH59" i="3"/>
  <c r="AI59" i="3"/>
  <c r="AJ59" i="3"/>
  <c r="AK59" i="3"/>
  <c r="AL59" i="3"/>
  <c r="AM59" i="3"/>
  <c r="C60" i="3"/>
  <c r="D60" i="3"/>
  <c r="E60" i="3"/>
  <c r="F60" i="3"/>
  <c r="G60" i="3"/>
  <c r="H60" i="3"/>
  <c r="I60" i="3"/>
  <c r="J60" i="3"/>
  <c r="K60" i="3"/>
  <c r="M60" i="3"/>
  <c r="N60" i="3"/>
  <c r="O60" i="3"/>
  <c r="P60" i="3"/>
  <c r="Q60" i="3"/>
  <c r="R60" i="3"/>
  <c r="S60" i="3"/>
  <c r="V60" i="3"/>
  <c r="W60" i="3"/>
  <c r="X60" i="3"/>
  <c r="Y60" i="3"/>
  <c r="Z60" i="3"/>
  <c r="AA60" i="3"/>
  <c r="AB60" i="3"/>
  <c r="AC60" i="3"/>
  <c r="AE60" i="3"/>
  <c r="AF60" i="3"/>
  <c r="AG60" i="3"/>
  <c r="AH60" i="3"/>
  <c r="AI60" i="3"/>
  <c r="AJ60" i="3"/>
  <c r="AK60" i="3"/>
  <c r="AL60" i="3"/>
  <c r="AM60" i="3"/>
  <c r="C61" i="3"/>
  <c r="D61" i="3"/>
  <c r="E61" i="3"/>
  <c r="F61" i="3"/>
  <c r="G61" i="3"/>
  <c r="H61" i="3"/>
  <c r="I61" i="3"/>
  <c r="J61" i="3"/>
  <c r="K61" i="3"/>
  <c r="M61" i="3"/>
  <c r="N61" i="3"/>
  <c r="O61" i="3"/>
  <c r="P61" i="3"/>
  <c r="Q61" i="3"/>
  <c r="R61" i="3"/>
  <c r="S61" i="3"/>
  <c r="T61" i="3"/>
  <c r="W61" i="3"/>
  <c r="X61" i="3"/>
  <c r="Y61" i="3"/>
  <c r="AA61" i="3"/>
  <c r="AB61" i="3"/>
  <c r="AC61" i="3"/>
  <c r="AF61" i="3"/>
  <c r="AG61" i="3"/>
  <c r="AH61" i="3"/>
  <c r="AJ61" i="3"/>
  <c r="AK61" i="3"/>
  <c r="AL61" i="3"/>
  <c r="C62" i="3"/>
  <c r="D62" i="3"/>
  <c r="E62" i="3"/>
  <c r="G62" i="3"/>
  <c r="H62" i="3"/>
  <c r="I62" i="3"/>
  <c r="K62" i="3"/>
  <c r="M62" i="3"/>
  <c r="N62" i="3"/>
  <c r="P62" i="3"/>
  <c r="Q62" i="3"/>
  <c r="R62" i="3"/>
  <c r="T62" i="3"/>
  <c r="V62" i="3"/>
  <c r="W62" i="3"/>
  <c r="X62" i="3"/>
  <c r="Z62" i="3"/>
  <c r="AA62" i="3"/>
  <c r="AB62" i="3"/>
  <c r="AC62" i="3"/>
  <c r="AE62" i="3"/>
  <c r="AF62" i="3"/>
  <c r="AG62" i="3"/>
  <c r="AH62" i="3"/>
  <c r="AI62" i="3"/>
  <c r="AJ62" i="3"/>
  <c r="AK62" i="3"/>
  <c r="AL62" i="3"/>
  <c r="AM62" i="3"/>
  <c r="C63" i="3"/>
  <c r="D63" i="3"/>
  <c r="E63" i="3"/>
  <c r="F63" i="3"/>
  <c r="G63" i="3"/>
  <c r="H63" i="3"/>
  <c r="I63" i="3"/>
  <c r="J63" i="3"/>
  <c r="K63" i="3"/>
  <c r="M63" i="3"/>
  <c r="N63" i="3"/>
  <c r="O63" i="3"/>
  <c r="P63" i="3"/>
  <c r="Q63" i="3"/>
  <c r="R63" i="3"/>
  <c r="S63" i="3"/>
  <c r="T63" i="3"/>
  <c r="V63" i="3"/>
  <c r="W63" i="3"/>
  <c r="X63" i="3"/>
  <c r="Y63" i="3"/>
  <c r="Z63" i="3"/>
  <c r="AA63" i="3"/>
  <c r="AB63" i="3"/>
  <c r="AC63" i="3"/>
  <c r="AE63" i="3"/>
  <c r="AF63" i="3"/>
  <c r="AG63" i="3"/>
  <c r="AH63" i="3"/>
  <c r="AI63" i="3"/>
  <c r="AJ63" i="3"/>
  <c r="AK63" i="3"/>
  <c r="AL63" i="3"/>
  <c r="AM63" i="3"/>
  <c r="C64" i="3"/>
  <c r="D64" i="3"/>
  <c r="E64" i="3"/>
  <c r="F64" i="3"/>
  <c r="G64" i="3"/>
  <c r="H64" i="3"/>
  <c r="I64" i="3"/>
  <c r="J64" i="3"/>
  <c r="K64" i="3"/>
  <c r="M64" i="3"/>
  <c r="N64" i="3"/>
  <c r="O64" i="3"/>
  <c r="P64" i="3"/>
  <c r="Q64" i="3"/>
  <c r="R64" i="3"/>
  <c r="S64" i="3"/>
  <c r="T64" i="3"/>
  <c r="V64" i="3"/>
  <c r="W64" i="3"/>
  <c r="X64" i="3"/>
  <c r="Y64" i="3"/>
  <c r="Z64" i="3"/>
  <c r="AA64" i="3"/>
  <c r="AB64" i="3"/>
  <c r="AC64" i="3"/>
  <c r="AE64" i="3"/>
  <c r="AF64" i="3"/>
  <c r="AG64" i="3"/>
  <c r="AH64" i="3"/>
  <c r="AI64" i="3"/>
  <c r="AK64" i="3"/>
  <c r="AL64" i="3"/>
  <c r="AM64" i="3"/>
  <c r="D65" i="3"/>
  <c r="E65" i="3"/>
  <c r="F65" i="3"/>
  <c r="H65" i="3"/>
  <c r="I65" i="3"/>
  <c r="J65" i="3"/>
  <c r="M65" i="3"/>
  <c r="N65" i="3"/>
  <c r="O65" i="3"/>
  <c r="Q65" i="3"/>
  <c r="R65" i="3"/>
  <c r="S65" i="3"/>
  <c r="V65" i="3"/>
  <c r="W65" i="3"/>
  <c r="X65" i="3"/>
  <c r="Y65" i="3"/>
  <c r="AA65" i="3"/>
  <c r="AB65" i="3"/>
  <c r="AC65" i="3"/>
  <c r="AF65" i="3"/>
  <c r="AG65" i="3"/>
  <c r="AH65" i="3"/>
  <c r="AJ65" i="3"/>
  <c r="AK65" i="3"/>
  <c r="AL65" i="3"/>
  <c r="C66" i="3"/>
  <c r="D66" i="3"/>
  <c r="E66" i="3"/>
  <c r="G66" i="3"/>
  <c r="H66" i="3"/>
  <c r="I66" i="3"/>
  <c r="K66" i="3"/>
  <c r="M66" i="3"/>
  <c r="N66" i="3"/>
  <c r="P66" i="3"/>
  <c r="Q66" i="3"/>
  <c r="R66" i="3"/>
  <c r="T66" i="3"/>
  <c r="V66" i="3"/>
  <c r="W66" i="3"/>
  <c r="X66" i="3"/>
  <c r="Y66" i="3"/>
  <c r="Z66" i="3"/>
  <c r="AA66" i="3"/>
  <c r="AB66" i="3"/>
  <c r="AC66" i="3"/>
  <c r="AE66" i="3"/>
  <c r="AF66" i="3"/>
  <c r="AG66" i="3"/>
  <c r="AH66" i="3"/>
  <c r="AI66" i="3"/>
  <c r="AJ66" i="3"/>
  <c r="AK66" i="3"/>
  <c r="AL66" i="3"/>
  <c r="AM66" i="3"/>
  <c r="C67" i="3"/>
  <c r="D67" i="3"/>
  <c r="E67" i="3"/>
  <c r="F67" i="3"/>
  <c r="G67" i="3"/>
  <c r="H67" i="3"/>
  <c r="I67" i="3"/>
  <c r="J67" i="3"/>
  <c r="K67" i="3"/>
  <c r="M67" i="3"/>
  <c r="N67" i="3"/>
  <c r="O67" i="3"/>
  <c r="P67" i="3"/>
  <c r="Q67" i="3"/>
  <c r="R67" i="3"/>
  <c r="S67" i="3"/>
  <c r="T67" i="3"/>
  <c r="V67" i="3"/>
  <c r="W67" i="3"/>
  <c r="X67" i="3"/>
  <c r="Y67" i="3"/>
  <c r="Z67" i="3"/>
  <c r="AA67" i="3"/>
  <c r="AB67" i="3"/>
  <c r="AC67" i="3"/>
  <c r="AE67" i="3"/>
  <c r="AF67" i="3"/>
  <c r="AG67" i="3"/>
  <c r="AH67" i="3"/>
  <c r="AI67" i="3"/>
  <c r="AJ67" i="3"/>
  <c r="AK67" i="3"/>
  <c r="AL67" i="3"/>
  <c r="AM67" i="3"/>
  <c r="C68" i="3"/>
  <c r="D68" i="3"/>
  <c r="E68" i="3"/>
  <c r="F68" i="3"/>
  <c r="G68" i="3"/>
  <c r="H68" i="3"/>
  <c r="I68" i="3"/>
  <c r="J68" i="3"/>
  <c r="K68" i="3"/>
  <c r="M68" i="3"/>
  <c r="N68" i="3"/>
  <c r="O68" i="3"/>
  <c r="P68" i="3"/>
  <c r="Q68" i="3"/>
  <c r="R68" i="3"/>
  <c r="S68" i="3"/>
  <c r="T68" i="3"/>
  <c r="V68" i="3"/>
  <c r="W68" i="3"/>
  <c r="X68" i="3"/>
  <c r="Y68" i="3"/>
  <c r="Z68" i="3"/>
  <c r="AA68" i="3"/>
  <c r="AB68" i="3"/>
  <c r="AC68" i="3"/>
  <c r="AE68" i="3"/>
  <c r="AF68" i="3"/>
  <c r="AG68" i="3"/>
  <c r="AH68" i="3"/>
  <c r="AI68" i="3"/>
  <c r="AJ68" i="3"/>
  <c r="AK68" i="3"/>
  <c r="AL68" i="3"/>
  <c r="AM68" i="3"/>
  <c r="C69" i="3"/>
  <c r="D69" i="3"/>
  <c r="E69" i="3"/>
  <c r="F69" i="3"/>
  <c r="G69" i="3"/>
  <c r="H69" i="3"/>
  <c r="I69" i="3"/>
  <c r="J69" i="3"/>
  <c r="K69" i="3"/>
  <c r="M69" i="3"/>
  <c r="N69" i="3"/>
  <c r="O69" i="3"/>
  <c r="P69" i="3"/>
  <c r="Q69" i="3"/>
  <c r="R69" i="3"/>
  <c r="S69" i="3"/>
  <c r="T69" i="3"/>
  <c r="V69" i="3"/>
  <c r="W69" i="3"/>
  <c r="X69" i="3"/>
  <c r="Y69" i="3"/>
  <c r="Z69" i="3"/>
  <c r="AA69" i="3"/>
  <c r="AB69" i="3"/>
  <c r="AC69" i="3"/>
  <c r="AE69" i="3"/>
  <c r="AF69" i="3"/>
  <c r="AG69" i="3"/>
  <c r="AI69" i="3"/>
  <c r="AJ69" i="3"/>
  <c r="AK69" i="3"/>
  <c r="AL69" i="3"/>
  <c r="C70" i="3"/>
  <c r="D70" i="3"/>
  <c r="E70" i="3"/>
  <c r="G70" i="3"/>
  <c r="H70" i="3"/>
  <c r="I70" i="3"/>
  <c r="K70" i="3"/>
  <c r="M70" i="3"/>
  <c r="N70" i="3"/>
  <c r="P70" i="3"/>
  <c r="Q70" i="3"/>
  <c r="R70" i="3"/>
  <c r="T70" i="3"/>
  <c r="V70" i="3"/>
  <c r="W70" i="3"/>
  <c r="X70" i="3"/>
  <c r="Y70" i="3"/>
  <c r="Z70" i="3"/>
  <c r="AA70" i="3"/>
  <c r="AB70" i="3"/>
  <c r="AC70" i="3"/>
  <c r="AE70" i="3"/>
  <c r="AF70" i="3"/>
  <c r="AG70" i="3"/>
  <c r="AH70" i="3"/>
  <c r="AI70" i="3"/>
  <c r="AJ70" i="3"/>
  <c r="AK70" i="3"/>
  <c r="AL70" i="3"/>
  <c r="AM70" i="3"/>
  <c r="D71" i="3"/>
  <c r="E71" i="3"/>
  <c r="F71" i="3"/>
  <c r="H71" i="3"/>
  <c r="I71" i="3"/>
  <c r="J71" i="3"/>
  <c r="M71" i="3"/>
  <c r="N71" i="3"/>
  <c r="O71" i="3"/>
  <c r="Q71" i="3"/>
  <c r="R71" i="3"/>
  <c r="S71" i="3"/>
  <c r="V71" i="3"/>
  <c r="W71" i="3"/>
  <c r="X71" i="3"/>
  <c r="Z71" i="3"/>
  <c r="AA71" i="3"/>
  <c r="AB71" i="3"/>
  <c r="AE71" i="3"/>
  <c r="AF71" i="3"/>
  <c r="AG71" i="3"/>
  <c r="AI71" i="3"/>
  <c r="AJ71" i="3"/>
  <c r="AK71" i="3"/>
  <c r="AM71" i="3"/>
  <c r="C72" i="3"/>
  <c r="D72" i="3"/>
  <c r="F72" i="3"/>
  <c r="G72" i="3"/>
  <c r="H72" i="3"/>
  <c r="J72" i="3"/>
  <c r="K72" i="3"/>
  <c r="M72" i="3"/>
  <c r="O72" i="3"/>
  <c r="P72" i="3"/>
  <c r="Q72" i="3"/>
  <c r="S72" i="3"/>
  <c r="T72" i="3"/>
  <c r="V72" i="3"/>
  <c r="X72" i="3"/>
  <c r="Y72" i="3"/>
  <c r="Z72" i="3"/>
  <c r="AB72" i="3"/>
  <c r="AC72" i="3"/>
  <c r="AE72" i="3"/>
  <c r="AG72" i="3"/>
  <c r="AH72" i="3"/>
  <c r="AI72" i="3"/>
  <c r="AK72" i="3"/>
  <c r="AL72" i="3"/>
  <c r="AM72" i="3"/>
  <c r="D73" i="3"/>
  <c r="E73" i="3"/>
  <c r="F73" i="3"/>
  <c r="H73" i="3"/>
  <c r="I73" i="3"/>
  <c r="J73" i="3"/>
  <c r="M73" i="3"/>
  <c r="N73" i="3"/>
  <c r="O73" i="3"/>
  <c r="Q73" i="3"/>
  <c r="R73" i="3"/>
  <c r="S73" i="3"/>
  <c r="V73" i="3"/>
  <c r="W73" i="3"/>
  <c r="X73" i="3"/>
  <c r="Z73" i="3"/>
  <c r="AA73" i="3"/>
  <c r="AB73" i="3"/>
  <c r="AE73" i="3"/>
  <c r="AF73" i="3"/>
  <c r="AG73" i="3"/>
  <c r="AH73" i="3"/>
  <c r="AI73" i="3"/>
  <c r="AJ73" i="3"/>
  <c r="AK73" i="3"/>
  <c r="AL73" i="3"/>
  <c r="AM73" i="3"/>
  <c r="C74" i="3"/>
  <c r="D74" i="3"/>
  <c r="E74" i="3"/>
  <c r="F74" i="3"/>
  <c r="G74" i="3"/>
  <c r="H74" i="3"/>
  <c r="I74" i="3"/>
  <c r="J74" i="3"/>
  <c r="K74" i="3"/>
  <c r="M74" i="3"/>
  <c r="N74" i="3"/>
  <c r="O74" i="3"/>
  <c r="P74" i="3"/>
  <c r="Q74" i="3"/>
  <c r="R74" i="3"/>
  <c r="S74" i="3"/>
  <c r="T74" i="3"/>
  <c r="V74" i="3"/>
  <c r="W74" i="3"/>
  <c r="X74" i="3"/>
  <c r="Y74" i="3"/>
  <c r="Z74" i="3"/>
  <c r="AA74" i="3"/>
  <c r="AB74" i="3"/>
  <c r="AC74" i="3"/>
  <c r="AE74" i="3"/>
  <c r="AF74" i="3"/>
  <c r="AG74" i="3"/>
  <c r="AH74" i="3"/>
  <c r="AI74" i="3"/>
  <c r="AJ74" i="3"/>
  <c r="AK74" i="3"/>
  <c r="AL74" i="3"/>
  <c r="AM74" i="3"/>
  <c r="C75" i="3"/>
  <c r="D75" i="3"/>
  <c r="E75" i="3"/>
  <c r="F75" i="3"/>
  <c r="G75" i="3"/>
  <c r="H75" i="3"/>
  <c r="I75" i="3"/>
  <c r="J75" i="3"/>
  <c r="K75" i="3"/>
  <c r="M75" i="3"/>
  <c r="N75" i="3"/>
  <c r="O75" i="3"/>
  <c r="P75" i="3"/>
  <c r="Q75" i="3"/>
  <c r="R75" i="3"/>
  <c r="S75" i="3"/>
  <c r="T75" i="3"/>
  <c r="V75" i="3"/>
  <c r="W75" i="3"/>
  <c r="X75" i="3"/>
  <c r="Y75" i="3"/>
  <c r="Z75" i="3"/>
  <c r="AA75" i="3"/>
  <c r="AB75" i="3"/>
  <c r="AC75" i="3"/>
  <c r="AE75" i="3"/>
  <c r="AF75" i="3"/>
  <c r="AG75" i="3"/>
  <c r="AH75" i="3"/>
  <c r="AI75" i="3"/>
  <c r="AJ75" i="3"/>
  <c r="AK75" i="3"/>
  <c r="AL75" i="3"/>
  <c r="AM75" i="3"/>
  <c r="C76" i="3"/>
  <c r="D76" i="3"/>
  <c r="E76" i="3"/>
  <c r="F76" i="3"/>
  <c r="G76" i="3"/>
  <c r="H76" i="3"/>
  <c r="I76" i="3"/>
  <c r="J76" i="3"/>
  <c r="K76" i="3"/>
  <c r="M76" i="3"/>
  <c r="N76" i="3"/>
  <c r="O76" i="3"/>
  <c r="P76" i="3"/>
  <c r="Q76" i="3"/>
  <c r="S76" i="3"/>
  <c r="T76" i="3"/>
  <c r="V76" i="3"/>
  <c r="W76" i="3"/>
  <c r="X76" i="3"/>
  <c r="Y76" i="3"/>
  <c r="Z76" i="3"/>
  <c r="AA76" i="3"/>
  <c r="AC76" i="3"/>
  <c r="AE76" i="3"/>
  <c r="AF76" i="3"/>
  <c r="AG76" i="3"/>
  <c r="AH76" i="3"/>
  <c r="AJ76" i="3"/>
  <c r="AK76" i="3"/>
  <c r="AL76" i="3"/>
  <c r="AM76" i="3"/>
  <c r="B3" i="4"/>
  <c r="L3" i="4"/>
  <c r="M3" i="4"/>
  <c r="N3" i="4"/>
  <c r="N32" i="4" s="1"/>
  <c r="O3" i="4"/>
  <c r="P3" i="4"/>
  <c r="Q3" i="4"/>
  <c r="R3" i="4"/>
  <c r="R32" i="4" s="1"/>
  <c r="S3" i="4"/>
  <c r="T3" i="4"/>
  <c r="U3" i="4"/>
  <c r="V3" i="4"/>
  <c r="V32" i="4" s="1"/>
  <c r="W3" i="4"/>
  <c r="Y3" i="4"/>
  <c r="Y32" i="4" s="1"/>
  <c r="Z3" i="4"/>
  <c r="Z32" i="4" s="1"/>
  <c r="AA3" i="4"/>
  <c r="AA32" i="4" s="1"/>
  <c r="AC3" i="4"/>
  <c r="AD3" i="4"/>
  <c r="AI3" i="4"/>
  <c r="AI32" i="4" s="1"/>
  <c r="C4" i="4"/>
  <c r="D4" i="4"/>
  <c r="E4" i="4"/>
  <c r="E33" i="4" s="1"/>
  <c r="F4" i="4"/>
  <c r="G4" i="4"/>
  <c r="H4" i="4"/>
  <c r="I4" i="4"/>
  <c r="I33" i="4" s="1"/>
  <c r="J4" i="4"/>
  <c r="K4" i="4"/>
  <c r="M4" i="4"/>
  <c r="M33" i="4" s="1"/>
  <c r="N4" i="4"/>
  <c r="N33" i="4" s="1"/>
  <c r="O4" i="4"/>
  <c r="P4" i="4"/>
  <c r="Q4" i="4"/>
  <c r="Q33" i="4" s="1"/>
  <c r="R4" i="4"/>
  <c r="S4" i="4"/>
  <c r="T4" i="4"/>
  <c r="V4" i="4"/>
  <c r="W4" i="4"/>
  <c r="W33" i="4" s="1"/>
  <c r="X4" i="4"/>
  <c r="Y4" i="4"/>
  <c r="Z4" i="4"/>
  <c r="AA4" i="4"/>
  <c r="AA33" i="4" s="1"/>
  <c r="AB4" i="4"/>
  <c r="AC4" i="4"/>
  <c r="AE4" i="4"/>
  <c r="AF4" i="4"/>
  <c r="AG4" i="4"/>
  <c r="AG33" i="4" s="1"/>
  <c r="AH4" i="4"/>
  <c r="AI4" i="4"/>
  <c r="AJ4" i="4"/>
  <c r="AJ33" i="4" s="1"/>
  <c r="AK4" i="4"/>
  <c r="AK33" i="4" s="1"/>
  <c r="AL4" i="4"/>
  <c r="AM4" i="4"/>
  <c r="C5" i="4"/>
  <c r="D5" i="4"/>
  <c r="D34" i="4" s="1"/>
  <c r="E5" i="4"/>
  <c r="F5" i="4"/>
  <c r="G5" i="4"/>
  <c r="G34" i="4" s="1"/>
  <c r="H5" i="4"/>
  <c r="H34" i="4" s="1"/>
  <c r="I5" i="4"/>
  <c r="J5" i="4"/>
  <c r="K5" i="4"/>
  <c r="M5" i="4"/>
  <c r="N5" i="4"/>
  <c r="O5" i="4"/>
  <c r="P5" i="4"/>
  <c r="P34" i="4" s="1"/>
  <c r="Q5" i="4"/>
  <c r="R5" i="4"/>
  <c r="S5" i="4"/>
  <c r="T5" i="4"/>
  <c r="T34" i="4" s="1"/>
  <c r="V5" i="4"/>
  <c r="W5" i="4"/>
  <c r="X5" i="4"/>
  <c r="X34" i="4" s="1"/>
  <c r="Z5" i="4"/>
  <c r="AA5" i="4"/>
  <c r="AB5" i="4"/>
  <c r="AC5" i="4"/>
  <c r="AE5" i="4"/>
  <c r="AE34" i="4" s="1"/>
  <c r="AF5" i="4"/>
  <c r="AF34" i="4" s="1"/>
  <c r="AG5" i="4"/>
  <c r="AH5" i="4"/>
  <c r="AI5" i="4"/>
  <c r="AJ5" i="4"/>
  <c r="AJ34" i="4" s="1"/>
  <c r="AK5" i="4"/>
  <c r="AL5" i="4"/>
  <c r="AM5" i="4"/>
  <c r="AM34" i="4" s="1"/>
  <c r="C6" i="4"/>
  <c r="C35" i="4" s="1"/>
  <c r="D6" i="4"/>
  <c r="E6" i="4"/>
  <c r="F6" i="4"/>
  <c r="G6" i="4"/>
  <c r="G35" i="4" s="1"/>
  <c r="H6" i="4"/>
  <c r="I6" i="4"/>
  <c r="J6" i="4"/>
  <c r="J35" i="4" s="1"/>
  <c r="K6" i="4"/>
  <c r="K35" i="4" s="1"/>
  <c r="N6" i="4"/>
  <c r="O6" i="4"/>
  <c r="O35" i="4" s="1"/>
  <c r="P6" i="4"/>
  <c r="P35" i="4" s="1"/>
  <c r="Q6" i="4"/>
  <c r="R6" i="4"/>
  <c r="S6" i="4"/>
  <c r="S35" i="4" s="1"/>
  <c r="T6" i="4"/>
  <c r="V6" i="4"/>
  <c r="W6" i="4"/>
  <c r="X6" i="4"/>
  <c r="Y6" i="4"/>
  <c r="Y35" i="4" s="1"/>
  <c r="AA6" i="4"/>
  <c r="AA35" i="4" s="1"/>
  <c r="AB6" i="4"/>
  <c r="AC6" i="4"/>
  <c r="AE6" i="4"/>
  <c r="AE35" i="4" s="1"/>
  <c r="AF6" i="4"/>
  <c r="AG6" i="4"/>
  <c r="AH6" i="4"/>
  <c r="AI6" i="4"/>
  <c r="AI35" i="4" s="1"/>
  <c r="AJ6" i="4"/>
  <c r="AK6" i="4"/>
  <c r="AL6" i="4"/>
  <c r="AM6" i="4"/>
  <c r="AM35" i="4" s="1"/>
  <c r="C7" i="4"/>
  <c r="D7" i="4"/>
  <c r="E7" i="4"/>
  <c r="F7" i="4"/>
  <c r="F36" i="4" s="1"/>
  <c r="G7" i="4"/>
  <c r="H7" i="4"/>
  <c r="I7" i="4"/>
  <c r="J7" i="4"/>
  <c r="J36" i="4" s="1"/>
  <c r="K7" i="4"/>
  <c r="M7" i="4"/>
  <c r="N7" i="4"/>
  <c r="N36" i="4" s="1"/>
  <c r="O7" i="4"/>
  <c r="O36" i="4" s="1"/>
  <c r="P7" i="4"/>
  <c r="Q7" i="4"/>
  <c r="R7" i="4"/>
  <c r="R36" i="4" s="1"/>
  <c r="S7" i="4"/>
  <c r="T7" i="4"/>
  <c r="V7" i="4"/>
  <c r="W7" i="4"/>
  <c r="X7" i="4"/>
  <c r="X36" i="4" s="1"/>
  <c r="Y7" i="4"/>
  <c r="Z7" i="4"/>
  <c r="AA7" i="4"/>
  <c r="AB7" i="4"/>
  <c r="AB36" i="4" s="1"/>
  <c r="AC7" i="4"/>
  <c r="AE7" i="4"/>
  <c r="AF7" i="4"/>
  <c r="AG7" i="4"/>
  <c r="AH7" i="4"/>
  <c r="AH36" i="4" s="1"/>
  <c r="AI7" i="4"/>
  <c r="AJ7" i="4"/>
  <c r="AK7" i="4"/>
  <c r="AK36" i="4" s="1"/>
  <c r="AL7" i="4"/>
  <c r="AL36" i="4" s="1"/>
  <c r="AM7" i="4"/>
  <c r="C8" i="4"/>
  <c r="D8" i="4"/>
  <c r="E8" i="4"/>
  <c r="E37" i="4" s="1"/>
  <c r="F8" i="4"/>
  <c r="G8" i="4"/>
  <c r="H8" i="4"/>
  <c r="H37" i="4" s="1"/>
  <c r="I8" i="4"/>
  <c r="I37" i="4" s="1"/>
  <c r="J8" i="4"/>
  <c r="K8" i="4"/>
  <c r="M8" i="4"/>
  <c r="M37" i="4" s="1"/>
  <c r="N8" i="4"/>
  <c r="O8" i="4"/>
  <c r="P8" i="4"/>
  <c r="Q8" i="4"/>
  <c r="Q37" i="4" s="1"/>
  <c r="R8" i="4"/>
  <c r="S8" i="4"/>
  <c r="T8" i="4"/>
  <c r="V8" i="4"/>
  <c r="W8" i="4"/>
  <c r="X8" i="4"/>
  <c r="Y8" i="4"/>
  <c r="Y37" i="4" s="1"/>
  <c r="Z8" i="4"/>
  <c r="Z37" i="4" s="1"/>
  <c r="AA8" i="4"/>
  <c r="AB8" i="4"/>
  <c r="AC8" i="4"/>
  <c r="AC37" i="4" s="1"/>
  <c r="AE8" i="4"/>
  <c r="AE37" i="4" s="1"/>
  <c r="AF8" i="4"/>
  <c r="AG8" i="4"/>
  <c r="AH8" i="4"/>
  <c r="AI8" i="4"/>
  <c r="AI37" i="4" s="1"/>
  <c r="AJ8" i="4"/>
  <c r="AK8" i="4"/>
  <c r="AL8" i="4"/>
  <c r="AM8" i="4"/>
  <c r="AM37" i="4" s="1"/>
  <c r="C9" i="4"/>
  <c r="D9" i="4"/>
  <c r="E9" i="4"/>
  <c r="F9" i="4"/>
  <c r="F38" i="4" s="1"/>
  <c r="G9" i="4"/>
  <c r="H9" i="4"/>
  <c r="I9" i="4"/>
  <c r="J9" i="4"/>
  <c r="J38" i="4" s="1"/>
  <c r="K9" i="4"/>
  <c r="M9" i="4"/>
  <c r="N9" i="4"/>
  <c r="O9" i="4"/>
  <c r="P9" i="4"/>
  <c r="P38" i="4" s="1"/>
  <c r="Q9" i="4"/>
  <c r="R9" i="4"/>
  <c r="S9" i="4"/>
  <c r="S38" i="4" s="1"/>
  <c r="T9" i="4"/>
  <c r="T38" i="4" s="1"/>
  <c r="W9" i="4"/>
  <c r="X9" i="4"/>
  <c r="X38" i="4" s="1"/>
  <c r="Y9" i="4"/>
  <c r="Y38" i="4" s="1"/>
  <c r="Z9" i="4"/>
  <c r="AA9" i="4"/>
  <c r="AB9" i="4"/>
  <c r="AB38" i="4" s="1"/>
  <c r="AC9" i="4"/>
  <c r="AE9" i="4"/>
  <c r="AF9" i="4"/>
  <c r="AG9" i="4"/>
  <c r="AH9" i="4"/>
  <c r="AH38" i="4" s="1"/>
  <c r="AI9" i="4"/>
  <c r="AJ9" i="4"/>
  <c r="AK9" i="4"/>
  <c r="AL9" i="4"/>
  <c r="AL38" i="4" s="1"/>
  <c r="AM9" i="4"/>
  <c r="C10" i="4"/>
  <c r="D10" i="4"/>
  <c r="E10" i="4"/>
  <c r="E39" i="4" s="1"/>
  <c r="F10" i="4"/>
  <c r="G10" i="4"/>
  <c r="H10" i="4"/>
  <c r="I10" i="4"/>
  <c r="I39" i="4" s="1"/>
  <c r="J10" i="4"/>
  <c r="K10" i="4"/>
  <c r="M10" i="4"/>
  <c r="N10" i="4"/>
  <c r="O10" i="4"/>
  <c r="O39" i="4" s="1"/>
  <c r="P10" i="4"/>
  <c r="Q10" i="4"/>
  <c r="R10" i="4"/>
  <c r="R39" i="4" s="1"/>
  <c r="S10" i="4"/>
  <c r="S39" i="4" s="1"/>
  <c r="T10" i="4"/>
  <c r="V10" i="4"/>
  <c r="W10" i="4"/>
  <c r="W39" i="4" s="1"/>
  <c r="X10" i="4"/>
  <c r="Y10" i="4"/>
  <c r="Z10" i="4"/>
  <c r="AA10" i="4"/>
  <c r="AA39" i="4" s="1"/>
  <c r="AB10" i="4"/>
  <c r="AC10" i="4"/>
  <c r="AE10" i="4"/>
  <c r="AE39" i="4" s="1"/>
  <c r="AF10" i="4"/>
  <c r="AF39" i="4" s="1"/>
  <c r="AG10" i="4"/>
  <c r="AH10" i="4"/>
  <c r="AI10" i="4"/>
  <c r="AI39" i="4" s="1"/>
  <c r="AJ10" i="4"/>
  <c r="AK10" i="4"/>
  <c r="AL10" i="4"/>
  <c r="AM10" i="4"/>
  <c r="AM39" i="4" s="1"/>
  <c r="C11" i="4"/>
  <c r="C40" i="4" s="1"/>
  <c r="D11" i="4"/>
  <c r="E11" i="4"/>
  <c r="F11" i="4"/>
  <c r="F40" i="4" s="1"/>
  <c r="G11" i="4"/>
  <c r="H11" i="4"/>
  <c r="I11" i="4"/>
  <c r="J11" i="4"/>
  <c r="J40" i="4" s="1"/>
  <c r="K11" i="4"/>
  <c r="K40" i="4" s="1"/>
  <c r="M11" i="4"/>
  <c r="N11" i="4"/>
  <c r="O11" i="4"/>
  <c r="P11" i="4"/>
  <c r="Q11" i="4"/>
  <c r="R11" i="4"/>
  <c r="S11" i="4"/>
  <c r="T11" i="4"/>
  <c r="V11" i="4"/>
  <c r="V40" i="4" s="1"/>
  <c r="W11" i="4"/>
  <c r="X11" i="4"/>
  <c r="Y11" i="4"/>
  <c r="Z11" i="4"/>
  <c r="Z40" i="4" s="1"/>
  <c r="AA11" i="4"/>
  <c r="AB11" i="4"/>
  <c r="AC11" i="4"/>
  <c r="AC40" i="4" s="1"/>
  <c r="AE11" i="4"/>
  <c r="AF11" i="4"/>
  <c r="AG11" i="4"/>
  <c r="AH11" i="4"/>
  <c r="AH40" i="4" s="1"/>
  <c r="AI11" i="4"/>
  <c r="AJ11" i="4"/>
  <c r="AK11" i="4"/>
  <c r="AL11" i="4"/>
  <c r="AL40" i="4" s="1"/>
  <c r="AM11" i="4"/>
  <c r="C12" i="4"/>
  <c r="D12" i="4"/>
  <c r="E12" i="4"/>
  <c r="E41" i="4" s="1"/>
  <c r="F12" i="4"/>
  <c r="G12" i="4"/>
  <c r="H12" i="4"/>
  <c r="I12" i="4"/>
  <c r="I41" i="4" s="1"/>
  <c r="J12" i="4"/>
  <c r="K12" i="4"/>
  <c r="M12" i="4"/>
  <c r="M41" i="4" s="1"/>
  <c r="N12" i="4"/>
  <c r="O12" i="4"/>
  <c r="P12" i="4"/>
  <c r="Q12" i="4"/>
  <c r="R12" i="4"/>
  <c r="S12" i="4"/>
  <c r="T12" i="4"/>
  <c r="V12" i="4"/>
  <c r="W12" i="4"/>
  <c r="W41" i="4" s="1"/>
  <c r="X12" i="4"/>
  <c r="Y12" i="4"/>
  <c r="Z12" i="4"/>
  <c r="AA12" i="4"/>
  <c r="AA41" i="4" s="1"/>
  <c r="AB12" i="4"/>
  <c r="AC12" i="4"/>
  <c r="AE12" i="4"/>
  <c r="AF12" i="4"/>
  <c r="AG12" i="4"/>
  <c r="AH12" i="4"/>
  <c r="AI12" i="4"/>
  <c r="AJ12" i="4"/>
  <c r="AK12" i="4"/>
  <c r="AL12" i="4"/>
  <c r="AM12" i="4"/>
  <c r="C13" i="4"/>
  <c r="D13" i="4"/>
  <c r="E13" i="4"/>
  <c r="F13" i="4"/>
  <c r="G13" i="4"/>
  <c r="H13" i="4"/>
  <c r="I13" i="4"/>
  <c r="J13" i="4"/>
  <c r="K13" i="4"/>
  <c r="M13" i="4"/>
  <c r="N13" i="4"/>
  <c r="O13" i="4"/>
  <c r="P13" i="4"/>
  <c r="P42" i="4" s="1"/>
  <c r="Q13" i="4"/>
  <c r="R13" i="4"/>
  <c r="S13" i="4"/>
  <c r="T13" i="4"/>
  <c r="T42" i="4" s="1"/>
  <c r="V13" i="4"/>
  <c r="W13" i="4"/>
  <c r="X13" i="4"/>
  <c r="Y13" i="4"/>
  <c r="Z13" i="4"/>
  <c r="AA13" i="4"/>
  <c r="AB13" i="4"/>
  <c r="AC13" i="4"/>
  <c r="AE13" i="4"/>
  <c r="AF13" i="4"/>
  <c r="AG13" i="4"/>
  <c r="AH13" i="4"/>
  <c r="AH42" i="4" s="1"/>
  <c r="AI13" i="4"/>
  <c r="AJ13" i="4"/>
  <c r="AK13" i="4"/>
  <c r="AL13" i="4"/>
  <c r="AL42" i="4" s="1"/>
  <c r="AM13" i="4"/>
  <c r="C14" i="4"/>
  <c r="D14" i="4"/>
  <c r="E14" i="4"/>
  <c r="E43" i="4" s="1"/>
  <c r="F14" i="4"/>
  <c r="G14" i="4"/>
  <c r="H14" i="4"/>
  <c r="I14" i="4"/>
  <c r="I43" i="4" s="1"/>
  <c r="J14" i="4"/>
  <c r="K14" i="4"/>
  <c r="M14" i="4"/>
  <c r="N14" i="4"/>
  <c r="O14" i="4"/>
  <c r="P14" i="4"/>
  <c r="Q14" i="4"/>
  <c r="R14" i="4"/>
  <c r="S14" i="4"/>
  <c r="T14" i="4"/>
  <c r="V14" i="4"/>
  <c r="W14" i="4"/>
  <c r="W43" i="4" s="1"/>
  <c r="X14" i="4"/>
  <c r="Y14" i="4"/>
  <c r="Z14" i="4"/>
  <c r="AA14" i="4"/>
  <c r="AA43" i="4" s="1"/>
  <c r="AB14" i="4"/>
  <c r="AC14" i="4"/>
  <c r="AE14" i="4"/>
  <c r="AF14" i="4"/>
  <c r="AG14" i="4"/>
  <c r="AH14" i="4"/>
  <c r="AI14" i="4"/>
  <c r="AJ14" i="4"/>
  <c r="AK14" i="4"/>
  <c r="AL14" i="4"/>
  <c r="AM14" i="4"/>
  <c r="C15" i="4"/>
  <c r="D15" i="4"/>
  <c r="E15" i="4"/>
  <c r="F15" i="4"/>
  <c r="G15" i="4"/>
  <c r="H15" i="4"/>
  <c r="I15" i="4"/>
  <c r="J15" i="4"/>
  <c r="K15" i="4"/>
  <c r="M15" i="4"/>
  <c r="N15" i="4"/>
  <c r="O15" i="4"/>
  <c r="P15" i="4"/>
  <c r="P44" i="4" s="1"/>
  <c r="Q15" i="4"/>
  <c r="R15" i="4"/>
  <c r="S15" i="4"/>
  <c r="T15" i="4"/>
  <c r="T44" i="4" s="1"/>
  <c r="V15" i="4"/>
  <c r="W15" i="4"/>
  <c r="X15" i="4"/>
  <c r="Y15" i="4"/>
  <c r="Z15" i="4"/>
  <c r="AA15" i="4"/>
  <c r="AB15" i="4"/>
  <c r="AC15" i="4"/>
  <c r="AE15" i="4"/>
  <c r="AF15" i="4"/>
  <c r="AG15" i="4"/>
  <c r="AH15" i="4"/>
  <c r="AH44" i="4" s="1"/>
  <c r="AI15" i="4"/>
  <c r="AJ15" i="4"/>
  <c r="AK15" i="4"/>
  <c r="AL15" i="4"/>
  <c r="AL44" i="4" s="1"/>
  <c r="AM15" i="4"/>
  <c r="C16" i="4"/>
  <c r="D16" i="4"/>
  <c r="E16" i="4"/>
  <c r="E45" i="4" s="1"/>
  <c r="F16" i="4"/>
  <c r="G16" i="4"/>
  <c r="H16" i="4"/>
  <c r="I16" i="4"/>
  <c r="I45" i="4" s="1"/>
  <c r="J16" i="4"/>
  <c r="K16" i="4"/>
  <c r="M16" i="4"/>
  <c r="N16" i="4"/>
  <c r="O16" i="4"/>
  <c r="P16" i="4"/>
  <c r="Q16" i="4"/>
  <c r="R16" i="4"/>
  <c r="S16" i="4"/>
  <c r="T16" i="4"/>
  <c r="V16" i="4"/>
  <c r="W16" i="4"/>
  <c r="W45" i="4" s="1"/>
  <c r="X16" i="4"/>
  <c r="Y16" i="4"/>
  <c r="Z16" i="4"/>
  <c r="AA16" i="4"/>
  <c r="AA45" i="4" s="1"/>
  <c r="AB16" i="4"/>
  <c r="AC16" i="4"/>
  <c r="AE16" i="4"/>
  <c r="AF16" i="4"/>
  <c r="AG16" i="4"/>
  <c r="AH16" i="4"/>
  <c r="AI16" i="4"/>
  <c r="AJ16" i="4"/>
  <c r="AK16" i="4"/>
  <c r="AL16" i="4"/>
  <c r="AM16" i="4"/>
  <c r="C17" i="4"/>
  <c r="C47" i="4" s="1"/>
  <c r="D17" i="4"/>
  <c r="E17" i="4"/>
  <c r="F17" i="4"/>
  <c r="G17" i="4"/>
  <c r="G47" i="4" s="1"/>
  <c r="H17" i="4"/>
  <c r="I17" i="4"/>
  <c r="J17" i="4"/>
  <c r="K17" i="4"/>
  <c r="K47" i="4" s="1"/>
  <c r="M17" i="4"/>
  <c r="N17" i="4"/>
  <c r="O17" i="4"/>
  <c r="P17" i="4"/>
  <c r="Q17" i="4"/>
  <c r="R17" i="4"/>
  <c r="S17" i="4"/>
  <c r="T17" i="4"/>
  <c r="W17" i="4"/>
  <c r="X17" i="4"/>
  <c r="Y17" i="4"/>
  <c r="Z17" i="4"/>
  <c r="AA17" i="4"/>
  <c r="AB17" i="4"/>
  <c r="AC17" i="4"/>
  <c r="AE17" i="4"/>
  <c r="AE47" i="4" s="1"/>
  <c r="AG17" i="4"/>
  <c r="AH17" i="4"/>
  <c r="AI17" i="4"/>
  <c r="AJ17" i="4"/>
  <c r="AK17" i="4"/>
  <c r="AM17" i="4"/>
  <c r="C18" i="4"/>
  <c r="D18" i="4"/>
  <c r="D48" i="4" s="1"/>
  <c r="E18" i="4"/>
  <c r="F18" i="4"/>
  <c r="G18" i="4"/>
  <c r="H18" i="4"/>
  <c r="H48" i="4" s="1"/>
  <c r="I18" i="4"/>
  <c r="J18" i="4"/>
  <c r="K18" i="4"/>
  <c r="M18" i="4"/>
  <c r="N18" i="4"/>
  <c r="O18" i="4"/>
  <c r="P18" i="4"/>
  <c r="Q18" i="4"/>
  <c r="R18" i="4"/>
  <c r="S18" i="4"/>
  <c r="T18" i="4"/>
  <c r="V18" i="4"/>
  <c r="V48" i="4" s="1"/>
  <c r="W18" i="4"/>
  <c r="X18" i="4"/>
  <c r="Y18" i="4"/>
  <c r="Z18" i="4"/>
  <c r="Z48" i="4" s="1"/>
  <c r="AA18" i="4"/>
  <c r="AB18" i="4"/>
  <c r="AC18" i="4"/>
  <c r="AE18" i="4"/>
  <c r="AF18" i="4"/>
  <c r="AG18" i="4"/>
  <c r="AH18" i="4"/>
  <c r="AI18" i="4"/>
  <c r="AJ18" i="4"/>
  <c r="AK18" i="4"/>
  <c r="AL18" i="4"/>
  <c r="AM18" i="4"/>
  <c r="C19" i="4"/>
  <c r="E19" i="4"/>
  <c r="F19" i="4"/>
  <c r="G19" i="4"/>
  <c r="G49" i="4" s="1"/>
  <c r="H19" i="4"/>
  <c r="J19" i="4"/>
  <c r="K19" i="4"/>
  <c r="N19" i="4"/>
  <c r="O19" i="4"/>
  <c r="P19" i="4"/>
  <c r="R19" i="4"/>
  <c r="S19" i="4"/>
  <c r="S49" i="4" s="1"/>
  <c r="T19" i="4"/>
  <c r="V19" i="4"/>
  <c r="W19" i="4"/>
  <c r="X19" i="4"/>
  <c r="Y19" i="4"/>
  <c r="Z19" i="4"/>
  <c r="AA19" i="4"/>
  <c r="AB19" i="4"/>
  <c r="AC19" i="4"/>
  <c r="AE19" i="4"/>
  <c r="AF19" i="4"/>
  <c r="AG19" i="4"/>
  <c r="AG49" i="4" s="1"/>
  <c r="AH19" i="4"/>
  <c r="AI19" i="4"/>
  <c r="AJ19" i="4"/>
  <c r="AK19" i="4"/>
  <c r="AK49" i="4" s="1"/>
  <c r="AL19" i="4"/>
  <c r="AM19" i="4"/>
  <c r="C20" i="4"/>
  <c r="D20" i="4"/>
  <c r="D50" i="4" s="1"/>
  <c r="E20" i="4"/>
  <c r="F20" i="4"/>
  <c r="G20" i="4"/>
  <c r="H20" i="4"/>
  <c r="H50" i="4" s="1"/>
  <c r="I20" i="4"/>
  <c r="J20" i="4"/>
  <c r="K20" i="4"/>
  <c r="M20" i="4"/>
  <c r="N20" i="4"/>
  <c r="O20" i="4"/>
  <c r="P20" i="4"/>
  <c r="Q20" i="4"/>
  <c r="R20" i="4"/>
  <c r="S20" i="4"/>
  <c r="T20" i="4"/>
  <c r="V20" i="4"/>
  <c r="V50" i="4" s="1"/>
  <c r="W20" i="4"/>
  <c r="X20" i="4"/>
  <c r="Y20" i="4"/>
  <c r="Z20" i="4"/>
  <c r="Z50" i="4" s="1"/>
  <c r="AA20" i="4"/>
  <c r="AB20" i="4"/>
  <c r="AC20" i="4"/>
  <c r="AE20" i="4"/>
  <c r="AF20" i="4"/>
  <c r="AG20" i="4"/>
  <c r="AH20" i="4"/>
  <c r="AI20" i="4"/>
  <c r="AJ20" i="4"/>
  <c r="AK20" i="4"/>
  <c r="AL20" i="4"/>
  <c r="AM20" i="4"/>
  <c r="C21" i="4"/>
  <c r="D21" i="4"/>
  <c r="E21" i="4"/>
  <c r="F21" i="4"/>
  <c r="G21" i="4"/>
  <c r="H21" i="4"/>
  <c r="I21" i="4"/>
  <c r="J21" i="4"/>
  <c r="K21" i="4"/>
  <c r="M21" i="4"/>
  <c r="N21" i="4"/>
  <c r="O21" i="4"/>
  <c r="O51" i="4" s="1"/>
  <c r="P21" i="4"/>
  <c r="Q21" i="4"/>
  <c r="R21" i="4"/>
  <c r="S21" i="4"/>
  <c r="S51" i="4" s="1"/>
  <c r="T21" i="4"/>
  <c r="V21" i="4"/>
  <c r="W21" i="4"/>
  <c r="X21" i="4"/>
  <c r="Y21" i="4"/>
  <c r="Z21" i="4"/>
  <c r="AA21" i="4"/>
  <c r="AB21" i="4"/>
  <c r="AC21" i="4"/>
  <c r="AE21" i="4"/>
  <c r="AF21" i="4"/>
  <c r="AG21" i="4"/>
  <c r="AG51" i="4" s="1"/>
  <c r="AH21" i="4"/>
  <c r="AI21" i="4"/>
  <c r="AJ21" i="4"/>
  <c r="AK21" i="4"/>
  <c r="AK51" i="4" s="1"/>
  <c r="AL21" i="4"/>
  <c r="AM21" i="4"/>
  <c r="C22" i="4"/>
  <c r="D22" i="4"/>
  <c r="D52" i="4" s="1"/>
  <c r="E22" i="4"/>
  <c r="F22" i="4"/>
  <c r="G22" i="4"/>
  <c r="H22" i="4"/>
  <c r="H52" i="4" s="1"/>
  <c r="I22" i="4"/>
  <c r="J22" i="4"/>
  <c r="K22" i="4"/>
  <c r="M22" i="4"/>
  <c r="N22" i="4"/>
  <c r="O22" i="4"/>
  <c r="P22" i="4"/>
  <c r="Q22" i="4"/>
  <c r="R22" i="4"/>
  <c r="S22" i="4"/>
  <c r="T22" i="4"/>
  <c r="V22" i="4"/>
  <c r="V52" i="4" s="1"/>
  <c r="W22" i="4"/>
  <c r="X22" i="4"/>
  <c r="Y22" i="4"/>
  <c r="Z22" i="4"/>
  <c r="Z52" i="4" s="1"/>
  <c r="AA22" i="4"/>
  <c r="AB22" i="4"/>
  <c r="AC22" i="4"/>
  <c r="AE22" i="4"/>
  <c r="AF22" i="4"/>
  <c r="AG22" i="4"/>
  <c r="AH22" i="4"/>
  <c r="AI22" i="4"/>
  <c r="AJ22" i="4"/>
  <c r="AK22" i="4"/>
  <c r="AL22" i="4"/>
  <c r="AM22" i="4"/>
  <c r="C23" i="4"/>
  <c r="D23" i="4"/>
  <c r="E23" i="4"/>
  <c r="F23" i="4"/>
  <c r="G23" i="4"/>
  <c r="H23" i="4"/>
  <c r="I23" i="4"/>
  <c r="J23" i="4"/>
  <c r="K23" i="4"/>
  <c r="M23" i="4"/>
  <c r="N23" i="4"/>
  <c r="O23" i="4"/>
  <c r="O53" i="4" s="1"/>
  <c r="P23" i="4"/>
  <c r="Q23" i="4"/>
  <c r="R23" i="4"/>
  <c r="S23" i="4"/>
  <c r="S53" i="4" s="1"/>
  <c r="T23" i="4"/>
  <c r="V23" i="4"/>
  <c r="W23" i="4"/>
  <c r="X23" i="4"/>
  <c r="Y23" i="4"/>
  <c r="Z23" i="4"/>
  <c r="AA23" i="4"/>
  <c r="AB23" i="4"/>
  <c r="AC23" i="4"/>
  <c r="AE23" i="4"/>
  <c r="AF23" i="4"/>
  <c r="AG23" i="4"/>
  <c r="AG53" i="4" s="1"/>
  <c r="AH23" i="4"/>
  <c r="AI23" i="4"/>
  <c r="AJ23" i="4"/>
  <c r="AK23" i="4"/>
  <c r="AK53" i="4" s="1"/>
  <c r="AL23" i="4"/>
  <c r="AM23" i="4"/>
  <c r="C24" i="4"/>
  <c r="D24" i="4"/>
  <c r="D55" i="4" s="1"/>
  <c r="E24" i="4"/>
  <c r="F24" i="4"/>
  <c r="G24" i="4"/>
  <c r="H24" i="4"/>
  <c r="H55" i="4" s="1"/>
  <c r="I24" i="4"/>
  <c r="J24" i="4"/>
  <c r="K24" i="4"/>
  <c r="M24" i="4"/>
  <c r="N24" i="4"/>
  <c r="O24" i="4"/>
  <c r="P24" i="4"/>
  <c r="Q24" i="4"/>
  <c r="R24" i="4"/>
  <c r="S24" i="4"/>
  <c r="T24" i="4"/>
  <c r="V24" i="4"/>
  <c r="V55" i="4" s="1"/>
  <c r="W24" i="4"/>
  <c r="X24" i="4"/>
  <c r="Y24" i="4"/>
  <c r="Z24" i="4"/>
  <c r="Z55" i="4" s="1"/>
  <c r="AA24" i="4"/>
  <c r="AB24" i="4"/>
  <c r="AC24" i="4"/>
  <c r="AE24" i="4"/>
  <c r="AF24" i="4"/>
  <c r="AG24" i="4"/>
  <c r="AH24" i="4"/>
  <c r="AI24" i="4"/>
  <c r="AJ24" i="4"/>
  <c r="AK24" i="4"/>
  <c r="AL24" i="4"/>
  <c r="AM24" i="4"/>
  <c r="C25" i="4"/>
  <c r="D25" i="4"/>
  <c r="E25" i="4"/>
  <c r="F25" i="4"/>
  <c r="G25" i="4"/>
  <c r="H25" i="4"/>
  <c r="I25" i="4"/>
  <c r="J25" i="4"/>
  <c r="K25" i="4"/>
  <c r="M25" i="4"/>
  <c r="N25" i="4"/>
  <c r="O25" i="4"/>
  <c r="O56" i="4" s="1"/>
  <c r="P25" i="4"/>
  <c r="Q25" i="4"/>
  <c r="R25" i="4"/>
  <c r="S25" i="4"/>
  <c r="S56" i="4" s="1"/>
  <c r="T25" i="4"/>
  <c r="V25" i="4"/>
  <c r="W25" i="4"/>
  <c r="X25" i="4"/>
  <c r="Y25" i="4"/>
  <c r="Z25" i="4"/>
  <c r="AA25" i="4"/>
  <c r="AB25" i="4"/>
  <c r="AC25" i="4"/>
  <c r="AE25" i="4"/>
  <c r="AF25" i="4"/>
  <c r="AG25" i="4"/>
  <c r="AG56" i="4" s="1"/>
  <c r="AH25" i="4"/>
  <c r="AI25" i="4"/>
  <c r="AJ25" i="4"/>
  <c r="AK25" i="4"/>
  <c r="AK56" i="4" s="1"/>
  <c r="AL25" i="4"/>
  <c r="AM25" i="4"/>
  <c r="C26" i="4"/>
  <c r="D26" i="4"/>
  <c r="D57" i="4" s="1"/>
  <c r="E26" i="4"/>
  <c r="F26" i="4"/>
  <c r="G26" i="4"/>
  <c r="H26" i="4"/>
  <c r="H57" i="4" s="1"/>
  <c r="I26" i="4"/>
  <c r="J26" i="4"/>
  <c r="K26" i="4"/>
  <c r="M26" i="4"/>
  <c r="N26" i="4"/>
  <c r="O26" i="4"/>
  <c r="P26" i="4"/>
  <c r="Q26" i="4"/>
  <c r="R26" i="4"/>
  <c r="S26" i="4"/>
  <c r="T26" i="4"/>
  <c r="V26" i="4"/>
  <c r="V57" i="4" s="1"/>
  <c r="W26" i="4"/>
  <c r="X26" i="4"/>
  <c r="Y26" i="4"/>
  <c r="Z26" i="4"/>
  <c r="Z57" i="4" s="1"/>
  <c r="AA26" i="4"/>
  <c r="AB26" i="4"/>
  <c r="AC26" i="4"/>
  <c r="AE26" i="4"/>
  <c r="AF26" i="4"/>
  <c r="AG26" i="4"/>
  <c r="AH26" i="4"/>
  <c r="AI26" i="4"/>
  <c r="AJ26" i="4"/>
  <c r="AK26" i="4"/>
  <c r="AL26" i="4"/>
  <c r="AM26" i="4"/>
  <c r="C27" i="4"/>
  <c r="D27" i="4"/>
  <c r="E27" i="4"/>
  <c r="F27" i="4"/>
  <c r="G27" i="4"/>
  <c r="H27" i="4"/>
  <c r="I27" i="4"/>
  <c r="J27" i="4"/>
  <c r="K27" i="4"/>
  <c r="M27" i="4"/>
  <c r="N27" i="4"/>
  <c r="O27" i="4"/>
  <c r="O58" i="4" s="1"/>
  <c r="P27" i="4"/>
  <c r="Q27" i="4"/>
  <c r="R27" i="4"/>
  <c r="S27" i="4"/>
  <c r="S58" i="4" s="1"/>
  <c r="T27" i="4"/>
  <c r="V27" i="4"/>
  <c r="W27" i="4"/>
  <c r="X27" i="4"/>
  <c r="Y27" i="4"/>
  <c r="Z27" i="4"/>
  <c r="AA27" i="4"/>
  <c r="AB27" i="4"/>
  <c r="AC27" i="4"/>
  <c r="AE27" i="4"/>
  <c r="AF27" i="4"/>
  <c r="AG27" i="4"/>
  <c r="AG58" i="4" s="1"/>
  <c r="AH27" i="4"/>
  <c r="AI27" i="4"/>
  <c r="AJ27" i="4"/>
  <c r="AK27" i="4"/>
  <c r="AK58" i="4" s="1"/>
  <c r="AL27" i="4"/>
  <c r="AM27" i="4"/>
  <c r="L32" i="4"/>
  <c r="M32" i="4"/>
  <c r="O32" i="4"/>
  <c r="P32" i="4"/>
  <c r="Q32" i="4"/>
  <c r="S32" i="4"/>
  <c r="T32" i="4"/>
  <c r="U32" i="4"/>
  <c r="W32" i="4"/>
  <c r="AC32" i="4"/>
  <c r="C33" i="4"/>
  <c r="D33" i="4"/>
  <c r="F33" i="4"/>
  <c r="G33" i="4"/>
  <c r="H33" i="4"/>
  <c r="J33" i="4"/>
  <c r="K33" i="4"/>
  <c r="L33" i="4"/>
  <c r="O33" i="4"/>
  <c r="P33" i="4"/>
  <c r="R33" i="4"/>
  <c r="S33" i="4"/>
  <c r="T33" i="4"/>
  <c r="U33" i="4"/>
  <c r="V33" i="4"/>
  <c r="X33" i="4"/>
  <c r="Y33" i="4"/>
  <c r="Z33" i="4"/>
  <c r="AB33" i="4"/>
  <c r="AC33" i="4"/>
  <c r="AD33" i="4"/>
  <c r="AE33" i="4"/>
  <c r="AF33" i="4"/>
  <c r="AH33" i="4"/>
  <c r="AI33" i="4"/>
  <c r="AL33" i="4"/>
  <c r="AM33" i="4"/>
  <c r="C34" i="4"/>
  <c r="E34" i="4"/>
  <c r="F34" i="4"/>
  <c r="I34" i="4"/>
  <c r="J34" i="4"/>
  <c r="K34" i="4"/>
  <c r="L34" i="4"/>
  <c r="M34" i="4"/>
  <c r="N34" i="4"/>
  <c r="O34" i="4"/>
  <c r="Q34" i="4"/>
  <c r="R34" i="4"/>
  <c r="S34" i="4"/>
  <c r="U34" i="4"/>
  <c r="V34" i="4"/>
  <c r="W34" i="4"/>
  <c r="Y34" i="4"/>
  <c r="Z34" i="4"/>
  <c r="AA34" i="4"/>
  <c r="AB34" i="4"/>
  <c r="AC34" i="4"/>
  <c r="AD34" i="4"/>
  <c r="AG34" i="4"/>
  <c r="AH34" i="4"/>
  <c r="AI34" i="4"/>
  <c r="AK34" i="4"/>
  <c r="AL34" i="4"/>
  <c r="D35" i="4"/>
  <c r="E35" i="4"/>
  <c r="F35" i="4"/>
  <c r="H35" i="4"/>
  <c r="I35" i="4"/>
  <c r="L35" i="4"/>
  <c r="M35" i="4"/>
  <c r="N35" i="4"/>
  <c r="Q35" i="4"/>
  <c r="R35" i="4"/>
  <c r="T35" i="4"/>
  <c r="U35" i="4"/>
  <c r="V35" i="4"/>
  <c r="W35" i="4"/>
  <c r="X35" i="4"/>
  <c r="Z35" i="4"/>
  <c r="AB35" i="4"/>
  <c r="AC35" i="4"/>
  <c r="AD35" i="4"/>
  <c r="AF35" i="4"/>
  <c r="AG35" i="4"/>
  <c r="AH35" i="4"/>
  <c r="AJ35" i="4"/>
  <c r="AK35" i="4"/>
  <c r="AL35" i="4"/>
  <c r="C36" i="4"/>
  <c r="D36" i="4"/>
  <c r="E36" i="4"/>
  <c r="G36" i="4"/>
  <c r="H36" i="4"/>
  <c r="I36" i="4"/>
  <c r="K36" i="4"/>
  <c r="L36" i="4"/>
  <c r="M36" i="4"/>
  <c r="P36" i="4"/>
  <c r="Q36" i="4"/>
  <c r="S36" i="4"/>
  <c r="T36" i="4"/>
  <c r="U36" i="4"/>
  <c r="V36" i="4"/>
  <c r="W36" i="4"/>
  <c r="Y36" i="4"/>
  <c r="Z36" i="4"/>
  <c r="AA36" i="4"/>
  <c r="AC36" i="4"/>
  <c r="AD36" i="4"/>
  <c r="AE36" i="4"/>
  <c r="AF36" i="4"/>
  <c r="AG36" i="4"/>
  <c r="AI36" i="4"/>
  <c r="AJ36" i="4"/>
  <c r="AM36" i="4"/>
  <c r="C37" i="4"/>
  <c r="D37" i="4"/>
  <c r="F37" i="4"/>
  <c r="G37" i="4"/>
  <c r="J37" i="4"/>
  <c r="K37" i="4"/>
  <c r="L37" i="4"/>
  <c r="N37" i="4"/>
  <c r="O37" i="4"/>
  <c r="P37" i="4"/>
  <c r="R37" i="4"/>
  <c r="S37" i="4"/>
  <c r="T37" i="4"/>
  <c r="U37" i="4"/>
  <c r="V37" i="4"/>
  <c r="W37" i="4"/>
  <c r="X37" i="4"/>
  <c r="AA37" i="4"/>
  <c r="AB37" i="4"/>
  <c r="AD37" i="4"/>
  <c r="AF37" i="4"/>
  <c r="AG37" i="4"/>
  <c r="AH37" i="4"/>
  <c r="AJ37" i="4"/>
  <c r="AK37" i="4"/>
  <c r="AL37" i="4"/>
  <c r="C38" i="4"/>
  <c r="D38" i="4"/>
  <c r="E38" i="4"/>
  <c r="G38" i="4"/>
  <c r="H38" i="4"/>
  <c r="I38" i="4"/>
  <c r="K38" i="4"/>
  <c r="L38" i="4"/>
  <c r="M38" i="4"/>
  <c r="N38" i="4"/>
  <c r="O38" i="4"/>
  <c r="Q38" i="4"/>
  <c r="R38" i="4"/>
  <c r="U38" i="4"/>
  <c r="V38" i="4"/>
  <c r="W38" i="4"/>
  <c r="Z38" i="4"/>
  <c r="AA38" i="4"/>
  <c r="AC38" i="4"/>
  <c r="AD38" i="4"/>
  <c r="AE38" i="4"/>
  <c r="AF38" i="4"/>
  <c r="AG38" i="4"/>
  <c r="AI38" i="4"/>
  <c r="AJ38" i="4"/>
  <c r="AK38" i="4"/>
  <c r="AM38" i="4"/>
  <c r="C39" i="4"/>
  <c r="D39" i="4"/>
  <c r="F39" i="4"/>
  <c r="G39" i="4"/>
  <c r="H39" i="4"/>
  <c r="J39" i="4"/>
  <c r="K39" i="4"/>
  <c r="L39" i="4"/>
  <c r="M39" i="4"/>
  <c r="N39" i="4"/>
  <c r="P39" i="4"/>
  <c r="Q39" i="4"/>
  <c r="T39" i="4"/>
  <c r="U39" i="4"/>
  <c r="V39" i="4"/>
  <c r="X39" i="4"/>
  <c r="Y39" i="4"/>
  <c r="Z39" i="4"/>
  <c r="AB39" i="4"/>
  <c r="AC39" i="4"/>
  <c r="AD39" i="4"/>
  <c r="AG39" i="4"/>
  <c r="AH39" i="4"/>
  <c r="AJ39" i="4"/>
  <c r="AK39" i="4"/>
  <c r="AL39" i="4"/>
  <c r="D40" i="4"/>
  <c r="E40" i="4"/>
  <c r="G40" i="4"/>
  <c r="H40" i="4"/>
  <c r="I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AA40" i="4"/>
  <c r="AB40" i="4"/>
  <c r="AD40" i="4"/>
  <c r="AE40" i="4"/>
  <c r="AF40" i="4"/>
  <c r="AG40" i="4"/>
  <c r="AI40" i="4"/>
  <c r="AJ40" i="4"/>
  <c r="AK40" i="4"/>
  <c r="AM40" i="4"/>
  <c r="C41" i="4"/>
  <c r="D41" i="4"/>
  <c r="F41" i="4"/>
  <c r="G41" i="4"/>
  <c r="H41" i="4"/>
  <c r="J41" i="4"/>
  <c r="K41" i="4"/>
  <c r="L41" i="4"/>
  <c r="N41" i="4"/>
  <c r="O41" i="4"/>
  <c r="P41" i="4"/>
  <c r="Q41" i="4"/>
  <c r="R41" i="4"/>
  <c r="S41" i="4"/>
  <c r="T41" i="4"/>
  <c r="U41" i="4"/>
  <c r="V41" i="4"/>
  <c r="X41" i="4"/>
  <c r="Y41" i="4"/>
  <c r="Z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Q42" i="4"/>
  <c r="R42" i="4"/>
  <c r="S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I42" i="4"/>
  <c r="AJ42" i="4"/>
  <c r="AK42" i="4"/>
  <c r="AM42" i="4"/>
  <c r="C43" i="4"/>
  <c r="D43" i="4"/>
  <c r="F43" i="4"/>
  <c r="G43" i="4"/>
  <c r="H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X43" i="4"/>
  <c r="Y43" i="4"/>
  <c r="Z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Q44" i="4"/>
  <c r="R44" i="4"/>
  <c r="S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I44" i="4"/>
  <c r="AJ44" i="4"/>
  <c r="AK44" i="4"/>
  <c r="AM44" i="4"/>
  <c r="C45" i="4"/>
  <c r="D45" i="4"/>
  <c r="F45" i="4"/>
  <c r="G45" i="4"/>
  <c r="H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X45" i="4"/>
  <c r="Y45" i="4"/>
  <c r="Z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D47" i="4"/>
  <c r="E47" i="4"/>
  <c r="F47" i="4"/>
  <c r="H47" i="4"/>
  <c r="I47" i="4"/>
  <c r="J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F47" i="4"/>
  <c r="AG47" i="4"/>
  <c r="AH47" i="4"/>
  <c r="AI47" i="4"/>
  <c r="AJ47" i="4"/>
  <c r="AK47" i="4"/>
  <c r="AL47" i="4"/>
  <c r="AM47" i="4"/>
  <c r="C48" i="4"/>
  <c r="E48" i="4"/>
  <c r="F48" i="4"/>
  <c r="G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W48" i="4"/>
  <c r="X48" i="4"/>
  <c r="Y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C49" i="4"/>
  <c r="D49" i="4"/>
  <c r="E49" i="4"/>
  <c r="F49" i="4"/>
  <c r="H49" i="4"/>
  <c r="I49" i="4"/>
  <c r="J49" i="4"/>
  <c r="K49" i="4"/>
  <c r="L49" i="4"/>
  <c r="M49" i="4"/>
  <c r="N49" i="4"/>
  <c r="O49" i="4"/>
  <c r="P49" i="4"/>
  <c r="Q49" i="4"/>
  <c r="R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H49" i="4"/>
  <c r="AI49" i="4"/>
  <c r="AJ49" i="4"/>
  <c r="AL49" i="4"/>
  <c r="AM49" i="4"/>
  <c r="C50" i="4"/>
  <c r="E50" i="4"/>
  <c r="F50" i="4"/>
  <c r="G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W50" i="4"/>
  <c r="X50" i="4"/>
  <c r="Y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C51" i="4"/>
  <c r="D51" i="4"/>
  <c r="E51" i="4"/>
  <c r="F51" i="4"/>
  <c r="G51" i="4"/>
  <c r="H51" i="4"/>
  <c r="I51" i="4"/>
  <c r="J51" i="4"/>
  <c r="K51" i="4"/>
  <c r="L51" i="4"/>
  <c r="M51" i="4"/>
  <c r="N51" i="4"/>
  <c r="P51" i="4"/>
  <c r="Q51" i="4"/>
  <c r="R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H51" i="4"/>
  <c r="AI51" i="4"/>
  <c r="AJ51" i="4"/>
  <c r="AL51" i="4"/>
  <c r="AM51" i="4"/>
  <c r="C52" i="4"/>
  <c r="E52" i="4"/>
  <c r="F52" i="4"/>
  <c r="G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W52" i="4"/>
  <c r="X52" i="4"/>
  <c r="Y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C53" i="4"/>
  <c r="D53" i="4"/>
  <c r="E53" i="4"/>
  <c r="F53" i="4"/>
  <c r="G53" i="4"/>
  <c r="H53" i="4"/>
  <c r="I53" i="4"/>
  <c r="J53" i="4"/>
  <c r="K53" i="4"/>
  <c r="L53" i="4"/>
  <c r="M53" i="4"/>
  <c r="N53" i="4"/>
  <c r="P53" i="4"/>
  <c r="Q53" i="4"/>
  <c r="R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H53" i="4"/>
  <c r="AI53" i="4"/>
  <c r="AJ53" i="4"/>
  <c r="AL53" i="4"/>
  <c r="AM53" i="4"/>
  <c r="C55" i="4"/>
  <c r="E55" i="4"/>
  <c r="F55" i="4"/>
  <c r="G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W55" i="4"/>
  <c r="X55" i="4"/>
  <c r="Y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Q56" i="4"/>
  <c r="R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H56" i="4"/>
  <c r="AI56" i="4"/>
  <c r="AJ56" i="4"/>
  <c r="AL56" i="4"/>
  <c r="AM56" i="4"/>
  <c r="C57" i="4"/>
  <c r="E57" i="4"/>
  <c r="F57" i="4"/>
  <c r="G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W57" i="4"/>
  <c r="X57" i="4"/>
  <c r="Y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Q58" i="4"/>
  <c r="R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H58" i="4"/>
  <c r="AI58" i="4"/>
  <c r="AJ58" i="4"/>
  <c r="AL58" i="4"/>
  <c r="AM58" i="4"/>
  <c r="D2" i="2"/>
  <c r="H2" i="2"/>
  <c r="J2" i="2"/>
  <c r="L2" i="2"/>
  <c r="B2" i="7"/>
  <c r="H2" i="7"/>
  <c r="I2" i="7"/>
  <c r="O2" i="7"/>
  <c r="O54" i="7" s="1"/>
  <c r="P2" i="7"/>
  <c r="V2" i="7"/>
  <c r="W2" i="7"/>
  <c r="AC2" i="7"/>
  <c r="AD2" i="7"/>
  <c r="AJ2" i="7"/>
  <c r="AK2" i="7"/>
  <c r="AQ2" i="7"/>
  <c r="AR2" i="7"/>
  <c r="AX2" i="7"/>
  <c r="AY2" i="7"/>
  <c r="BE2" i="7"/>
  <c r="BF2" i="7"/>
  <c r="BL2" i="7"/>
  <c r="BM2" i="7"/>
  <c r="BS2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M37" i="7"/>
  <c r="BN37" i="7"/>
  <c r="BO37" i="7"/>
  <c r="BP37" i="7"/>
  <c r="BQ37" i="7"/>
  <c r="BR37" i="7"/>
  <c r="BS37" i="7"/>
  <c r="B38" i="7"/>
  <c r="C38" i="7"/>
  <c r="D38" i="7"/>
  <c r="E38" i="7"/>
  <c r="F38" i="7"/>
  <c r="G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M38" i="7"/>
  <c r="BN38" i="7"/>
  <c r="BO38" i="7"/>
  <c r="BP38" i="7"/>
  <c r="BQ38" i="7"/>
  <c r="BR38" i="7"/>
  <c r="B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51" i="7"/>
  <c r="C51" i="7"/>
  <c r="D51" i="7"/>
  <c r="E51" i="7"/>
  <c r="F51" i="7"/>
  <c r="G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M51" i="7"/>
  <c r="BN51" i="7"/>
  <c r="BO51" i="7"/>
  <c r="BP51" i="7"/>
  <c r="BQ51" i="7"/>
  <c r="BR51" i="7"/>
  <c r="BS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53" i="7"/>
  <c r="C53" i="7"/>
  <c r="D53" i="7"/>
  <c r="E53" i="7"/>
  <c r="F53" i="7"/>
  <c r="G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P54" i="7"/>
  <c r="Q54" i="7"/>
  <c r="R54" i="7"/>
  <c r="S54" i="7"/>
  <c r="T54" i="7"/>
  <c r="U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K54" i="7"/>
  <c r="AL54" i="7"/>
  <c r="AM54" i="7"/>
  <c r="AN54" i="7"/>
  <c r="AO54" i="7"/>
  <c r="AP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56" i="7"/>
  <c r="C56" i="7"/>
  <c r="D56" i="7"/>
  <c r="E56" i="7"/>
  <c r="F56" i="7"/>
  <c r="G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58" i="7"/>
  <c r="C58" i="7"/>
  <c r="D58" i="7"/>
  <c r="E58" i="7"/>
  <c r="F58" i="7"/>
  <c r="G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C4" i="8"/>
  <c r="C8" i="8" s="1"/>
  <c r="D4" i="8"/>
  <c r="E4" i="8"/>
  <c r="F4" i="8"/>
  <c r="G4" i="8"/>
  <c r="G8" i="8" s="1"/>
  <c r="H4" i="8"/>
  <c r="I4" i="8"/>
  <c r="C5" i="8"/>
  <c r="D5" i="8"/>
  <c r="E5" i="8"/>
  <c r="F5" i="8"/>
  <c r="G5" i="8"/>
  <c r="H5" i="8"/>
  <c r="I5" i="8"/>
  <c r="D8" i="8"/>
  <c r="E8" i="8"/>
  <c r="H8" i="8"/>
  <c r="I8" i="8"/>
  <c r="C9" i="8"/>
  <c r="E9" i="8"/>
  <c r="G9" i="8"/>
  <c r="I9" i="8"/>
  <c r="C10" i="8"/>
  <c r="E10" i="8"/>
  <c r="G10" i="8"/>
  <c r="I10" i="8"/>
  <c r="C11" i="8"/>
  <c r="E11" i="8"/>
  <c r="G11" i="8"/>
  <c r="I11" i="8"/>
  <c r="D12" i="8"/>
  <c r="E12" i="8"/>
  <c r="H12" i="8"/>
  <c r="I12" i="8"/>
  <c r="C13" i="8"/>
  <c r="E13" i="8"/>
  <c r="G13" i="8"/>
  <c r="I13" i="8"/>
  <c r="D14" i="8"/>
  <c r="G14" i="8"/>
  <c r="H14" i="8"/>
  <c r="I14" i="8"/>
  <c r="E15" i="8"/>
  <c r="G15" i="8"/>
  <c r="I15" i="8"/>
  <c r="F16" i="8"/>
  <c r="H16" i="8"/>
  <c r="I16" i="8"/>
  <c r="E17" i="8"/>
  <c r="G17" i="8"/>
  <c r="I17" i="8"/>
  <c r="G18" i="8"/>
  <c r="H18" i="8"/>
  <c r="I18" i="8"/>
  <c r="E19" i="8"/>
  <c r="G19" i="8"/>
  <c r="I19" i="8"/>
  <c r="D20" i="8"/>
  <c r="H20" i="8"/>
  <c r="I20" i="8"/>
  <c r="E21" i="8"/>
  <c r="G21" i="8"/>
  <c r="I21" i="8"/>
  <c r="D22" i="8"/>
  <c r="H22" i="8"/>
  <c r="I22" i="8"/>
  <c r="E23" i="8"/>
  <c r="G23" i="8"/>
  <c r="I23" i="8"/>
  <c r="D24" i="8"/>
  <c r="H24" i="8"/>
  <c r="I24" i="8"/>
  <c r="E25" i="8"/>
  <c r="G25" i="8"/>
  <c r="I25" i="8"/>
  <c r="D26" i="8"/>
  <c r="H26" i="8"/>
  <c r="I26" i="8"/>
  <c r="E27" i="8"/>
  <c r="G27" i="8"/>
  <c r="I27" i="8"/>
  <c r="D28" i="8"/>
  <c r="E28" i="8"/>
  <c r="H28" i="8"/>
  <c r="I28" i="8"/>
  <c r="G29" i="8"/>
  <c r="I29" i="8"/>
  <c r="D30" i="8"/>
  <c r="G30" i="8"/>
  <c r="I30" i="8"/>
  <c r="D31" i="8"/>
  <c r="G31" i="8"/>
  <c r="H31" i="8"/>
  <c r="I31" i="8"/>
  <c r="E32" i="8"/>
  <c r="F32" i="8"/>
  <c r="H32" i="8"/>
  <c r="E33" i="8"/>
  <c r="F33" i="8"/>
  <c r="I33" i="8"/>
  <c r="D34" i="8"/>
  <c r="G34" i="8"/>
  <c r="H34" i="8"/>
  <c r="E35" i="8"/>
  <c r="G35" i="8"/>
  <c r="H35" i="8"/>
  <c r="D36" i="8"/>
  <c r="E36" i="8"/>
  <c r="F36" i="8"/>
  <c r="I36" i="8"/>
  <c r="E37" i="8"/>
  <c r="G37" i="8"/>
  <c r="I37" i="8"/>
  <c r="G38" i="8"/>
  <c r="H38" i="8"/>
  <c r="D39" i="8"/>
  <c r="E39" i="8"/>
  <c r="G39" i="8"/>
  <c r="I39" i="8"/>
  <c r="D40" i="8"/>
  <c r="E40" i="8"/>
  <c r="H40" i="8"/>
  <c r="I40" i="8"/>
  <c r="G41" i="8"/>
  <c r="I41" i="8"/>
  <c r="D42" i="8"/>
  <c r="G42" i="8"/>
  <c r="C43" i="8"/>
  <c r="D43" i="8"/>
  <c r="E43" i="8"/>
  <c r="H43" i="8"/>
  <c r="I43" i="8"/>
  <c r="D44" i="8"/>
  <c r="H44" i="8"/>
  <c r="I44" i="8"/>
  <c r="E45" i="8"/>
  <c r="G45" i="8"/>
  <c r="C46" i="8"/>
  <c r="D46" i="8"/>
  <c r="H46" i="8"/>
  <c r="C47" i="8"/>
  <c r="D47" i="8"/>
  <c r="H47" i="8"/>
  <c r="I47" i="8"/>
  <c r="E48" i="8"/>
  <c r="H48" i="8"/>
  <c r="C49" i="8"/>
  <c r="E49" i="8"/>
  <c r="I49" i="8"/>
  <c r="C50" i="8"/>
  <c r="D50" i="8"/>
  <c r="H50" i="8"/>
  <c r="C51" i="8"/>
  <c r="E51" i="8"/>
  <c r="H51" i="8"/>
  <c r="D52" i="8"/>
  <c r="E52" i="8"/>
  <c r="I52" i="8"/>
  <c r="C53" i="8"/>
  <c r="E53" i="8"/>
  <c r="I53" i="8"/>
  <c r="C54" i="8"/>
  <c r="H54" i="8"/>
  <c r="D55" i="8"/>
  <c r="E55" i="8"/>
  <c r="I55" i="8"/>
  <c r="D56" i="8"/>
  <c r="E56" i="8"/>
  <c r="H56" i="8"/>
  <c r="I56" i="8"/>
  <c r="C57" i="8"/>
  <c r="I57" i="8"/>
  <c r="D58" i="8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8" i="10"/>
  <c r="C29" i="10"/>
  <c r="C30" i="10"/>
  <c r="C31" i="10"/>
  <c r="C32" i="10"/>
  <c r="C33" i="10"/>
  <c r="C34" i="10"/>
  <c r="C35" i="10"/>
  <c r="C36" i="10"/>
  <c r="C51" i="10"/>
  <c r="C52" i="10"/>
  <c r="C53" i="10"/>
  <c r="C54" i="10"/>
  <c r="C55" i="10"/>
  <c r="C56" i="10"/>
  <c r="C57" i="10"/>
  <c r="C58" i="10"/>
  <c r="C59" i="10"/>
  <c r="C4" i="9"/>
  <c r="C10" i="9" s="1"/>
  <c r="D4" i="9"/>
  <c r="E4" i="9"/>
  <c r="E10" i="9" s="1"/>
  <c r="F4" i="9"/>
  <c r="G4" i="9"/>
  <c r="G8" i="9" s="1"/>
  <c r="H4" i="9"/>
  <c r="I4" i="9"/>
  <c r="I14" i="9" s="1"/>
  <c r="C5" i="9"/>
  <c r="C11" i="9" s="1"/>
  <c r="D5" i="9"/>
  <c r="D17" i="9" s="1"/>
  <c r="E5" i="9"/>
  <c r="F5" i="9"/>
  <c r="F17" i="9" s="1"/>
  <c r="G5" i="9"/>
  <c r="G20" i="9" s="1"/>
  <c r="H5" i="9"/>
  <c r="H25" i="9" s="1"/>
  <c r="I5" i="9"/>
  <c r="C8" i="9"/>
  <c r="D8" i="9"/>
  <c r="H8" i="9"/>
  <c r="D9" i="9"/>
  <c r="F9" i="9"/>
  <c r="H9" i="9"/>
  <c r="D10" i="9"/>
  <c r="H10" i="9"/>
  <c r="D11" i="9"/>
  <c r="F11" i="9"/>
  <c r="G11" i="9"/>
  <c r="H11" i="9"/>
  <c r="D12" i="9"/>
  <c r="G12" i="9"/>
  <c r="H12" i="9"/>
  <c r="I12" i="9"/>
  <c r="D13" i="9"/>
  <c r="H13" i="9"/>
  <c r="F14" i="9"/>
  <c r="G14" i="9"/>
  <c r="H14" i="9"/>
  <c r="C15" i="9"/>
  <c r="D15" i="9"/>
  <c r="H15" i="9"/>
  <c r="C16" i="9"/>
  <c r="D16" i="9"/>
  <c r="G16" i="9"/>
  <c r="H16" i="9"/>
  <c r="E17" i="9"/>
  <c r="H17" i="9"/>
  <c r="C18" i="9"/>
  <c r="H18" i="9"/>
  <c r="F19" i="9"/>
  <c r="G19" i="9"/>
  <c r="H19" i="9"/>
  <c r="D20" i="9"/>
  <c r="H20" i="9"/>
  <c r="I20" i="9"/>
  <c r="D21" i="9"/>
  <c r="H21" i="9"/>
  <c r="F22" i="9"/>
  <c r="G22" i="9"/>
  <c r="H22" i="9"/>
  <c r="C23" i="9"/>
  <c r="D23" i="9"/>
  <c r="H23" i="9"/>
  <c r="C24" i="9"/>
  <c r="D24" i="9"/>
  <c r="G24" i="9"/>
  <c r="H24" i="9"/>
  <c r="E25" i="9"/>
  <c r="I25" i="9"/>
  <c r="C26" i="9"/>
  <c r="D26" i="9"/>
  <c r="F26" i="9"/>
  <c r="G26" i="9"/>
  <c r="H26" i="9"/>
  <c r="C27" i="9"/>
  <c r="D27" i="9"/>
  <c r="G27" i="9"/>
  <c r="H27" i="9"/>
  <c r="D28" i="9"/>
  <c r="H28" i="9"/>
  <c r="E29" i="9"/>
  <c r="I29" i="9"/>
  <c r="C30" i="9"/>
  <c r="D30" i="9"/>
  <c r="F30" i="9"/>
  <c r="G30" i="9"/>
  <c r="H30" i="9"/>
  <c r="C31" i="9"/>
  <c r="D31" i="9"/>
  <c r="G31" i="9"/>
  <c r="H31" i="9"/>
  <c r="D32" i="9"/>
  <c r="H32" i="9"/>
  <c r="E33" i="9"/>
  <c r="I33" i="9"/>
  <c r="C34" i="9"/>
  <c r="D34" i="9"/>
  <c r="F34" i="9"/>
  <c r="G34" i="9"/>
  <c r="H34" i="9"/>
  <c r="C35" i="9"/>
  <c r="D35" i="9"/>
  <c r="G35" i="9"/>
  <c r="H35" i="9"/>
  <c r="D36" i="9"/>
  <c r="H36" i="9"/>
  <c r="E37" i="9"/>
  <c r="I37" i="9"/>
  <c r="C38" i="9"/>
  <c r="D38" i="9"/>
  <c r="F38" i="9"/>
  <c r="G38" i="9"/>
  <c r="H38" i="9"/>
  <c r="C39" i="9"/>
  <c r="D39" i="9"/>
  <c r="G39" i="9"/>
  <c r="H39" i="9"/>
  <c r="D40" i="9"/>
  <c r="H40" i="9"/>
  <c r="E41" i="9"/>
  <c r="I41" i="9"/>
  <c r="C42" i="9"/>
  <c r="D42" i="9"/>
  <c r="F42" i="9"/>
  <c r="G42" i="9"/>
  <c r="H42" i="9"/>
  <c r="C43" i="9"/>
  <c r="D43" i="9"/>
  <c r="G43" i="9"/>
  <c r="H43" i="9"/>
  <c r="D44" i="9"/>
  <c r="H44" i="9"/>
  <c r="E45" i="9"/>
  <c r="I45" i="9"/>
  <c r="C46" i="9"/>
  <c r="D46" i="9"/>
  <c r="F46" i="9"/>
  <c r="G46" i="9"/>
  <c r="H46" i="9"/>
  <c r="C47" i="9"/>
  <c r="D47" i="9"/>
  <c r="G47" i="9"/>
  <c r="H47" i="9"/>
  <c r="D48" i="9"/>
  <c r="E48" i="9"/>
  <c r="H48" i="9"/>
  <c r="I48" i="9"/>
  <c r="E49" i="9"/>
  <c r="F49" i="9"/>
  <c r="I49" i="9"/>
  <c r="C50" i="9"/>
  <c r="D50" i="9"/>
  <c r="F50" i="9"/>
  <c r="G50" i="9"/>
  <c r="H50" i="9"/>
  <c r="C51" i="9"/>
  <c r="D51" i="9"/>
  <c r="G51" i="9"/>
  <c r="H51" i="9"/>
  <c r="D52" i="9"/>
  <c r="E52" i="9"/>
  <c r="H52" i="9"/>
  <c r="I52" i="9"/>
  <c r="E53" i="9"/>
  <c r="F53" i="9"/>
  <c r="I53" i="9"/>
  <c r="C54" i="9"/>
  <c r="D54" i="9"/>
  <c r="F54" i="9"/>
  <c r="G54" i="9"/>
  <c r="H54" i="9"/>
  <c r="C55" i="9"/>
  <c r="D55" i="9"/>
  <c r="G55" i="9"/>
  <c r="H55" i="9"/>
  <c r="D56" i="9"/>
  <c r="E56" i="9"/>
  <c r="H56" i="9"/>
  <c r="I56" i="9"/>
  <c r="E57" i="9"/>
  <c r="F57" i="9"/>
  <c r="I57" i="9"/>
  <c r="C58" i="9"/>
  <c r="D58" i="9"/>
  <c r="F58" i="9"/>
  <c r="G58" i="9"/>
  <c r="H58" i="9"/>
  <c r="B23" i="13"/>
  <c r="AK10" i="6"/>
  <c r="AK26" i="6"/>
  <c r="AN15" i="5"/>
  <c r="AN31" i="5"/>
  <c r="AN47" i="5"/>
  <c r="AN67" i="5"/>
  <c r="AN87" i="5"/>
  <c r="AN103" i="5"/>
  <c r="AN119" i="5"/>
  <c r="B28" i="13"/>
  <c r="AK15" i="6"/>
  <c r="AN6" i="5"/>
  <c r="AN22" i="5"/>
  <c r="AN38" i="5"/>
  <c r="AN74" i="5"/>
  <c r="AN126" i="5"/>
  <c r="AN33" i="5"/>
  <c r="AN121" i="5"/>
  <c r="AN76" i="5"/>
  <c r="B27" i="13"/>
  <c r="AK14" i="6"/>
  <c r="AN3" i="5"/>
  <c r="AN19" i="5"/>
  <c r="AN35" i="5"/>
  <c r="AN51" i="5"/>
  <c r="AN71" i="5"/>
  <c r="AN91" i="5"/>
  <c r="AN107" i="5"/>
  <c r="AN123" i="5"/>
  <c r="AK3" i="6"/>
  <c r="AK19" i="6"/>
  <c r="AN10" i="5"/>
  <c r="AN26" i="5"/>
  <c r="AN42" i="5"/>
  <c r="AN58" i="5"/>
  <c r="AN82" i="5"/>
  <c r="AN98" i="5"/>
  <c r="AN114" i="5"/>
  <c r="B25" i="13"/>
  <c r="AK12" i="6"/>
  <c r="AN5" i="5"/>
  <c r="AN21" i="5"/>
  <c r="AN37" i="5"/>
  <c r="AN53" i="5"/>
  <c r="AN73" i="5"/>
  <c r="AN93" i="5"/>
  <c r="AN109" i="5"/>
  <c r="AN125" i="5"/>
  <c r="AK9" i="6"/>
  <c r="AK25" i="6"/>
  <c r="AN12" i="5"/>
  <c r="AN28" i="5"/>
  <c r="AN44" i="5"/>
  <c r="AN60" i="5"/>
  <c r="AN84" i="5"/>
  <c r="AN100" i="5"/>
  <c r="AN116" i="5"/>
  <c r="C46" i="4"/>
  <c r="B26" i="13"/>
  <c r="AN16" i="5"/>
  <c r="AN48" i="5"/>
  <c r="AN68" i="5"/>
  <c r="AN104" i="5"/>
  <c r="AN54" i="5"/>
  <c r="AN17" i="5"/>
  <c r="AN89" i="5"/>
  <c r="AK21" i="6"/>
  <c r="AN40" i="5"/>
  <c r="AN112" i="5"/>
  <c r="AK2" i="6"/>
  <c r="AK18" i="6"/>
  <c r="AN7" i="5"/>
  <c r="AN23" i="5"/>
  <c r="AN39" i="5"/>
  <c r="AN55" i="5"/>
  <c r="AN75" i="5"/>
  <c r="AN95" i="5"/>
  <c r="AN111" i="5"/>
  <c r="AN127" i="5"/>
  <c r="AK7" i="6"/>
  <c r="AK23" i="6"/>
  <c r="AN14" i="5"/>
  <c r="AN30" i="5"/>
  <c r="AN46" i="5"/>
  <c r="AN66" i="5"/>
  <c r="AN86" i="5"/>
  <c r="AN102" i="5"/>
  <c r="AN118" i="5"/>
  <c r="B29" i="13"/>
  <c r="AK16" i="6"/>
  <c r="AN9" i="5"/>
  <c r="AN25" i="5"/>
  <c r="AN41" i="5"/>
  <c r="AN57" i="5"/>
  <c r="AN77" i="5"/>
  <c r="AN97" i="5"/>
  <c r="AN113" i="5"/>
  <c r="AK13" i="6"/>
  <c r="AN2" i="5"/>
  <c r="AN32" i="5"/>
  <c r="AN88" i="5"/>
  <c r="AN120" i="5"/>
  <c r="AN94" i="5"/>
  <c r="AK8" i="6"/>
  <c r="AN49" i="5"/>
  <c r="AN105" i="5"/>
  <c r="AN8" i="5"/>
  <c r="AN56" i="5"/>
  <c r="AN128" i="5"/>
  <c r="AK6" i="6"/>
  <c r="AK22" i="6"/>
  <c r="AN11" i="5"/>
  <c r="AN27" i="5"/>
  <c r="AN43" i="5"/>
  <c r="AN59" i="5"/>
  <c r="AN83" i="5"/>
  <c r="AN99" i="5"/>
  <c r="AN115" i="5"/>
  <c r="B24" i="13"/>
  <c r="AK11" i="6"/>
  <c r="AK27" i="6"/>
  <c r="AN18" i="5"/>
  <c r="AN34" i="5"/>
  <c r="AN50" i="5"/>
  <c r="AN70" i="5"/>
  <c r="AN90" i="5"/>
  <c r="AN106" i="5"/>
  <c r="AN122" i="5"/>
  <c r="AK4" i="6"/>
  <c r="AK20" i="6"/>
  <c r="AN13" i="5"/>
  <c r="AN29" i="5"/>
  <c r="AN45" i="5"/>
  <c r="AN61" i="5"/>
  <c r="AN85" i="5"/>
  <c r="AN101" i="5"/>
  <c r="AN117" i="5"/>
  <c r="B30" i="13"/>
  <c r="AK17" i="6"/>
  <c r="AN4" i="5"/>
  <c r="AN20" i="5"/>
  <c r="AN36" i="5"/>
  <c r="AN52" i="5"/>
  <c r="AN72" i="5"/>
  <c r="AN92" i="5"/>
  <c r="AN108" i="5"/>
  <c r="AN124" i="5"/>
  <c r="AN110" i="5"/>
  <c r="AK24" i="6"/>
  <c r="AN69" i="5"/>
  <c r="AK5" i="6"/>
  <c r="AN24" i="5"/>
  <c r="AN96" i="5"/>
  <c r="AX39" i="3" l="1"/>
  <c r="F45" i="9"/>
  <c r="I44" i="9"/>
  <c r="E44" i="9"/>
  <c r="F41" i="9"/>
  <c r="I40" i="9"/>
  <c r="E40" i="9"/>
  <c r="F37" i="9"/>
  <c r="I36" i="9"/>
  <c r="E36" i="9"/>
  <c r="F33" i="9"/>
  <c r="I32" i="9"/>
  <c r="E32" i="9"/>
  <c r="F29" i="9"/>
  <c r="I28" i="9"/>
  <c r="E28" i="9"/>
  <c r="F25" i="9"/>
  <c r="I21" i="9"/>
  <c r="E20" i="9"/>
  <c r="I18" i="9"/>
  <c r="E18" i="9"/>
  <c r="I13" i="9"/>
  <c r="E12" i="9"/>
  <c r="I10" i="9"/>
  <c r="I8" i="9"/>
  <c r="F8" i="9"/>
  <c r="F12" i="9"/>
  <c r="F16" i="9"/>
  <c r="F20" i="9"/>
  <c r="F24" i="9"/>
  <c r="G44" i="8"/>
  <c r="G48" i="8"/>
  <c r="G52" i="8"/>
  <c r="G56" i="8"/>
  <c r="G22" i="8"/>
  <c r="G26" i="8"/>
  <c r="G33" i="8"/>
  <c r="G43" i="8"/>
  <c r="G46" i="8"/>
  <c r="G49" i="8"/>
  <c r="C44" i="8"/>
  <c r="C48" i="8"/>
  <c r="C52" i="8"/>
  <c r="C56" i="8"/>
  <c r="C14" i="8"/>
  <c r="C18" i="8"/>
  <c r="C22" i="8"/>
  <c r="C26" i="8"/>
  <c r="C15" i="8"/>
  <c r="C17" i="8"/>
  <c r="C30" i="8"/>
  <c r="C39" i="8"/>
  <c r="C42" i="8"/>
  <c r="C45" i="8"/>
  <c r="C55" i="8"/>
  <c r="C58" i="8"/>
  <c r="F11" i="8"/>
  <c r="F15" i="8"/>
  <c r="F19" i="8"/>
  <c r="F23" i="8"/>
  <c r="F27" i="8"/>
  <c r="F31" i="8"/>
  <c r="F35" i="8"/>
  <c r="F39" i="8"/>
  <c r="F43" i="8"/>
  <c r="F47" i="8"/>
  <c r="F51" i="8"/>
  <c r="F55" i="8"/>
  <c r="F9" i="8"/>
  <c r="F13" i="8"/>
  <c r="F17" i="8"/>
  <c r="F21" i="8"/>
  <c r="F25" i="8"/>
  <c r="F8" i="8"/>
  <c r="F12" i="8"/>
  <c r="F14" i="8"/>
  <c r="F28" i="8"/>
  <c r="F34" i="8"/>
  <c r="F37" i="8"/>
  <c r="F40" i="8"/>
  <c r="F50" i="8"/>
  <c r="F53" i="8"/>
  <c r="F56" i="8"/>
  <c r="E11" i="9"/>
  <c r="E15" i="9"/>
  <c r="E19" i="9"/>
  <c r="E23" i="9"/>
  <c r="BL37" i="7"/>
  <c r="BL51" i="7"/>
  <c r="BL38" i="7"/>
  <c r="AX38" i="7"/>
  <c r="AX56" i="7"/>
  <c r="AX64" i="7"/>
  <c r="AJ51" i="7"/>
  <c r="AJ57" i="7"/>
  <c r="AJ38" i="7"/>
  <c r="AJ46" i="7"/>
  <c r="AJ54" i="7"/>
  <c r="V38" i="7"/>
  <c r="V54" i="7"/>
  <c r="V37" i="7"/>
  <c r="V53" i="7"/>
  <c r="H51" i="7"/>
  <c r="H53" i="7"/>
  <c r="H38" i="7"/>
  <c r="H56" i="7"/>
  <c r="H58" i="7"/>
  <c r="I58" i="9"/>
  <c r="E58" i="9"/>
  <c r="H57" i="9"/>
  <c r="D57" i="9"/>
  <c r="G56" i="9"/>
  <c r="C56" i="9"/>
  <c r="F55" i="9"/>
  <c r="I54" i="9"/>
  <c r="E54" i="9"/>
  <c r="H53" i="9"/>
  <c r="D53" i="9"/>
  <c r="G52" i="9"/>
  <c r="C52" i="9"/>
  <c r="F51" i="9"/>
  <c r="I50" i="9"/>
  <c r="E50" i="9"/>
  <c r="H49" i="9"/>
  <c r="D49" i="9"/>
  <c r="G48" i="9"/>
  <c r="C48" i="9"/>
  <c r="F47" i="9"/>
  <c r="I46" i="9"/>
  <c r="E46" i="9"/>
  <c r="H45" i="9"/>
  <c r="D45" i="9"/>
  <c r="G44" i="9"/>
  <c r="C44" i="9"/>
  <c r="F43" i="9"/>
  <c r="I42" i="9"/>
  <c r="E42" i="9"/>
  <c r="H41" i="9"/>
  <c r="D41" i="9"/>
  <c r="G40" i="9"/>
  <c r="C40" i="9"/>
  <c r="F39" i="9"/>
  <c r="I38" i="9"/>
  <c r="E38" i="9"/>
  <c r="H37" i="9"/>
  <c r="D37" i="9"/>
  <c r="G36" i="9"/>
  <c r="C36" i="9"/>
  <c r="F35" i="9"/>
  <c r="I34" i="9"/>
  <c r="E34" i="9"/>
  <c r="H33" i="9"/>
  <c r="D33" i="9"/>
  <c r="G32" i="9"/>
  <c r="C32" i="9"/>
  <c r="F31" i="9"/>
  <c r="I30" i="9"/>
  <c r="E30" i="9"/>
  <c r="H29" i="9"/>
  <c r="D29" i="9"/>
  <c r="G28" i="9"/>
  <c r="C28" i="9"/>
  <c r="F27" i="9"/>
  <c r="I26" i="9"/>
  <c r="E26" i="9"/>
  <c r="D25" i="9"/>
  <c r="E24" i="9"/>
  <c r="G23" i="9"/>
  <c r="I22" i="9"/>
  <c r="E22" i="9"/>
  <c r="F21" i="9"/>
  <c r="C20" i="9"/>
  <c r="D19" i="9"/>
  <c r="G18" i="9"/>
  <c r="I17" i="9"/>
  <c r="E16" i="9"/>
  <c r="G15" i="9"/>
  <c r="E14" i="9"/>
  <c r="F13" i="9"/>
  <c r="C12" i="9"/>
  <c r="G10" i="9"/>
  <c r="E9" i="9"/>
  <c r="G58" i="8"/>
  <c r="G57" i="8"/>
  <c r="G55" i="8"/>
  <c r="G54" i="8"/>
  <c r="G53" i="8"/>
  <c r="F52" i="8"/>
  <c r="G51" i="8"/>
  <c r="G50" i="8"/>
  <c r="F49" i="8"/>
  <c r="F48" i="8"/>
  <c r="G47" i="8"/>
  <c r="F46" i="8"/>
  <c r="F45" i="8"/>
  <c r="F44" i="8"/>
  <c r="F42" i="8"/>
  <c r="F41" i="8"/>
  <c r="F38" i="8"/>
  <c r="F30" i="8"/>
  <c r="F29" i="8"/>
  <c r="F26" i="8"/>
  <c r="F24" i="8"/>
  <c r="F22" i="8"/>
  <c r="F20" i="8"/>
  <c r="I34" i="8"/>
  <c r="I38" i="8"/>
  <c r="I42" i="8"/>
  <c r="I46" i="8"/>
  <c r="I50" i="8"/>
  <c r="I54" i="8"/>
  <c r="I58" i="8"/>
  <c r="I32" i="8"/>
  <c r="I35" i="8"/>
  <c r="I45" i="8"/>
  <c r="I48" i="8"/>
  <c r="I51" i="8"/>
  <c r="E14" i="8"/>
  <c r="E18" i="8"/>
  <c r="E22" i="8"/>
  <c r="E26" i="8"/>
  <c r="E30" i="8"/>
  <c r="E34" i="8"/>
  <c r="E38" i="8"/>
  <c r="E42" i="8"/>
  <c r="E46" i="8"/>
  <c r="E50" i="8"/>
  <c r="E54" i="8"/>
  <c r="E58" i="8"/>
  <c r="E16" i="8"/>
  <c r="E20" i="8"/>
  <c r="E24" i="8"/>
  <c r="E29" i="8"/>
  <c r="E31" i="8"/>
  <c r="E41" i="8"/>
  <c r="E44" i="8"/>
  <c r="E47" i="8"/>
  <c r="E57" i="8"/>
  <c r="H9" i="8"/>
  <c r="H13" i="8"/>
  <c r="H17" i="8"/>
  <c r="H21" i="8"/>
  <c r="H25" i="8"/>
  <c r="H29" i="8"/>
  <c r="H33" i="8"/>
  <c r="H37" i="8"/>
  <c r="H41" i="8"/>
  <c r="H45" i="8"/>
  <c r="H49" i="8"/>
  <c r="H53" i="8"/>
  <c r="H57" i="8"/>
  <c r="H11" i="8"/>
  <c r="H15" i="8"/>
  <c r="H19" i="8"/>
  <c r="H23" i="8"/>
  <c r="H10" i="8"/>
  <c r="H27" i="8"/>
  <c r="H30" i="8"/>
  <c r="H36" i="8"/>
  <c r="H39" i="8"/>
  <c r="H42" i="8"/>
  <c r="H52" i="8"/>
  <c r="H55" i="8"/>
  <c r="H58" i="8"/>
  <c r="D9" i="8"/>
  <c r="D13" i="8"/>
  <c r="D17" i="8"/>
  <c r="D21" i="8"/>
  <c r="D25" i="8"/>
  <c r="D29" i="8"/>
  <c r="D33" i="8"/>
  <c r="D37" i="8"/>
  <c r="D41" i="8"/>
  <c r="D45" i="8"/>
  <c r="D49" i="8"/>
  <c r="D53" i="8"/>
  <c r="D57" i="8"/>
  <c r="D11" i="8"/>
  <c r="D15" i="8"/>
  <c r="D19" i="8"/>
  <c r="D23" i="8"/>
  <c r="D27" i="8"/>
  <c r="D10" i="8"/>
  <c r="D16" i="8"/>
  <c r="D18" i="8"/>
  <c r="D32" i="8"/>
  <c r="D35" i="8"/>
  <c r="D38" i="8"/>
  <c r="D48" i="8"/>
  <c r="D51" i="8"/>
  <c r="D54" i="8"/>
  <c r="I11" i="9"/>
  <c r="I15" i="9"/>
  <c r="I19" i="9"/>
  <c r="I23" i="9"/>
  <c r="G57" i="9"/>
  <c r="C57" i="9"/>
  <c r="F56" i="9"/>
  <c r="I55" i="9"/>
  <c r="E55" i="9"/>
  <c r="G53" i="9"/>
  <c r="C53" i="9"/>
  <c r="F52" i="9"/>
  <c r="I51" i="9"/>
  <c r="E51" i="9"/>
  <c r="G49" i="9"/>
  <c r="C49" i="9"/>
  <c r="F48" i="9"/>
  <c r="I47" i="9"/>
  <c r="E47" i="9"/>
  <c r="G45" i="9"/>
  <c r="C45" i="9"/>
  <c r="F44" i="9"/>
  <c r="I43" i="9"/>
  <c r="E43" i="9"/>
  <c r="G41" i="9"/>
  <c r="C41" i="9"/>
  <c r="F40" i="9"/>
  <c r="I39" i="9"/>
  <c r="E39" i="9"/>
  <c r="G37" i="9"/>
  <c r="C37" i="9"/>
  <c r="F36" i="9"/>
  <c r="I35" i="9"/>
  <c r="E35" i="9"/>
  <c r="G33" i="9"/>
  <c r="C33" i="9"/>
  <c r="F32" i="9"/>
  <c r="I31" i="9"/>
  <c r="E31" i="9"/>
  <c r="G29" i="9"/>
  <c r="C29" i="9"/>
  <c r="F28" i="9"/>
  <c r="I27" i="9"/>
  <c r="E27" i="9"/>
  <c r="G25" i="9"/>
  <c r="I24" i="9"/>
  <c r="F23" i="9"/>
  <c r="C22" i="9"/>
  <c r="E21" i="9"/>
  <c r="C19" i="9"/>
  <c r="F18" i="9"/>
  <c r="I16" i="9"/>
  <c r="F15" i="9"/>
  <c r="C14" i="9"/>
  <c r="E13" i="9"/>
  <c r="F10" i="9"/>
  <c r="I9" i="9"/>
  <c r="E8" i="9"/>
  <c r="D14" i="9"/>
  <c r="D18" i="9"/>
  <c r="D22" i="9"/>
  <c r="G9" i="9"/>
  <c r="G13" i="9"/>
  <c r="G17" i="9"/>
  <c r="G21" i="9"/>
  <c r="C9" i="9"/>
  <c r="C13" i="9"/>
  <c r="C17" i="9"/>
  <c r="C21" i="9"/>
  <c r="C25" i="9"/>
  <c r="F58" i="8"/>
  <c r="F57" i="8"/>
  <c r="F54" i="8"/>
  <c r="C41" i="8"/>
  <c r="C38" i="8"/>
  <c r="C37" i="8"/>
  <c r="C35" i="8"/>
  <c r="C34" i="8"/>
  <c r="C33" i="8"/>
  <c r="C31" i="8"/>
  <c r="C29" i="8"/>
  <c r="C27" i="8"/>
  <c r="C25" i="8"/>
  <c r="C23" i="8"/>
  <c r="C21" i="8"/>
  <c r="C19" i="8"/>
  <c r="F18" i="8"/>
  <c r="F10" i="8"/>
  <c r="BS53" i="7"/>
  <c r="BS58" i="7"/>
  <c r="AQ53" i="7"/>
  <c r="AQ54" i="7"/>
  <c r="AQ62" i="7"/>
  <c r="G2" i="2"/>
  <c r="K2" i="2"/>
  <c r="E2" i="2"/>
  <c r="I2" i="2"/>
  <c r="D3" i="4"/>
  <c r="D32" i="4" s="1"/>
  <c r="H3" i="4"/>
  <c r="H32" i="4" s="1"/>
  <c r="E3" i="4"/>
  <c r="E32" i="4" s="1"/>
  <c r="J3" i="4"/>
  <c r="J32" i="4" s="1"/>
  <c r="F3" i="4"/>
  <c r="F32" i="4" s="1"/>
  <c r="K3" i="4"/>
  <c r="K32" i="4" s="1"/>
  <c r="C3" i="4"/>
  <c r="C32" i="4" s="1"/>
  <c r="I3" i="4"/>
  <c r="I32" i="4" s="1"/>
  <c r="AF3" i="4"/>
  <c r="AJ3" i="4"/>
  <c r="AJ32" i="4" s="1"/>
  <c r="AD32" i="4"/>
  <c r="AG3" i="4"/>
  <c r="AG32" i="4" s="1"/>
  <c r="AH3" i="4"/>
  <c r="AH32" i="4" s="1"/>
  <c r="AE3" i="4"/>
  <c r="AK3" i="4"/>
  <c r="AK32" i="4" s="1"/>
  <c r="F2" i="2"/>
  <c r="G3" i="4"/>
  <c r="G32" i="4" s="1"/>
  <c r="X3" i="4"/>
  <c r="X32" i="4" s="1"/>
  <c r="AB3" i="4"/>
  <c r="AB32" i="4" s="1"/>
  <c r="G40" i="8"/>
  <c r="C40" i="8"/>
  <c r="G36" i="8"/>
  <c r="C36" i="8"/>
  <c r="G32" i="8"/>
  <c r="C32" i="8"/>
  <c r="G28" i="8"/>
  <c r="C28" i="8"/>
  <c r="G24" i="8"/>
  <c r="C24" i="8"/>
  <c r="G20" i="8"/>
  <c r="C20" i="8"/>
  <c r="G16" i="8"/>
  <c r="C16" i="8"/>
  <c r="G12" i="8"/>
  <c r="C12" i="8"/>
  <c r="AM10" i="3"/>
  <c r="AM49" i="3" s="1"/>
  <c r="AE49" i="3"/>
  <c r="AM4" i="3"/>
  <c r="AM43" i="3" s="1"/>
  <c r="AE43" i="3"/>
  <c r="AM12" i="3"/>
  <c r="AM51" i="3" s="1"/>
  <c r="AE51" i="3"/>
  <c r="AM3" i="4" l="1"/>
  <c r="AM32" i="4" s="1"/>
  <c r="AF32" i="4"/>
  <c r="AL3" i="4"/>
  <c r="AL32" i="4" s="1"/>
  <c r="AE32" i="4"/>
</calcChain>
</file>

<file path=xl/sharedStrings.xml><?xml version="1.0" encoding="utf-8"?>
<sst xmlns="http://schemas.openxmlformats.org/spreadsheetml/2006/main" count="2069" uniqueCount="912">
  <si>
    <t>Start Unit</t>
  </si>
  <si>
    <t>Unique Theme</t>
  </si>
  <si>
    <t>Historical Traits</t>
  </si>
  <si>
    <t>U</t>
  </si>
  <si>
    <t>Name</t>
  </si>
  <si>
    <t>Effects</t>
  </si>
  <si>
    <t>A</t>
  </si>
  <si>
    <t>Diplomatic Marriage</t>
  </si>
  <si>
    <t>Annex allied citystates</t>
  </si>
  <si>
    <t>Maria</t>
  </si>
  <si>
    <t>Austria</t>
  </si>
  <si>
    <t>Warrior</t>
  </si>
  <si>
    <t>Citystate Annexation</t>
  </si>
  <si>
    <t>►</t>
  </si>
  <si>
    <t>B</t>
  </si>
  <si>
    <t>Coffee House</t>
  </si>
  <si>
    <r>
      <t xml:space="preserve">Workshop speeds GP rate </t>
    </r>
    <r>
      <rPr>
        <b/>
        <sz val="10"/>
        <color indexed="59"/>
        <rFont val="Arial"/>
        <family val="2"/>
      </rPr>
      <t>plus GP points of all types</t>
    </r>
  </si>
  <si>
    <t>Hussar</t>
  </si>
  <si>
    <t>Cavalry with super flanking</t>
  </si>
  <si>
    <t>Mountain infantry of Austria</t>
  </si>
  <si>
    <t>Gebirgsjäger</t>
  </si>
  <si>
    <t>Rifleman with hill bonus, can enter mountains</t>
  </si>
  <si>
    <t>Prominant state religion</t>
  </si>
  <si>
    <t>Patriarchate</t>
  </si>
  <si>
    <t>Extra religious belief</t>
  </si>
  <si>
    <t>Theodora</t>
  </si>
  <si>
    <t>Byzantium</t>
  </si>
  <si>
    <t>Religious Seapower</t>
  </si>
  <si>
    <t>Cataphract</t>
  </si>
  <si>
    <t>Horsemen with high strength, low speed</t>
  </si>
  <si>
    <t>Orthodox Church</t>
  </si>
  <si>
    <t xml:space="preserve">  ✓</t>
  </si>
  <si>
    <t>Basilica</t>
  </si>
  <si>
    <t>Temple with instant faith, appears earlier</t>
  </si>
  <si>
    <t>Naval power</t>
  </si>
  <si>
    <t>Dromon</t>
  </si>
  <si>
    <t>Liburna with bonus strength and speed</t>
  </si>
  <si>
    <t>Phoenicians were early expert sailors</t>
  </si>
  <si>
    <t>Phoenician Heritage</t>
  </si>
  <si>
    <r>
      <t>Civilians can embark</t>
    </r>
    <r>
      <rPr>
        <sz val="10"/>
        <color indexed="18"/>
        <rFont val="Arial"/>
        <family val="2"/>
      </rPr>
      <t xml:space="preserve">, free lighthouses, mountain-crossing
</t>
    </r>
    <r>
      <rPr>
        <b/>
        <strike/>
        <sz val="10"/>
        <color indexed="18"/>
        <rFont val="Arial"/>
        <family val="2"/>
      </rPr>
      <t>with less mountain-landing penalty</t>
    </r>
    <r>
      <rPr>
        <i/>
        <sz val="10"/>
        <color indexed="18"/>
        <rFont val="Arial"/>
        <family val="2"/>
      </rPr>
      <t xml:space="preserve"> (not possible)</t>
    </r>
  </si>
  <si>
    <t>Dido</t>
  </si>
  <si>
    <t>Carthage</t>
  </si>
  <si>
    <t>Warrior,</t>
  </si>
  <si>
    <t>Naval Trade</t>
  </si>
  <si>
    <t>Quinquereme</t>
  </si>
  <si>
    <t>Stronger Trieme</t>
  </si>
  <si>
    <t>✓ Trireme</t>
  </si>
  <si>
    <t>Naval economic power</t>
  </si>
  <si>
    <t>Cothon</t>
  </si>
  <si>
    <t>Harbor gives 1 Tyrian Dye luxury resource</t>
  </si>
  <si>
    <t>Hannibal's army</t>
  </si>
  <si>
    <t>Forest Elephant</t>
  </si>
  <si>
    <t>Horsemen with high strength, low speed, terrifies enemies</t>
  </si>
  <si>
    <t>Druidic Lore</t>
  </si>
  <si>
    <r>
      <t xml:space="preserve">Faith from vegitation, </t>
    </r>
    <r>
      <rPr>
        <b/>
        <sz val="10"/>
        <color indexed="18"/>
        <rFont val="Arial"/>
        <family val="2"/>
      </rPr>
      <t>double natural wonder yields</t>
    </r>
  </si>
  <si>
    <t>Boudicca</t>
  </si>
  <si>
    <t>Celts</t>
  </si>
  <si>
    <t>Spear</t>
  </si>
  <si>
    <t>Religion</t>
  </si>
  <si>
    <t>Céilidh Hall ?</t>
  </si>
  <si>
    <t>?</t>
  </si>
  <si>
    <t>Pictish Warrior</t>
  </si>
  <si>
    <r>
      <t xml:space="preserve">Spear with fast pillage, </t>
    </r>
    <r>
      <rPr>
        <strike/>
        <sz val="10"/>
        <color indexed="16"/>
        <rFont val="Arial"/>
        <family val="2"/>
      </rPr>
      <t>foreign land</t>
    </r>
    <r>
      <rPr>
        <sz val="10"/>
        <color indexed="16"/>
        <rFont val="Arial"/>
        <family val="2"/>
      </rPr>
      <t xml:space="preserve"> </t>
    </r>
    <r>
      <rPr>
        <b/>
        <sz val="10"/>
        <color indexed="16"/>
        <rFont val="Arial"/>
        <family val="2"/>
      </rPr>
      <t>hill</t>
    </r>
    <r>
      <rPr>
        <sz val="10"/>
        <color indexed="16"/>
        <rFont val="Arial"/>
        <family val="2"/>
      </rPr>
      <t xml:space="preserve"> bonus, faith from kills</t>
    </r>
  </si>
  <si>
    <t>Spirit of Adwa</t>
  </si>
  <si>
    <r>
      <t>Great people from alliances</t>
    </r>
    <r>
      <rPr>
        <sz val="10"/>
        <color indexed="18"/>
        <rFont val="Arial"/>
        <family val="2"/>
      </rPr>
      <t>, Combat bonus vs wider civs</t>
    </r>
  </si>
  <si>
    <t>Haile</t>
  </si>
  <si>
    <t>Ethiopia</t>
  </si>
  <si>
    <t>Tall Empire</t>
  </si>
  <si>
    <t>First civ on Earth to adopt Christianity</t>
  </si>
  <si>
    <t>Stele</t>
  </si>
  <si>
    <r>
      <t xml:space="preserve">Monument adds faith </t>
    </r>
    <r>
      <rPr>
        <b/>
        <sz val="10"/>
        <color indexed="59"/>
        <rFont val="Arial"/>
        <family val="2"/>
      </rPr>
      <t>per population</t>
    </r>
  </si>
  <si>
    <t>Mehal Sefari</t>
  </si>
  <si>
    <t>Riflemen start with Drill, bonus near capital city</t>
  </si>
  <si>
    <t>Dominant trading empire for 800 years</t>
  </si>
  <si>
    <t>Spice Market</t>
  </si>
  <si>
    <t>Market with instant gold each time city grows</t>
  </si>
  <si>
    <t>Hordes of units</t>
  </si>
  <si>
    <t>Scourge of God</t>
  </si>
  <si>
    <t>Barb camps surrender</t>
  </si>
  <si>
    <t>Attila</t>
  </si>
  <si>
    <t>Huns</t>
  </si>
  <si>
    <t>Chariot</t>
  </si>
  <si>
    <t>Early Siege</t>
  </si>
  <si>
    <t>Horse Archer</t>
  </si>
  <si>
    <t>Chariot, stronger, faster, no horse requirement</t>
  </si>
  <si>
    <t>Battering Ram</t>
  </si>
  <si>
    <t>Siege replaces spear</t>
  </si>
  <si>
    <t>Long Count</t>
  </si>
  <si>
    <t>Free great people</t>
  </si>
  <si>
    <t>Pacal</t>
  </si>
  <si>
    <t>Mayans</t>
  </si>
  <si>
    <t>Archer</t>
  </si>
  <si>
    <t>Religious Science</t>
  </si>
  <si>
    <t>Pyramid</t>
  </si>
  <si>
    <t>Shrine adds science</t>
  </si>
  <si>
    <t>Atlatist</t>
  </si>
  <si>
    <t>Archer available at turn 0</t>
  </si>
  <si>
    <t>East India Company</t>
  </si>
  <si>
    <t>Gains permanent copy of acquired luxury resources</t>
  </si>
  <si>
    <t>William</t>
  </si>
  <si>
    <t>Netherlands</t>
  </si>
  <si>
    <t>I</t>
  </si>
  <si>
    <t>Polder</t>
  </si>
  <si>
    <r>
      <t xml:space="preserve">Food on marshes and </t>
    </r>
    <r>
      <rPr>
        <strike/>
        <sz val="10"/>
        <color indexed="19"/>
        <rFont val="Arial"/>
        <family val="2"/>
      </rPr>
      <t>desert rivers</t>
    </r>
    <r>
      <rPr>
        <sz val="10"/>
        <color indexed="19"/>
        <rFont val="Arial"/>
        <family val="2"/>
      </rPr>
      <t xml:space="preserve"> </t>
    </r>
    <r>
      <rPr>
        <b/>
        <sz val="10"/>
        <color indexed="19"/>
        <rFont val="Arial"/>
        <family val="2"/>
      </rPr>
      <t>coastline</t>
    </r>
  </si>
  <si>
    <t>Sea Beggar</t>
  </si>
  <si>
    <t>Galleon can capture enemy ships</t>
  </si>
  <si>
    <t>Nobel Prize</t>
  </si>
  <si>
    <t>Great people from alliances, Influence from GP gifts to CS</t>
  </si>
  <si>
    <t>Used to keep a trained standing army</t>
  </si>
  <si>
    <t>Allotment System</t>
  </si>
  <si>
    <t>Farms give production and gold</t>
  </si>
  <si>
    <t>Gustavus</t>
  </si>
  <si>
    <t>Sweden</t>
  </si>
  <si>
    <t>Early universal education</t>
  </si>
  <si>
    <t>Folkskola</t>
  </si>
  <si>
    <t>Public school appears earlier on military track, with large flat science per turn</t>
  </si>
  <si>
    <t>Hakkapeliitta</t>
  </si>
  <si>
    <t>Lancer with Great General advantage</t>
  </si>
  <si>
    <t>Carolean</t>
  </si>
  <si>
    <r>
      <t xml:space="preserve">Musketman with </t>
    </r>
    <r>
      <rPr>
        <strike/>
        <sz val="10"/>
        <color indexed="16"/>
        <rFont val="Arial"/>
        <family val="2"/>
      </rPr>
      <t>March</t>
    </r>
    <r>
      <rPr>
        <sz val="10"/>
        <color indexed="16"/>
        <rFont val="Arial"/>
        <family val="2"/>
      </rPr>
      <t xml:space="preserve"> </t>
    </r>
    <r>
      <rPr>
        <strike/>
        <sz val="10"/>
        <color indexed="16"/>
        <rFont val="Arial"/>
        <family val="2"/>
      </rPr>
      <t>3 moves</t>
    </r>
    <r>
      <rPr>
        <b/>
        <sz val="10"/>
        <color indexed="16"/>
        <rFont val="Arial"/>
        <family val="2"/>
      </rPr>
      <t xml:space="preserve"> heals after kills</t>
    </r>
  </si>
  <si>
    <t>Economy, individualism</t>
  </si>
  <si>
    <t>American Dream</t>
  </si>
  <si>
    <t>+1 unit sight, +1 civilian speed, +1 natl happy per city</t>
  </si>
  <si>
    <t>Washington</t>
  </si>
  <si>
    <t>America</t>
  </si>
  <si>
    <t>Scout</t>
  </si>
  <si>
    <t>Expansion</t>
  </si>
  <si>
    <t>Pioneer Fort</t>
  </si>
  <si>
    <t>Walls improve surplus food</t>
  </si>
  <si>
    <t>Space travel</t>
  </si>
  <si>
    <t>NASA Center</t>
  </si>
  <si>
    <t>Research lab gives instant tech, free space factory</t>
  </si>
  <si>
    <t>Minuteman</t>
  </si>
  <si>
    <r>
      <t>Warrior stronger &amp; faster in jungles (</t>
    </r>
    <r>
      <rPr>
        <sz val="10"/>
        <color indexed="16"/>
        <rFont val="Arial"/>
        <family val="2"/>
      </rPr>
      <t>buffed)</t>
    </r>
  </si>
  <si>
    <t>Immigration</t>
  </si>
  <si>
    <t>Pioneer</t>
  </si>
  <si>
    <t>Settler ignores terrain and withdraws from combat</t>
  </si>
  <si>
    <t>Connects the two sides of Eurasia</t>
  </si>
  <si>
    <t>Desert Caravans</t>
  </si>
  <si>
    <t>Gold from luxuries, faster desert movement</t>
  </si>
  <si>
    <t>Harun</t>
  </si>
  <si>
    <t>Arabia</t>
  </si>
  <si>
    <t>Desert Trade</t>
  </si>
  <si>
    <t>Trade</t>
  </si>
  <si>
    <t>Bazaar</t>
  </si>
  <si>
    <t>Market doubles luxury count</t>
  </si>
  <si>
    <t>Desert warfare</t>
  </si>
  <si>
    <t>Camel Archer</t>
  </si>
  <si>
    <t>Ranged Knight who needs no resources</t>
  </si>
  <si>
    <t>Sacrificial Captives</t>
  </si>
  <si>
    <t>Culture from kills</t>
  </si>
  <si>
    <t>Monte</t>
  </si>
  <si>
    <t>Aztec</t>
  </si>
  <si>
    <t>Cultural Warfare</t>
  </si>
  <si>
    <t>Artificial islands of Tenochtitlan</t>
  </si>
  <si>
    <t>Chinampa</t>
  </si>
  <si>
    <t>Watermill with extra food</t>
  </si>
  <si>
    <t>Jaguar</t>
  </si>
  <si>
    <r>
      <t>Warrior stronger &amp; faster in jungles (</t>
    </r>
    <r>
      <rPr>
        <b/>
        <sz val="10"/>
        <color indexed="16"/>
        <rFont val="Arial"/>
        <family val="2"/>
      </rPr>
      <t>buffed</t>
    </r>
    <r>
      <rPr>
        <sz val="10"/>
        <color indexed="16"/>
        <rFont val="Arial"/>
        <family val="2"/>
      </rPr>
      <t>)</t>
    </r>
  </si>
  <si>
    <t>Ingenuity</t>
  </si>
  <si>
    <t>Faster G Scientists</t>
  </si>
  <si>
    <t>Nebu</t>
  </si>
  <si>
    <t>Babylon</t>
  </si>
  <si>
    <t>Scientific Defense</t>
  </si>
  <si>
    <t>Walls of Babylon</t>
  </si>
  <si>
    <t>Walls with higher defense, +1 scientist slot</t>
  </si>
  <si>
    <t>Bowman</t>
  </si>
  <si>
    <t>Strong Archer</t>
  </si>
  <si>
    <t>Sea transports</t>
  </si>
  <si>
    <t>Longships</t>
  </si>
  <si>
    <r>
      <t xml:space="preserve">Faster </t>
    </r>
    <r>
      <rPr>
        <b/>
        <sz val="10"/>
        <color indexed="18"/>
        <rFont val="Arial"/>
        <family val="2"/>
      </rPr>
      <t>and stronger</t>
    </r>
    <r>
      <rPr>
        <sz val="10"/>
        <color indexed="18"/>
        <rFont val="Arial"/>
        <family val="2"/>
      </rPr>
      <t xml:space="preserve"> embarkation, faster pillaging</t>
    </r>
  </si>
  <si>
    <t>Harald</t>
  </si>
  <si>
    <t>Denmark</t>
  </si>
  <si>
    <t>Sea speed</t>
  </si>
  <si>
    <t>Jelling Stones</t>
  </si>
  <si>
    <t>Heroic Epic gives culture to the city from conquest</t>
  </si>
  <si>
    <t>Berserker</t>
  </si>
  <si>
    <t>Fast amphibious longsword</t>
  </si>
  <si>
    <t>Sun Tzu and Warring States period</t>
  </si>
  <si>
    <t>Art of War</t>
  </si>
  <si>
    <r>
      <t xml:space="preserve">Better Great Generals </t>
    </r>
    <r>
      <rPr>
        <b/>
        <sz val="10"/>
        <color indexed="18"/>
        <rFont val="Arial"/>
        <family val="2"/>
      </rPr>
      <t>and extra spy</t>
    </r>
  </si>
  <si>
    <t>Wu Zeitan</t>
  </si>
  <si>
    <t>China</t>
  </si>
  <si>
    <t>Great Generals</t>
  </si>
  <si>
    <t>Paper invention</t>
  </si>
  <si>
    <t>Paper Maker</t>
  </si>
  <si>
    <r>
      <t xml:space="preserve">Library gives gold, </t>
    </r>
    <r>
      <rPr>
        <b/>
        <sz val="10"/>
        <color indexed="59"/>
        <rFont val="Arial"/>
        <family val="2"/>
      </rPr>
      <t>and instant science</t>
    </r>
  </si>
  <si>
    <t>Great General</t>
  </si>
  <si>
    <t>Crossbow invention</t>
  </si>
  <si>
    <t>Chu-ko-nu</t>
  </si>
  <si>
    <r>
      <t>Crossbow starts with Blitz (</t>
    </r>
    <r>
      <rPr>
        <b/>
        <sz val="10"/>
        <color indexed="16"/>
        <rFont val="Arial"/>
        <family val="2"/>
      </rPr>
      <t>buffed</t>
    </r>
    <r>
      <rPr>
        <sz val="10"/>
        <color indexed="16"/>
        <rFont val="Arial"/>
        <family val="2"/>
      </rPr>
      <t>)</t>
    </r>
  </si>
  <si>
    <t>Ancien Regime</t>
  </si>
  <si>
    <t>Free culture per city</t>
  </si>
  <si>
    <t>Parisian culture</t>
  </si>
  <si>
    <t>Ville Lumière</t>
  </si>
  <si>
    <t>Free Great Artist per culture building in the Capital</t>
  </si>
  <si>
    <t>Napoleon</t>
  </si>
  <si>
    <t>France</t>
  </si>
  <si>
    <t>Cultural Capital</t>
  </si>
  <si>
    <t>Louis XIII muskets</t>
  </si>
  <si>
    <t>Musketeer</t>
  </si>
  <si>
    <r>
      <t xml:space="preserve">Arquebusier with </t>
    </r>
    <r>
      <rPr>
        <strike/>
        <sz val="10"/>
        <color indexed="16"/>
        <rFont val="Arial"/>
        <family val="2"/>
      </rPr>
      <t>foreign lands</t>
    </r>
    <r>
      <rPr>
        <sz val="10"/>
        <color indexed="16"/>
        <rFont val="Arial"/>
        <family val="2"/>
      </rPr>
      <t xml:space="preserve"> </t>
    </r>
    <r>
      <rPr>
        <b/>
        <sz val="10"/>
        <color indexed="16"/>
        <rFont val="Arial"/>
        <family val="2"/>
      </rPr>
      <t>flanking</t>
    </r>
    <r>
      <rPr>
        <sz val="10"/>
        <color indexed="16"/>
        <rFont val="Arial"/>
        <family val="2"/>
      </rPr>
      <t xml:space="preserve"> bonus</t>
    </r>
  </si>
  <si>
    <t>Foreign Legion</t>
  </si>
  <si>
    <t>Low-cost Rifleman</t>
  </si>
  <si>
    <t>Napoleonic artillery</t>
  </si>
  <si>
    <t>Gribeauval Gun</t>
  </si>
  <si>
    <t>Cannon with +25% vs fortified, and no setup</t>
  </si>
  <si>
    <t>Prussian Virtues</t>
  </si>
  <si>
    <t>Scientists are engineers and vice versa</t>
  </si>
  <si>
    <t>German science &amp; engineering</t>
  </si>
  <si>
    <t>Prototypes</t>
  </si>
  <si>
    <r>
      <t>Gets powerful copy of 1</t>
    </r>
    <r>
      <rPr>
        <b/>
        <vertAlign val="superscript"/>
        <sz val="10"/>
        <color indexed="18"/>
        <rFont val="Arial"/>
        <family val="2"/>
      </rPr>
      <t>st</t>
    </r>
    <r>
      <rPr>
        <b/>
        <sz val="10"/>
        <color indexed="18"/>
        <rFont val="Arial"/>
        <family val="2"/>
      </rPr>
      <t xml:space="preserve"> researched unit in each line</t>
    </r>
  </si>
  <si>
    <t>Bismark</t>
  </si>
  <si>
    <t>Germany</t>
  </si>
  <si>
    <t>Engineering</t>
  </si>
  <si>
    <t>Landsknecht</t>
  </si>
  <si>
    <t>Pikemen with ?</t>
  </si>
  <si>
    <t>Guttenberg printing press</t>
  </si>
  <si>
    <t>Druckerei</t>
  </si>
  <si>
    <t>Publishing House makes scientists equal to engineers</t>
  </si>
  <si>
    <t>World War 2</t>
  </si>
  <si>
    <t>Panzer</t>
  </si>
  <si>
    <r>
      <t>Tank with bonus strength (</t>
    </r>
    <r>
      <rPr>
        <b/>
        <sz val="10"/>
        <color indexed="16"/>
        <rFont val="Arial"/>
        <family val="2"/>
      </rPr>
      <t>buffed</t>
    </r>
    <r>
      <rPr>
        <sz val="10"/>
        <color indexed="16"/>
        <rFont val="Arial"/>
        <family val="2"/>
      </rPr>
      <t>) and speed</t>
    </r>
  </si>
  <si>
    <t>Sun Never Sets</t>
  </si>
  <si>
    <r>
      <t xml:space="preserve">Bonus ship experience </t>
    </r>
    <r>
      <rPr>
        <strike/>
        <sz val="10"/>
        <color indexed="18"/>
        <rFont val="Arial"/>
        <family val="2"/>
      </rPr>
      <t>and extra spy</t>
    </r>
  </si>
  <si>
    <t>Elizabeth</t>
  </si>
  <si>
    <t>England</t>
  </si>
  <si>
    <t>Medieval Artillery</t>
  </si>
  <si>
    <t>Industrial Revolution</t>
  </si>
  <si>
    <t>Steam Mill</t>
  </si>
  <si>
    <t>Workshop increases luxury yields</t>
  </si>
  <si>
    <t>Medieval longbows</t>
  </si>
  <si>
    <t>Longbowman</t>
  </si>
  <si>
    <r>
      <t xml:space="preserve">Long-range archer </t>
    </r>
    <r>
      <rPr>
        <strike/>
        <sz val="10"/>
        <color indexed="16"/>
        <rFont val="Arial"/>
        <family val="2"/>
      </rPr>
      <t>with indirect fire</t>
    </r>
  </si>
  <si>
    <t>Monument Builders</t>
  </si>
  <si>
    <t>Faster wonder construction</t>
  </si>
  <si>
    <t>Ramesses</t>
  </si>
  <si>
    <t>Egypt</t>
  </si>
  <si>
    <t>Wonders</t>
  </si>
  <si>
    <t>Burial Tomb</t>
  </si>
  <si>
    <t>Temple gives happiness</t>
  </si>
  <si>
    <t>Basin Irrigation</t>
  </si>
  <si>
    <t>Aqueduct increases food from rivers</t>
  </si>
  <si>
    <t>War Chariot</t>
  </si>
  <si>
    <t>Stronger and faster chariot</t>
  </si>
  <si>
    <t>Sparta and Athens</t>
  </si>
  <si>
    <t>Hellenization</t>
  </si>
  <si>
    <r>
      <t>+4 culture for every city</t>
    </r>
    <r>
      <rPr>
        <sz val="10"/>
        <color indexed="18"/>
        <rFont val="Arial"/>
        <family val="2"/>
      </rPr>
      <t>, stronger Military CS unit rewards</t>
    </r>
  </si>
  <si>
    <t>Alex</t>
  </si>
  <si>
    <t>Greece</t>
  </si>
  <si>
    <t>Cultural Conquest</t>
  </si>
  <si>
    <t>Dominated centuries of warfare</t>
  </si>
  <si>
    <t>Hoplite</t>
  </si>
  <si>
    <t>Spearman stronger vs melee</t>
  </si>
  <si>
    <t>► Spear</t>
  </si>
  <si>
    <t>Alexander's cavalry</t>
  </si>
  <si>
    <t>Companion C.</t>
  </si>
  <si>
    <r>
      <t>Faster and stronger</t>
    </r>
    <r>
      <rPr>
        <sz val="10"/>
        <color indexed="16"/>
        <rFont val="Arial"/>
        <family val="2"/>
      </rPr>
      <t xml:space="preserve"> horsemen</t>
    </r>
  </si>
  <si>
    <t>Odeon</t>
  </si>
  <si>
    <t>Theater with instant culture</t>
  </si>
  <si>
    <t>Great Andean Road</t>
  </si>
  <si>
    <t>Faster hill movement, lower road maintenance</t>
  </si>
  <si>
    <t>Pachacuti</t>
  </si>
  <si>
    <t>Inca</t>
  </si>
  <si>
    <t>Hills</t>
  </si>
  <si>
    <t>Terrace Farms</t>
  </si>
  <si>
    <t>Food from nearby mountains</t>
  </si>
  <si>
    <t>Slinger</t>
  </si>
  <si>
    <t>Archer who withdraws from melee combat</t>
  </si>
  <si>
    <t>Peaceful growth</t>
  </si>
  <si>
    <t>Population Growth</t>
  </si>
  <si>
    <t>Increases population from growth buildings</t>
  </si>
  <si>
    <t>Gandhi</t>
  </si>
  <si>
    <t>India</t>
  </si>
  <si>
    <t>Worker</t>
  </si>
  <si>
    <t>Peace</t>
  </si>
  <si>
    <t>Harappan engineering</t>
  </si>
  <si>
    <t>Indus Sanitation</t>
  </si>
  <si>
    <r>
      <t xml:space="preserve">Aqueduct increases </t>
    </r>
    <r>
      <rPr>
        <strike/>
        <sz val="10"/>
        <color indexed="59"/>
        <rFont val="Arial"/>
        <family val="2"/>
      </rPr>
      <t>food from rivers</t>
    </r>
    <r>
      <rPr>
        <sz val="10"/>
        <color indexed="59"/>
        <rFont val="Arial"/>
        <family val="2"/>
      </rPr>
      <t xml:space="preserve"> </t>
    </r>
    <r>
      <rPr>
        <b/>
        <sz val="10"/>
        <color indexed="59"/>
        <rFont val="Arial"/>
        <family val="2"/>
      </rPr>
      <t>surplus food</t>
    </r>
  </si>
  <si>
    <t>War Elephant</t>
  </si>
  <si>
    <t>Defensive ranged horseman with no resource requirement</t>
  </si>
  <si>
    <t>Fire altars of most ancient living faith</t>
  </si>
  <si>
    <t>Vedi</t>
  </si>
  <si>
    <t>Shrine with instant and per-population faith</t>
  </si>
  <si>
    <t>War Path</t>
  </si>
  <si>
    <t>Faster forest/jungle movement</t>
  </si>
  <si>
    <t>Hiawatha</t>
  </si>
  <si>
    <t>Iroquois</t>
  </si>
  <si>
    <t>Sword</t>
  </si>
  <si>
    <t>Woodland Power</t>
  </si>
  <si>
    <t>Longhouse</t>
  </si>
  <si>
    <t>Smithy increases forest/jungle production</t>
  </si>
  <si>
    <t>Mohawk</t>
  </si>
  <si>
    <t>Swordsman stronger in forest/jungle, no iron requirement</t>
  </si>
  <si>
    <t>Bushido</t>
  </si>
  <si>
    <t>Wounded units fight at full strength</t>
  </si>
  <si>
    <t>Nobunaga</t>
  </si>
  <si>
    <t>Japan</t>
  </si>
  <si>
    <t>Elite Units</t>
  </si>
  <si>
    <t>Dojo</t>
  </si>
  <si>
    <t>Barracks increases XP over time, better strategic resources</t>
  </si>
  <si>
    <t>Samurai</t>
  </si>
  <si>
    <r>
      <t>Stronger Longsword (</t>
    </r>
    <r>
      <rPr>
        <b/>
        <sz val="10"/>
        <color indexed="16"/>
        <rFont val="Arial"/>
        <family val="2"/>
      </rPr>
      <t>buffed</t>
    </r>
    <r>
      <rPr>
        <sz val="10"/>
        <color indexed="16"/>
        <rFont val="Arial"/>
        <family val="2"/>
      </rPr>
      <t>)</t>
    </r>
  </si>
  <si>
    <t>Joseon Dynasty</t>
  </si>
  <si>
    <t>Science from farms</t>
  </si>
  <si>
    <t>Sejong</t>
  </si>
  <si>
    <t>Korea</t>
  </si>
  <si>
    <t>Science</t>
  </si>
  <si>
    <t>Jade Hall</t>
  </si>
  <si>
    <r>
      <t>Science from specialists (</t>
    </r>
    <r>
      <rPr>
        <b/>
        <sz val="10"/>
        <color indexed="59"/>
        <rFont val="Arial"/>
        <family val="2"/>
      </rPr>
      <t>reduced</t>
    </r>
    <r>
      <rPr>
        <sz val="10"/>
        <color indexed="59"/>
        <rFont val="Arial"/>
        <family val="2"/>
      </rPr>
      <t>)</t>
    </r>
  </si>
  <si>
    <t>Early military rockets</t>
  </si>
  <si>
    <t>Hwach'a</t>
  </si>
  <si>
    <r>
      <t xml:space="preserve">Trebuchet equal to combined crossbow and treb,
</t>
    </r>
    <r>
      <rPr>
        <b/>
        <sz val="10"/>
        <color indexed="16"/>
        <rFont val="Arial"/>
        <family val="2"/>
      </rPr>
      <t>and friendly land bonus</t>
    </r>
  </si>
  <si>
    <t>Primary military strategy</t>
  </si>
  <si>
    <t>Mongol Terror</t>
  </si>
  <si>
    <t>Can bully CS to surrender; faster mounted &amp; vanguard</t>
  </si>
  <si>
    <t>Genghis</t>
  </si>
  <si>
    <t>Mongolia</t>
  </si>
  <si>
    <t>Surrender or Die</t>
  </si>
  <si>
    <t>Nomadic lifestyle</t>
  </si>
  <si>
    <t>Khan</t>
  </si>
  <si>
    <t>Fast great general who heals</t>
  </si>
  <si>
    <t>Horse-focused society</t>
  </si>
  <si>
    <t>Keshik</t>
  </si>
  <si>
    <t>Fast ranged knights</t>
  </si>
  <si>
    <t>Tribute</t>
  </si>
  <si>
    <t>Buildings constructed outside capital send gold to capital</t>
  </si>
  <si>
    <t>Suleiman</t>
  </si>
  <si>
    <t>Ottomans</t>
  </si>
  <si>
    <t>Janissary</t>
  </si>
  <si>
    <r>
      <t xml:space="preserve">Arquebusiers </t>
    </r>
    <r>
      <rPr>
        <b/>
        <sz val="10"/>
        <color indexed="16"/>
        <rFont val="Arial"/>
        <family val="2"/>
      </rPr>
      <t>heal every turn, adjacent bonus</t>
    </r>
  </si>
  <si>
    <t>Sipahi</t>
  </si>
  <si>
    <t>Lancers with higher speed, sight, and pillaging</t>
  </si>
  <si>
    <t>Barbary Port</t>
  </si>
  <si>
    <t>Harbor gives ship capture ability</t>
  </si>
  <si>
    <t>Achaemenid Legacy</t>
  </si>
  <si>
    <t>Faster culture and movement in golden ages</t>
  </si>
  <si>
    <t>Darius</t>
  </si>
  <si>
    <t>Persia</t>
  </si>
  <si>
    <t>Golden Ages</t>
  </si>
  <si>
    <t>Satrap</t>
  </si>
  <si>
    <t>Market gives instant goldenage points, and more over time</t>
  </si>
  <si>
    <t>Immortal</t>
  </si>
  <si>
    <t>Spearman heals double fast, goldenage points from victory</t>
  </si>
  <si>
    <t>Wayfinding</t>
  </si>
  <si>
    <t>Can embark from turn 0, combat bonus near Moai Statues</t>
  </si>
  <si>
    <t>Kame</t>
  </si>
  <si>
    <t>Polynesia</t>
  </si>
  <si>
    <t>Peaceful Exploration</t>
  </si>
  <si>
    <t>Moai Statues</t>
  </si>
  <si>
    <t>Cultural improvement</t>
  </si>
  <si>
    <t>Maori Warrior</t>
  </si>
  <si>
    <r>
      <t>Warrior decreases enemy strength (</t>
    </r>
    <r>
      <rPr>
        <b/>
        <sz val="10"/>
        <color indexed="16"/>
        <rFont val="Arial"/>
        <family val="2"/>
      </rPr>
      <t>buffed</t>
    </r>
    <r>
      <rPr>
        <sz val="10"/>
        <color indexed="16"/>
        <rFont val="Arial"/>
        <family val="2"/>
      </rPr>
      <t>)</t>
    </r>
  </si>
  <si>
    <t>Glory of Rome</t>
  </si>
  <si>
    <t>Acquiring cities gives instant sci, culture, food in Rome</t>
  </si>
  <si>
    <t>Augustus</t>
  </si>
  <si>
    <t>Rome</t>
  </si>
  <si>
    <t>Capital Expansion</t>
  </si>
  <si>
    <t>Military organization, road building</t>
  </si>
  <si>
    <t>Legion</t>
  </si>
  <si>
    <t>Swordsman with road construction ability at double speed</t>
  </si>
  <si>
    <t>Expansionary empire</t>
  </si>
  <si>
    <t>Forum</t>
  </si>
  <si>
    <t>Market with national happiness</t>
  </si>
  <si>
    <t>Siberian Dominance</t>
  </si>
  <si>
    <t>Cities start with larger borders</t>
  </si>
  <si>
    <t>Catherine</t>
  </si>
  <si>
    <t>Russia</t>
  </si>
  <si>
    <t>Territory</t>
  </si>
  <si>
    <t>Krepost</t>
  </si>
  <si>
    <t>Double quantity and higher production from strategics</t>
  </si>
  <si>
    <t>Cossack</t>
  </si>
  <si>
    <t>Dragoon stronger vs wounded units</t>
  </si>
  <si>
    <t>Father Goversn C.</t>
  </si>
  <si>
    <t>Higher income from citystates</t>
  </si>
  <si>
    <t>Ramkham</t>
  </si>
  <si>
    <t>Siam</t>
  </si>
  <si>
    <t>Citystate Allies</t>
  </si>
  <si>
    <t>Wat</t>
  </si>
  <si>
    <t>University gives culture</t>
  </si>
  <si>
    <t>Elephants</t>
  </si>
  <si>
    <t>Knights with bonus vs mounted, no resource requirement</t>
  </si>
  <si>
    <t>Overthrew legitimate ruler</t>
  </si>
  <si>
    <t>Usurper</t>
  </si>
  <si>
    <r>
      <t xml:space="preserve">Faster ranged units, </t>
    </r>
    <r>
      <rPr>
        <b/>
        <sz val="10"/>
        <color indexed="18"/>
        <rFont val="Arial"/>
        <family val="2"/>
      </rPr>
      <t>and vanguards start with Recon 1</t>
    </r>
  </si>
  <si>
    <t>Askia</t>
  </si>
  <si>
    <t>Songhai</t>
  </si>
  <si>
    <t>Mobility</t>
  </si>
  <si>
    <t>Devout Muslim</t>
  </si>
  <si>
    <t>Pyramid Mosque</t>
  </si>
  <si>
    <t>Cultural Temple</t>
  </si>
  <si>
    <t>Used expert cavalry</t>
  </si>
  <si>
    <t>Mandekalu</t>
  </si>
  <si>
    <t>Knight with Siege promotion</t>
  </si>
  <si>
    <t>Spanish unification, later missionaries</t>
  </si>
  <si>
    <t>Reconquista</t>
  </si>
  <si>
    <t>Faith+gold from capturing cities</t>
  </si>
  <si>
    <t>Isabella</t>
  </si>
  <si>
    <t>Spain</t>
  </si>
  <si>
    <t>Religious Conquest</t>
  </si>
  <si>
    <t>Early combined-arms warfare</t>
  </si>
  <si>
    <t>Tercio</t>
  </si>
  <si>
    <t>Pikeman stronger vs melee</t>
  </si>
  <si>
    <t>►Warrior</t>
  </si>
  <si>
    <t>Spanish colonialism</t>
  </si>
  <si>
    <t>Conquistador</t>
  </si>
  <si>
    <r>
      <t xml:space="preserve">Stronger knight can </t>
    </r>
    <r>
      <rPr>
        <strike/>
        <sz val="10"/>
        <color indexed="16"/>
        <rFont val="Arial"/>
        <family val="2"/>
      </rPr>
      <t>found cities</t>
    </r>
    <r>
      <rPr>
        <sz val="10"/>
        <color indexed="16"/>
        <rFont val="Arial"/>
        <family val="2"/>
      </rPr>
      <t xml:space="preserve"> </t>
    </r>
    <r>
      <rPr>
        <b/>
        <sz val="10"/>
        <color indexed="16"/>
        <rFont val="Arial"/>
        <family val="2"/>
      </rPr>
      <t>spread religion</t>
    </r>
  </si>
  <si>
    <t>Settler spam</t>
  </si>
  <si>
    <t>Ally CS</t>
  </si>
  <si>
    <t>Attack CS</t>
  </si>
  <si>
    <t>Attack Civs</t>
  </si>
  <si>
    <t>Utopia</t>
  </si>
  <si>
    <t>Apollo</t>
  </si>
  <si>
    <t>Naval</t>
  </si>
  <si>
    <t>Total</t>
  </si>
  <si>
    <t>Conqueror</t>
  </si>
  <si>
    <t>-</t>
  </si>
  <si>
    <t></t>
  </si>
  <si>
    <t>Attilla</t>
  </si>
  <si>
    <t>Coalition</t>
  </si>
  <si>
    <t>Diplomat</t>
  </si>
  <si>
    <t>Expansionist</t>
  </si>
  <si>
    <t>Vikings</t>
  </si>
  <si>
    <t>Oda Nobunaga</t>
  </si>
  <si>
    <t>Alexander</t>
  </si>
  <si>
    <t>Montezuma</t>
  </si>
  <si>
    <t>Aztecs</t>
  </si>
  <si>
    <t>Wu Zetain</t>
  </si>
  <si>
    <t>Kamehameha</t>
  </si>
  <si>
    <t>Incas</t>
  </si>
  <si>
    <t>Ramkhamhaeng</t>
  </si>
  <si>
    <t>Boudica</t>
  </si>
  <si>
    <t>Harun al-Rashid</t>
  </si>
  <si>
    <t>Nebuchadnezzar</t>
  </si>
  <si>
    <t>v156.3</t>
  </si>
  <si>
    <t>Genghis_Khan</t>
  </si>
  <si>
    <t>Oda_Nobunaga</t>
  </si>
  <si>
    <t>Bismarck</t>
  </si>
  <si>
    <t>Wu_Zetian</t>
  </si>
  <si>
    <t>Harun_al_Rashid</t>
  </si>
  <si>
    <t>Military_Training</t>
  </si>
  <si>
    <t>Offense</t>
  </si>
  <si>
    <t>Defense</t>
  </si>
  <si>
    <t>Soldier</t>
  </si>
  <si>
    <t>Mobile</t>
  </si>
  <si>
    <t>Anti_Mobile</t>
  </si>
  <si>
    <t>Recon</t>
  </si>
  <si>
    <t>Healing</t>
  </si>
  <si>
    <t>Pillage</t>
  </si>
  <si>
    <t>Vanguard</t>
  </si>
  <si>
    <t>Ranged</t>
  </si>
  <si>
    <t>Siege</t>
  </si>
  <si>
    <t>Naval_Bombardment</t>
  </si>
  <si>
    <t>Naval_Recon</t>
  </si>
  <si>
    <t>Naval_Growth</t>
  </si>
  <si>
    <t>Naval_Tile_Improvement</t>
  </si>
  <si>
    <t>Air</t>
  </si>
  <si>
    <t>Nuke</t>
  </si>
  <si>
    <t>City_Defense</t>
  </si>
  <si>
    <t>Culture</t>
  </si>
  <si>
    <t>Happiness</t>
  </si>
  <si>
    <t>Growth</t>
  </si>
  <si>
    <t>Production</t>
  </si>
  <si>
    <t>Gold</t>
  </si>
  <si>
    <t>Great_People</t>
  </si>
  <si>
    <t>Tile_Improvement</t>
  </si>
  <si>
    <t>Infrastructure</t>
  </si>
  <si>
    <t>Water_Connection</t>
  </si>
  <si>
    <t>Diplomacy</t>
  </si>
  <si>
    <t>Wonder</t>
  </si>
  <si>
    <t>Spaceship</t>
  </si>
  <si>
    <r>
      <t xml:space="preserve">/*
</t>
    </r>
    <r>
      <rPr>
        <b/>
        <sz val="9.5"/>
        <color indexed="17"/>
        <rFont val="Consolas"/>
        <family val="2"/>
      </rPr>
      <t xml:space="preserve">GEAI_LeaderFlavors.sql created by:
Leader Priorities tab of CivVModding.xls spreadsheet (in mod folder).
</t>
    </r>
    <r>
      <rPr>
        <b/>
        <sz val="9.5"/>
        <color indexed="12"/>
        <rFont val="Consolas"/>
        <family val="2"/>
      </rPr>
      <t>*/</t>
    </r>
  </si>
  <si>
    <r>
      <t>UPDATE LoadedFile SET Value=1 WHERE Type=</t>
    </r>
    <r>
      <rPr>
        <sz val="9.5"/>
        <color indexed="60"/>
        <rFont val="Consolas"/>
        <family val="2"/>
      </rPr>
      <t>'GEAI_LeaderFlavors.sql'</t>
    </r>
    <r>
      <rPr>
        <sz val="9.5"/>
        <rFont val="Consolas"/>
        <family val="2"/>
      </rPr>
      <t>;</t>
    </r>
  </si>
  <si>
    <t>Personality</t>
  </si>
  <si>
    <t>VictoryCompetitiveness</t>
  </si>
  <si>
    <t>WonderCompetitiveness</t>
  </si>
  <si>
    <t>MinorCivCompetitiveness</t>
  </si>
  <si>
    <t>Boldness</t>
  </si>
  <si>
    <t>DiploBalance</t>
  </si>
  <si>
    <t>WarmongerHate</t>
  </si>
  <si>
    <t>DenounceWillingness</t>
  </si>
  <si>
    <t>DoFWillingness</t>
  </si>
  <si>
    <t>Loyalty</t>
  </si>
  <si>
    <t>Neediness</t>
  </si>
  <si>
    <t>Forgiveness</t>
  </si>
  <si>
    <t>Chattiness</t>
  </si>
  <si>
    <t>Meanness</t>
  </si>
  <si>
    <t>War</t>
  </si>
  <si>
    <t>Hostile</t>
  </si>
  <si>
    <t>Deceptive</t>
  </si>
  <si>
    <t>Guarded</t>
  </si>
  <si>
    <t>Afraid</t>
  </si>
  <si>
    <t>Friendly</t>
  </si>
  <si>
    <t>Neutral</t>
  </si>
  <si>
    <t>Ignore</t>
  </si>
  <si>
    <t>Protective</t>
  </si>
  <si>
    <t>Conquest</t>
  </si>
  <si>
    <r>
      <t xml:space="preserve">/*
</t>
    </r>
    <r>
      <rPr>
        <b/>
        <sz val="9.5"/>
        <color indexed="17"/>
        <rFont val="Consolas"/>
        <family val="2"/>
      </rPr>
      <t xml:space="preserve">GEAI_LeaderPersonalities.sql automatically created by:
Leader_Personalities tab of CivVModding.xls spreadsheet (in mod folder).
</t>
    </r>
    <r>
      <rPr>
        <b/>
        <sz val="9.5"/>
        <color indexed="12"/>
        <rFont val="Consolas"/>
        <family val="2"/>
      </rPr>
      <t>*/</t>
    </r>
  </si>
  <si>
    <t>v1.6.10</t>
  </si>
  <si>
    <t>Espionage</t>
  </si>
  <si>
    <r>
      <t>&lt;?</t>
    </r>
    <r>
      <rPr>
        <sz val="9.5"/>
        <color indexed="60"/>
        <rFont val="Consolas"/>
        <family val="2"/>
      </rPr>
      <t>xml</t>
    </r>
    <r>
      <rPr>
        <sz val="9.5"/>
        <color indexed="12"/>
        <rFont val="Consolas"/>
        <family val="2"/>
      </rPr>
      <t xml:space="preserve"> </t>
    </r>
    <r>
      <rPr>
        <sz val="9.5"/>
        <color indexed="10"/>
        <rFont val="Consolas"/>
        <family val="2"/>
      </rPr>
      <t>version</t>
    </r>
    <r>
      <rPr>
        <sz val="9.5"/>
        <color indexed="12"/>
        <rFont val="Consolas"/>
        <family val="2"/>
      </rPr>
      <t>=</t>
    </r>
    <r>
      <rPr>
        <sz val="9.5"/>
        <rFont val="Consolas"/>
        <family val="2"/>
      </rPr>
      <t>"</t>
    </r>
    <r>
      <rPr>
        <sz val="9.5"/>
        <color indexed="12"/>
        <rFont val="Consolas"/>
        <family val="2"/>
      </rPr>
      <t>1.0</t>
    </r>
    <r>
      <rPr>
        <sz val="9.5"/>
        <rFont val="Consolas"/>
        <family val="2"/>
      </rPr>
      <t>"</t>
    </r>
    <r>
      <rPr>
        <sz val="9.5"/>
        <color indexed="12"/>
        <rFont val="Consolas"/>
        <family val="2"/>
      </rPr>
      <t xml:space="preserve"> </t>
    </r>
    <r>
      <rPr>
        <sz val="9.5"/>
        <color indexed="10"/>
        <rFont val="Consolas"/>
        <family val="2"/>
      </rPr>
      <t>encoding</t>
    </r>
    <r>
      <rPr>
        <sz val="9.5"/>
        <color indexed="12"/>
        <rFont val="Consolas"/>
        <family val="2"/>
      </rPr>
      <t>=</t>
    </r>
    <r>
      <rPr>
        <sz val="9.5"/>
        <rFont val="Consolas"/>
        <family val="2"/>
      </rPr>
      <t>"</t>
    </r>
    <r>
      <rPr>
        <sz val="9.5"/>
        <color indexed="12"/>
        <rFont val="Consolas"/>
        <family val="2"/>
      </rPr>
      <t>utf-8</t>
    </r>
    <r>
      <rPr>
        <sz val="9.5"/>
        <rFont val="Consolas"/>
        <family val="2"/>
      </rPr>
      <t>"</t>
    </r>
    <r>
      <rPr>
        <sz val="9.5"/>
        <color indexed="12"/>
        <rFont val="Consolas"/>
        <family val="2"/>
      </rPr>
      <t>?&gt;
&lt;!--</t>
    </r>
    <r>
      <rPr>
        <sz val="9.5"/>
        <color indexed="17"/>
        <rFont val="Consolas"/>
        <family val="2"/>
      </rPr>
      <t xml:space="preserve"> 
</t>
    </r>
    <r>
      <rPr>
        <sz val="9.5"/>
        <rFont val="Consolas"/>
        <family val="2"/>
      </rPr>
      <t xml:space="preserve">GEAI_Buildings.xml automatically created by:
Building_Priorities tab of CivVModding.xls spreadsheet (in mod folder).
--&gt;
</t>
    </r>
    <r>
      <rPr>
        <sz val="9.5"/>
        <color indexed="12"/>
        <rFont val="Consolas"/>
        <family val="2"/>
      </rPr>
      <t>&lt;</t>
    </r>
    <r>
      <rPr>
        <sz val="9.5"/>
        <color indexed="60"/>
        <rFont val="Consolas"/>
        <family val="2"/>
      </rPr>
      <t>GameData</t>
    </r>
    <r>
      <rPr>
        <sz val="9.5"/>
        <color indexed="12"/>
        <rFont val="Consolas"/>
        <family val="2"/>
      </rPr>
      <t>&gt;
	&lt;</t>
    </r>
    <r>
      <rPr>
        <sz val="9.5"/>
        <color indexed="60"/>
        <rFont val="Consolas"/>
        <family val="2"/>
      </rPr>
      <t>Building_Flavors</t>
    </r>
    <r>
      <rPr>
        <sz val="9.5"/>
        <color indexed="12"/>
        <rFont val="Consolas"/>
        <family val="2"/>
      </rPr>
      <t>&gt;</t>
    </r>
  </si>
  <si>
    <t>Amphitheater</t>
  </si>
  <si>
    <t xml:space="preserve"> </t>
  </si>
  <si>
    <t>Aqueduct</t>
  </si>
  <si>
    <t>Armory</t>
  </si>
  <si>
    <t>Arsenal</t>
  </si>
  <si>
    <t>Bank</t>
  </si>
  <si>
    <t>Barracks</t>
  </si>
  <si>
    <t>Bomb_Shelter</t>
  </si>
  <si>
    <t>Broadcast_Tower</t>
  </si>
  <si>
    <t>Castle</t>
  </si>
  <si>
    <t>Cathedral</t>
  </si>
  <si>
    <t>Great_Hall</t>
  </si>
  <si>
    <t>Circus</t>
  </si>
  <si>
    <t>Colosseum</t>
  </si>
  <si>
    <t>Constable</t>
  </si>
  <si>
    <t>Courthouse</t>
  </si>
  <si>
    <t>Factory</t>
  </si>
  <si>
    <t>Forge</t>
  </si>
  <si>
    <t>Garden</t>
  </si>
  <si>
    <t>Granary</t>
  </si>
  <si>
    <t>Harbor</t>
  </si>
  <si>
    <t>Hospital</t>
  </si>
  <si>
    <t>Hydro_Plant</t>
  </si>
  <si>
    <t>Laboratory</t>
  </si>
  <si>
    <t>Library</t>
  </si>
  <si>
    <t>Lighthouse</t>
  </si>
  <si>
    <t>Market</t>
  </si>
  <si>
    <t>Medical_Lab</t>
  </si>
  <si>
    <t>Mentors_Hall</t>
  </si>
  <si>
    <t>Military_Academy</t>
  </si>
  <si>
    <t>Military_Base</t>
  </si>
  <si>
    <t>Mint</t>
  </si>
  <si>
    <t>Monastery</t>
  </si>
  <si>
    <t>Monument</t>
  </si>
  <si>
    <t>Mosque</t>
  </si>
  <si>
    <t>Museum</t>
  </si>
  <si>
    <t>Nuclear_Plant</t>
  </si>
  <si>
    <t>Observatory</t>
  </si>
  <si>
    <t>Opera_House</t>
  </si>
  <si>
    <t>Pagoda</t>
  </si>
  <si>
    <t>Police_Station</t>
  </si>
  <si>
    <t>Public_School</t>
  </si>
  <si>
    <t>Recycling_Center</t>
  </si>
  <si>
    <t>Seaport</t>
  </si>
  <si>
    <t>Shrine</t>
  </si>
  <si>
    <t>Solar_Plant</t>
  </si>
  <si>
    <t>Spaceship_Factory</t>
  </si>
  <si>
    <t>Stable</t>
  </si>
  <si>
    <t>Stadium</t>
  </si>
  <si>
    <t>Stock_Exchange</t>
  </si>
  <si>
    <t>Stone_Works</t>
  </si>
  <si>
    <t>Gem_Palace</t>
  </si>
  <si>
    <t>Temple</t>
  </si>
  <si>
    <t>Theatre</t>
  </si>
  <si>
    <t>University</t>
  </si>
  <si>
    <t>Walls</t>
  </si>
  <si>
    <t>Warehouse</t>
  </si>
  <si>
    <t>Watermill</t>
  </si>
  <si>
    <t>Windmill</t>
  </si>
  <si>
    <t>Workshop</t>
  </si>
  <si>
    <r>
      <t xml:space="preserve">	&lt;/</t>
    </r>
    <r>
      <rPr>
        <sz val="9.5"/>
        <color indexed="60"/>
        <rFont val="Consolas"/>
        <family val="2"/>
      </rPr>
      <t>Building_Flavors</t>
    </r>
    <r>
      <rPr>
        <sz val="9.5"/>
        <color indexed="12"/>
        <rFont val="Consolas"/>
        <family val="2"/>
      </rPr>
      <t>&gt;</t>
    </r>
  </si>
  <si>
    <r>
      <t xml:space="preserve">	&lt;</t>
    </r>
    <r>
      <rPr>
        <sz val="9.5"/>
        <color indexed="60"/>
        <rFont val="Consolas"/>
        <family val="2"/>
      </rPr>
      <t>Building_Flavors</t>
    </r>
    <r>
      <rPr>
        <sz val="9.5"/>
        <color indexed="12"/>
        <rFont val="Consolas"/>
        <family val="2"/>
      </rPr>
      <t>&gt;</t>
    </r>
  </si>
  <si>
    <t>Circus_Maximus</t>
  </si>
  <si>
    <t>Grand_Temple</t>
  </si>
  <si>
    <t>Hermitage</t>
  </si>
  <si>
    <t>Heroic_Epic</t>
  </si>
  <si>
    <t>Intelligence_Agency</t>
  </si>
  <si>
    <t>Ironworks</t>
  </si>
  <si>
    <t>National_College</t>
  </si>
  <si>
    <t>National_Epic</t>
  </si>
  <si>
    <t>National_Treasury</t>
  </si>
  <si>
    <t>Oxford_University</t>
  </si>
  <si>
    <t>Palace</t>
  </si>
  <si>
    <t>Alhambra</t>
  </si>
  <si>
    <t>Angkor_Wat</t>
  </si>
  <si>
    <t>Banaue_Rice_Terraces</t>
  </si>
  <si>
    <t>Big_Ben</t>
  </si>
  <si>
    <t>Brandenburg_Gate</t>
  </si>
  <si>
    <t>Chichen_Itza</t>
  </si>
  <si>
    <t>Churches_Lalibela</t>
  </si>
  <si>
    <t>Cn_Tower</t>
  </si>
  <si>
    <t>Colossus</t>
  </si>
  <si>
    <t>Cristo_Redentor</t>
  </si>
  <si>
    <t>Eiffel_Tower</t>
  </si>
  <si>
    <t>Forbidden_Palace</t>
  </si>
  <si>
    <t>Great_Firewall</t>
  </si>
  <si>
    <t>Great_Library</t>
  </si>
  <si>
    <t>Great_Lighthouse</t>
  </si>
  <si>
    <t>Great_Wall</t>
  </si>
  <si>
    <t>Hagia_Sophia</t>
  </si>
  <si>
    <t>Hanging_Garden</t>
  </si>
  <si>
    <t>Himeji_Castle</t>
  </si>
  <si>
    <t>Hollywood</t>
  </si>
  <si>
    <t>Hubble</t>
  </si>
  <si>
    <t>Itaipu_Dam</t>
  </si>
  <si>
    <t>Kremlin</t>
  </si>
  <si>
    <t>Large_Hadron_Collider</t>
  </si>
  <si>
    <t>Leaning_Tower</t>
  </si>
  <si>
    <t>Louvre</t>
  </si>
  <si>
    <t>Machu_Pichu</t>
  </si>
  <si>
    <t>Mausoleum_Halicarnassus</t>
  </si>
  <si>
    <t>Mosque_Of_Djenne</t>
  </si>
  <si>
    <t>Neuschwanstein</t>
  </si>
  <si>
    <t>Notre_Dame</t>
  </si>
  <si>
    <t>Oracle</t>
  </si>
  <si>
    <t>Panama_Canal</t>
  </si>
  <si>
    <t>Pentagon</t>
  </si>
  <si>
    <t>Petra</t>
  </si>
  <si>
    <t>Porcelain_Tower</t>
  </si>
  <si>
    <t>Sistine_Chapel</t>
  </si>
  <si>
    <t>Statue_Of_Liberty</t>
  </si>
  <si>
    <t>Statue_Zeus</t>
  </si>
  <si>
    <t>Stonehenge</t>
  </si>
  <si>
    <t>Sydney_Opera_House</t>
  </si>
  <si>
    <t>Taj_Mahal</t>
  </si>
  <si>
    <t>Temple_Artemis</t>
  </si>
  <si>
    <t>Terracotta_Army</t>
  </si>
  <si>
    <t>United_Nations</t>
  </si>
  <si>
    <t>Wat_Phra_Kaew</t>
  </si>
  <si>
    <r>
      <t xml:space="preserve">	&lt;/</t>
    </r>
    <r>
      <rPr>
        <sz val="9.5"/>
        <color indexed="60"/>
        <rFont val="Consolas"/>
        <family val="2"/>
      </rPr>
      <t>Building_Flavors</t>
    </r>
    <r>
      <rPr>
        <sz val="9.5"/>
        <color indexed="12"/>
        <rFont val="Consolas"/>
        <family val="2"/>
      </rPr>
      <t>&gt;
&lt;/</t>
    </r>
    <r>
      <rPr>
        <sz val="9.5"/>
        <color indexed="60"/>
        <rFont val="Consolas"/>
        <family val="2"/>
      </rPr>
      <t>GameData</t>
    </r>
    <r>
      <rPr>
        <sz val="9.5"/>
        <color indexed="12"/>
        <rFont val="Consolas"/>
        <family val="2"/>
      </rPr>
      <t>&gt;</t>
    </r>
  </si>
  <si>
    <t>e</t>
  </si>
  <si>
    <t>k</t>
  </si>
  <si>
    <t>p</t>
  </si>
  <si>
    <r>
      <t>&lt;?</t>
    </r>
    <r>
      <rPr>
        <sz val="9.5"/>
        <color indexed="60"/>
        <rFont val="Consolas"/>
        <family val="2"/>
      </rPr>
      <t>xml</t>
    </r>
    <r>
      <rPr>
        <sz val="9.5"/>
        <color indexed="12"/>
        <rFont val="Consolas"/>
        <family val="2"/>
      </rPr>
      <t xml:space="preserve"> </t>
    </r>
    <r>
      <rPr>
        <sz val="9.5"/>
        <color indexed="10"/>
        <rFont val="Consolas"/>
        <family val="2"/>
      </rPr>
      <t>version</t>
    </r>
    <r>
      <rPr>
        <sz val="9.5"/>
        <color indexed="12"/>
        <rFont val="Consolas"/>
        <family val="2"/>
      </rPr>
      <t>=</t>
    </r>
    <r>
      <rPr>
        <sz val="9.5"/>
        <color indexed="8"/>
        <rFont val="Consolas"/>
        <family val="2"/>
      </rPr>
      <t>"</t>
    </r>
    <r>
      <rPr>
        <sz val="9.5"/>
        <color indexed="12"/>
        <rFont val="Consolas"/>
        <family val="2"/>
      </rPr>
      <t>1.0</t>
    </r>
    <r>
      <rPr>
        <sz val="9.5"/>
        <color indexed="8"/>
        <rFont val="Consolas"/>
        <family val="2"/>
      </rPr>
      <t>"</t>
    </r>
    <r>
      <rPr>
        <sz val="9.5"/>
        <color indexed="12"/>
        <rFont val="Consolas"/>
        <family val="2"/>
      </rPr>
      <t xml:space="preserve"> </t>
    </r>
    <r>
      <rPr>
        <sz val="9.5"/>
        <color indexed="10"/>
        <rFont val="Consolas"/>
        <family val="2"/>
      </rPr>
      <t>encoding</t>
    </r>
    <r>
      <rPr>
        <sz val="9.5"/>
        <color indexed="12"/>
        <rFont val="Consolas"/>
        <family val="2"/>
      </rPr>
      <t>=</t>
    </r>
    <r>
      <rPr>
        <sz val="9.5"/>
        <color indexed="8"/>
        <rFont val="Consolas"/>
        <family val="2"/>
      </rPr>
      <t>"</t>
    </r>
    <r>
      <rPr>
        <sz val="9.5"/>
        <color indexed="12"/>
        <rFont val="Consolas"/>
        <family val="2"/>
      </rPr>
      <t>utf-8</t>
    </r>
    <r>
      <rPr>
        <sz val="9.5"/>
        <color indexed="8"/>
        <rFont val="Consolas"/>
        <family val="2"/>
      </rPr>
      <t>"</t>
    </r>
    <r>
      <rPr>
        <sz val="9.5"/>
        <color indexed="12"/>
        <rFont val="Consolas"/>
        <family val="2"/>
      </rPr>
      <t>?&gt;
&lt;</t>
    </r>
    <r>
      <rPr>
        <sz val="9.5"/>
        <color indexed="60"/>
        <rFont val="Consolas"/>
        <family val="2"/>
      </rPr>
      <t>GameData</t>
    </r>
    <r>
      <rPr>
        <sz val="9.5"/>
        <color indexed="12"/>
        <rFont val="Consolas"/>
        <family val="2"/>
      </rPr>
      <t>&gt;
	&lt;!--</t>
    </r>
    <r>
      <rPr>
        <sz val="9.5"/>
        <color indexed="17"/>
        <rFont val="Consolas"/>
        <family val="2"/>
      </rPr>
      <t xml:space="preserve"> 
	GEAI_WorkerBuilds.xml automatically created by:
	Build_Priorities tab of CivVModding.xls spreadsheet (in mod folder).
	</t>
    </r>
    <r>
      <rPr>
        <sz val="9.5"/>
        <color indexed="12"/>
        <rFont val="Consolas"/>
        <family val="2"/>
      </rPr>
      <t>--&gt;
	&lt;</t>
    </r>
    <r>
      <rPr>
        <sz val="9.5"/>
        <color indexed="60"/>
        <rFont val="Consolas"/>
        <family val="2"/>
      </rPr>
      <t>Build_Flavors</t>
    </r>
    <r>
      <rPr>
        <sz val="9.5"/>
        <color indexed="12"/>
        <rFont val="Consolas"/>
        <family val="2"/>
      </rPr>
      <t>&gt;</t>
    </r>
  </si>
  <si>
    <t>Road</t>
  </si>
  <si>
    <t>Railroad</t>
  </si>
  <si>
    <t>Farm</t>
  </si>
  <si>
    <t>Mine</t>
  </si>
  <si>
    <t>Trading_Post</t>
  </si>
  <si>
    <t>Lumbermill</t>
  </si>
  <si>
    <t>Pasture</t>
  </si>
  <si>
    <t>Camp</t>
  </si>
  <si>
    <t>Plantation</t>
  </si>
  <si>
    <t>Quarry</t>
  </si>
  <si>
    <t>Well</t>
  </si>
  <si>
    <t>Offshore_Platform</t>
  </si>
  <si>
    <t>Fishing_Boats</t>
  </si>
  <si>
    <t>Fort</t>
  </si>
  <si>
    <t>Remove_Jungle</t>
  </si>
  <si>
    <t>Remove_Forest</t>
  </si>
  <si>
    <t>Remove_Marsh</t>
  </si>
  <si>
    <t>Terrace_Farm</t>
  </si>
  <si>
    <t>Moai</t>
  </si>
  <si>
    <t>Landmark</t>
  </si>
  <si>
    <t>Academy</t>
  </si>
  <si>
    <t>Customs_House</t>
  </si>
  <si>
    <t>Manufactory</t>
  </si>
  <si>
    <t>Citadel</t>
  </si>
  <si>
    <t>Holy_Site</t>
  </si>
  <si>
    <t xml:space="preserve">	&lt;/Build_Flavors&gt;
&lt;/GameData&gt;</t>
  </si>
  <si>
    <t>Liberty</t>
  </si>
  <si>
    <t>Tradition</t>
  </si>
  <si>
    <t>Honor</t>
  </si>
  <si>
    <t>Piety</t>
  </si>
  <si>
    <t>Commerce</t>
  </si>
  <si>
    <t>Patronage</t>
  </si>
  <si>
    <t>Order</t>
  </si>
  <si>
    <t>Rationalism</t>
  </si>
  <si>
    <t>Autocracy</t>
  </si>
  <si>
    <t>Freedom</t>
  </si>
  <si>
    <t>Collective_Rule</t>
  </si>
  <si>
    <t>Meritocracy</t>
  </si>
  <si>
    <t>Citizenship</t>
  </si>
  <si>
    <t>Republic</t>
  </si>
  <si>
    <t>Representation</t>
  </si>
  <si>
    <t>Ceremonial_Rites</t>
  </si>
  <si>
    <t>Monarchy</t>
  </si>
  <si>
    <t>Landed_Elite</t>
  </si>
  <si>
    <t>Aristocracy</t>
  </si>
  <si>
    <t>Oligarchy</t>
  </si>
  <si>
    <t>Military_Tradition</t>
  </si>
  <si>
    <t>Spoils_of_War</t>
  </si>
  <si>
    <t>War_Epics</t>
  </si>
  <si>
    <t>Discipline</t>
  </si>
  <si>
    <t>Professional_Army</t>
  </si>
  <si>
    <t>Charity</t>
  </si>
  <si>
    <t>Inspiration</t>
  </si>
  <si>
    <t>Tolerance</t>
  </si>
  <si>
    <t>Unity</t>
  </si>
  <si>
    <t>Devotion</t>
  </si>
  <si>
    <t>Mercantilism</t>
  </si>
  <si>
    <t>Trade_Unions</t>
  </si>
  <si>
    <t>Protectionism</t>
  </si>
  <si>
    <t>Merchant_Navy</t>
  </si>
  <si>
    <t>Patent_Law</t>
  </si>
  <si>
    <t>Philanthropy</t>
  </si>
  <si>
    <t>Cultural_Diplomacy</t>
  </si>
  <si>
    <t>Aesthetics</t>
  </si>
  <si>
    <t>Educated_Elite</t>
  </si>
  <si>
    <t>Scholasticism</t>
  </si>
  <si>
    <t>Planned_Economy</t>
  </si>
  <si>
    <t>Socialism</t>
  </si>
  <si>
    <t>Labor_Unions</t>
  </si>
  <si>
    <t>Communism</t>
  </si>
  <si>
    <t>United_Front</t>
  </si>
  <si>
    <t>Scientific_Revolution</t>
  </si>
  <si>
    <t>Sovereignty</t>
  </si>
  <si>
    <t>Free_Thought</t>
  </si>
  <si>
    <t>Humanism</t>
  </si>
  <si>
    <t>Secularism</t>
  </si>
  <si>
    <t>Police_State</t>
  </si>
  <si>
    <t>Militarism</t>
  </si>
  <si>
    <t>Populism</t>
  </si>
  <si>
    <t>Fascism</t>
  </si>
  <si>
    <t>Conscription</t>
  </si>
  <si>
    <t>Free_Trade</t>
  </si>
  <si>
    <t>Universal_Suffrage</t>
  </si>
  <si>
    <t>Free_Speech</t>
  </si>
  <si>
    <t>Democracy</t>
  </si>
  <si>
    <t>MILITARY_TRAINING</t>
  </si>
  <si>
    <t>OFFENSE</t>
  </si>
  <si>
    <t>DEFENSE</t>
  </si>
  <si>
    <t>RECON</t>
  </si>
  <si>
    <t>RANGED</t>
  </si>
  <si>
    <t>MOBILE</t>
  </si>
  <si>
    <t>NAVAL</t>
  </si>
  <si>
    <t>NAVAL_BOMBARDMENT</t>
  </si>
  <si>
    <t>NAVAL_RECON</t>
  </si>
  <si>
    <t>NAVAL_GROWTH</t>
  </si>
  <si>
    <t>NAVAL_TILE_IMPROVEMENT</t>
  </si>
  <si>
    <t>AIR</t>
  </si>
  <si>
    <t>NUKE</t>
  </si>
  <si>
    <t>CITY_DEFENSE</t>
  </si>
  <si>
    <t>EXPANSION</t>
  </si>
  <si>
    <t>SCIENCE</t>
  </si>
  <si>
    <t>CULTURE</t>
  </si>
  <si>
    <t>HAPPINESS</t>
  </si>
  <si>
    <t>GROWTH</t>
  </si>
  <si>
    <t>PRODUCTION</t>
  </si>
  <si>
    <t>GOLD</t>
  </si>
  <si>
    <t>GREAT_PEOPLE</t>
  </si>
  <si>
    <t>TILE_IMPROVEMENT</t>
  </si>
  <si>
    <t>INFRASTRUCTURE</t>
  </si>
  <si>
    <t>WATER_CONNECTION</t>
  </si>
  <si>
    <t>DIPLOMACY</t>
  </si>
  <si>
    <t>WONDER</t>
  </si>
  <si>
    <t>SPACESHIP</t>
  </si>
  <si>
    <t>ESPIONAGE</t>
  </si>
  <si>
    <t>RELIGION</t>
  </si>
  <si>
    <r>
      <t>&lt;?</t>
    </r>
    <r>
      <rPr>
        <sz val="9.5"/>
        <color indexed="60"/>
        <rFont val="Consolas"/>
        <family val="2"/>
      </rPr>
      <t>xml</t>
    </r>
    <r>
      <rPr>
        <sz val="9.5"/>
        <color indexed="12"/>
        <rFont val="Consolas"/>
        <family val="2"/>
      </rPr>
      <t xml:space="preserve"> </t>
    </r>
    <r>
      <rPr>
        <sz val="9.5"/>
        <color indexed="10"/>
        <rFont val="Consolas"/>
        <family val="2"/>
      </rPr>
      <t>version</t>
    </r>
    <r>
      <rPr>
        <sz val="9.5"/>
        <color indexed="12"/>
        <rFont val="Consolas"/>
        <family val="2"/>
      </rPr>
      <t>=</t>
    </r>
    <r>
      <rPr>
        <sz val="9.5"/>
        <color indexed="8"/>
        <rFont val="Consolas"/>
        <family val="2"/>
      </rPr>
      <t>"</t>
    </r>
    <r>
      <rPr>
        <sz val="9.5"/>
        <color indexed="12"/>
        <rFont val="Consolas"/>
        <family val="2"/>
      </rPr>
      <t>1.0</t>
    </r>
    <r>
      <rPr>
        <sz val="9.5"/>
        <color indexed="8"/>
        <rFont val="Consolas"/>
        <family val="2"/>
      </rPr>
      <t>"</t>
    </r>
    <r>
      <rPr>
        <sz val="9.5"/>
        <color indexed="12"/>
        <rFont val="Consolas"/>
        <family val="2"/>
      </rPr>
      <t xml:space="preserve"> </t>
    </r>
    <r>
      <rPr>
        <sz val="9.5"/>
        <color indexed="10"/>
        <rFont val="Consolas"/>
        <family val="2"/>
      </rPr>
      <t>encoding</t>
    </r>
    <r>
      <rPr>
        <sz val="9.5"/>
        <color indexed="12"/>
        <rFont val="Consolas"/>
        <family val="2"/>
      </rPr>
      <t>=</t>
    </r>
    <r>
      <rPr>
        <sz val="9.5"/>
        <color indexed="8"/>
        <rFont val="Consolas"/>
        <family val="2"/>
      </rPr>
      <t>"</t>
    </r>
    <r>
      <rPr>
        <sz val="9.5"/>
        <color indexed="12"/>
        <rFont val="Consolas"/>
        <family val="2"/>
      </rPr>
      <t>utf-8</t>
    </r>
    <r>
      <rPr>
        <sz val="9.5"/>
        <color indexed="8"/>
        <rFont val="Consolas"/>
        <family val="2"/>
      </rPr>
      <t>"</t>
    </r>
    <r>
      <rPr>
        <sz val="9.5"/>
        <color indexed="12"/>
        <rFont val="Consolas"/>
        <family val="2"/>
      </rPr>
      <t>?&gt;
&lt;</t>
    </r>
    <r>
      <rPr>
        <sz val="9.5"/>
        <color indexed="60"/>
        <rFont val="Consolas"/>
        <family val="2"/>
      </rPr>
      <t>GameData</t>
    </r>
    <r>
      <rPr>
        <sz val="9.5"/>
        <color indexed="12"/>
        <rFont val="Consolas"/>
        <family val="2"/>
      </rPr>
      <t>&gt;
	&lt;!--</t>
    </r>
    <r>
      <rPr>
        <sz val="9.5"/>
        <color indexed="17"/>
        <rFont val="Consolas"/>
        <family val="2"/>
      </rPr>
      <t xml:space="preserve"> 
	GEAI_Policies.xml created by:
	Policy_Priorities tab of CivVModding.xls spreadsheet (in mod folder).
	</t>
    </r>
    <r>
      <rPr>
        <sz val="9.5"/>
        <color indexed="12"/>
        <rFont val="Consolas"/>
        <family val="2"/>
      </rPr>
      <t>--&gt;
	&lt;</t>
    </r>
    <r>
      <rPr>
        <sz val="9.5"/>
        <color indexed="60"/>
        <rFont val="Consolas"/>
        <family val="2"/>
      </rPr>
      <t>Policy_Flavors</t>
    </r>
    <r>
      <rPr>
        <sz val="9.5"/>
        <color indexed="12"/>
        <rFont val="Consolas"/>
        <family val="2"/>
      </rPr>
      <t>&gt;</t>
    </r>
  </si>
  <si>
    <r>
      <t xml:space="preserve">    &lt;</t>
    </r>
    <r>
      <rPr>
        <sz val="9.5"/>
        <color indexed="60"/>
        <rFont val="Consolas"/>
        <family val="2"/>
      </rPr>
      <t>Delete /</t>
    </r>
    <r>
      <rPr>
        <sz val="9.5"/>
        <color indexed="12"/>
        <rFont val="Consolas"/>
        <family val="2"/>
      </rPr>
      <t>&gt;</t>
    </r>
  </si>
  <si>
    <r>
      <t xml:space="preserve">    &lt;/</t>
    </r>
    <r>
      <rPr>
        <sz val="9.5"/>
        <color indexed="60"/>
        <rFont val="Consolas"/>
        <family val="2"/>
      </rPr>
      <t>Policy_Flavors</t>
    </r>
    <r>
      <rPr>
        <sz val="9.5"/>
        <color indexed="12"/>
        <rFont val="Consolas"/>
        <family val="2"/>
      </rPr>
      <t>&gt;</t>
    </r>
  </si>
  <si>
    <r>
      <t>&lt;/</t>
    </r>
    <r>
      <rPr>
        <sz val="9.5"/>
        <color indexed="60"/>
        <rFont val="Consolas"/>
        <family val="2"/>
      </rPr>
      <t>GameData</t>
    </r>
    <r>
      <rPr>
        <sz val="9.5"/>
        <color indexed="12"/>
        <rFont val="Consolas"/>
        <family val="2"/>
      </rPr>
      <t>&gt;</t>
    </r>
  </si>
  <si>
    <t>Era</t>
  </si>
  <si>
    <t>RA cost</t>
  </si>
  <si>
    <t>Threshold</t>
  </si>
  <si>
    <t>Min Budget</t>
  </si>
  <si>
    <t>Stored</t>
  </si>
  <si>
    <t>Budget</t>
  </si>
  <si>
    <t>Breakpoint</t>
  </si>
  <si>
    <t>Influence</t>
  </si>
  <si>
    <t>v144.3</t>
  </si>
  <si>
    <t>v144.6</t>
  </si>
  <si>
    <t>Priority</t>
  </si>
  <si>
    <t>Distance</t>
  </si>
  <si>
    <t>Influence Diff</t>
  </si>
  <si>
    <t>EarliestBarbarianReleaseTurn</t>
  </si>
  <si>
    <t>BarbCampGold</t>
  </si>
  <si>
    <t>BarbSpawnMod</t>
  </si>
  <si>
    <t>AIBarbarianBonus</t>
  </si>
  <si>
    <t>BarbarianLandTargetRange</t>
  </si>
  <si>
    <t>BarbarianSeaTargetRange</t>
  </si>
  <si>
    <t>Settler</t>
  </si>
  <si>
    <t>Chieftain</t>
  </si>
  <si>
    <t>Warlord</t>
  </si>
  <si>
    <t>Prince</t>
  </si>
  <si>
    <t>King</t>
  </si>
  <si>
    <t>Emperor</t>
  </si>
  <si>
    <t>Deity</t>
  </si>
  <si>
    <t>multiplier</t>
  </si>
  <si>
    <r>
      <t xml:space="preserve">/*
</t>
    </r>
    <r>
      <rPr>
        <b/>
        <sz val="9.5"/>
        <color indexed="17"/>
        <rFont val="Consolas"/>
        <family val="2"/>
      </rPr>
      <t xml:space="preserve">This GEB_End.sql data automatically created by:
Barbarians tab of GEM_AI_and_Leaders.xls spreadsheet (in mod folder).
</t>
    </r>
    <r>
      <rPr>
        <b/>
        <sz val="9.5"/>
        <color indexed="12"/>
        <rFont val="Consolas"/>
        <family val="2"/>
      </rPr>
      <t>*/</t>
    </r>
  </si>
  <si>
    <t>King Difficulty</t>
  </si>
  <si>
    <t>G&amp;K</t>
  </si>
  <si>
    <t>GEM</t>
  </si>
  <si>
    <t>population
&amp; research</t>
  </si>
  <si>
    <t>Free Happiness</t>
  </si>
  <si>
    <t>6</t>
  </si>
  <si>
    <t>4</t>
  </si>
  <si>
    <t>Unhappiness per city</t>
  </si>
  <si>
    <t>Unhappiness per citizen</t>
  </si>
  <si>
    <t>Surplus Food</t>
  </si>
  <si>
    <t>Science per era</t>
  </si>
  <si>
    <t>costs
(equally affect gold &amp; prod)</t>
  </si>
  <si>
    <t>Units</t>
  </si>
  <si>
    <t>Buildings</t>
  </si>
  <si>
    <t>Projects</t>
  </si>
  <si>
    <t>Production per era</t>
  </si>
  <si>
    <t>maintenance</t>
  </si>
  <si>
    <t>Upgrade cost</t>
  </si>
  <si>
    <t>military</t>
  </si>
  <si>
    <t>Max army size</t>
  </si>
  <si>
    <t>Strength vs Cities</t>
  </si>
  <si>
    <t>Strength vs Barbs</t>
  </si>
  <si>
    <t>Exp from Combat</t>
  </si>
  <si>
    <t>Experience</t>
  </si>
  <si>
    <t>0</t>
  </si>
  <si>
    <t>25</t>
  </si>
  <si>
    <t>Exp per Era</t>
  </si>
  <si>
    <t>12</t>
  </si>
  <si>
    <t>Sight Range</t>
  </si>
  <si>
    <t>2</t>
  </si>
  <si>
    <t>other</t>
  </si>
  <si>
    <t>Worker Rate</t>
  </si>
  <si>
    <t>Policy Costs</t>
  </si>
  <si>
    <t>start bonuses</t>
  </si>
  <si>
    <t>Techs</t>
  </si>
  <si>
    <t>1</t>
  </si>
  <si>
    <t>Warriors</t>
  </si>
  <si>
    <t>Workers</t>
  </si>
  <si>
    <t>capital yield per turn</t>
  </si>
  <si>
    <t>5</t>
  </si>
  <si>
    <t>Vanilla</t>
  </si>
  <si>
    <t>Mod</t>
  </si>
  <si>
    <t>XP</t>
  </si>
  <si>
    <t>XP per Era</t>
  </si>
  <si>
    <t>Extra</t>
  </si>
  <si>
    <t>Era (Emperor)</t>
  </si>
  <si>
    <t>v131</t>
  </si>
  <si>
    <t>v131.48</t>
  </si>
  <si>
    <t>C</t>
  </si>
  <si>
    <t>M</t>
  </si>
  <si>
    <t>R</t>
  </si>
  <si>
    <t>+1 sight</t>
  </si>
  <si>
    <t>+2 sight</t>
  </si>
  <si>
    <t xml:space="preserve">Settler </t>
  </si>
  <si>
    <t xml:space="preserve">Chieftain </t>
  </si>
  <si>
    <t xml:space="preserve">Warlord </t>
  </si>
  <si>
    <t xml:space="preserve">Prince </t>
  </si>
  <si>
    <t xml:space="preserve">King </t>
  </si>
  <si>
    <t xml:space="preserve">Emperor </t>
  </si>
  <si>
    <t xml:space="preserve">Immortal </t>
  </si>
  <si>
    <t xml:space="preserve">Deity </t>
  </si>
  <si>
    <t xml:space="preserve">Chieftan </t>
  </si>
  <si>
    <r>
      <t xml:space="preserve">Vanilla
</t>
    </r>
    <r>
      <rPr>
        <b/>
        <sz val="10"/>
        <rFont val="Arial"/>
        <family val="2"/>
      </rPr>
      <t xml:space="preserve"># Archers &amp; Workers
</t>
    </r>
  </si>
  <si>
    <r>
      <t xml:space="preserve">v150
</t>
    </r>
    <r>
      <rPr>
        <b/>
        <sz val="10"/>
        <rFont val="Arial"/>
        <family val="2"/>
      </rPr>
      <t xml:space="preserve"># Archers &amp; Workers
</t>
    </r>
  </si>
  <si>
    <t>Speed</t>
  </si>
  <si>
    <t>Militaristic</t>
  </si>
  <si>
    <t>Difficulty</t>
  </si>
  <si>
    <t>Peaceful</t>
  </si>
  <si>
    <t>Yields: Militaristic</t>
  </si>
  <si>
    <t>3*(era+1)</t>
  </si>
  <si>
    <t>2^era</t>
  </si>
  <si>
    <t>per turn</t>
  </si>
  <si>
    <t>capture</t>
  </si>
  <si>
    <t>Anc</t>
  </si>
  <si>
    <t>Class</t>
  </si>
  <si>
    <t>Med</t>
  </si>
  <si>
    <t>Ren</t>
  </si>
  <si>
    <t>Ind</t>
  </si>
  <si>
    <t>Atom</t>
  </si>
  <si>
    <t>Food</t>
  </si>
  <si>
    <t>Military</t>
  </si>
  <si>
    <t>Faith</t>
  </si>
  <si>
    <t>All</t>
  </si>
  <si>
    <t>Random</t>
  </si>
  <si>
    <t>Chosen</t>
  </si>
  <si>
    <t>Almaty</t>
  </si>
  <si>
    <t>Belgrade</t>
  </si>
  <si>
    <t>Maritime</t>
  </si>
  <si>
    <t>Cultural</t>
  </si>
  <si>
    <t>Neighbor</t>
  </si>
  <si>
    <t>Dublin</t>
  </si>
  <si>
    <t>Silver</t>
  </si>
  <si>
    <t>Stockholm</t>
  </si>
  <si>
    <t>Geneva</t>
  </si>
  <si>
    <t>Close</t>
  </si>
  <si>
    <t>Budapest</t>
  </si>
  <si>
    <t>Edinburgh</t>
  </si>
  <si>
    <t>Far</t>
  </si>
  <si>
    <t>Hanoi</t>
  </si>
  <si>
    <t>Tyre</t>
  </si>
  <si>
    <t>Dye</t>
  </si>
  <si>
    <t>Cape Town</t>
  </si>
  <si>
    <t>Monaco</t>
  </si>
  <si>
    <t>Sidon</t>
  </si>
  <si>
    <t>Gems</t>
  </si>
  <si>
    <t>Florence</t>
  </si>
  <si>
    <t>Warsaw</t>
  </si>
  <si>
    <t>Lhasa</t>
  </si>
  <si>
    <t>Genoa</t>
  </si>
  <si>
    <t>Helsinki</t>
  </si>
  <si>
    <t>Ragusa</t>
  </si>
  <si>
    <t>Silk</t>
  </si>
  <si>
    <t>Venice</t>
  </si>
  <si>
    <t>Kuala Lumpur</t>
  </si>
  <si>
    <t>Quebec City</t>
  </si>
  <si>
    <t>Rio de Janeiro</t>
  </si>
  <si>
    <t>Singapore</t>
  </si>
  <si>
    <t>Shared</t>
  </si>
  <si>
    <t>Whales</t>
  </si>
  <si>
    <t>Cotton</t>
  </si>
  <si>
    <t>Sydney</t>
  </si>
  <si>
    <t>Ivory</t>
  </si>
  <si>
    <t>Furs</t>
  </si>
  <si>
    <t>Incense</t>
  </si>
  <si>
    <t>Cultured</t>
  </si>
  <si>
    <t>Brussels</t>
  </si>
  <si>
    <t>Spices</t>
  </si>
  <si>
    <t>Bucharest</t>
  </si>
  <si>
    <t>Sugar</t>
  </si>
  <si>
    <t>Kathmandu</t>
  </si>
  <si>
    <t>Wine</t>
  </si>
  <si>
    <t>Vienna</t>
  </si>
  <si>
    <t>Astronomy</t>
  </si>
  <si>
    <t>Pearls</t>
  </si>
  <si>
    <t>Marble</t>
  </si>
  <si>
    <t>Average</t>
  </si>
  <si>
    <t>Standard Deviation</t>
  </si>
  <si>
    <t>Economic</t>
  </si>
  <si>
    <t>Foreign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</si>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</sst>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55" x14ac:knownFonts="1">
    <font>
      <sz val="10"/>
      <name val="Arial"/>
      <family val="2"/>
    </font>
    <font>
      <b/>
      <sz val="10"/>
      <name val="Arial"/>
      <family val="2"/>
    </font>
    <font>
      <sz val="10"/>
      <color indexed="18"/>
      <name val="Arial"/>
      <family val="2"/>
    </font>
    <font>
      <sz val="10"/>
      <color indexed="59"/>
      <name val="Arial"/>
      <family val="2"/>
    </font>
    <font>
      <b/>
      <sz val="10"/>
      <color indexed="59"/>
      <name val="Arial"/>
      <family val="2"/>
    </font>
    <font>
      <sz val="10"/>
      <color indexed="16"/>
      <name val="Arial"/>
      <family val="2"/>
    </font>
    <font>
      <strike/>
      <sz val="10"/>
      <color indexed="16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b/>
      <strike/>
      <sz val="10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9"/>
      <name val="Arial"/>
      <family val="2"/>
    </font>
    <font>
      <strike/>
      <sz val="10"/>
      <color indexed="19"/>
      <name val="Arial"/>
      <family val="2"/>
    </font>
    <font>
      <b/>
      <sz val="10"/>
      <color indexed="19"/>
      <name val="Arial"/>
      <family val="2"/>
    </font>
    <font>
      <strike/>
      <sz val="10"/>
      <color indexed="18"/>
      <name val="Arial"/>
      <family val="2"/>
    </font>
    <font>
      <strike/>
      <sz val="10"/>
      <color indexed="59"/>
      <name val="Arial"/>
      <family val="2"/>
    </font>
    <font>
      <strike/>
      <sz val="11"/>
      <color indexed="18"/>
      <name val="Calibri"/>
      <family val="2"/>
    </font>
    <font>
      <b/>
      <sz val="10"/>
      <color indexed="18"/>
      <name val="Arial"/>
      <family val="2"/>
      <charset val="1"/>
    </font>
    <font>
      <b/>
      <vertAlign val="superscript"/>
      <sz val="10"/>
      <color indexed="18"/>
      <name val="Arial"/>
      <family val="2"/>
    </font>
    <font>
      <strike/>
      <sz val="10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sz val="12"/>
      <name val="Wingdings"/>
      <charset val="2"/>
    </font>
    <font>
      <sz val="12"/>
      <name val="Arial"/>
      <family val="2"/>
      <charset val="1"/>
    </font>
    <font>
      <sz val="12"/>
      <color indexed="23"/>
      <name val="Arial"/>
      <family val="2"/>
    </font>
    <font>
      <sz val="12"/>
      <color indexed="23"/>
      <name val="Wingdings"/>
      <charset val="2"/>
    </font>
    <font>
      <sz val="12"/>
      <color indexed="23"/>
      <name val="Arial"/>
      <family val="2"/>
      <charset val="1"/>
    </font>
    <font>
      <b/>
      <sz val="12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9.5"/>
      <color indexed="12"/>
      <name val="Consolas"/>
      <family val="2"/>
    </font>
    <font>
      <b/>
      <sz val="9.5"/>
      <color indexed="17"/>
      <name val="Consolas"/>
      <family val="2"/>
    </font>
    <font>
      <sz val="5.0999999999999996"/>
      <color indexed="8"/>
      <name val="Segoe UI"/>
    </font>
    <font>
      <sz val="9.5"/>
      <color indexed="12"/>
      <name val="Consolas"/>
      <family val="2"/>
    </font>
    <font>
      <sz val="9.5"/>
      <name val="Consolas"/>
      <family val="2"/>
    </font>
    <font>
      <sz val="9.5"/>
      <color indexed="60"/>
      <name val="Consolas"/>
      <family val="2"/>
    </font>
    <font>
      <sz val="9.5"/>
      <color indexed="10"/>
      <name val="Consolas"/>
      <family val="2"/>
    </font>
    <font>
      <sz val="9.5"/>
      <color indexed="17"/>
      <name val="Consolas"/>
      <family val="2"/>
    </font>
    <font>
      <sz val="9.5"/>
      <color indexed="8"/>
      <name val="Consolas"/>
      <family val="2"/>
    </font>
    <font>
      <sz val="9.5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sz val="12"/>
      <color indexed="16"/>
      <name val="Arial"/>
      <family val="2"/>
    </font>
    <font>
      <sz val="12"/>
      <color indexed="55"/>
      <name val="Arial"/>
      <family val="2"/>
    </font>
    <font>
      <sz val="12"/>
      <color indexed="18"/>
      <name val="Arial"/>
      <family val="2"/>
    </font>
    <font>
      <b/>
      <sz val="12"/>
      <color indexed="21"/>
      <name val="Arial"/>
      <family val="2"/>
    </font>
    <font>
      <sz val="12"/>
      <color indexed="8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Arial"/>
      <family val="2"/>
    </font>
    <font>
      <i/>
      <sz val="10"/>
      <color indexed="55"/>
      <name val="Arial"/>
      <family val="2"/>
    </font>
    <font>
      <i/>
      <sz val="10"/>
      <color indexed="23"/>
      <name val="Arial"/>
      <family val="2"/>
    </font>
    <font>
      <b/>
      <sz val="9.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31"/>
        <bgColor indexed="27"/>
      </patternFill>
    </fill>
    <fill>
      <patternFill patternType="solid">
        <fgColor indexed="26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6"/>
      </patternFill>
    </fill>
    <fill>
      <patternFill patternType="solid">
        <fgColor indexed="47"/>
        <bgColor indexed="43"/>
      </patternFill>
    </fill>
    <fill>
      <patternFill patternType="solid">
        <fgColor indexed="43"/>
        <bgColor indexed="47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23"/>
      </top>
      <bottom/>
      <diagonal/>
    </border>
    <border>
      <left/>
      <right/>
      <top/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 style="hair">
        <color indexed="23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23"/>
      </left>
      <right/>
      <top/>
      <bottom style="hair">
        <color indexed="23"/>
      </bottom>
      <diagonal/>
    </border>
  </borders>
  <cellStyleXfs count="1">
    <xf numFmtId="0" fontId="0" fillId="0" borderId="0"/>
  </cellStyleXfs>
  <cellXfs count="38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5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7" fillId="3" borderId="0" xfId="0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 applyAlignment="1">
      <alignment vertical="center" wrapText="1"/>
    </xf>
    <xf numFmtId="0" fontId="17" fillId="2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5" fillId="3" borderId="0" xfId="0" applyFont="1" applyFill="1" applyAlignment="1">
      <alignment vertical="center" wrapText="1"/>
    </xf>
    <xf numFmtId="0" fontId="1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6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5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2" borderId="0" xfId="0" applyFont="1" applyFill="1"/>
    <xf numFmtId="0" fontId="20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right"/>
    </xf>
    <xf numFmtId="0" fontId="20" fillId="2" borderId="0" xfId="0" applyFont="1" applyFill="1"/>
    <xf numFmtId="0" fontId="20" fillId="2" borderId="0" xfId="0" applyFont="1" applyFill="1" applyBorder="1" applyAlignment="1">
      <alignment horizontal="center" textRotation="90"/>
    </xf>
    <xf numFmtId="0" fontId="20" fillId="2" borderId="0" xfId="0" applyFont="1" applyFill="1" applyBorder="1" applyAlignment="1">
      <alignment horizontal="left" textRotation="45"/>
    </xf>
    <xf numFmtId="0" fontId="20" fillId="2" borderId="0" xfId="0" applyFont="1" applyFill="1" applyAlignment="1">
      <alignment horizontal="left" textRotation="45"/>
    </xf>
    <xf numFmtId="0" fontId="20" fillId="2" borderId="0" xfId="0" applyFont="1" applyFill="1" applyAlignment="1">
      <alignment horizontal="center" textRotation="45"/>
    </xf>
    <xf numFmtId="0" fontId="21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/>
    </xf>
    <xf numFmtId="9" fontId="21" fillId="2" borderId="0" xfId="0" applyNumberFormat="1" applyFont="1" applyFill="1" applyAlignment="1">
      <alignment horizontal="center"/>
    </xf>
    <xf numFmtId="0" fontId="20" fillId="2" borderId="0" xfId="0" applyFont="1" applyFill="1" applyBorder="1" applyAlignment="1">
      <alignment horizontal="center" vertical="center" textRotation="90"/>
    </xf>
    <xf numFmtId="0" fontId="20" fillId="4" borderId="0" xfId="0" applyFont="1" applyFill="1" applyAlignment="1">
      <alignment horizontal="right"/>
    </xf>
    <xf numFmtId="0" fontId="20" fillId="4" borderId="0" xfId="0" applyFont="1" applyFill="1"/>
    <xf numFmtId="0" fontId="20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4" fillId="4" borderId="0" xfId="0" applyFont="1" applyFill="1"/>
    <xf numFmtId="0" fontId="24" fillId="4" borderId="0" xfId="0" applyFont="1" applyFill="1" applyAlignment="1">
      <alignment horizontal="right"/>
    </xf>
    <xf numFmtId="0" fontId="24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0" fontId="20" fillId="0" borderId="0" xfId="0" applyFont="1"/>
    <xf numFmtId="0" fontId="20" fillId="2" borderId="0" xfId="0" applyFont="1" applyFill="1" applyBorder="1" applyAlignment="1">
      <alignment horizontal="right" vertical="center" textRotation="90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horizontal="right"/>
    </xf>
    <xf numFmtId="0" fontId="27" fillId="2" borderId="0" xfId="0" applyFont="1" applyFill="1"/>
    <xf numFmtId="0" fontId="23" fillId="2" borderId="0" xfId="0" applyFont="1" applyFill="1" applyBorder="1" applyAlignment="1">
      <alignment horizontal="right" vertical="center" textRotation="90"/>
    </xf>
    <xf numFmtId="0" fontId="0" fillId="2" borderId="0" xfId="0" applyFont="1" applyFill="1" applyAlignment="1">
      <alignment horizontal="right"/>
    </xf>
    <xf numFmtId="0" fontId="23" fillId="2" borderId="0" xfId="0" applyFont="1" applyFill="1"/>
    <xf numFmtId="0" fontId="23" fillId="0" borderId="0" xfId="0" applyFont="1"/>
    <xf numFmtId="0" fontId="2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8" fillId="2" borderId="0" xfId="0" applyFont="1" applyFill="1" applyAlignment="1">
      <alignment horizontal="right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right"/>
    </xf>
    <xf numFmtId="0" fontId="29" fillId="3" borderId="0" xfId="0" applyFont="1" applyFill="1" applyBorder="1" applyAlignment="1">
      <alignment horizontal="center" textRotation="90"/>
    </xf>
    <xf numFmtId="0" fontId="28" fillId="3" borderId="0" xfId="0" applyFont="1" applyFill="1" applyBorder="1" applyAlignment="1">
      <alignment horizontal="center" textRotation="90"/>
    </xf>
    <xf numFmtId="0" fontId="29" fillId="2" borderId="0" xfId="0" applyFont="1" applyFill="1" applyBorder="1" applyAlignment="1">
      <alignment horizontal="center" textRotation="90"/>
    </xf>
    <xf numFmtId="0" fontId="28" fillId="2" borderId="0" xfId="0" applyFont="1" applyFill="1" applyBorder="1" applyAlignment="1">
      <alignment horizontal="center" textRotation="90"/>
    </xf>
    <xf numFmtId="0" fontId="0" fillId="2" borderId="0" xfId="0" applyFill="1"/>
    <xf numFmtId="0" fontId="29" fillId="3" borderId="0" xfId="0" applyFont="1" applyFill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28" fillId="2" borderId="2" xfId="0" applyFont="1" applyFill="1" applyBorder="1" applyAlignment="1">
      <alignment horizontal="center"/>
    </xf>
    <xf numFmtId="0" fontId="28" fillId="3" borderId="3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29" fillId="3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30" fillId="0" borderId="0" xfId="0" applyNumberFormat="1" applyFont="1" applyBorder="1" applyAlignment="1">
      <alignment horizontal="left" vertical="center" wrapText="1"/>
    </xf>
    <xf numFmtId="0" fontId="32" fillId="0" borderId="0" xfId="0" applyFont="1" applyAlignment="1">
      <alignment horizontal="right"/>
    </xf>
    <xf numFmtId="0" fontId="3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34" fillId="0" borderId="0" xfId="0" applyFont="1" applyAlignment="1">
      <alignment horizontal="left"/>
    </xf>
    <xf numFmtId="0" fontId="28" fillId="3" borderId="0" xfId="0" applyFont="1" applyFill="1" applyAlignment="1">
      <alignment horizontal="left"/>
    </xf>
    <xf numFmtId="0" fontId="28" fillId="3" borderId="0" xfId="0" applyFont="1" applyFill="1" applyBorder="1" applyAlignment="1">
      <alignment horizontal="left"/>
    </xf>
    <xf numFmtId="0" fontId="28" fillId="2" borderId="0" xfId="0" applyFont="1" applyFill="1" applyAlignment="1">
      <alignment horizontal="left"/>
    </xf>
    <xf numFmtId="0" fontId="28" fillId="2" borderId="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8" fillId="2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49" fontId="30" fillId="0" borderId="0" xfId="0" applyNumberFormat="1" applyFont="1" applyBorder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center"/>
    </xf>
    <xf numFmtId="0" fontId="29" fillId="2" borderId="0" xfId="0" applyFont="1" applyFill="1" applyBorder="1" applyAlignment="1">
      <alignment horizontal="right"/>
    </xf>
    <xf numFmtId="0" fontId="28" fillId="2" borderId="0" xfId="0" applyFont="1" applyFill="1" applyBorder="1" applyAlignment="1">
      <alignment horizontal="right" textRotation="90"/>
    </xf>
    <xf numFmtId="0" fontId="33" fillId="0" borderId="0" xfId="0" applyFont="1" applyBorder="1" applyAlignment="1">
      <alignment horizontal="left" wrapText="1"/>
    </xf>
    <xf numFmtId="0" fontId="28" fillId="0" borderId="0" xfId="0" applyFont="1"/>
    <xf numFmtId="0" fontId="3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center"/>
    </xf>
    <xf numFmtId="0" fontId="28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 vertical="top"/>
    </xf>
    <xf numFmtId="0" fontId="0" fillId="3" borderId="0" xfId="0" applyFont="1" applyFill="1"/>
    <xf numFmtId="0" fontId="0" fillId="3" borderId="6" xfId="0" applyNumberFormat="1" applyFill="1" applyBorder="1" applyAlignment="1">
      <alignment horizontal="left"/>
    </xf>
    <xf numFmtId="0" fontId="0" fillId="3" borderId="7" xfId="0" applyNumberFormat="1" applyFill="1" applyBorder="1" applyAlignment="1">
      <alignment horizontal="left"/>
    </xf>
    <xf numFmtId="0" fontId="0" fillId="3" borderId="8" xfId="0" applyNumberFormat="1" applyFill="1" applyBorder="1" applyAlignment="1">
      <alignment horizontal="left"/>
    </xf>
    <xf numFmtId="0" fontId="28" fillId="3" borderId="0" xfId="0" applyFont="1" applyFill="1"/>
    <xf numFmtId="0" fontId="0" fillId="3" borderId="9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28" fillId="5" borderId="4" xfId="0" applyFont="1" applyFill="1" applyBorder="1" applyAlignment="1">
      <alignment horizontal="right"/>
    </xf>
    <xf numFmtId="0" fontId="28" fillId="5" borderId="0" xfId="0" applyFont="1" applyFill="1" applyBorder="1" applyAlignment="1">
      <alignment horizontal="center"/>
    </xf>
    <xf numFmtId="0" fontId="28" fillId="5" borderId="0" xfId="0" applyFont="1" applyFill="1" applyAlignment="1">
      <alignment horizontal="center"/>
    </xf>
    <xf numFmtId="0" fontId="28" fillId="5" borderId="5" xfId="0" applyFont="1" applyFill="1" applyBorder="1" applyAlignment="1">
      <alignment horizontal="center"/>
    </xf>
    <xf numFmtId="0" fontId="28" fillId="5" borderId="4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vertical="top"/>
    </xf>
    <xf numFmtId="0" fontId="0" fillId="5" borderId="0" xfId="0" applyFont="1" applyFill="1"/>
    <xf numFmtId="0" fontId="0" fillId="5" borderId="9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10" xfId="0" applyNumberFormat="1" applyFill="1" applyBorder="1" applyAlignment="1">
      <alignment horizontal="left"/>
    </xf>
    <xf numFmtId="0" fontId="28" fillId="5" borderId="0" xfId="0" applyFont="1" applyFill="1"/>
    <xf numFmtId="49" fontId="0" fillId="5" borderId="0" xfId="0" applyNumberFormat="1" applyFill="1" applyAlignment="1">
      <alignment horizontal="center"/>
    </xf>
    <xf numFmtId="0" fontId="28" fillId="2" borderId="4" xfId="0" applyFont="1" applyFill="1" applyBorder="1" applyAlignment="1">
      <alignment horizontal="right"/>
    </xf>
    <xf numFmtId="0" fontId="28" fillId="2" borderId="5" xfId="0" applyFont="1" applyFill="1" applyBorder="1" applyAlignment="1">
      <alignment horizontal="center"/>
    </xf>
    <xf numFmtId="0" fontId="28" fillId="2" borderId="4" xfId="0" applyFont="1" applyFill="1" applyBorder="1" applyAlignment="1">
      <alignment horizontal="center"/>
    </xf>
    <xf numFmtId="0" fontId="0" fillId="2" borderId="0" xfId="0" applyFont="1" applyFill="1" applyAlignment="1">
      <alignment horizontal="left" vertical="top"/>
    </xf>
    <xf numFmtId="0" fontId="0" fillId="2" borderId="9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28" fillId="2" borderId="0" xfId="0" applyFont="1" applyFill="1"/>
    <xf numFmtId="49" fontId="0" fillId="2" borderId="0" xfId="0" applyNumberFormat="1" applyFill="1" applyAlignment="1">
      <alignment horizontal="center"/>
    </xf>
    <xf numFmtId="0" fontId="0" fillId="0" borderId="9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28" fillId="2" borderId="0" xfId="0" applyFont="1" applyFill="1" applyBorder="1" applyAlignment="1">
      <alignment horizontal="right"/>
    </xf>
    <xf numFmtId="0" fontId="33" fillId="0" borderId="0" xfId="0" applyFont="1" applyBorder="1" applyAlignment="1">
      <alignment horizontal="left" vertical="center" wrapText="1"/>
    </xf>
    <xf numFmtId="0" fontId="0" fillId="0" borderId="1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2" xfId="0" applyNumberFormat="1" applyBorder="1" applyAlignment="1">
      <alignment horizontal="left"/>
    </xf>
    <xf numFmtId="0" fontId="28" fillId="6" borderId="4" xfId="0" applyFont="1" applyFill="1" applyBorder="1" applyAlignment="1">
      <alignment horizontal="right"/>
    </xf>
    <xf numFmtId="0" fontId="28" fillId="6" borderId="0" xfId="0" applyFont="1" applyFill="1" applyBorder="1" applyAlignment="1">
      <alignment horizontal="center"/>
    </xf>
    <xf numFmtId="0" fontId="28" fillId="6" borderId="5" xfId="0" applyFont="1" applyFill="1" applyBorder="1" applyAlignment="1">
      <alignment horizontal="center"/>
    </xf>
    <xf numFmtId="0" fontId="28" fillId="6" borderId="4" xfId="0" applyFont="1" applyFill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28" fillId="6" borderId="0" xfId="0" applyFont="1" applyFill="1" applyBorder="1" applyAlignment="1">
      <alignment horizontal="center" textRotation="90"/>
    </xf>
    <xf numFmtId="0" fontId="28" fillId="6" borderId="2" xfId="0" applyFont="1" applyFill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49" fontId="4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/>
    <xf numFmtId="164" fontId="0" fillId="2" borderId="0" xfId="0" applyNumberFormat="1" applyFont="1" applyFill="1" applyAlignment="1">
      <alignment horizontal="right"/>
    </xf>
    <xf numFmtId="2" fontId="0" fillId="2" borderId="0" xfId="0" applyNumberFormat="1" applyFont="1" applyFill="1" applyAlignment="1">
      <alignment horizontal="right"/>
    </xf>
    <xf numFmtId="2" fontId="0" fillId="2" borderId="0" xfId="0" applyNumberFormat="1" applyFill="1"/>
    <xf numFmtId="165" fontId="0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39" fillId="2" borderId="0" xfId="0" applyFont="1" applyFill="1" applyAlignment="1">
      <alignment horizontal="left" textRotation="45"/>
    </xf>
    <xf numFmtId="1" fontId="0" fillId="2" borderId="0" xfId="0" applyNumberFormat="1" applyFill="1" applyAlignment="1">
      <alignment horizontal="center"/>
    </xf>
    <xf numFmtId="0" fontId="30" fillId="0" borderId="0" xfId="0" applyFont="1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0" fillId="2" borderId="0" xfId="0" applyFont="1" applyFill="1" applyAlignment="1">
      <alignment horizontal="right" vertical="center" wrapText="1"/>
    </xf>
    <xf numFmtId="0" fontId="20" fillId="2" borderId="3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right" vertical="center"/>
    </xf>
    <xf numFmtId="0" fontId="27" fillId="2" borderId="3" xfId="0" applyFont="1" applyFill="1" applyBorder="1" applyAlignment="1">
      <alignment horizontal="right" vertical="center"/>
    </xf>
    <xf numFmtId="0" fontId="27" fillId="2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49" fontId="20" fillId="3" borderId="5" xfId="0" applyNumberFormat="1" applyFont="1" applyFill="1" applyBorder="1" applyAlignment="1">
      <alignment horizontal="right" vertical="center"/>
    </xf>
    <xf numFmtId="49" fontId="43" fillId="3" borderId="0" xfId="0" applyNumberFormat="1" applyFont="1" applyFill="1" applyAlignment="1">
      <alignment horizontal="right" vertical="center"/>
    </xf>
    <xf numFmtId="0" fontId="20" fillId="3" borderId="0" xfId="0" applyFont="1" applyFill="1" applyAlignment="1">
      <alignment vertical="center"/>
    </xf>
    <xf numFmtId="9" fontId="20" fillId="3" borderId="5" xfId="0" applyNumberFormat="1" applyFont="1" applyFill="1" applyBorder="1" applyAlignment="1">
      <alignment vertical="center"/>
    </xf>
    <xf numFmtId="9" fontId="43" fillId="3" borderId="0" xfId="0" applyNumberFormat="1" applyFont="1" applyFill="1" applyAlignment="1">
      <alignment vertical="center"/>
    </xf>
    <xf numFmtId="9" fontId="44" fillId="3" borderId="5" xfId="0" applyNumberFormat="1" applyFont="1" applyFill="1" applyBorder="1" applyAlignment="1">
      <alignment vertical="center"/>
    </xf>
    <xf numFmtId="9" fontId="44" fillId="3" borderId="0" xfId="0" applyNumberFormat="1" applyFont="1" applyFill="1" applyAlignment="1">
      <alignment vertical="center"/>
    </xf>
    <xf numFmtId="9" fontId="20" fillId="3" borderId="0" xfId="0" applyNumberFormat="1" applyFont="1" applyFill="1" applyAlignment="1">
      <alignment vertical="center"/>
    </xf>
    <xf numFmtId="9" fontId="45" fillId="3" borderId="0" xfId="0" applyNumberFormat="1" applyFont="1" applyFill="1" applyAlignment="1">
      <alignment vertical="center"/>
    </xf>
    <xf numFmtId="9" fontId="46" fillId="3" borderId="0" xfId="0" applyNumberFormat="1" applyFont="1" applyFill="1" applyAlignment="1">
      <alignment vertical="center"/>
    </xf>
    <xf numFmtId="0" fontId="20" fillId="7" borderId="0" xfId="0" applyFont="1" applyFill="1" applyAlignment="1">
      <alignment horizontal="right" vertical="center"/>
    </xf>
    <xf numFmtId="9" fontId="20" fillId="7" borderId="5" xfId="0" applyNumberFormat="1" applyFont="1" applyFill="1" applyBorder="1" applyAlignment="1">
      <alignment vertical="center"/>
    </xf>
    <xf numFmtId="9" fontId="43" fillId="7" borderId="0" xfId="0" applyNumberFormat="1" applyFont="1" applyFill="1" applyAlignment="1">
      <alignment vertical="center"/>
    </xf>
    <xf numFmtId="0" fontId="20" fillId="7" borderId="0" xfId="0" applyFont="1" applyFill="1" applyAlignment="1">
      <alignment vertical="center"/>
    </xf>
    <xf numFmtId="9" fontId="45" fillId="7" borderId="0" xfId="0" applyNumberFormat="1" applyFont="1" applyFill="1" applyAlignment="1">
      <alignment vertical="center"/>
    </xf>
    <xf numFmtId="9" fontId="46" fillId="7" borderId="0" xfId="0" applyNumberFormat="1" applyFont="1" applyFill="1" applyAlignment="1">
      <alignment vertical="center"/>
    </xf>
    <xf numFmtId="0" fontId="20" fillId="5" borderId="0" xfId="0" applyFont="1" applyFill="1" applyAlignment="1">
      <alignment horizontal="right" vertical="center"/>
    </xf>
    <xf numFmtId="9" fontId="20" fillId="5" borderId="5" xfId="0" applyNumberFormat="1" applyFont="1" applyFill="1" applyBorder="1" applyAlignment="1">
      <alignment vertical="center"/>
    </xf>
    <xf numFmtId="9" fontId="43" fillId="5" borderId="0" xfId="0" applyNumberFormat="1" applyFont="1" applyFill="1" applyAlignment="1">
      <alignment vertical="center"/>
    </xf>
    <xf numFmtId="0" fontId="20" fillId="5" borderId="0" xfId="0" applyFont="1" applyFill="1" applyAlignment="1">
      <alignment vertical="center"/>
    </xf>
    <xf numFmtId="9" fontId="45" fillId="5" borderId="0" xfId="0" applyNumberFormat="1" applyFont="1" applyFill="1" applyAlignment="1">
      <alignment vertical="center"/>
    </xf>
    <xf numFmtId="9" fontId="46" fillId="5" borderId="0" xfId="0" applyNumberFormat="1" applyFont="1" applyFill="1" applyAlignment="1">
      <alignment vertical="center"/>
    </xf>
    <xf numFmtId="0" fontId="42" fillId="8" borderId="0" xfId="0" applyFont="1" applyFill="1" applyBorder="1" applyAlignment="1">
      <alignment horizontal="right" vertical="center" wrapText="1"/>
    </xf>
    <xf numFmtId="0" fontId="20" fillId="8" borderId="0" xfId="0" applyFont="1" applyFill="1" applyAlignment="1">
      <alignment horizontal="right" vertical="center"/>
    </xf>
    <xf numFmtId="9" fontId="44" fillId="8" borderId="5" xfId="0" applyNumberFormat="1" applyFont="1" applyFill="1" applyBorder="1" applyAlignment="1">
      <alignment vertical="center"/>
    </xf>
    <xf numFmtId="9" fontId="44" fillId="8" borderId="0" xfId="0" applyNumberFormat="1" applyFont="1" applyFill="1" applyAlignment="1">
      <alignment vertical="center"/>
    </xf>
    <xf numFmtId="9" fontId="20" fillId="8" borderId="0" xfId="0" applyNumberFormat="1" applyFont="1" applyFill="1" applyAlignment="1">
      <alignment vertical="center"/>
    </xf>
    <xf numFmtId="0" fontId="20" fillId="8" borderId="0" xfId="0" applyFont="1" applyFill="1" applyAlignment="1">
      <alignment vertical="center"/>
    </xf>
    <xf numFmtId="9" fontId="47" fillId="8" borderId="5" xfId="0" applyNumberFormat="1" applyFont="1" applyFill="1" applyBorder="1" applyAlignment="1">
      <alignment vertical="center"/>
    </xf>
    <xf numFmtId="9" fontId="45" fillId="8" borderId="0" xfId="0" applyNumberFormat="1" applyFont="1" applyFill="1" applyAlignment="1">
      <alignment vertical="center"/>
    </xf>
    <xf numFmtId="9" fontId="46" fillId="8" borderId="0" xfId="0" applyNumberFormat="1" applyFont="1" applyFill="1" applyAlignment="1">
      <alignment vertical="center"/>
    </xf>
    <xf numFmtId="9" fontId="43" fillId="8" borderId="0" xfId="0" applyNumberFormat="1" applyFont="1" applyFill="1" applyAlignment="1">
      <alignment vertical="center"/>
    </xf>
    <xf numFmtId="49" fontId="20" fillId="8" borderId="5" xfId="0" applyNumberFormat="1" applyFont="1" applyFill="1" applyBorder="1" applyAlignment="1">
      <alignment horizontal="right" vertical="center"/>
    </xf>
    <xf numFmtId="49" fontId="45" fillId="8" borderId="0" xfId="0" applyNumberFormat="1" applyFont="1" applyFill="1" applyAlignment="1">
      <alignment horizontal="right" vertical="center"/>
    </xf>
    <xf numFmtId="49" fontId="46" fillId="8" borderId="0" xfId="0" applyNumberFormat="1" applyFont="1" applyFill="1" applyAlignment="1">
      <alignment horizontal="right" vertical="center"/>
    </xf>
    <xf numFmtId="49" fontId="20" fillId="7" borderId="5" xfId="0" applyNumberFormat="1" applyFont="1" applyFill="1" applyBorder="1" applyAlignment="1">
      <alignment horizontal="right" vertical="center"/>
    </xf>
    <xf numFmtId="49" fontId="43" fillId="7" borderId="0" xfId="0" applyNumberFormat="1" applyFont="1" applyFill="1" applyAlignment="1">
      <alignment horizontal="right" vertical="center"/>
    </xf>
    <xf numFmtId="49" fontId="20" fillId="5" borderId="5" xfId="0" applyNumberFormat="1" applyFont="1" applyFill="1" applyBorder="1" applyAlignment="1">
      <alignment horizontal="right" vertical="center"/>
    </xf>
    <xf numFmtId="49" fontId="45" fillId="5" borderId="0" xfId="0" applyNumberFormat="1" applyFont="1" applyFill="1" applyAlignment="1">
      <alignment horizontal="right" vertical="center"/>
    </xf>
    <xf numFmtId="49" fontId="46" fillId="5" borderId="0" xfId="0" applyNumberFormat="1" applyFont="1" applyFill="1" applyAlignment="1">
      <alignment horizontal="right" vertical="center"/>
    </xf>
    <xf numFmtId="0" fontId="42" fillId="2" borderId="0" xfId="0" applyFont="1" applyFill="1" applyBorder="1" applyAlignment="1">
      <alignment horizontal="right" vertical="center" wrapText="1"/>
    </xf>
    <xf numFmtId="0" fontId="20" fillId="2" borderId="0" xfId="0" applyFont="1" applyFill="1" applyBorder="1" applyAlignment="1">
      <alignment horizontal="right" vertical="center"/>
    </xf>
    <xf numFmtId="0" fontId="47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vertical="center"/>
    </xf>
    <xf numFmtId="0" fontId="0" fillId="2" borderId="0" xfId="0" applyFont="1" applyFill="1" applyAlignment="1">
      <alignment textRotation="90"/>
    </xf>
    <xf numFmtId="0" fontId="1" fillId="2" borderId="0" xfId="0" applyFont="1" applyFill="1" applyAlignment="1">
      <alignment horizontal="left" textRotation="45"/>
    </xf>
    <xf numFmtId="0" fontId="0" fillId="2" borderId="0" xfId="0" applyFill="1" applyAlignment="1">
      <alignment horizontal="left" textRotation="45"/>
    </xf>
    <xf numFmtId="2" fontId="0" fillId="0" borderId="0" xfId="0" applyNumberFormat="1"/>
    <xf numFmtId="9" fontId="0" fillId="0" borderId="0" xfId="0" applyNumberFormat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0" fontId="49" fillId="0" borderId="0" xfId="0" applyFont="1" applyAlignment="1">
      <alignment wrapText="1"/>
    </xf>
    <xf numFmtId="10" fontId="49" fillId="0" borderId="0" xfId="0" applyNumberFormat="1" applyFont="1" applyAlignment="1">
      <alignment horizontal="right" wrapText="1"/>
    </xf>
    <xf numFmtId="0" fontId="50" fillId="0" borderId="0" xfId="0" applyFont="1" applyAlignment="1">
      <alignment horizontal="center" wrapText="1"/>
    </xf>
    <xf numFmtId="10" fontId="0" fillId="0" borderId="0" xfId="0" applyNumberFormat="1" applyFont="1"/>
    <xf numFmtId="9" fontId="0" fillId="0" borderId="0" xfId="0" applyNumberFormat="1" applyFont="1"/>
    <xf numFmtId="0" fontId="0" fillId="2" borderId="0" xfId="0" applyFont="1" applyFill="1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51" fillId="2" borderId="0" xfId="0" applyFont="1" applyFill="1"/>
    <xf numFmtId="9" fontId="0" fillId="2" borderId="1" xfId="0" applyNumberFormat="1" applyFont="1" applyFill="1" applyBorder="1" applyAlignment="1">
      <alignment horizontal="center"/>
    </xf>
    <xf numFmtId="0" fontId="0" fillId="2" borderId="10" xfId="0" applyFont="1" applyFill="1" applyBorder="1"/>
    <xf numFmtId="0" fontId="0" fillId="2" borderId="0" xfId="0" applyFont="1" applyFill="1" applyBorder="1" applyAlignment="1">
      <alignment horizontal="center"/>
    </xf>
    <xf numFmtId="0" fontId="0" fillId="0" borderId="0" xfId="0" applyFont="1" applyFill="1"/>
    <xf numFmtId="0" fontId="1" fillId="2" borderId="0" xfId="0" applyFont="1" applyFill="1"/>
    <xf numFmtId="9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1" fillId="2" borderId="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textRotation="90"/>
    </xf>
    <xf numFmtId="0" fontId="0" fillId="2" borderId="3" xfId="0" applyFont="1" applyFill="1" applyBorder="1" applyAlignment="1">
      <alignment horizontal="center" textRotation="90"/>
    </xf>
    <xf numFmtId="0" fontId="0" fillId="2" borderId="0" xfId="0" applyFill="1" applyAlignment="1">
      <alignment textRotation="90"/>
    </xf>
    <xf numFmtId="0" fontId="0" fillId="0" borderId="0" xfId="0" applyAlignment="1">
      <alignment textRotation="90"/>
    </xf>
    <xf numFmtId="0" fontId="0" fillId="7" borderId="3" xfId="0" applyFont="1" applyFill="1" applyBorder="1" applyAlignment="1">
      <alignment horizontal="center" textRotation="90"/>
    </xf>
    <xf numFmtId="0" fontId="0" fillId="9" borderId="3" xfId="0" applyFont="1" applyFill="1" applyBorder="1" applyAlignment="1">
      <alignment horizontal="center" textRotation="90"/>
    </xf>
    <xf numFmtId="0" fontId="0" fillId="5" borderId="3" xfId="0" applyFont="1" applyFill="1" applyBorder="1" applyAlignment="1">
      <alignment horizontal="center" textRotation="90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NumberFormat="1"/>
    <xf numFmtId="0" fontId="1" fillId="0" borderId="0" xfId="0" applyFont="1"/>
    <xf numFmtId="0" fontId="0" fillId="0" borderId="0" xfId="0" applyFont="1" applyBorder="1"/>
    <xf numFmtId="0" fontId="0" fillId="0" borderId="1" xfId="0" applyFont="1" applyBorder="1"/>
    <xf numFmtId="0" fontId="1" fillId="0" borderId="0" xfId="0" applyFont="1" applyBorder="1"/>
    <xf numFmtId="0" fontId="52" fillId="0" borderId="0" xfId="0" applyFont="1"/>
    <xf numFmtId="0" fontId="0" fillId="0" borderId="3" xfId="0" applyFont="1" applyBorder="1"/>
    <xf numFmtId="0" fontId="53" fillId="0" borderId="0" xfId="0" applyFont="1" applyBorder="1"/>
    <xf numFmtId="0" fontId="53" fillId="0" borderId="0" xfId="0" applyFont="1"/>
    <xf numFmtId="0" fontId="54" fillId="0" borderId="0" xfId="0" applyFont="1"/>
    <xf numFmtId="0" fontId="39" fillId="0" borderId="0" xfId="0" applyFont="1"/>
    <xf numFmtId="0" fontId="0" fillId="0" borderId="0" xfId="0" applyAlignment="1">
      <alignment wrapText="1"/>
    </xf>
    <xf numFmtId="0" fontId="20" fillId="2" borderId="0" xfId="0" applyFont="1" applyFill="1" applyBorder="1" applyAlignment="1">
      <alignment horizontal="center" vertical="center" textRotation="90"/>
    </xf>
    <xf numFmtId="0" fontId="20" fillId="2" borderId="0" xfId="0" applyFont="1" applyFill="1" applyBorder="1" applyAlignment="1">
      <alignment horizontal="right" vertical="center" textRotation="90"/>
    </xf>
    <xf numFmtId="0" fontId="29" fillId="3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49" fontId="30" fillId="0" borderId="0" xfId="0" applyNumberFormat="1" applyFont="1" applyBorder="1" applyAlignment="1">
      <alignment horizontal="left" vertical="center" wrapText="1"/>
    </xf>
    <xf numFmtId="0" fontId="33" fillId="0" borderId="0" xfId="0" applyFont="1" applyBorder="1" applyAlignment="1">
      <alignment horizontal="left" wrapText="1"/>
    </xf>
    <xf numFmtId="0" fontId="33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39" fillId="0" borderId="0" xfId="0" applyFont="1" applyBorder="1" applyAlignment="1">
      <alignment horizontal="left" vertical="center" wrapText="1"/>
    </xf>
    <xf numFmtId="0" fontId="29" fillId="6" borderId="0" xfId="0" applyFont="1" applyFill="1" applyBorder="1" applyAlignment="1">
      <alignment horizontal="center" vertical="center"/>
    </xf>
    <xf numFmtId="49" fontId="40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42" fillId="5" borderId="0" xfId="0" applyFont="1" applyFill="1" applyBorder="1" applyAlignment="1">
      <alignment horizontal="right" vertical="center" wrapText="1"/>
    </xf>
    <xf numFmtId="0" fontId="42" fillId="3" borderId="0" xfId="0" applyFont="1" applyFill="1" applyBorder="1" applyAlignment="1">
      <alignment horizontal="right" vertical="center" wrapText="1"/>
    </xf>
    <xf numFmtId="0" fontId="42" fillId="7" borderId="0" xfId="0" applyFont="1" applyFill="1" applyBorder="1" applyAlignment="1">
      <alignment horizontal="right" vertical="center" wrapText="1"/>
    </xf>
    <xf numFmtId="0" fontId="42" fillId="8" borderId="0" xfId="0" applyFont="1" applyFill="1" applyBorder="1" applyAlignment="1">
      <alignment horizontal="right" vertical="center" wrapText="1"/>
    </xf>
    <xf numFmtId="0" fontId="4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vertical="center" textRotation="90"/>
    </xf>
    <xf numFmtId="0" fontId="0" fillId="2" borderId="0" xfId="0" applyFont="1" applyFill="1" applyBorder="1" applyAlignment="1">
      <alignment horizontal="right" vertical="center" textRotation="90"/>
    </xf>
    <xf numFmtId="0" fontId="4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b val="0"/>
        <condense val="0"/>
        <extend val="0"/>
        <color indexed="23"/>
      </font>
    </dxf>
    <dxf>
      <font>
        <b val="0"/>
        <condense val="0"/>
        <extend val="0"/>
        <color indexed="23"/>
      </font>
    </dxf>
    <dxf>
      <font>
        <b/>
        <i val="0"/>
        <condense val="0"/>
        <extend val="0"/>
      </font>
    </dxf>
    <dxf>
      <font>
        <b val="0"/>
        <condense val="0"/>
        <extend val="0"/>
        <color indexed="23"/>
      </font>
    </dxf>
    <dxf>
      <font>
        <b/>
        <i val="0"/>
        <condense val="0"/>
        <extend val="0"/>
      </font>
    </dxf>
    <dxf>
      <font>
        <b val="0"/>
        <condense val="0"/>
        <extend val="0"/>
        <color indexed="23"/>
      </font>
    </dxf>
    <dxf>
      <font>
        <b val="0"/>
        <condense val="0"/>
        <extend val="0"/>
        <color indexed="23"/>
      </font>
    </dxf>
    <dxf>
      <font>
        <b/>
        <i val="0"/>
        <condense val="0"/>
        <extend val="0"/>
      </font>
    </dxf>
    <dxf>
      <font>
        <b val="0"/>
        <condense val="0"/>
        <extend val="0"/>
        <color indexed="23"/>
      </font>
    </dxf>
    <dxf>
      <font>
        <b/>
        <i val="0"/>
        <condense val="0"/>
        <extend val="0"/>
      </font>
    </dxf>
    <dxf>
      <font>
        <b val="0"/>
        <condense val="0"/>
        <extend val="0"/>
        <color indexed="23"/>
      </font>
    </dxf>
    <dxf>
      <font>
        <b/>
        <i val="0"/>
        <condense val="0"/>
        <extend val="0"/>
      </font>
    </dxf>
    <dxf>
      <font>
        <b val="0"/>
        <condense val="0"/>
        <extend val="0"/>
        <color indexed="23"/>
      </font>
    </dxf>
    <dxf>
      <font>
        <b val="0"/>
        <condense val="0"/>
        <extend val="0"/>
        <color indexed="23"/>
      </font>
    </dxf>
    <dxf>
      <font>
        <b/>
        <i val="0"/>
        <condense val="0"/>
        <extend val="0"/>
      </font>
    </dxf>
    <dxf>
      <font>
        <b val="0"/>
        <condense val="0"/>
        <extend val="0"/>
        <color indexed="22"/>
      </font>
    </dxf>
    <dxf>
      <font>
        <b val="0"/>
        <condense val="0"/>
        <extend val="0"/>
        <color indexed="23"/>
      </font>
    </dxf>
    <dxf>
      <font>
        <b/>
        <i val="0"/>
        <condense val="0"/>
        <extend val="0"/>
      </font>
    </dxf>
    <dxf>
      <font>
        <b val="0"/>
        <condense val="0"/>
        <extend val="0"/>
        <color indexed="22"/>
      </font>
    </dxf>
    <dxf>
      <font>
        <b val="0"/>
        <condense val="0"/>
        <extend val="0"/>
        <color indexed="23"/>
      </font>
    </dxf>
    <dxf>
      <font>
        <b/>
        <i val="0"/>
        <condense val="0"/>
        <extend val="0"/>
      </font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condense val="0"/>
        <extend val="0"/>
        <color indexed="22"/>
      </font>
    </dxf>
    <dxf>
      <font>
        <b val="0"/>
        <condense val="0"/>
        <extend val="0"/>
        <color indexed="23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CEC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7E8DC"/>
      <rgbColor rgb="00DEEDFA"/>
      <rgbColor rgb="00660066"/>
      <rgbColor rgb="00FF8080"/>
      <rgbColor rgb="000066CC"/>
      <rgbColor rgb="00CBE5FF"/>
      <rgbColor rgb="00000080"/>
      <rgbColor rgb="00FF00FF"/>
      <rgbColor rgb="00FFFF00"/>
      <rgbColor rgb="0000FFFF"/>
      <rgbColor rgb="00800080"/>
      <rgbColor rgb="007E0021"/>
      <rgbColor rgb="00008080"/>
      <rgbColor rgb="000000FF"/>
      <rgbColor rgb="0000CCFF"/>
      <rgbColor rgb="00DFE8F0"/>
      <rgbColor rgb="00DEEBDD"/>
      <rgbColor rgb="00EBE1EB"/>
      <rgbColor rgb="0083CAFF"/>
      <rgbColor rgb="00FF99CC"/>
      <rgbColor rgb="00B3B3B3"/>
      <rgbColor rgb="00EBE1E1"/>
      <rgbColor rgb="003366FF"/>
      <rgbColor rgb="0033CCCC"/>
      <rgbColor rgb="0099CC00"/>
      <rgbColor rgb="00FFD320"/>
      <rgbColor rgb="00FF9900"/>
      <rgbColor rgb="00FF420E"/>
      <rgbColor rgb="00666699"/>
      <rgbColor rgb="00999999"/>
      <rgbColor rgb="00004586"/>
      <rgbColor rgb="00579D1C"/>
      <rgbColor rgb="00003300"/>
      <rgbColor rgb="00355E00"/>
      <rgbColor rgb="00A31515"/>
      <rgbColor rgb="00993366"/>
      <rgbColor rgb="004B1F6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56385660339677"/>
          <c:y val="0.29284428259714629"/>
          <c:w val="0.72029081054425081"/>
          <c:h val="2.1807552959361959E-2"/>
        </c:manualLayout>
      </c:layout>
      <c:lineChart>
        <c:grouping val="standard"/>
        <c:varyColors val="0"/>
        <c:ser>
          <c:idx val="0"/>
          <c:order val="0"/>
          <c:tx>
            <c:strRef>
              <c:f>'Purchase Priority'!$C$2</c:f>
              <c:strCache>
                <c:ptCount val="1"/>
                <c:pt idx="0">
                  <c:v>v144.3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'Purchase Priority'!$B$3:$B$24</c:f>
              <c:numCache>
                <c:formatCode>General</c:formatCode>
                <c:ptCount val="22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</c:numCache>
            </c:numRef>
          </c:cat>
          <c:val>
            <c:numRef>
              <c:f>'Purchase Priority'!$C$3:$C$24</c:f>
              <c:numCache>
                <c:formatCode>0.00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0.75</c:v>
                </c:pt>
                <c:pt idx="11">
                  <c:v>0.6</c:v>
                </c:pt>
                <c:pt idx="12">
                  <c:v>0.5</c:v>
                </c:pt>
                <c:pt idx="13">
                  <c:v>0.42857142857142855</c:v>
                </c:pt>
                <c:pt idx="14">
                  <c:v>0.375</c:v>
                </c:pt>
                <c:pt idx="15">
                  <c:v>0.33333333333333331</c:v>
                </c:pt>
                <c:pt idx="16">
                  <c:v>0.3</c:v>
                </c:pt>
                <c:pt idx="17">
                  <c:v>0.27272727272727271</c:v>
                </c:pt>
                <c:pt idx="18">
                  <c:v>0.25</c:v>
                </c:pt>
                <c:pt idx="19">
                  <c:v>0.23076923076923078</c:v>
                </c:pt>
                <c:pt idx="20">
                  <c:v>0.21428571428571427</c:v>
                </c:pt>
                <c:pt idx="21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'Purchase Priority'!$D$2</c:f>
              <c:strCache>
                <c:ptCount val="1"/>
                <c:pt idx="0">
                  <c:v>v144.6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'Purchase Priority'!$B$3:$B$24</c:f>
              <c:numCache>
                <c:formatCode>General</c:formatCode>
                <c:ptCount val="22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</c:numCache>
            </c:numRef>
          </c:cat>
          <c:val>
            <c:numRef>
              <c:f>'Purchase Priority'!$D$3:$D$24</c:f>
              <c:numCache>
                <c:formatCode>0.00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0.75</c:v>
                </c:pt>
                <c:pt idx="9">
                  <c:v>0.5</c:v>
                </c:pt>
                <c:pt idx="10">
                  <c:v>0.375</c:v>
                </c:pt>
                <c:pt idx="11">
                  <c:v>0.3</c:v>
                </c:pt>
                <c:pt idx="12">
                  <c:v>0.25</c:v>
                </c:pt>
                <c:pt idx="13">
                  <c:v>0.21428571428571427</c:v>
                </c:pt>
                <c:pt idx="14">
                  <c:v>0.1875</c:v>
                </c:pt>
                <c:pt idx="15">
                  <c:v>0.16666666666666666</c:v>
                </c:pt>
                <c:pt idx="16">
                  <c:v>0.15</c:v>
                </c:pt>
                <c:pt idx="17">
                  <c:v>0.13636363636363635</c:v>
                </c:pt>
                <c:pt idx="18">
                  <c:v>0.125</c:v>
                </c:pt>
                <c:pt idx="19">
                  <c:v>0.11538461538461539</c:v>
                </c:pt>
                <c:pt idx="20">
                  <c:v>0.10714285714285714</c:v>
                </c:pt>
                <c:pt idx="21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0544"/>
        <c:axId val="91722816"/>
      </c:lineChart>
      <c:catAx>
        <c:axId val="11582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Influence</a:t>
                </a:r>
              </a:p>
            </c:rich>
          </c:tx>
          <c:layout>
            <c:manualLayout>
              <c:xMode val="edge"/>
              <c:yMode val="edge"/>
              <c:x val="0.5594816993529762"/>
              <c:y val="0.411228141519396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7228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17228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Add to Total</a:t>
                </a:r>
              </a:p>
            </c:rich>
          </c:tx>
          <c:layout>
            <c:manualLayout>
              <c:xMode val="edge"/>
              <c:yMode val="edge"/>
              <c:x val="0.14573325701709261"/>
              <c:y val="0.193152611925777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5820544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97349811188872"/>
          <c:y val="0.43615105918723918"/>
          <c:w val="0.13233249775115305"/>
          <c:h val="0.133960682464652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8797301508328"/>
          <c:y val="7.9116358865313804E-2"/>
          <c:w val="0.60059318174244358"/>
          <c:h val="0.79116358865313796"/>
        </c:manualLayout>
      </c:layout>
      <c:lineChart>
        <c:grouping val="standard"/>
        <c:varyColors val="0"/>
        <c:ser>
          <c:idx val="0"/>
          <c:order val="0"/>
          <c:tx>
            <c:strRef>
              <c:f>D_Economic!$C$1</c:f>
              <c:strCache>
                <c:ptCount val="1"/>
                <c:pt idx="0">
                  <c:v>Vanilla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val>
            <c:numRef>
              <c:f>D_Economic!$C$2:$C$9</c:f>
              <c:numCache>
                <c:formatCode>0.00</c:formatCode>
                <c:ptCount val="8"/>
                <c:pt idx="0">
                  <c:v>0.55555555555555558</c:v>
                </c:pt>
                <c:pt idx="1">
                  <c:v>0.76923076923076916</c:v>
                </c:pt>
                <c:pt idx="2">
                  <c:v>0.90909090909090906</c:v>
                </c:pt>
                <c:pt idx="3">
                  <c:v>1</c:v>
                </c:pt>
                <c:pt idx="4">
                  <c:v>1.1764705882352942</c:v>
                </c:pt>
                <c:pt idx="5">
                  <c:v>1.25</c:v>
                </c:pt>
                <c:pt idx="6">
                  <c:v>1.5384615384615383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57312"/>
        <c:axId val="119024448"/>
      </c:lineChart>
      <c:catAx>
        <c:axId val="1181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902444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19024448"/>
        <c:scaling>
          <c:orientation val="minMax"/>
          <c:max val="2.5"/>
          <c:min val="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8157312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875958015407754"/>
          <c:y val="0.44305160964575729"/>
          <c:w val="0.20115561110990934"/>
          <c:h val="6.32930870922510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ECECEC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8797301508328"/>
          <c:y val="7.9116358865313804E-2"/>
          <c:w val="0.63507700078985663"/>
          <c:h val="0.79116358865313796"/>
        </c:manualLayout>
      </c:layout>
      <c:lineChart>
        <c:grouping val="standard"/>
        <c:varyColors val="0"/>
        <c:ser>
          <c:idx val="0"/>
          <c:order val="0"/>
          <c:tx>
            <c:strRef>
              <c:f>D_Economic!$G$1</c:f>
              <c:strCache>
                <c:ptCount val="1"/>
                <c:pt idx="0">
                  <c:v>Mod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val>
            <c:numRef>
              <c:f>D_Economic!$G$2:$G$9</c:f>
              <c:numCache>
                <c:formatCode>0.00</c:formatCode>
                <c:ptCount val="8"/>
                <c:pt idx="0">
                  <c:v>0.55555555555555558</c:v>
                </c:pt>
                <c:pt idx="1">
                  <c:v>0.76923076923076916</c:v>
                </c:pt>
                <c:pt idx="2">
                  <c:v>1</c:v>
                </c:pt>
                <c:pt idx="3">
                  <c:v>1.1499999999999999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58848"/>
        <c:axId val="119026176"/>
      </c:lineChart>
      <c:catAx>
        <c:axId val="1181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902617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19026176"/>
        <c:scaling>
          <c:orientation val="minMax"/>
          <c:max val="2.5"/>
          <c:min val="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8158848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24339920149058"/>
          <c:y val="0.44305160964575729"/>
          <c:w val="0.1666717920624963"/>
          <c:h val="6.32930870922510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ECECEC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66275689734305"/>
          <c:y val="8.3336045008371412E-2"/>
          <c:w val="0.54309755724412256"/>
          <c:h val="0.69874068507019105"/>
        </c:manualLayout>
      </c:layout>
      <c:lineChart>
        <c:grouping val="standard"/>
        <c:varyColors val="0"/>
        <c:ser>
          <c:idx val="0"/>
          <c:order val="0"/>
          <c:tx>
            <c:strRef>
              <c:f>D_Economic!$L$5</c:f>
              <c:strCache>
                <c:ptCount val="1"/>
                <c:pt idx="0">
                  <c:v>Prince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strRef>
              <c:f>D_Economic!$M$4:$R$4</c:f>
              <c:strCache>
                <c:ptCount val="6"/>
                <c:pt idx="0">
                  <c:v>A</c:v>
                </c:pt>
                <c:pt idx="1">
                  <c:v>C</c:v>
                </c:pt>
                <c:pt idx="2">
                  <c:v>M</c:v>
                </c:pt>
                <c:pt idx="3">
                  <c:v>R</c:v>
                </c:pt>
                <c:pt idx="4">
                  <c:v>I</c:v>
                </c:pt>
                <c:pt idx="5">
                  <c:v>M</c:v>
                </c:pt>
              </c:strCache>
            </c:strRef>
          </c:cat>
          <c:val>
            <c:numRef>
              <c:f>D_Economic!$M$5:$R$5</c:f>
              <c:numCache>
                <c:formatCode>0%</c:formatCode>
                <c:ptCount val="6"/>
                <c:pt idx="0">
                  <c:v>1.05</c:v>
                </c:pt>
                <c:pt idx="1">
                  <c:v>1.0900000000000001</c:v>
                </c:pt>
                <c:pt idx="2">
                  <c:v>1.1300000000000001</c:v>
                </c:pt>
                <c:pt idx="3">
                  <c:v>1.17</c:v>
                </c:pt>
                <c:pt idx="4">
                  <c:v>1.21</c:v>
                </c:pt>
                <c:pt idx="5">
                  <c:v>1.25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D_Economic!$L$6</c:f>
              <c:strCache>
                <c:ptCount val="1"/>
                <c:pt idx="0">
                  <c:v>King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strRef>
              <c:f>D_Economic!$M$4:$R$4</c:f>
              <c:strCache>
                <c:ptCount val="6"/>
                <c:pt idx="0">
                  <c:v>A</c:v>
                </c:pt>
                <c:pt idx="1">
                  <c:v>C</c:v>
                </c:pt>
                <c:pt idx="2">
                  <c:v>M</c:v>
                </c:pt>
                <c:pt idx="3">
                  <c:v>R</c:v>
                </c:pt>
                <c:pt idx="4">
                  <c:v>I</c:v>
                </c:pt>
                <c:pt idx="5">
                  <c:v>M</c:v>
                </c:pt>
              </c:strCache>
            </c:strRef>
          </c:cat>
          <c:val>
            <c:numRef>
              <c:f>D_Economic!$M$6:$R$6</c:f>
              <c:numCache>
                <c:formatCode>0%</c:formatCode>
                <c:ptCount val="6"/>
                <c:pt idx="0">
                  <c:v>1.1000000000000001</c:v>
                </c:pt>
                <c:pt idx="1">
                  <c:v>1.1800000000000002</c:v>
                </c:pt>
                <c:pt idx="2">
                  <c:v>1.26</c:v>
                </c:pt>
                <c:pt idx="3">
                  <c:v>1.34</c:v>
                </c:pt>
                <c:pt idx="4">
                  <c:v>1.4200000000000002</c:v>
                </c:pt>
                <c:pt idx="5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D_Economic!$L$7</c:f>
              <c:strCache>
                <c:ptCount val="1"/>
                <c:pt idx="0">
                  <c:v>Emperor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strRef>
              <c:f>D_Economic!$M$4:$R$4</c:f>
              <c:strCache>
                <c:ptCount val="6"/>
                <c:pt idx="0">
                  <c:v>A</c:v>
                </c:pt>
                <c:pt idx="1">
                  <c:v>C</c:v>
                </c:pt>
                <c:pt idx="2">
                  <c:v>M</c:v>
                </c:pt>
                <c:pt idx="3">
                  <c:v>R</c:v>
                </c:pt>
                <c:pt idx="4">
                  <c:v>I</c:v>
                </c:pt>
                <c:pt idx="5">
                  <c:v>M</c:v>
                </c:pt>
              </c:strCache>
            </c:strRef>
          </c:cat>
          <c:val>
            <c:numRef>
              <c:f>D_Economic!$M$7:$R$7</c:f>
              <c:numCache>
                <c:formatCode>0%</c:formatCode>
                <c:ptCount val="6"/>
                <c:pt idx="0">
                  <c:v>1.1499999999999999</c:v>
                </c:pt>
                <c:pt idx="1">
                  <c:v>1.27</c:v>
                </c:pt>
                <c:pt idx="2">
                  <c:v>1.39</c:v>
                </c:pt>
                <c:pt idx="3">
                  <c:v>1.5099999999999998</c:v>
                </c:pt>
                <c:pt idx="4">
                  <c:v>1.63</c:v>
                </c:pt>
                <c:pt idx="5">
                  <c:v>1.75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D_Economic!$L$8</c:f>
              <c:strCache>
                <c:ptCount val="1"/>
                <c:pt idx="0">
                  <c:v>Immortal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strRef>
              <c:f>D_Economic!$M$4:$R$4</c:f>
              <c:strCache>
                <c:ptCount val="6"/>
                <c:pt idx="0">
                  <c:v>A</c:v>
                </c:pt>
                <c:pt idx="1">
                  <c:v>C</c:v>
                </c:pt>
                <c:pt idx="2">
                  <c:v>M</c:v>
                </c:pt>
                <c:pt idx="3">
                  <c:v>R</c:v>
                </c:pt>
                <c:pt idx="4">
                  <c:v>I</c:v>
                </c:pt>
                <c:pt idx="5">
                  <c:v>M</c:v>
                </c:pt>
              </c:strCache>
            </c:strRef>
          </c:cat>
          <c:val>
            <c:numRef>
              <c:f>D_Economic!$M$8:$R$8</c:f>
              <c:numCache>
                <c:formatCode>0%</c:formatCode>
                <c:ptCount val="6"/>
                <c:pt idx="0">
                  <c:v>1.2</c:v>
                </c:pt>
                <c:pt idx="1">
                  <c:v>1.3599999999999999</c:v>
                </c:pt>
                <c:pt idx="2">
                  <c:v>1.52</c:v>
                </c:pt>
                <c:pt idx="3">
                  <c:v>1.68</c:v>
                </c:pt>
                <c:pt idx="4">
                  <c:v>1.8399999999999999</c:v>
                </c:pt>
                <c:pt idx="5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D_Economic!$L$9</c:f>
              <c:strCache>
                <c:ptCount val="1"/>
                <c:pt idx="0">
                  <c:v>Deity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strRef>
              <c:f>D_Economic!$M$4:$R$4</c:f>
              <c:strCache>
                <c:ptCount val="6"/>
                <c:pt idx="0">
                  <c:v>A</c:v>
                </c:pt>
                <c:pt idx="1">
                  <c:v>C</c:v>
                </c:pt>
                <c:pt idx="2">
                  <c:v>M</c:v>
                </c:pt>
                <c:pt idx="3">
                  <c:v>R</c:v>
                </c:pt>
                <c:pt idx="4">
                  <c:v>I</c:v>
                </c:pt>
                <c:pt idx="5">
                  <c:v>M</c:v>
                </c:pt>
              </c:strCache>
            </c:strRef>
          </c:cat>
          <c:val>
            <c:numRef>
              <c:f>D_Economic!$M$9:$R$9</c:f>
              <c:numCache>
                <c:formatCode>0%</c:formatCode>
                <c:ptCount val="6"/>
                <c:pt idx="0">
                  <c:v>1.25</c:v>
                </c:pt>
                <c:pt idx="1">
                  <c:v>1.45</c:v>
                </c:pt>
                <c:pt idx="2">
                  <c:v>1.65</c:v>
                </c:pt>
                <c:pt idx="3">
                  <c:v>1.85</c:v>
                </c:pt>
                <c:pt idx="4">
                  <c:v>2.0499999999999998</c:v>
                </c:pt>
                <c:pt idx="5">
                  <c:v>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59360"/>
        <c:axId val="119027904"/>
      </c:lineChart>
      <c:catAx>
        <c:axId val="1181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Era</a:t>
                </a:r>
              </a:p>
            </c:rich>
          </c:tx>
          <c:layout>
            <c:manualLayout>
              <c:xMode val="edge"/>
              <c:yMode val="edge"/>
              <c:x val="0.39949003008822481"/>
              <c:y val="0.881438937588543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902790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19027904"/>
        <c:scaling>
          <c:orientation val="minMax"/>
          <c:max val="2.4"/>
          <c:min val="1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8159360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675914121066855"/>
          <c:y val="0.26282906502640213"/>
          <c:w val="0.2349941353460146"/>
          <c:h val="0.339754645034129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VEM Poll (August)
sub-title
sub-title
sub-title
sub-title
sub-title
sub-title
sub-title
sub-title
sub-title
sub-title
sub-title
sub-title
sub-title
sub-title
sub-title
sub-title
sub-title
sub-title
sub-title
sub-title
sub-title
sub-title
sub-title
sub-tit</a:t>
            </a:r>
          </a:p>
        </c:rich>
      </c:tx>
      <c:layout>
        <c:manualLayout>
          <c:xMode val="edge"/>
          <c:yMode val="edge"/>
          <c:x val="0.40626398025381166"/>
          <c:y val="0.3100887431247204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invertIfNegative val="0"/>
          <c:cat>
            <c:strRef>
              <c:f>D_Economic!$B$33:$B$40</c:f>
              <c:strCache>
                <c:ptCount val="8"/>
                <c:pt idx="0">
                  <c:v>Settler </c:v>
                </c:pt>
                <c:pt idx="1">
                  <c:v>Chieftain </c:v>
                </c:pt>
                <c:pt idx="2">
                  <c:v>Warlord </c:v>
                </c:pt>
                <c:pt idx="3">
                  <c:v>Prince </c:v>
                </c:pt>
                <c:pt idx="4">
                  <c:v>King </c:v>
                </c:pt>
                <c:pt idx="5">
                  <c:v>Emperor </c:v>
                </c:pt>
                <c:pt idx="6">
                  <c:v>Immortal </c:v>
                </c:pt>
                <c:pt idx="7">
                  <c:v>Deity </c:v>
                </c:pt>
              </c:strCache>
            </c:strRef>
          </c:cat>
          <c:val>
            <c:numRef>
              <c:f>D_Economic!$C$33:$C$40</c:f>
              <c:numCache>
                <c:formatCode>0.00%</c:formatCode>
                <c:ptCount val="8"/>
                <c:pt idx="0">
                  <c:v>0</c:v>
                </c:pt>
                <c:pt idx="1">
                  <c:v>1.1900000000000001E-2</c:v>
                </c:pt>
                <c:pt idx="2">
                  <c:v>0</c:v>
                </c:pt>
                <c:pt idx="3">
                  <c:v>0.3095</c:v>
                </c:pt>
                <c:pt idx="4">
                  <c:v>0.22620000000000001</c:v>
                </c:pt>
                <c:pt idx="5">
                  <c:v>0.39290000000000003</c:v>
                </c:pt>
                <c:pt idx="6">
                  <c:v>4.7600000000000003E-2</c:v>
                </c:pt>
                <c:pt idx="7">
                  <c:v>1.1900000000000001E-2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8160896"/>
        <c:axId val="119694464"/>
      </c:barChart>
      <c:catAx>
        <c:axId val="118160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9694464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19694464"/>
        <c:scaling>
          <c:orientation val="minMax"/>
          <c:max val="0.4"/>
        </c:scaling>
        <c:delete val="0"/>
        <c:axPos val="b"/>
        <c:numFmt formatCode="0%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8160896"/>
        <c:crosses val="max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ECECEC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Goal
sub-title
sub-title
sub-title
sub-title
sub-title
sub-title
sub-title
sub-title
sub-title
sub-title
sub-title
sub-title
sub-title
sub-title
sub-title
sub-title
sub-title
sub-title
sub-title
sub-title
sub-title
sub-title
sub-title
sub-title
sub-title
</a:t>
            </a:r>
          </a:p>
        </c:rich>
      </c:tx>
      <c:layout>
        <c:manualLayout>
          <c:xMode val="edge"/>
          <c:yMode val="edge"/>
          <c:x val="0.49028828687042886"/>
          <c:y val="0.3100887431247204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invertIfNegative val="0"/>
          <c:cat>
            <c:strRef>
              <c:f>D_Economic!$B$42:$B$49</c:f>
              <c:strCache>
                <c:ptCount val="8"/>
                <c:pt idx="0">
                  <c:v>Settler </c:v>
                </c:pt>
                <c:pt idx="1">
                  <c:v>Chieftain </c:v>
                </c:pt>
                <c:pt idx="2">
                  <c:v>Warlord </c:v>
                </c:pt>
                <c:pt idx="3">
                  <c:v>Prince </c:v>
                </c:pt>
                <c:pt idx="4">
                  <c:v>King </c:v>
                </c:pt>
                <c:pt idx="5">
                  <c:v>Emperor </c:v>
                </c:pt>
                <c:pt idx="6">
                  <c:v>Immortal </c:v>
                </c:pt>
                <c:pt idx="7">
                  <c:v>Deity </c:v>
                </c:pt>
              </c:strCache>
            </c:strRef>
          </c:cat>
          <c:val>
            <c:numRef>
              <c:f>D_Economic!$C$42:$C$49</c:f>
              <c:numCache>
                <c:formatCode>0.00%</c:formatCode>
                <c:ptCount val="8"/>
                <c:pt idx="0">
                  <c:v>0.01</c:v>
                </c:pt>
                <c:pt idx="1">
                  <c:v>0.08</c:v>
                </c:pt>
                <c:pt idx="2">
                  <c:v>0.18</c:v>
                </c:pt>
                <c:pt idx="3">
                  <c:v>0.23</c:v>
                </c:pt>
                <c:pt idx="4">
                  <c:v>0.23</c:v>
                </c:pt>
                <c:pt idx="5">
                  <c:v>0.18</c:v>
                </c:pt>
                <c:pt idx="6">
                  <c:v>0.08</c:v>
                </c:pt>
                <c:pt idx="7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930880"/>
        <c:axId val="119696768"/>
      </c:barChart>
      <c:catAx>
        <c:axId val="119930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9696768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19696768"/>
        <c:scaling>
          <c:orientation val="minMax"/>
          <c:max val="0.4"/>
        </c:scaling>
        <c:delete val="0"/>
        <c:axPos val="b"/>
        <c:numFmt formatCode="0%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9930880"/>
        <c:crosses val="max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ECECEC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Vanilla Poll (June)
sub-title
sub-title
sub-title
sub-title
sub-title
sub-title
sub-title
sub-title
sub-title
sub-title
sub-title
sub-title
sub-title
sub-title
sub-title
sub-title
sub-title
sub-title
sub-title
sub-title
sub-title
sub-title
sub-title
sub-t</a:t>
            </a:r>
          </a:p>
        </c:rich>
      </c:tx>
      <c:layout>
        <c:manualLayout>
          <c:xMode val="edge"/>
          <c:yMode val="edge"/>
          <c:x val="0.40001289604876961"/>
          <c:y val="0.3100887431247204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invertIfNegative val="0"/>
          <c:cat>
            <c:strRef>
              <c:f>D_Economic!$B$52:$B$59</c:f>
              <c:strCache>
                <c:ptCount val="8"/>
                <c:pt idx="0">
                  <c:v>Settler </c:v>
                </c:pt>
                <c:pt idx="1">
                  <c:v>Chieftan </c:v>
                </c:pt>
                <c:pt idx="2">
                  <c:v>Warlord </c:v>
                </c:pt>
                <c:pt idx="3">
                  <c:v>Prince </c:v>
                </c:pt>
                <c:pt idx="4">
                  <c:v>King </c:v>
                </c:pt>
                <c:pt idx="5">
                  <c:v>Emperor </c:v>
                </c:pt>
                <c:pt idx="6">
                  <c:v>Immortal </c:v>
                </c:pt>
                <c:pt idx="7">
                  <c:v>Deity </c:v>
                </c:pt>
              </c:strCache>
            </c:strRef>
          </c:cat>
          <c:val>
            <c:numRef>
              <c:f>D_Economic!$C$52:$C$59</c:f>
              <c:numCache>
                <c:formatCode>0.00%</c:formatCode>
                <c:ptCount val="8"/>
                <c:pt idx="0">
                  <c:v>0</c:v>
                </c:pt>
                <c:pt idx="1">
                  <c:v>8.6E-3</c:v>
                </c:pt>
                <c:pt idx="2">
                  <c:v>8.6E-3</c:v>
                </c:pt>
                <c:pt idx="3">
                  <c:v>0.18099999999999999</c:v>
                </c:pt>
                <c:pt idx="4">
                  <c:v>0.2414</c:v>
                </c:pt>
                <c:pt idx="5">
                  <c:v>0.3448</c:v>
                </c:pt>
                <c:pt idx="6">
                  <c:v>0.13789999999999999</c:v>
                </c:pt>
                <c:pt idx="7">
                  <c:v>7.7600000000000002E-2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931392"/>
        <c:axId val="119699072"/>
      </c:barChart>
      <c:catAx>
        <c:axId val="11993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9699072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19699072"/>
        <c:scaling>
          <c:orientation val="minMax"/>
          <c:max val="0.4"/>
        </c:scaling>
        <c:delete val="0"/>
        <c:axPos val="b"/>
        <c:numFmt formatCode="0%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9931392"/>
        <c:crosses val="max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ECECEC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6777481274597"/>
          <c:y val="7.2628100492423381E-2"/>
          <c:w val="0.78188781508228067"/>
          <c:h val="0.73745455884614508"/>
        </c:manualLayout>
      </c:layout>
      <c:lineChart>
        <c:grouping val="standard"/>
        <c:varyColors val="0"/>
        <c:ser>
          <c:idx val="0"/>
          <c:order val="0"/>
          <c:tx>
            <c:strRef>
              <c:f>'Purchase Priority'!$C$27</c:f>
              <c:strCache>
                <c:ptCount val="1"/>
                <c:pt idx="0">
                  <c:v>Priority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'Purchase Priority'!$B$28:$B$36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'Purchase Priority'!$C$28:$C$36</c:f>
              <c:numCache>
                <c:formatCode>0.00</c:formatCode>
                <c:ptCount val="9"/>
                <c:pt idx="0">
                  <c:v>17.449402268886445</c:v>
                </c:pt>
                <c:pt idx="1">
                  <c:v>10.834705943388391</c:v>
                </c:pt>
                <c:pt idx="2">
                  <c:v>6.7274999493256091</c:v>
                </c:pt>
                <c:pt idx="3">
                  <c:v>4.1772481694156554</c:v>
                </c:pt>
                <c:pt idx="4">
                  <c:v>2.5937424601000019</c:v>
                </c:pt>
                <c:pt idx="5">
                  <c:v>1.6105100000000006</c:v>
                </c:pt>
                <c:pt idx="6">
                  <c:v>1</c:v>
                </c:pt>
                <c:pt idx="7">
                  <c:v>0.62092132305915493</c:v>
                </c:pt>
                <c:pt idx="8">
                  <c:v>0.38554328942953148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98848"/>
        <c:axId val="91723392"/>
      </c:lineChart>
      <c:catAx>
        <c:axId val="915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Happiness</a:t>
                </a:r>
              </a:p>
            </c:rich>
          </c:tx>
          <c:layout>
            <c:manualLayout>
              <c:xMode val="edge"/>
              <c:yMode val="edge"/>
              <c:x val="0.46815226545678873"/>
              <c:y val="0.896677702233380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723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9172339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Happiness Priority</a:t>
                </a:r>
              </a:p>
            </c:rich>
          </c:tx>
          <c:layout>
            <c:manualLayout>
              <c:xMode val="edge"/>
              <c:yMode val="edge"/>
              <c:x val="3.9216943703186492E-2"/>
              <c:y val="0.2960991789306491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598848"/>
        <c:crosses val="autoZero"/>
        <c:crossBetween val="midCat"/>
        <c:majorUnit val="5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50553440819256"/>
          <c:y val="0.12381373413286294"/>
          <c:w val="0.76002369662099345"/>
          <c:h val="0.5523997369004654"/>
        </c:manualLayout>
      </c:layout>
      <c:lineChart>
        <c:grouping val="standard"/>
        <c:varyColors val="0"/>
        <c:ser>
          <c:idx val="0"/>
          <c:order val="0"/>
          <c:tx>
            <c:strRef>
              <c:f>'Purchase Priority'!$C$50</c:f>
              <c:strCache>
                <c:ptCount val="1"/>
                <c:pt idx="0">
                  <c:v>Priority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'Purchase Priority'!$B$51:$B$59</c:f>
              <c:numCache>
                <c:formatCode>General</c:formatCode>
                <c:ptCount val="9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'Purchase Priority'!$C$51:$C$59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99360"/>
        <c:axId val="91725120"/>
      </c:lineChart>
      <c:catAx>
        <c:axId val="9159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(Happiness) - (Unhappiness from Annexing)</a:t>
                </a:r>
              </a:p>
            </c:rich>
          </c:tx>
          <c:layout>
            <c:manualLayout>
              <c:xMode val="edge"/>
              <c:yMode val="edge"/>
              <c:x val="0.2500077949411163"/>
              <c:y val="0.82383753865328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7251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9172512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% Chance to Annex</a:t>
                </a:r>
              </a:p>
            </c:rich>
          </c:tx>
          <c:layout>
            <c:manualLayout>
              <c:xMode val="edge"/>
              <c:yMode val="edge"/>
              <c:x val="4.0001247190578605E-2"/>
              <c:y val="0.138099934225116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599360"/>
        <c:crosses val="autoZero"/>
        <c:crossBetween val="midCat"/>
        <c:majorUnit val="25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5190976568766"/>
          <c:y val="8.2805364511825574E-2"/>
          <c:w val="0.81765018744545892"/>
          <c:h val="0.6942911332145375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'CS Priority'!$A$2:$A$23</c:f>
              <c:numCache>
                <c:formatCode>General</c:formatCode>
                <c:ptCount val="22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</c:numCache>
            </c:numRef>
          </c:cat>
          <c:val>
            <c:numRef>
              <c:f>'CS Priority'!$B$2:$B$23</c:f>
              <c:numCache>
                <c:formatCode>0.0</c:formatCode>
                <c:ptCount val="22"/>
                <c:pt idx="0">
                  <c:v>2.8</c:v>
                </c:pt>
                <c:pt idx="1">
                  <c:v>5</c:v>
                </c:pt>
                <c:pt idx="2">
                  <c:v>6.8</c:v>
                </c:pt>
                <c:pt idx="3">
                  <c:v>8.1999999999999993</c:v>
                </c:pt>
                <c:pt idx="4">
                  <c:v>9.1999999999999993</c:v>
                </c:pt>
                <c:pt idx="5">
                  <c:v>9.8000000000000007</c:v>
                </c:pt>
                <c:pt idx="6">
                  <c:v>10</c:v>
                </c:pt>
                <c:pt idx="7">
                  <c:v>9.8000000000000007</c:v>
                </c:pt>
                <c:pt idx="8">
                  <c:v>9.1999999999999993</c:v>
                </c:pt>
                <c:pt idx="9">
                  <c:v>8.1999999999999993</c:v>
                </c:pt>
                <c:pt idx="10">
                  <c:v>6.8</c:v>
                </c:pt>
                <c:pt idx="11">
                  <c:v>5.6</c:v>
                </c:pt>
                <c:pt idx="12">
                  <c:v>4.666666666666667</c:v>
                </c:pt>
                <c:pt idx="13">
                  <c:v>4</c:v>
                </c:pt>
                <c:pt idx="14">
                  <c:v>3.5</c:v>
                </c:pt>
                <c:pt idx="15">
                  <c:v>3.1111111111111112</c:v>
                </c:pt>
                <c:pt idx="16">
                  <c:v>2.8</c:v>
                </c:pt>
                <c:pt idx="17">
                  <c:v>2.5454545454545454</c:v>
                </c:pt>
                <c:pt idx="18">
                  <c:v>2.3333333333333335</c:v>
                </c:pt>
                <c:pt idx="19">
                  <c:v>2.1538461538461537</c:v>
                </c:pt>
                <c:pt idx="20">
                  <c:v>2</c:v>
                </c:pt>
                <c:pt idx="21">
                  <c:v>1.8666666666666667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0384"/>
        <c:axId val="91711168"/>
      </c:lineChart>
      <c:catAx>
        <c:axId val="916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Current Influence</a:t>
                </a:r>
              </a:p>
            </c:rich>
          </c:tx>
          <c:layout>
            <c:manualLayout>
              <c:xMode val="edge"/>
              <c:yMode val="edge"/>
              <c:x val="0.43853919827901811"/>
              <c:y val="0.882195614222141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7111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1711168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Bribe Priority</a:t>
                </a:r>
              </a:p>
            </c:rich>
          </c:tx>
          <c:layout>
            <c:manualLayout>
              <c:xMode val="edge"/>
              <c:yMode val="edge"/>
              <c:x val="3.2787977441421916E-2"/>
              <c:y val="0.305742884351355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600384"/>
        <c:crosses val="autoZero"/>
        <c:crossBetween val="midCat"/>
        <c:majorUnit val="5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5190976568766"/>
          <c:y val="9.7018180736020615E-2"/>
          <c:w val="0.82174868462563666"/>
          <c:h val="0.64927551723336874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'CS Priority'!$A$26:$A$36</c:f>
              <c:numCache>
                <c:formatCode>0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'CS Priority'!$B$26:$B$36</c:f>
              <c:numCache>
                <c:formatCode>0.0</c:formatCode>
                <c:ptCount val="11"/>
                <c:pt idx="0">
                  <c:v>10</c:v>
                </c:pt>
                <c:pt idx="1">
                  <c:v>6.666666666666667</c:v>
                </c:pt>
                <c:pt idx="2">
                  <c:v>5</c:v>
                </c:pt>
                <c:pt idx="3">
                  <c:v>4</c:v>
                </c:pt>
                <c:pt idx="4">
                  <c:v>3.3333333333333335</c:v>
                </c:pt>
                <c:pt idx="5">
                  <c:v>2.8571428571428572</c:v>
                </c:pt>
                <c:pt idx="6">
                  <c:v>2.5</c:v>
                </c:pt>
                <c:pt idx="7">
                  <c:v>2.2222222222222223</c:v>
                </c:pt>
                <c:pt idx="8">
                  <c:v>2</c:v>
                </c:pt>
                <c:pt idx="9">
                  <c:v>1.8181818181818181</c:v>
                </c:pt>
                <c:pt idx="10">
                  <c:v>1.6666666666666667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1408"/>
        <c:axId val="91711744"/>
      </c:lineChart>
      <c:catAx>
        <c:axId val="916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Distance (tiles)</a:t>
                </a:r>
              </a:p>
            </c:rich>
          </c:tx>
          <c:layout>
            <c:manualLayout>
              <c:xMode val="edge"/>
              <c:yMode val="edge"/>
              <c:x val="0.4528839384096402"/>
              <c:y val="0.8619692211546446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7117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9171174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Bribe Priority</a:t>
                </a:r>
              </a:p>
            </c:rich>
          </c:tx>
          <c:layout>
            <c:manualLayout>
              <c:xMode val="edge"/>
              <c:yMode val="edge"/>
              <c:x val="3.2787977441421916E-2"/>
              <c:y val="0.2873230737182149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601408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019192193643649E-2"/>
          <c:y val="9.7018180736020615E-2"/>
          <c:w val="0.86888140219768073"/>
          <c:h val="0.73509929249984851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'CS Priority'!$A$39:$A$44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'CS Priority'!$B$39:$B$44</c:f>
              <c:numCache>
                <c:formatCode>0.0</c:formatCode>
                <c:ptCount val="6"/>
                <c:pt idx="0">
                  <c:v>3.7255279383549293</c:v>
                </c:pt>
                <c:pt idx="1">
                  <c:v>4.5078888054094648</c:v>
                </c:pt>
                <c:pt idx="2">
                  <c:v>5.4545454545454541</c:v>
                </c:pt>
                <c:pt idx="3">
                  <c:v>6.6000000000000005</c:v>
                </c:pt>
                <c:pt idx="4">
                  <c:v>7.9860000000000024</c:v>
                </c:pt>
                <c:pt idx="5">
                  <c:v>9.6630600000000033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1920"/>
        <c:axId val="91713472"/>
      </c:lineChart>
      <c:catAx>
        <c:axId val="916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71347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9171347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601920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019192193643649E-2"/>
          <c:y val="9.7018180736020615E-2"/>
          <c:w val="0.86478290501750299"/>
          <c:h val="0.73509929249984851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'CS Priority'!$A$47:$A$65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cat>
          <c:val>
            <c:numRef>
              <c:f>'CS Priority'!$B$47:$B$65</c:f>
              <c:numCache>
                <c:formatCode>0.0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3.3333333333333335</c:v>
                </c:pt>
                <c:pt idx="11">
                  <c:v>2.5</c:v>
                </c:pt>
                <c:pt idx="12">
                  <c:v>2</c:v>
                </c:pt>
                <c:pt idx="13">
                  <c:v>1.6666666666666667</c:v>
                </c:pt>
                <c:pt idx="14">
                  <c:v>1.4285714285714286</c:v>
                </c:pt>
                <c:pt idx="15">
                  <c:v>1.25</c:v>
                </c:pt>
                <c:pt idx="16">
                  <c:v>1.1111111111111112</c:v>
                </c:pt>
                <c:pt idx="17">
                  <c:v>1</c:v>
                </c:pt>
                <c:pt idx="18">
                  <c:v>0.90909090909090906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49984"/>
        <c:axId val="91715200"/>
      </c:lineChart>
      <c:catAx>
        <c:axId val="1166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7152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91715200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6649984"/>
        <c:crosses val="autoZero"/>
        <c:crossBetween val="midCat"/>
        <c:majorUnit val="2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8674815004077"/>
          <c:y val="8.0999482420487282E-2"/>
          <c:w val="0.82498256159225869"/>
          <c:h val="0.7071877888250235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'CS Priority UN'!$A$2:$A$23</c:f>
              <c:numCache>
                <c:formatCode>General</c:formatCode>
                <c:ptCount val="22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</c:numCache>
            </c:numRef>
          </c:cat>
          <c:val>
            <c:numRef>
              <c:f>'CS Priority UN'!$B$2:$B$23</c:f>
              <c:numCache>
                <c:formatCode>0.00</c:formatCode>
                <c:ptCount val="22"/>
                <c:pt idx="0">
                  <c:v>7.1428571428571425E-2</c:v>
                </c:pt>
                <c:pt idx="1">
                  <c:v>6.6666666666666666E-2</c:v>
                </c:pt>
                <c:pt idx="2">
                  <c:v>6.25E-2</c:v>
                </c:pt>
                <c:pt idx="3">
                  <c:v>5.8823529411764705E-2</c:v>
                </c:pt>
                <c:pt idx="4">
                  <c:v>5.5555555555555552E-2</c:v>
                </c:pt>
                <c:pt idx="5">
                  <c:v>5.2631578947368418E-2</c:v>
                </c:pt>
                <c:pt idx="6">
                  <c:v>0.05</c:v>
                </c:pt>
                <c:pt idx="7">
                  <c:v>4.7619047619047616E-2</c:v>
                </c:pt>
                <c:pt idx="8">
                  <c:v>4.5454545454545456E-2</c:v>
                </c:pt>
                <c:pt idx="9">
                  <c:v>4.3478260869565216E-2</c:v>
                </c:pt>
                <c:pt idx="10">
                  <c:v>4.1666666666666664E-2</c:v>
                </c:pt>
                <c:pt idx="11">
                  <c:v>0.04</c:v>
                </c:pt>
                <c:pt idx="12">
                  <c:v>3.8461538461538464E-2</c:v>
                </c:pt>
                <c:pt idx="13">
                  <c:v>3.7037037037037035E-2</c:v>
                </c:pt>
                <c:pt idx="14">
                  <c:v>3.5714285714285712E-2</c:v>
                </c:pt>
                <c:pt idx="15">
                  <c:v>3.4482758620689655E-2</c:v>
                </c:pt>
                <c:pt idx="16">
                  <c:v>3.3333333333333333E-2</c:v>
                </c:pt>
                <c:pt idx="17">
                  <c:v>3.2258064516129031E-2</c:v>
                </c:pt>
                <c:pt idx="18">
                  <c:v>3.125E-2</c:v>
                </c:pt>
                <c:pt idx="19">
                  <c:v>3.0303030303030304E-2</c:v>
                </c:pt>
                <c:pt idx="20">
                  <c:v>2.9411764705882353E-2</c:v>
                </c:pt>
                <c:pt idx="21">
                  <c:v>2.8571428571428571E-2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2432"/>
        <c:axId val="119022144"/>
      </c:lineChart>
      <c:catAx>
        <c:axId val="916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Current Influence</a:t>
                </a:r>
              </a:p>
            </c:rich>
          </c:tx>
          <c:layout>
            <c:manualLayout>
              <c:xMode val="edge"/>
              <c:yMode val="edge"/>
              <c:x val="0.45755335348814347"/>
              <c:y val="0.88476357720839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90221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902214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Bribe Priority</a:t>
                </a:r>
              </a:p>
            </c:rich>
          </c:tx>
          <c:layout>
            <c:manualLayout>
              <c:xMode val="edge"/>
              <c:yMode val="edge"/>
              <c:x val="2.7730506272008695E-2"/>
              <c:y val="0.31153647084802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602432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8833837203587"/>
          <c:y val="8.0999482420487282E-2"/>
          <c:w val="0.83711465808626251"/>
          <c:h val="0.77884117712006995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'CS Priority UN'!$A$27:$A$47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'CS Priority UN'!$B$27:$B$47</c:f>
              <c:numCache>
                <c:formatCode>0.0</c:formatCode>
                <c:ptCount val="2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60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99872"/>
        <c:axId val="119022720"/>
      </c:lineChart>
      <c:catAx>
        <c:axId val="915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90227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902272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1599872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95250</xdr:rowOff>
    </xdr:from>
    <xdr:to>
      <xdr:col>11</xdr:col>
      <xdr:colOff>495300</xdr:colOff>
      <xdr:row>20</xdr:row>
      <xdr:rowOff>76200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24</xdr:row>
      <xdr:rowOff>133350</xdr:rowOff>
    </xdr:from>
    <xdr:to>
      <xdr:col>9</xdr:col>
      <xdr:colOff>495300</xdr:colOff>
      <xdr:row>45</xdr:row>
      <xdr:rowOff>142875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48</xdr:row>
      <xdr:rowOff>38100</xdr:rowOff>
    </xdr:from>
    <xdr:to>
      <xdr:col>9</xdr:col>
      <xdr:colOff>419100</xdr:colOff>
      <xdr:row>60</xdr:row>
      <xdr:rowOff>95250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95250</xdr:rowOff>
    </xdr:from>
    <xdr:to>
      <xdr:col>8</xdr:col>
      <xdr:colOff>219075</xdr:colOff>
      <xdr:row>19</xdr:row>
      <xdr:rowOff>9525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17</xdr:row>
      <xdr:rowOff>19050</xdr:rowOff>
    </xdr:from>
    <xdr:to>
      <xdr:col>8</xdr:col>
      <xdr:colOff>219075</xdr:colOff>
      <xdr:row>32</xdr:row>
      <xdr:rowOff>142875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200025</xdr:colOff>
      <xdr:row>30</xdr:row>
      <xdr:rowOff>85725</xdr:rowOff>
    </xdr:from>
    <xdr:to>
      <xdr:col>8</xdr:col>
      <xdr:colOff>219075</xdr:colOff>
      <xdr:row>46</xdr:row>
      <xdr:rowOff>47625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200025</xdr:colOff>
      <xdr:row>46</xdr:row>
      <xdr:rowOff>152400</xdr:rowOff>
    </xdr:from>
    <xdr:to>
      <xdr:col>8</xdr:col>
      <xdr:colOff>219075</xdr:colOff>
      <xdr:row>62</xdr:row>
      <xdr:rowOff>114300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95250</xdr:rowOff>
    </xdr:from>
    <xdr:to>
      <xdr:col>9</xdr:col>
      <xdr:colOff>295275</xdr:colOff>
      <xdr:row>19</xdr:row>
      <xdr:rowOff>76200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25</xdr:row>
      <xdr:rowOff>19050</xdr:rowOff>
    </xdr:from>
    <xdr:to>
      <xdr:col>9</xdr:col>
      <xdr:colOff>295275</xdr:colOff>
      <xdr:row>43</xdr:row>
      <xdr:rowOff>161925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0</xdr:rowOff>
    </xdr:from>
    <xdr:to>
      <xdr:col>5</xdr:col>
      <xdr:colOff>371475</xdr:colOff>
      <xdr:row>29</xdr:row>
      <xdr:rowOff>95250</xdr:rowOff>
    </xdr:to>
    <xdr:graphicFrame macro="">
      <xdr:nvGraphicFramePr>
        <xdr:cNvPr id="15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11</xdr:row>
      <xdr:rowOff>0</xdr:rowOff>
    </xdr:from>
    <xdr:to>
      <xdr:col>9</xdr:col>
      <xdr:colOff>533400</xdr:colOff>
      <xdr:row>29</xdr:row>
      <xdr:rowOff>95250</xdr:rowOff>
    </xdr:to>
    <xdr:graphicFrame macro="">
      <xdr:nvGraphicFramePr>
        <xdr:cNvPr id="153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11</xdr:row>
      <xdr:rowOff>9525</xdr:rowOff>
    </xdr:from>
    <xdr:to>
      <xdr:col>16</xdr:col>
      <xdr:colOff>0</xdr:colOff>
      <xdr:row>29</xdr:row>
      <xdr:rowOff>66675</xdr:rowOff>
    </xdr:to>
    <xdr:graphicFrame macro="">
      <xdr:nvGraphicFramePr>
        <xdr:cNvPr id="153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31</xdr:row>
      <xdr:rowOff>57150</xdr:rowOff>
    </xdr:from>
    <xdr:to>
      <xdr:col>12</xdr:col>
      <xdr:colOff>142875</xdr:colOff>
      <xdr:row>46</xdr:row>
      <xdr:rowOff>85725</xdr:rowOff>
    </xdr:to>
    <xdr:graphicFrame macro="">
      <xdr:nvGraphicFramePr>
        <xdr:cNvPr id="153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133350</xdr:colOff>
      <xdr:row>31</xdr:row>
      <xdr:rowOff>57150</xdr:rowOff>
    </xdr:from>
    <xdr:to>
      <xdr:col>16</xdr:col>
      <xdr:colOff>257175</xdr:colOff>
      <xdr:row>46</xdr:row>
      <xdr:rowOff>85725</xdr:rowOff>
    </xdr:to>
    <xdr:graphicFrame macro="">
      <xdr:nvGraphicFramePr>
        <xdr:cNvPr id="153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485775</xdr:colOff>
      <xdr:row>31</xdr:row>
      <xdr:rowOff>57150</xdr:rowOff>
    </xdr:from>
    <xdr:to>
      <xdr:col>8</xdr:col>
      <xdr:colOff>647700</xdr:colOff>
      <xdr:row>46</xdr:row>
      <xdr:rowOff>85725</xdr:rowOff>
    </xdr:to>
    <xdr:graphicFrame macro="">
      <xdr:nvGraphicFramePr>
        <xdr:cNvPr id="1536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B4B4B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7"/>
  </sheetPr>
  <dimension ref="A1:J119"/>
  <sheetViews>
    <sheetView topLeftCell="A88" workbookViewId="0">
      <selection activeCell="E70" sqref="E70"/>
    </sheetView>
  </sheetViews>
  <sheetFormatPr defaultColWidth="11.5703125" defaultRowHeight="12.75" x14ac:dyDescent="0.2"/>
  <cols>
    <col min="1" max="1" width="11.42578125" style="1" customWidth="1"/>
    <col min="2" max="2" width="12.28515625" style="2" customWidth="1"/>
    <col min="3" max="3" width="10.28515625" style="1" customWidth="1"/>
    <col min="4" max="4" width="18.42578125" style="1" customWidth="1"/>
    <col min="5" max="5" width="32.7109375" style="3" customWidth="1"/>
    <col min="6" max="6" width="3.42578125" style="4" customWidth="1"/>
    <col min="7" max="7" width="3" style="5" customWidth="1"/>
    <col min="8" max="8" width="18" style="6" customWidth="1"/>
    <col min="9" max="9" width="52.85546875" style="7" customWidth="1"/>
    <col min="10" max="16384" width="11.5703125" style="6"/>
  </cols>
  <sheetData>
    <row r="1" spans="1:10" ht="28.9" customHeight="1" x14ac:dyDescent="0.2">
      <c r="C1" s="2" t="s">
        <v>0</v>
      </c>
      <c r="D1" s="2" t="s">
        <v>1</v>
      </c>
      <c r="E1" s="8" t="s">
        <v>2</v>
      </c>
      <c r="F1" s="8"/>
      <c r="G1" s="9" t="s">
        <v>3</v>
      </c>
      <c r="H1" s="10" t="s">
        <v>4</v>
      </c>
      <c r="I1" s="11" t="s">
        <v>5</v>
      </c>
    </row>
    <row r="2" spans="1:10" s="19" customFormat="1" ht="13.7" customHeight="1" x14ac:dyDescent="0.2">
      <c r="A2" s="12"/>
      <c r="B2" s="13"/>
      <c r="C2" s="12"/>
      <c r="D2" s="14"/>
      <c r="E2" s="15"/>
      <c r="F2" s="15"/>
      <c r="G2" s="16" t="s">
        <v>6</v>
      </c>
      <c r="H2" s="17" t="s">
        <v>7</v>
      </c>
      <c r="I2" s="18" t="s">
        <v>8</v>
      </c>
      <c r="J2" s="6"/>
    </row>
    <row r="3" spans="1:10" s="19" customFormat="1" x14ac:dyDescent="0.2">
      <c r="A3" s="12" t="s">
        <v>9</v>
      </c>
      <c r="B3" s="13" t="s">
        <v>10</v>
      </c>
      <c r="C3" s="12" t="s">
        <v>11</v>
      </c>
      <c r="D3" s="14" t="s">
        <v>12</v>
      </c>
      <c r="E3" s="20"/>
      <c r="F3" s="20" t="s">
        <v>13</v>
      </c>
      <c r="G3" s="21" t="s">
        <v>14</v>
      </c>
      <c r="H3" s="22" t="s">
        <v>15</v>
      </c>
      <c r="I3" s="23" t="s">
        <v>16</v>
      </c>
      <c r="J3" s="6"/>
    </row>
    <row r="4" spans="1:10" s="19" customFormat="1" x14ac:dyDescent="0.2">
      <c r="A4" s="12"/>
      <c r="B4" s="13"/>
      <c r="C4" s="12"/>
      <c r="D4" s="14"/>
      <c r="E4" s="24"/>
      <c r="F4" s="24"/>
      <c r="G4" s="25" t="s">
        <v>3</v>
      </c>
      <c r="H4" s="26" t="s">
        <v>17</v>
      </c>
      <c r="I4" s="27" t="s">
        <v>18</v>
      </c>
      <c r="J4" s="6"/>
    </row>
    <row r="5" spans="1:10" s="19" customFormat="1" x14ac:dyDescent="0.2">
      <c r="A5" s="12"/>
      <c r="B5" s="13"/>
      <c r="C5" s="12"/>
      <c r="D5" s="14"/>
      <c r="E5" s="24" t="s">
        <v>19</v>
      </c>
      <c r="F5" s="24" t="s">
        <v>13</v>
      </c>
      <c r="G5" s="28" t="s">
        <v>3</v>
      </c>
      <c r="H5" s="29" t="s">
        <v>20</v>
      </c>
      <c r="I5" s="30" t="s">
        <v>21</v>
      </c>
      <c r="J5" s="6"/>
    </row>
    <row r="6" spans="1:10" x14ac:dyDescent="0.2">
      <c r="D6" s="31"/>
      <c r="E6" s="32" t="s">
        <v>22</v>
      </c>
      <c r="F6" s="32"/>
      <c r="G6" s="33" t="s">
        <v>6</v>
      </c>
      <c r="H6" s="34" t="s">
        <v>23</v>
      </c>
      <c r="I6" s="35" t="s">
        <v>24</v>
      </c>
    </row>
    <row r="7" spans="1:10" x14ac:dyDescent="0.2">
      <c r="A7" s="1" t="s">
        <v>25</v>
      </c>
      <c r="B7" s="2" t="s">
        <v>26</v>
      </c>
      <c r="C7" s="1" t="s">
        <v>11</v>
      </c>
      <c r="D7" s="31" t="s">
        <v>27</v>
      </c>
      <c r="E7" s="36"/>
      <c r="F7" s="36"/>
      <c r="G7" s="37" t="s">
        <v>3</v>
      </c>
      <c r="H7" s="38" t="s">
        <v>28</v>
      </c>
      <c r="I7" s="39" t="s">
        <v>29</v>
      </c>
    </row>
    <row r="8" spans="1:10" x14ac:dyDescent="0.2">
      <c r="D8" s="31"/>
      <c r="E8" s="40" t="s">
        <v>30</v>
      </c>
      <c r="F8" s="41" t="s">
        <v>31</v>
      </c>
      <c r="G8" s="41" t="s">
        <v>14</v>
      </c>
      <c r="H8" s="42" t="s">
        <v>32</v>
      </c>
      <c r="I8" s="43" t="s">
        <v>33</v>
      </c>
    </row>
    <row r="9" spans="1:10" x14ac:dyDescent="0.2">
      <c r="D9" s="31"/>
      <c r="E9" s="36" t="s">
        <v>34</v>
      </c>
      <c r="F9" s="36"/>
      <c r="G9" s="44" t="s">
        <v>3</v>
      </c>
      <c r="H9" s="45" t="s">
        <v>35</v>
      </c>
      <c r="I9" s="46" t="s">
        <v>36</v>
      </c>
    </row>
    <row r="10" spans="1:10" s="19" customFormat="1" ht="25.5" x14ac:dyDescent="0.2">
      <c r="A10" s="12"/>
      <c r="B10" s="13"/>
      <c r="C10" s="12"/>
      <c r="D10" s="14"/>
      <c r="E10" s="15" t="s">
        <v>37</v>
      </c>
      <c r="F10" s="47" t="s">
        <v>31</v>
      </c>
      <c r="G10" s="16" t="s">
        <v>6</v>
      </c>
      <c r="H10" s="17" t="s">
        <v>38</v>
      </c>
      <c r="I10" s="48" t="s">
        <v>39</v>
      </c>
      <c r="J10" s="6"/>
    </row>
    <row r="11" spans="1:10" s="19" customFormat="1" x14ac:dyDescent="0.2">
      <c r="A11" s="12" t="s">
        <v>40</v>
      </c>
      <c r="B11" s="13" t="s">
        <v>41</v>
      </c>
      <c r="C11" s="12" t="s">
        <v>42</v>
      </c>
      <c r="D11" s="14" t="s">
        <v>43</v>
      </c>
      <c r="E11" s="24"/>
      <c r="F11" s="24"/>
      <c r="G11" s="25" t="s">
        <v>3</v>
      </c>
      <c r="H11" s="26" t="s">
        <v>44</v>
      </c>
      <c r="I11" s="27" t="s">
        <v>45</v>
      </c>
      <c r="J11" s="6"/>
    </row>
    <row r="12" spans="1:10" s="19" customFormat="1" x14ac:dyDescent="0.2">
      <c r="A12" s="12"/>
      <c r="B12" s="13"/>
      <c r="C12" s="13" t="s">
        <v>46</v>
      </c>
      <c r="D12" s="14"/>
      <c r="E12" s="20" t="s">
        <v>47</v>
      </c>
      <c r="F12" s="49" t="s">
        <v>31</v>
      </c>
      <c r="G12" s="49" t="s">
        <v>14</v>
      </c>
      <c r="H12" s="50" t="s">
        <v>48</v>
      </c>
      <c r="I12" s="51" t="s">
        <v>49</v>
      </c>
      <c r="J12" s="6"/>
    </row>
    <row r="13" spans="1:10" s="19" customFormat="1" x14ac:dyDescent="0.2">
      <c r="A13" s="12"/>
      <c r="B13" s="13"/>
      <c r="C13" s="12"/>
      <c r="D13" s="14"/>
      <c r="E13" s="24" t="s">
        <v>50</v>
      </c>
      <c r="F13" s="24"/>
      <c r="G13" s="28" t="s">
        <v>3</v>
      </c>
      <c r="H13" s="29" t="s">
        <v>51</v>
      </c>
      <c r="I13" s="52" t="s">
        <v>52</v>
      </c>
      <c r="J13" s="6"/>
    </row>
    <row r="14" spans="1:10" x14ac:dyDescent="0.2">
      <c r="D14" s="31"/>
      <c r="E14" s="32"/>
      <c r="F14" s="53" t="s">
        <v>31</v>
      </c>
      <c r="G14" s="33" t="s">
        <v>6</v>
      </c>
      <c r="H14" s="34" t="s">
        <v>53</v>
      </c>
      <c r="I14" s="35" t="s">
        <v>54</v>
      </c>
    </row>
    <row r="15" spans="1:10" x14ac:dyDescent="0.2">
      <c r="A15" s="1" t="s">
        <v>55</v>
      </c>
      <c r="B15" s="2" t="s">
        <v>56</v>
      </c>
      <c r="C15" s="1" t="s">
        <v>57</v>
      </c>
      <c r="D15" s="31" t="s">
        <v>58</v>
      </c>
      <c r="E15" s="40"/>
      <c r="F15" s="40" t="s">
        <v>13</v>
      </c>
      <c r="G15" s="54" t="s">
        <v>14</v>
      </c>
      <c r="H15" s="55" t="s">
        <v>59</v>
      </c>
      <c r="I15" s="56" t="s">
        <v>60</v>
      </c>
    </row>
    <row r="16" spans="1:10" x14ac:dyDescent="0.2">
      <c r="D16" s="31"/>
      <c r="E16" s="36"/>
      <c r="F16" s="36" t="s">
        <v>13</v>
      </c>
      <c r="G16" s="44" t="s">
        <v>3</v>
      </c>
      <c r="H16" s="45" t="s">
        <v>61</v>
      </c>
      <c r="I16" s="46" t="s">
        <v>62</v>
      </c>
    </row>
    <row r="17" spans="1:10" s="19" customFormat="1" x14ac:dyDescent="0.2">
      <c r="A17" s="12"/>
      <c r="B17" s="13"/>
      <c r="C17" s="12"/>
      <c r="D17" s="14"/>
      <c r="E17" s="15"/>
      <c r="F17" s="47" t="s">
        <v>31</v>
      </c>
      <c r="G17" s="16" t="s">
        <v>6</v>
      </c>
      <c r="H17" s="17" t="s">
        <v>63</v>
      </c>
      <c r="I17" s="48" t="s">
        <v>64</v>
      </c>
      <c r="J17" s="6"/>
    </row>
    <row r="18" spans="1:10" s="19" customFormat="1" x14ac:dyDescent="0.2">
      <c r="A18" s="12" t="s">
        <v>65</v>
      </c>
      <c r="B18" s="13" t="s">
        <v>66</v>
      </c>
      <c r="C18" s="12" t="s">
        <v>11</v>
      </c>
      <c r="D18" s="14" t="s">
        <v>67</v>
      </c>
      <c r="E18" s="20" t="s">
        <v>68</v>
      </c>
      <c r="F18" s="49" t="s">
        <v>31</v>
      </c>
      <c r="G18" s="21" t="s">
        <v>14</v>
      </c>
      <c r="H18" s="22" t="s">
        <v>69</v>
      </c>
      <c r="I18" s="23" t="s">
        <v>70</v>
      </c>
      <c r="J18" s="6"/>
    </row>
    <row r="19" spans="1:10" s="19" customFormat="1" x14ac:dyDescent="0.2">
      <c r="A19" s="12"/>
      <c r="B19" s="13"/>
      <c r="C19" s="12"/>
      <c r="D19" s="14"/>
      <c r="E19" s="24"/>
      <c r="F19" s="24"/>
      <c r="G19" s="25" t="s">
        <v>3</v>
      </c>
      <c r="H19" s="26" t="s">
        <v>71</v>
      </c>
      <c r="I19" s="27" t="s">
        <v>72</v>
      </c>
      <c r="J19" s="6"/>
    </row>
    <row r="20" spans="1:10" s="19" customFormat="1" x14ac:dyDescent="0.2">
      <c r="A20" s="12"/>
      <c r="B20" s="13"/>
      <c r="C20" s="12"/>
      <c r="D20" s="14"/>
      <c r="E20" s="20" t="s">
        <v>73</v>
      </c>
      <c r="F20" s="20" t="s">
        <v>13</v>
      </c>
      <c r="G20" s="49" t="s">
        <v>14</v>
      </c>
      <c r="H20" s="50" t="s">
        <v>74</v>
      </c>
      <c r="I20" s="51" t="s">
        <v>75</v>
      </c>
      <c r="J20" s="6"/>
    </row>
    <row r="21" spans="1:10" x14ac:dyDescent="0.2">
      <c r="D21" s="31"/>
      <c r="E21" s="32" t="s">
        <v>76</v>
      </c>
      <c r="F21" s="53" t="s">
        <v>31</v>
      </c>
      <c r="G21" s="33" t="s">
        <v>6</v>
      </c>
      <c r="H21" s="34" t="s">
        <v>77</v>
      </c>
      <c r="I21" s="35" t="s">
        <v>78</v>
      </c>
    </row>
    <row r="22" spans="1:10" x14ac:dyDescent="0.2">
      <c r="A22" s="1" t="s">
        <v>79</v>
      </c>
      <c r="B22" s="2" t="s">
        <v>80</v>
      </c>
      <c r="C22" s="1" t="s">
        <v>81</v>
      </c>
      <c r="D22" s="31" t="s">
        <v>82</v>
      </c>
      <c r="E22" s="36"/>
      <c r="F22" s="36"/>
      <c r="G22" s="44" t="s">
        <v>3</v>
      </c>
      <c r="H22" s="45" t="s">
        <v>83</v>
      </c>
      <c r="I22" s="46" t="s">
        <v>84</v>
      </c>
    </row>
    <row r="23" spans="1:10" x14ac:dyDescent="0.2">
      <c r="D23" s="31"/>
      <c r="E23" s="36"/>
      <c r="F23" s="36"/>
      <c r="G23" s="44" t="s">
        <v>3</v>
      </c>
      <c r="H23" s="45" t="s">
        <v>85</v>
      </c>
      <c r="I23" s="46" t="s">
        <v>86</v>
      </c>
    </row>
    <row r="24" spans="1:10" s="19" customFormat="1" x14ac:dyDescent="0.2">
      <c r="A24" s="12"/>
      <c r="B24" s="13"/>
      <c r="C24" s="12"/>
      <c r="D24" s="14"/>
      <c r="E24" s="15"/>
      <c r="F24" s="15"/>
      <c r="G24" s="16" t="s">
        <v>6</v>
      </c>
      <c r="H24" s="17" t="s">
        <v>87</v>
      </c>
      <c r="I24" s="18" t="s">
        <v>88</v>
      </c>
      <c r="J24" s="6"/>
    </row>
    <row r="25" spans="1:10" s="19" customFormat="1" x14ac:dyDescent="0.2">
      <c r="A25" s="12" t="s">
        <v>89</v>
      </c>
      <c r="B25" s="13" t="s">
        <v>90</v>
      </c>
      <c r="C25" s="12" t="s">
        <v>91</v>
      </c>
      <c r="D25" s="14" t="s">
        <v>92</v>
      </c>
      <c r="E25" s="20"/>
      <c r="F25" s="20"/>
      <c r="G25" s="21" t="s">
        <v>14</v>
      </c>
      <c r="H25" s="22" t="s">
        <v>93</v>
      </c>
      <c r="I25" s="23" t="s">
        <v>94</v>
      </c>
      <c r="J25" s="6"/>
    </row>
    <row r="26" spans="1:10" s="19" customFormat="1" x14ac:dyDescent="0.2">
      <c r="A26" s="12"/>
      <c r="B26" s="13"/>
      <c r="C26" s="12"/>
      <c r="D26" s="14"/>
      <c r="E26" s="24"/>
      <c r="F26" s="24"/>
      <c r="G26" s="28" t="s">
        <v>3</v>
      </c>
      <c r="H26" s="29" t="s">
        <v>95</v>
      </c>
      <c r="I26" s="52" t="s">
        <v>96</v>
      </c>
      <c r="J26" s="6"/>
    </row>
    <row r="27" spans="1:10" x14ac:dyDescent="0.2">
      <c r="D27" s="31"/>
      <c r="E27" s="32"/>
      <c r="F27" s="32" t="s">
        <v>13</v>
      </c>
      <c r="G27" s="33" t="s">
        <v>6</v>
      </c>
      <c r="H27" s="34" t="s">
        <v>97</v>
      </c>
      <c r="I27" s="57" t="s">
        <v>98</v>
      </c>
    </row>
    <row r="28" spans="1:10" x14ac:dyDescent="0.2">
      <c r="A28" s="1" t="s">
        <v>99</v>
      </c>
      <c r="B28" s="2" t="s">
        <v>100</v>
      </c>
      <c r="C28" s="1" t="s">
        <v>11</v>
      </c>
      <c r="D28" s="31" t="s">
        <v>60</v>
      </c>
      <c r="E28" s="58"/>
      <c r="F28" s="58" t="s">
        <v>13</v>
      </c>
      <c r="G28" s="59" t="s">
        <v>101</v>
      </c>
      <c r="H28" s="60" t="s">
        <v>102</v>
      </c>
      <c r="I28" s="61" t="s">
        <v>103</v>
      </c>
    </row>
    <row r="29" spans="1:10" x14ac:dyDescent="0.2">
      <c r="D29" s="31"/>
      <c r="E29" s="36"/>
      <c r="F29" s="36"/>
      <c r="G29" s="44" t="s">
        <v>3</v>
      </c>
      <c r="H29" s="45" t="s">
        <v>104</v>
      </c>
      <c r="I29" s="46" t="s">
        <v>105</v>
      </c>
    </row>
    <row r="30" spans="1:10" s="19" customFormat="1" x14ac:dyDescent="0.2">
      <c r="A30" s="12"/>
      <c r="B30" s="13"/>
      <c r="C30" s="12"/>
      <c r="D30" s="14"/>
      <c r="E30" s="15"/>
      <c r="F30" s="15"/>
      <c r="G30" s="62" t="s">
        <v>6</v>
      </c>
      <c r="H30" s="63" t="s">
        <v>106</v>
      </c>
      <c r="I30" s="64" t="s">
        <v>107</v>
      </c>
      <c r="J30" s="6"/>
    </row>
    <row r="31" spans="1:10" s="19" customFormat="1" x14ac:dyDescent="0.2">
      <c r="A31" s="12"/>
      <c r="B31" s="13"/>
      <c r="C31" s="12"/>
      <c r="D31" s="14"/>
      <c r="E31" s="15" t="s">
        <v>108</v>
      </c>
      <c r="F31" s="47" t="s">
        <v>31</v>
      </c>
      <c r="G31" s="16" t="s">
        <v>6</v>
      </c>
      <c r="H31" s="65" t="s">
        <v>109</v>
      </c>
      <c r="I31" s="48" t="s">
        <v>110</v>
      </c>
      <c r="J31" s="6"/>
    </row>
    <row r="32" spans="1:10" s="19" customFormat="1" ht="25.5" x14ac:dyDescent="0.2">
      <c r="A32" s="12" t="s">
        <v>111</v>
      </c>
      <c r="B32" s="13" t="s">
        <v>112</v>
      </c>
      <c r="C32" s="12" t="s">
        <v>11</v>
      </c>
      <c r="D32" s="14" t="s">
        <v>60</v>
      </c>
      <c r="E32" s="20" t="s">
        <v>113</v>
      </c>
      <c r="F32" s="49" t="s">
        <v>31</v>
      </c>
      <c r="G32" s="21" t="s">
        <v>14</v>
      </c>
      <c r="H32" s="50" t="s">
        <v>114</v>
      </c>
      <c r="I32" s="51" t="s">
        <v>115</v>
      </c>
      <c r="J32" s="6"/>
    </row>
    <row r="33" spans="1:10" s="19" customFormat="1" x14ac:dyDescent="0.2">
      <c r="A33" s="12"/>
      <c r="B33" s="13"/>
      <c r="C33" s="12"/>
      <c r="D33" s="14"/>
      <c r="E33" s="66"/>
      <c r="F33" s="66"/>
      <c r="G33" s="67" t="s">
        <v>3</v>
      </c>
      <c r="H33" s="68" t="s">
        <v>116</v>
      </c>
      <c r="I33" s="69" t="s">
        <v>117</v>
      </c>
      <c r="J33" s="6"/>
    </row>
    <row r="34" spans="1:10" s="79" customFormat="1" x14ac:dyDescent="0.2">
      <c r="A34" s="70"/>
      <c r="B34" s="71"/>
      <c r="C34" s="70"/>
      <c r="D34" s="72"/>
      <c r="E34" s="73"/>
      <c r="F34" s="74" t="s">
        <v>31</v>
      </c>
      <c r="G34" s="75" t="s">
        <v>3</v>
      </c>
      <c r="H34" s="76" t="s">
        <v>118</v>
      </c>
      <c r="I34" s="77" t="s">
        <v>119</v>
      </c>
      <c r="J34" s="78"/>
    </row>
    <row r="35" spans="1:10" x14ac:dyDescent="0.2">
      <c r="D35" s="31"/>
      <c r="E35" s="32" t="s">
        <v>120</v>
      </c>
      <c r="F35" s="47" t="s">
        <v>31</v>
      </c>
      <c r="G35" s="33" t="s">
        <v>6</v>
      </c>
      <c r="H35" s="80" t="s">
        <v>121</v>
      </c>
      <c r="I35" s="57" t="s">
        <v>122</v>
      </c>
    </row>
    <row r="36" spans="1:10" x14ac:dyDescent="0.2">
      <c r="A36" s="1" t="s">
        <v>123</v>
      </c>
      <c r="B36" s="2" t="s">
        <v>124</v>
      </c>
      <c r="C36" s="1" t="s">
        <v>125</v>
      </c>
      <c r="D36" s="31" t="s">
        <v>126</v>
      </c>
      <c r="E36" s="40"/>
      <c r="F36" s="40"/>
      <c r="G36" s="81" t="s">
        <v>14</v>
      </c>
      <c r="H36" s="82" t="s">
        <v>127</v>
      </c>
      <c r="I36" s="83" t="s">
        <v>128</v>
      </c>
    </row>
    <row r="37" spans="1:10" x14ac:dyDescent="0.2">
      <c r="D37" s="31"/>
      <c r="E37" s="40" t="s">
        <v>129</v>
      </c>
      <c r="F37" s="40" t="s">
        <v>13</v>
      </c>
      <c r="G37" s="41" t="s">
        <v>14</v>
      </c>
      <c r="H37" s="42" t="s">
        <v>130</v>
      </c>
      <c r="I37" s="43" t="s">
        <v>131</v>
      </c>
    </row>
    <row r="38" spans="1:10" x14ac:dyDescent="0.2">
      <c r="D38" s="31"/>
      <c r="E38" s="36"/>
      <c r="F38" s="36"/>
      <c r="G38" s="37" t="s">
        <v>3</v>
      </c>
      <c r="H38" s="38" t="s">
        <v>132</v>
      </c>
      <c r="I38" s="39" t="s">
        <v>133</v>
      </c>
    </row>
    <row r="39" spans="1:10" x14ac:dyDescent="0.2">
      <c r="D39" s="31"/>
      <c r="E39" s="36" t="s">
        <v>134</v>
      </c>
      <c r="F39" s="84" t="s">
        <v>31</v>
      </c>
      <c r="G39" s="44" t="s">
        <v>3</v>
      </c>
      <c r="H39" s="85" t="s">
        <v>135</v>
      </c>
      <c r="I39" s="86" t="s">
        <v>136</v>
      </c>
    </row>
    <row r="40" spans="1:10" s="19" customFormat="1" x14ac:dyDescent="0.2">
      <c r="A40" s="12"/>
      <c r="B40" s="13"/>
      <c r="C40" s="12"/>
      <c r="D40" s="14"/>
      <c r="E40" s="15" t="s">
        <v>137</v>
      </c>
      <c r="F40" s="15"/>
      <c r="G40" s="16" t="s">
        <v>6</v>
      </c>
      <c r="H40" s="17" t="s">
        <v>138</v>
      </c>
      <c r="I40" s="18" t="s">
        <v>139</v>
      </c>
      <c r="J40" s="6"/>
    </row>
    <row r="41" spans="1:10" s="19" customFormat="1" x14ac:dyDescent="0.2">
      <c r="A41" s="12" t="s">
        <v>140</v>
      </c>
      <c r="B41" s="13" t="s">
        <v>141</v>
      </c>
      <c r="C41" s="12" t="s">
        <v>11</v>
      </c>
      <c r="D41" s="14" t="s">
        <v>142</v>
      </c>
      <c r="E41" s="20" t="s">
        <v>143</v>
      </c>
      <c r="F41" s="20"/>
      <c r="G41" s="21" t="s">
        <v>14</v>
      </c>
      <c r="H41" s="22" t="s">
        <v>144</v>
      </c>
      <c r="I41" s="23" t="s">
        <v>145</v>
      </c>
      <c r="J41" s="6"/>
    </row>
    <row r="42" spans="1:10" s="19" customFormat="1" x14ac:dyDescent="0.2">
      <c r="A42" s="12"/>
      <c r="B42" s="13"/>
      <c r="C42" s="12"/>
      <c r="D42" s="14"/>
      <c r="E42" s="24" t="s">
        <v>146</v>
      </c>
      <c r="F42" s="24"/>
      <c r="G42" s="28" t="s">
        <v>3</v>
      </c>
      <c r="H42" s="29" t="s">
        <v>147</v>
      </c>
      <c r="I42" s="52" t="s">
        <v>148</v>
      </c>
      <c r="J42" s="6"/>
    </row>
    <row r="43" spans="1:10" x14ac:dyDescent="0.2">
      <c r="D43" s="31"/>
      <c r="E43" s="32"/>
      <c r="F43" s="32"/>
      <c r="G43" s="33" t="s">
        <v>6</v>
      </c>
      <c r="H43" s="34" t="s">
        <v>149</v>
      </c>
      <c r="I43" s="35" t="s">
        <v>150</v>
      </c>
    </row>
    <row r="44" spans="1:10" x14ac:dyDescent="0.2">
      <c r="A44" s="1" t="s">
        <v>151</v>
      </c>
      <c r="B44" s="2" t="s">
        <v>152</v>
      </c>
      <c r="C44" s="1" t="s">
        <v>11</v>
      </c>
      <c r="D44" s="31" t="s">
        <v>153</v>
      </c>
      <c r="E44" s="40" t="s">
        <v>154</v>
      </c>
      <c r="F44" s="40"/>
      <c r="G44" s="54" t="s">
        <v>14</v>
      </c>
      <c r="H44" s="55" t="s">
        <v>155</v>
      </c>
      <c r="I44" s="56" t="s">
        <v>156</v>
      </c>
    </row>
    <row r="45" spans="1:10" x14ac:dyDescent="0.2">
      <c r="D45" s="31"/>
      <c r="E45" s="36"/>
      <c r="F45" s="84" t="s">
        <v>31</v>
      </c>
      <c r="G45" s="44" t="s">
        <v>3</v>
      </c>
      <c r="H45" s="45" t="s">
        <v>157</v>
      </c>
      <c r="I45" s="46" t="s">
        <v>158</v>
      </c>
    </row>
    <row r="46" spans="1:10" s="19" customFormat="1" x14ac:dyDescent="0.2">
      <c r="A46" s="12"/>
      <c r="B46" s="13"/>
      <c r="C46" s="12"/>
      <c r="D46" s="14"/>
      <c r="E46" s="15"/>
      <c r="F46" s="15"/>
      <c r="G46" s="16" t="s">
        <v>6</v>
      </c>
      <c r="H46" s="17" t="s">
        <v>159</v>
      </c>
      <c r="I46" s="18" t="s">
        <v>160</v>
      </c>
      <c r="J46" s="6"/>
    </row>
    <row r="47" spans="1:10" s="19" customFormat="1" x14ac:dyDescent="0.2">
      <c r="A47" s="12" t="s">
        <v>161</v>
      </c>
      <c r="B47" s="13" t="s">
        <v>162</v>
      </c>
      <c r="C47" s="12" t="s">
        <v>91</v>
      </c>
      <c r="D47" s="14" t="s">
        <v>163</v>
      </c>
      <c r="E47" s="20"/>
      <c r="F47" s="20"/>
      <c r="G47" s="21" t="s">
        <v>14</v>
      </c>
      <c r="H47" s="22" t="s">
        <v>164</v>
      </c>
      <c r="I47" s="23" t="s">
        <v>165</v>
      </c>
      <c r="J47" s="6"/>
    </row>
    <row r="48" spans="1:10" s="19" customFormat="1" x14ac:dyDescent="0.2">
      <c r="A48" s="12"/>
      <c r="B48" s="13"/>
      <c r="C48" s="12"/>
      <c r="D48" s="14"/>
      <c r="E48" s="24"/>
      <c r="F48" s="24"/>
      <c r="G48" s="28" t="s">
        <v>3</v>
      </c>
      <c r="H48" s="29" t="s">
        <v>166</v>
      </c>
      <c r="I48" s="52" t="s">
        <v>167</v>
      </c>
      <c r="J48" s="6"/>
    </row>
    <row r="49" spans="1:10" x14ac:dyDescent="0.2">
      <c r="D49" s="31"/>
      <c r="E49" s="32" t="s">
        <v>168</v>
      </c>
      <c r="F49" s="53" t="s">
        <v>31</v>
      </c>
      <c r="G49" s="33" t="s">
        <v>6</v>
      </c>
      <c r="H49" s="80" t="s">
        <v>169</v>
      </c>
      <c r="I49" s="35" t="s">
        <v>170</v>
      </c>
    </row>
    <row r="50" spans="1:10" x14ac:dyDescent="0.2">
      <c r="A50" s="1" t="s">
        <v>171</v>
      </c>
      <c r="B50" s="2" t="s">
        <v>172</v>
      </c>
      <c r="C50" s="1" t="s">
        <v>11</v>
      </c>
      <c r="D50" s="31" t="s">
        <v>173</v>
      </c>
      <c r="E50" s="40"/>
      <c r="F50" s="40"/>
      <c r="G50" s="54" t="s">
        <v>14</v>
      </c>
      <c r="H50" s="55" t="s">
        <v>174</v>
      </c>
      <c r="I50" s="56" t="s">
        <v>175</v>
      </c>
    </row>
    <row r="51" spans="1:10" x14ac:dyDescent="0.2">
      <c r="D51" s="31"/>
      <c r="E51" s="36"/>
      <c r="F51" s="36"/>
      <c r="G51" s="44" t="s">
        <v>3</v>
      </c>
      <c r="H51" s="45" t="s">
        <v>176</v>
      </c>
      <c r="I51" s="46" t="s">
        <v>177</v>
      </c>
    </row>
    <row r="52" spans="1:10" s="19" customFormat="1" x14ac:dyDescent="0.2">
      <c r="A52" s="12"/>
      <c r="B52" s="13"/>
      <c r="C52" s="12"/>
      <c r="D52" s="14"/>
      <c r="E52" s="15" t="s">
        <v>178</v>
      </c>
      <c r="F52" s="47" t="s">
        <v>31</v>
      </c>
      <c r="G52" s="16" t="s">
        <v>6</v>
      </c>
      <c r="H52" s="17" t="s">
        <v>179</v>
      </c>
      <c r="I52" s="18" t="s">
        <v>180</v>
      </c>
      <c r="J52" s="6"/>
    </row>
    <row r="53" spans="1:10" s="19" customFormat="1" x14ac:dyDescent="0.2">
      <c r="A53" s="12" t="s">
        <v>181</v>
      </c>
      <c r="B53" s="13" t="s">
        <v>182</v>
      </c>
      <c r="C53" s="12" t="s">
        <v>42</v>
      </c>
      <c r="D53" s="14" t="s">
        <v>183</v>
      </c>
      <c r="E53" s="20" t="s">
        <v>184</v>
      </c>
      <c r="F53" s="49" t="s">
        <v>31</v>
      </c>
      <c r="G53" s="21" t="s">
        <v>14</v>
      </c>
      <c r="H53" s="22" t="s">
        <v>185</v>
      </c>
      <c r="I53" s="23" t="s">
        <v>186</v>
      </c>
      <c r="J53" s="6"/>
    </row>
    <row r="54" spans="1:10" s="19" customFormat="1" x14ac:dyDescent="0.2">
      <c r="A54" s="12"/>
      <c r="B54" s="13"/>
      <c r="C54" s="12" t="s">
        <v>187</v>
      </c>
      <c r="D54" s="14"/>
      <c r="E54" s="24" t="s">
        <v>188</v>
      </c>
      <c r="F54" s="87" t="s">
        <v>31</v>
      </c>
      <c r="G54" s="28" t="s">
        <v>3</v>
      </c>
      <c r="H54" s="29" t="s">
        <v>189</v>
      </c>
      <c r="I54" s="52" t="s">
        <v>190</v>
      </c>
      <c r="J54" s="6"/>
    </row>
    <row r="55" spans="1:10" ht="15" x14ac:dyDescent="0.2">
      <c r="D55" s="31"/>
      <c r="E55" s="32"/>
      <c r="F55" s="32"/>
      <c r="G55" s="33" t="s">
        <v>6</v>
      </c>
      <c r="H55" s="88" t="s">
        <v>191</v>
      </c>
      <c r="I55" s="89" t="s">
        <v>192</v>
      </c>
    </row>
    <row r="56" spans="1:10" x14ac:dyDescent="0.2">
      <c r="D56" s="31"/>
      <c r="E56" s="32" t="s">
        <v>193</v>
      </c>
      <c r="F56" s="32" t="s">
        <v>13</v>
      </c>
      <c r="G56" s="53" t="s">
        <v>6</v>
      </c>
      <c r="H56" s="90" t="s">
        <v>194</v>
      </c>
      <c r="I56" s="57" t="s">
        <v>195</v>
      </c>
    </row>
    <row r="57" spans="1:10" x14ac:dyDescent="0.2">
      <c r="A57" s="1" t="s">
        <v>196</v>
      </c>
      <c r="B57" s="2" t="s">
        <v>197</v>
      </c>
      <c r="C57" s="1" t="s">
        <v>11</v>
      </c>
      <c r="D57" s="2" t="s">
        <v>198</v>
      </c>
      <c r="E57" s="36" t="s">
        <v>199</v>
      </c>
      <c r="F57" s="36"/>
      <c r="G57" s="44" t="s">
        <v>3</v>
      </c>
      <c r="H57" s="45" t="s">
        <v>200</v>
      </c>
      <c r="I57" s="46" t="s">
        <v>201</v>
      </c>
    </row>
    <row r="58" spans="1:10" x14ac:dyDescent="0.2">
      <c r="D58" s="31"/>
      <c r="E58" s="36"/>
      <c r="F58" s="36"/>
      <c r="G58" s="37" t="s">
        <v>3</v>
      </c>
      <c r="H58" s="38" t="s">
        <v>202</v>
      </c>
      <c r="I58" s="39" t="s">
        <v>203</v>
      </c>
    </row>
    <row r="59" spans="1:10" x14ac:dyDescent="0.2">
      <c r="D59" s="31"/>
      <c r="E59" s="36" t="s">
        <v>204</v>
      </c>
      <c r="F59" s="36" t="s">
        <v>13</v>
      </c>
      <c r="G59" s="84" t="s">
        <v>3</v>
      </c>
      <c r="H59" s="85" t="s">
        <v>205</v>
      </c>
      <c r="I59" s="86" t="s">
        <v>206</v>
      </c>
    </row>
    <row r="60" spans="1:10" s="19" customFormat="1" x14ac:dyDescent="0.2">
      <c r="A60" s="12"/>
      <c r="B60" s="13"/>
      <c r="C60" s="12"/>
      <c r="D60" s="14"/>
      <c r="E60" s="15"/>
      <c r="F60" s="15"/>
      <c r="G60" s="62" t="s">
        <v>6</v>
      </c>
      <c r="H60" s="63" t="s">
        <v>207</v>
      </c>
      <c r="I60" s="64" t="s">
        <v>208</v>
      </c>
      <c r="J60" s="6"/>
    </row>
    <row r="61" spans="1:10" s="19" customFormat="1" ht="14.25" x14ac:dyDescent="0.2">
      <c r="A61" s="12"/>
      <c r="B61" s="13"/>
      <c r="C61" s="12"/>
      <c r="D61" s="14"/>
      <c r="E61" s="15" t="s">
        <v>209</v>
      </c>
      <c r="F61" s="15" t="s">
        <v>13</v>
      </c>
      <c r="G61" s="62" t="s">
        <v>6</v>
      </c>
      <c r="H61" s="65" t="s">
        <v>210</v>
      </c>
      <c r="I61" s="48" t="s">
        <v>211</v>
      </c>
      <c r="J61" s="6"/>
    </row>
    <row r="62" spans="1:10" s="19" customFormat="1" x14ac:dyDescent="0.2">
      <c r="A62" s="12" t="s">
        <v>212</v>
      </c>
      <c r="B62" s="13" t="s">
        <v>213</v>
      </c>
      <c r="C62" s="12" t="s">
        <v>42</v>
      </c>
      <c r="D62" s="13" t="s">
        <v>214</v>
      </c>
      <c r="E62" s="24"/>
      <c r="F62" s="24"/>
      <c r="G62" s="25" t="s">
        <v>3</v>
      </c>
      <c r="H62" s="26" t="s">
        <v>215</v>
      </c>
      <c r="I62" s="27" t="s">
        <v>216</v>
      </c>
      <c r="J62" s="6"/>
    </row>
    <row r="63" spans="1:10" s="19" customFormat="1" x14ac:dyDescent="0.2">
      <c r="A63" s="12"/>
      <c r="B63" s="13"/>
      <c r="C63" s="12" t="s">
        <v>125</v>
      </c>
      <c r="D63" s="13"/>
      <c r="E63" s="20" t="s">
        <v>217</v>
      </c>
      <c r="F63" s="20" t="s">
        <v>13</v>
      </c>
      <c r="G63" s="21" t="s">
        <v>14</v>
      </c>
      <c r="H63" s="50" t="s">
        <v>218</v>
      </c>
      <c r="I63" s="51" t="s">
        <v>219</v>
      </c>
      <c r="J63" s="6"/>
    </row>
    <row r="64" spans="1:10" s="19" customFormat="1" x14ac:dyDescent="0.2">
      <c r="A64" s="12"/>
      <c r="B64" s="13"/>
      <c r="C64" s="12"/>
      <c r="D64" s="14"/>
      <c r="E64" s="24" t="s">
        <v>220</v>
      </c>
      <c r="F64" s="87" t="s">
        <v>31</v>
      </c>
      <c r="G64" s="28" t="s">
        <v>3</v>
      </c>
      <c r="H64" s="29" t="s">
        <v>221</v>
      </c>
      <c r="I64" s="52" t="s">
        <v>222</v>
      </c>
      <c r="J64" s="6"/>
    </row>
    <row r="65" spans="1:10" x14ac:dyDescent="0.2">
      <c r="D65" s="31"/>
      <c r="E65" s="32" t="s">
        <v>34</v>
      </c>
      <c r="F65" s="53" t="s">
        <v>31</v>
      </c>
      <c r="G65" s="33" t="s">
        <v>6</v>
      </c>
      <c r="H65" s="34" t="s">
        <v>223</v>
      </c>
      <c r="I65" s="35" t="s">
        <v>224</v>
      </c>
    </row>
    <row r="66" spans="1:10" x14ac:dyDescent="0.2">
      <c r="A66" s="1" t="s">
        <v>225</v>
      </c>
      <c r="B66" s="2" t="s">
        <v>226</v>
      </c>
      <c r="C66" s="1" t="s">
        <v>11</v>
      </c>
      <c r="D66" s="31" t="s">
        <v>227</v>
      </c>
      <c r="E66" s="40" t="s">
        <v>228</v>
      </c>
      <c r="F66" s="40"/>
      <c r="G66" s="54" t="s">
        <v>14</v>
      </c>
      <c r="H66" s="55" t="s">
        <v>229</v>
      </c>
      <c r="I66" s="56" t="s">
        <v>230</v>
      </c>
    </row>
    <row r="67" spans="1:10" x14ac:dyDescent="0.2">
      <c r="D67" s="31"/>
      <c r="E67" s="36" t="s">
        <v>231</v>
      </c>
      <c r="F67" s="84" t="s">
        <v>31</v>
      </c>
      <c r="G67" s="44" t="s">
        <v>3</v>
      </c>
      <c r="H67" s="45" t="s">
        <v>232</v>
      </c>
      <c r="I67" s="46" t="s">
        <v>233</v>
      </c>
    </row>
    <row r="68" spans="1:10" s="19" customFormat="1" x14ac:dyDescent="0.2">
      <c r="A68" s="12"/>
      <c r="B68" s="13"/>
      <c r="C68" s="12"/>
      <c r="D68" s="14"/>
      <c r="E68" s="15"/>
      <c r="F68" s="15"/>
      <c r="G68" s="16" t="s">
        <v>6</v>
      </c>
      <c r="H68" s="17" t="s">
        <v>234</v>
      </c>
      <c r="I68" s="18" t="s">
        <v>235</v>
      </c>
      <c r="J68" s="6"/>
    </row>
    <row r="69" spans="1:10" s="19" customFormat="1" x14ac:dyDescent="0.2">
      <c r="A69" s="12" t="s">
        <v>236</v>
      </c>
      <c r="B69" s="13" t="s">
        <v>237</v>
      </c>
      <c r="C69" s="12" t="s">
        <v>81</v>
      </c>
      <c r="D69" s="14" t="s">
        <v>238</v>
      </c>
      <c r="E69" s="24"/>
      <c r="F69" s="20"/>
      <c r="G69" s="91" t="s">
        <v>14</v>
      </c>
      <c r="H69" s="92" t="s">
        <v>239</v>
      </c>
      <c r="I69" s="93" t="s">
        <v>240</v>
      </c>
      <c r="J69" s="6"/>
    </row>
    <row r="70" spans="1:10" s="19" customFormat="1" x14ac:dyDescent="0.2">
      <c r="A70" s="12"/>
      <c r="B70" s="13"/>
      <c r="C70" s="12"/>
      <c r="D70" s="14"/>
      <c r="E70" s="24"/>
      <c r="F70" s="20" t="s">
        <v>13</v>
      </c>
      <c r="G70" s="21" t="s">
        <v>14</v>
      </c>
      <c r="H70" s="50" t="s">
        <v>241</v>
      </c>
      <c r="I70" s="51" t="s">
        <v>242</v>
      </c>
      <c r="J70" s="6"/>
    </row>
    <row r="71" spans="1:10" s="19" customFormat="1" x14ac:dyDescent="0.2">
      <c r="A71" s="12"/>
      <c r="B71" s="13"/>
      <c r="C71" s="12"/>
      <c r="D71" s="14"/>
      <c r="E71" s="24"/>
      <c r="F71" s="24"/>
      <c r="G71" s="28" t="s">
        <v>3</v>
      </c>
      <c r="H71" s="29" t="s">
        <v>243</v>
      </c>
      <c r="I71" s="52" t="s">
        <v>244</v>
      </c>
      <c r="J71" s="6"/>
    </row>
    <row r="72" spans="1:10" s="19" customFormat="1" x14ac:dyDescent="0.2">
      <c r="A72" s="1"/>
      <c r="B72" s="2"/>
      <c r="C72" s="1"/>
      <c r="D72" s="31"/>
      <c r="E72" s="32" t="s">
        <v>245</v>
      </c>
      <c r="F72" s="32" t="s">
        <v>13</v>
      </c>
      <c r="G72" s="33" t="s">
        <v>6</v>
      </c>
      <c r="H72" s="80" t="s">
        <v>246</v>
      </c>
      <c r="I72" s="57" t="s">
        <v>247</v>
      </c>
      <c r="J72" s="6"/>
    </row>
    <row r="73" spans="1:10" s="19" customFormat="1" x14ac:dyDescent="0.2">
      <c r="A73" s="1" t="s">
        <v>248</v>
      </c>
      <c r="B73" s="2" t="s">
        <v>249</v>
      </c>
      <c r="C73" s="94" t="s">
        <v>11</v>
      </c>
      <c r="D73" s="31" t="s">
        <v>250</v>
      </c>
      <c r="E73" s="36" t="s">
        <v>251</v>
      </c>
      <c r="F73" s="36"/>
      <c r="G73" s="44" t="s">
        <v>3</v>
      </c>
      <c r="H73" s="45" t="s">
        <v>252</v>
      </c>
      <c r="I73" s="46" t="s">
        <v>253</v>
      </c>
      <c r="J73" s="6"/>
    </row>
    <row r="74" spans="1:10" s="19" customFormat="1" x14ac:dyDescent="0.2">
      <c r="A74" s="1"/>
      <c r="B74" s="2"/>
      <c r="C74" s="1" t="s">
        <v>254</v>
      </c>
      <c r="D74" s="31"/>
      <c r="E74" s="95" t="s">
        <v>255</v>
      </c>
      <c r="F74" s="95"/>
      <c r="G74" s="37" t="s">
        <v>3</v>
      </c>
      <c r="H74" s="38" t="s">
        <v>256</v>
      </c>
      <c r="I74" s="39" t="s">
        <v>257</v>
      </c>
      <c r="J74" s="6"/>
    </row>
    <row r="75" spans="1:10" s="19" customFormat="1" x14ac:dyDescent="0.2">
      <c r="A75" s="1"/>
      <c r="B75" s="2"/>
      <c r="C75" s="1"/>
      <c r="D75" s="31"/>
      <c r="E75" s="40"/>
      <c r="F75" s="40" t="s">
        <v>13</v>
      </c>
      <c r="G75" s="54" t="s">
        <v>14</v>
      </c>
      <c r="H75" s="42" t="s">
        <v>258</v>
      </c>
      <c r="I75" s="43" t="s">
        <v>259</v>
      </c>
      <c r="J75" s="6"/>
    </row>
    <row r="76" spans="1:10" x14ac:dyDescent="0.2">
      <c r="A76" s="12"/>
      <c r="B76" s="13"/>
      <c r="C76" s="12"/>
      <c r="D76" s="14"/>
      <c r="E76" s="15"/>
      <c r="F76" s="15"/>
      <c r="G76" s="16" t="s">
        <v>6</v>
      </c>
      <c r="H76" s="17" t="s">
        <v>260</v>
      </c>
      <c r="I76" s="18" t="s">
        <v>261</v>
      </c>
    </row>
    <row r="77" spans="1:10" x14ac:dyDescent="0.2">
      <c r="A77" s="12" t="s">
        <v>262</v>
      </c>
      <c r="B77" s="13" t="s">
        <v>263</v>
      </c>
      <c r="C77" s="12" t="s">
        <v>91</v>
      </c>
      <c r="D77" s="14" t="s">
        <v>264</v>
      </c>
      <c r="E77" s="20"/>
      <c r="F77" s="20"/>
      <c r="G77" s="96" t="s">
        <v>101</v>
      </c>
      <c r="H77" s="97" t="s">
        <v>265</v>
      </c>
      <c r="I77" s="98" t="s">
        <v>266</v>
      </c>
    </row>
    <row r="78" spans="1:10" x14ac:dyDescent="0.2">
      <c r="A78" s="12"/>
      <c r="B78" s="13"/>
      <c r="C78" s="12"/>
      <c r="D78" s="14"/>
      <c r="E78" s="24"/>
      <c r="F78" s="24"/>
      <c r="G78" s="28" t="s">
        <v>3</v>
      </c>
      <c r="H78" s="29" t="s">
        <v>267</v>
      </c>
      <c r="I78" s="52" t="s">
        <v>268</v>
      </c>
    </row>
    <row r="79" spans="1:10" x14ac:dyDescent="0.2">
      <c r="D79" s="31"/>
      <c r="E79" s="32" t="s">
        <v>269</v>
      </c>
      <c r="F79" s="32"/>
      <c r="G79" s="33" t="s">
        <v>6</v>
      </c>
      <c r="H79" s="34" t="s">
        <v>270</v>
      </c>
      <c r="I79" s="35" t="s">
        <v>271</v>
      </c>
    </row>
    <row r="80" spans="1:10" x14ac:dyDescent="0.2">
      <c r="A80" s="1" t="s">
        <v>272</v>
      </c>
      <c r="B80" s="2" t="s">
        <v>273</v>
      </c>
      <c r="C80" s="1" t="s">
        <v>274</v>
      </c>
      <c r="D80" s="31" t="s">
        <v>275</v>
      </c>
      <c r="E80" s="40" t="s">
        <v>276</v>
      </c>
      <c r="F80" s="40" t="s">
        <v>13</v>
      </c>
      <c r="G80" s="54" t="s">
        <v>14</v>
      </c>
      <c r="H80" s="55" t="s">
        <v>277</v>
      </c>
      <c r="I80" s="56" t="s">
        <v>278</v>
      </c>
    </row>
    <row r="81" spans="1:10" x14ac:dyDescent="0.2">
      <c r="D81" s="31"/>
      <c r="E81" s="95"/>
      <c r="F81" s="95"/>
      <c r="G81" s="37" t="s">
        <v>3</v>
      </c>
      <c r="H81" s="38" t="s">
        <v>279</v>
      </c>
      <c r="I81" s="39" t="s">
        <v>280</v>
      </c>
    </row>
    <row r="82" spans="1:10" x14ac:dyDescent="0.2">
      <c r="D82" s="31"/>
      <c r="E82" s="40" t="s">
        <v>281</v>
      </c>
      <c r="F82" s="40" t="s">
        <v>13</v>
      </c>
      <c r="G82" s="41" t="s">
        <v>14</v>
      </c>
      <c r="H82" s="42" t="s">
        <v>282</v>
      </c>
      <c r="I82" s="43" t="s">
        <v>283</v>
      </c>
    </row>
    <row r="83" spans="1:10" s="19" customFormat="1" x14ac:dyDescent="0.2">
      <c r="A83" s="12"/>
      <c r="B83" s="13"/>
      <c r="C83" s="12"/>
      <c r="D83" s="14"/>
      <c r="E83" s="15"/>
      <c r="F83" s="15"/>
      <c r="G83" s="16" t="s">
        <v>6</v>
      </c>
      <c r="H83" s="17" t="s">
        <v>284</v>
      </c>
      <c r="I83" s="18" t="s">
        <v>285</v>
      </c>
      <c r="J83" s="6"/>
    </row>
    <row r="84" spans="1:10" s="19" customFormat="1" x14ac:dyDescent="0.2">
      <c r="A84" s="12" t="s">
        <v>286</v>
      </c>
      <c r="B84" s="13" t="s">
        <v>287</v>
      </c>
      <c r="C84" s="12" t="s">
        <v>288</v>
      </c>
      <c r="D84" s="14" t="s">
        <v>289</v>
      </c>
      <c r="E84" s="20"/>
      <c r="F84" s="20"/>
      <c r="G84" s="21" t="s">
        <v>14</v>
      </c>
      <c r="H84" s="22" t="s">
        <v>290</v>
      </c>
      <c r="I84" s="23" t="s">
        <v>291</v>
      </c>
      <c r="J84" s="6"/>
    </row>
    <row r="85" spans="1:10" s="19" customFormat="1" x14ac:dyDescent="0.2">
      <c r="A85" s="12"/>
      <c r="B85" s="13"/>
      <c r="C85" s="12"/>
      <c r="D85" s="14"/>
      <c r="E85" s="24"/>
      <c r="F85" s="24"/>
      <c r="G85" s="28" t="s">
        <v>3</v>
      </c>
      <c r="H85" s="29" t="s">
        <v>292</v>
      </c>
      <c r="I85" s="52" t="s">
        <v>293</v>
      </c>
      <c r="J85" s="6"/>
    </row>
    <row r="86" spans="1:10" x14ac:dyDescent="0.2">
      <c r="D86" s="31"/>
      <c r="E86" s="32"/>
      <c r="F86" s="32"/>
      <c r="G86" s="33" t="s">
        <v>6</v>
      </c>
      <c r="H86" s="34" t="s">
        <v>294</v>
      </c>
      <c r="I86" s="35" t="s">
        <v>295</v>
      </c>
    </row>
    <row r="87" spans="1:10" x14ac:dyDescent="0.2">
      <c r="A87" s="1" t="s">
        <v>296</v>
      </c>
      <c r="B87" s="2" t="s">
        <v>297</v>
      </c>
      <c r="C87" s="1" t="s">
        <v>11</v>
      </c>
      <c r="D87" s="31" t="s">
        <v>298</v>
      </c>
      <c r="E87" s="40"/>
      <c r="F87" s="40"/>
      <c r="G87" s="54" t="s">
        <v>14</v>
      </c>
      <c r="H87" s="55" t="s">
        <v>299</v>
      </c>
      <c r="I87" s="56" t="s">
        <v>300</v>
      </c>
    </row>
    <row r="88" spans="1:10" x14ac:dyDescent="0.2">
      <c r="D88" s="31"/>
      <c r="E88" s="36"/>
      <c r="F88" s="84" t="s">
        <v>31</v>
      </c>
      <c r="G88" s="44" t="s">
        <v>3</v>
      </c>
      <c r="H88" s="45" t="s">
        <v>301</v>
      </c>
      <c r="I88" s="46" t="s">
        <v>302</v>
      </c>
    </row>
    <row r="89" spans="1:10" s="19" customFormat="1" x14ac:dyDescent="0.2">
      <c r="A89" s="12"/>
      <c r="B89" s="13"/>
      <c r="C89" s="12"/>
      <c r="D89" s="14"/>
      <c r="E89" s="15"/>
      <c r="F89" s="15"/>
      <c r="G89" s="16" t="s">
        <v>6</v>
      </c>
      <c r="H89" s="17" t="s">
        <v>303</v>
      </c>
      <c r="I89" s="18" t="s">
        <v>304</v>
      </c>
      <c r="J89" s="6"/>
    </row>
    <row r="90" spans="1:10" s="19" customFormat="1" x14ac:dyDescent="0.2">
      <c r="A90" s="12" t="s">
        <v>305</v>
      </c>
      <c r="B90" s="13" t="s">
        <v>306</v>
      </c>
      <c r="C90" s="12" t="s">
        <v>274</v>
      </c>
      <c r="D90" s="14" t="s">
        <v>307</v>
      </c>
      <c r="E90" s="20"/>
      <c r="F90" s="49" t="s">
        <v>31</v>
      </c>
      <c r="G90" s="21" t="s">
        <v>14</v>
      </c>
      <c r="H90" s="22" t="s">
        <v>308</v>
      </c>
      <c r="I90" s="23" t="s">
        <v>309</v>
      </c>
      <c r="J90" s="6"/>
    </row>
    <row r="91" spans="1:10" s="19" customFormat="1" ht="25.5" x14ac:dyDescent="0.2">
      <c r="A91" s="12"/>
      <c r="B91" s="13"/>
      <c r="C91" s="12"/>
      <c r="D91" s="14"/>
      <c r="E91" s="24" t="s">
        <v>310</v>
      </c>
      <c r="F91" s="87" t="s">
        <v>31</v>
      </c>
      <c r="G91" s="28" t="s">
        <v>3</v>
      </c>
      <c r="H91" s="29" t="s">
        <v>311</v>
      </c>
      <c r="I91" s="52" t="s">
        <v>312</v>
      </c>
      <c r="J91" s="6"/>
    </row>
    <row r="92" spans="1:10" x14ac:dyDescent="0.2">
      <c r="D92" s="31"/>
      <c r="E92" s="99" t="s">
        <v>313</v>
      </c>
      <c r="F92" s="32" t="s">
        <v>13</v>
      </c>
      <c r="G92" s="33" t="s">
        <v>6</v>
      </c>
      <c r="H92" s="34" t="s">
        <v>314</v>
      </c>
      <c r="I92" s="57" t="s">
        <v>315</v>
      </c>
    </row>
    <row r="93" spans="1:10" x14ac:dyDescent="0.2">
      <c r="A93" s="1" t="s">
        <v>316</v>
      </c>
      <c r="B93" s="2" t="s">
        <v>317</v>
      </c>
      <c r="C93" s="1" t="s">
        <v>125</v>
      </c>
      <c r="D93" s="2" t="s">
        <v>318</v>
      </c>
      <c r="E93" s="100" t="s">
        <v>319</v>
      </c>
      <c r="F93" s="36"/>
      <c r="G93" s="44" t="s">
        <v>3</v>
      </c>
      <c r="H93" s="45" t="s">
        <v>320</v>
      </c>
      <c r="I93" s="46" t="s">
        <v>321</v>
      </c>
    </row>
    <row r="94" spans="1:10" x14ac:dyDescent="0.2">
      <c r="D94" s="31"/>
      <c r="E94" s="100" t="s">
        <v>322</v>
      </c>
      <c r="F94" s="36"/>
      <c r="G94" s="44" t="s">
        <v>3</v>
      </c>
      <c r="H94" s="45" t="s">
        <v>323</v>
      </c>
      <c r="I94" s="46" t="s">
        <v>324</v>
      </c>
    </row>
    <row r="95" spans="1:10" s="19" customFormat="1" ht="25.5" x14ac:dyDescent="0.2">
      <c r="A95" s="12"/>
      <c r="B95" s="13"/>
      <c r="C95" s="12"/>
      <c r="D95" s="14"/>
      <c r="E95" s="15"/>
      <c r="F95" s="15" t="s">
        <v>13</v>
      </c>
      <c r="G95" s="16" t="s">
        <v>6</v>
      </c>
      <c r="H95" s="65" t="s">
        <v>325</v>
      </c>
      <c r="I95" s="48" t="s">
        <v>326</v>
      </c>
      <c r="J95" s="6"/>
    </row>
    <row r="96" spans="1:10" s="19" customFormat="1" x14ac:dyDescent="0.2">
      <c r="A96" s="12" t="s">
        <v>327</v>
      </c>
      <c r="B96" s="13" t="s">
        <v>328</v>
      </c>
      <c r="C96" s="12" t="s">
        <v>11</v>
      </c>
      <c r="D96" s="13" t="s">
        <v>325</v>
      </c>
      <c r="E96" s="24"/>
      <c r="F96" s="87" t="s">
        <v>31</v>
      </c>
      <c r="G96" s="28" t="s">
        <v>3</v>
      </c>
      <c r="H96" s="29" t="s">
        <v>329</v>
      </c>
      <c r="I96" s="52" t="s">
        <v>330</v>
      </c>
      <c r="J96" s="6"/>
    </row>
    <row r="97" spans="1:10" s="19" customFormat="1" x14ac:dyDescent="0.2">
      <c r="A97" s="12"/>
      <c r="B97" s="13"/>
      <c r="C97" s="12"/>
      <c r="D97" s="14"/>
      <c r="E97" s="24"/>
      <c r="F97" s="101"/>
      <c r="G97" s="25" t="s">
        <v>3</v>
      </c>
      <c r="H97" s="26" t="s">
        <v>331</v>
      </c>
      <c r="I97" s="27" t="s">
        <v>332</v>
      </c>
      <c r="J97" s="6"/>
    </row>
    <row r="98" spans="1:10" s="19" customFormat="1" x14ac:dyDescent="0.2">
      <c r="A98" s="12"/>
      <c r="B98" s="13"/>
      <c r="C98" s="12"/>
      <c r="D98" s="14"/>
      <c r="E98" s="20"/>
      <c r="F98" s="20" t="s">
        <v>13</v>
      </c>
      <c r="G98" s="21" t="s">
        <v>14</v>
      </c>
      <c r="H98" s="22" t="s">
        <v>333</v>
      </c>
      <c r="I98" s="51" t="s">
        <v>334</v>
      </c>
      <c r="J98" s="6"/>
    </row>
    <row r="99" spans="1:10" x14ac:dyDescent="0.2">
      <c r="D99" s="31"/>
      <c r="E99" s="32"/>
      <c r="F99" s="32"/>
      <c r="G99" s="33" t="s">
        <v>6</v>
      </c>
      <c r="H99" s="34" t="s">
        <v>335</v>
      </c>
      <c r="I99" s="35" t="s">
        <v>336</v>
      </c>
    </row>
    <row r="100" spans="1:10" x14ac:dyDescent="0.2">
      <c r="A100" s="1" t="s">
        <v>337</v>
      </c>
      <c r="B100" s="2" t="s">
        <v>338</v>
      </c>
      <c r="C100" s="1" t="s">
        <v>57</v>
      </c>
      <c r="D100" s="31" t="s">
        <v>339</v>
      </c>
      <c r="E100" s="40"/>
      <c r="F100" s="40"/>
      <c r="G100" s="54" t="s">
        <v>14</v>
      </c>
      <c r="H100" s="55" t="s">
        <v>340</v>
      </c>
      <c r="I100" s="56" t="s">
        <v>341</v>
      </c>
    </row>
    <row r="101" spans="1:10" x14ac:dyDescent="0.2">
      <c r="D101" s="31"/>
      <c r="E101" s="36"/>
      <c r="F101" s="36"/>
      <c r="G101" s="44" t="s">
        <v>3</v>
      </c>
      <c r="H101" s="45" t="s">
        <v>342</v>
      </c>
      <c r="I101" s="46" t="s">
        <v>343</v>
      </c>
    </row>
    <row r="102" spans="1:10" s="19" customFormat="1" x14ac:dyDescent="0.2">
      <c r="A102" s="12"/>
      <c r="B102" s="13"/>
      <c r="C102" s="12"/>
      <c r="D102" s="14"/>
      <c r="E102" s="15"/>
      <c r="F102" s="15"/>
      <c r="G102" s="16" t="s">
        <v>6</v>
      </c>
      <c r="H102" s="17" t="s">
        <v>344</v>
      </c>
      <c r="I102" s="18" t="s">
        <v>345</v>
      </c>
      <c r="J102" s="6"/>
    </row>
    <row r="103" spans="1:10" s="19" customFormat="1" x14ac:dyDescent="0.2">
      <c r="A103" s="12" t="s">
        <v>346</v>
      </c>
      <c r="B103" s="13" t="s">
        <v>347</v>
      </c>
      <c r="C103" s="12" t="s">
        <v>11</v>
      </c>
      <c r="D103" s="14" t="s">
        <v>348</v>
      </c>
      <c r="E103" s="24"/>
      <c r="F103" s="102"/>
      <c r="G103" s="96" t="s">
        <v>101</v>
      </c>
      <c r="H103" s="97" t="s">
        <v>349</v>
      </c>
      <c r="I103" s="98" t="s">
        <v>350</v>
      </c>
      <c r="J103" s="6"/>
    </row>
    <row r="104" spans="1:10" s="19" customFormat="1" x14ac:dyDescent="0.2">
      <c r="A104" s="12"/>
      <c r="B104" s="13"/>
      <c r="C104" s="12"/>
      <c r="D104" s="14"/>
      <c r="E104" s="24"/>
      <c r="F104" s="87" t="s">
        <v>31</v>
      </c>
      <c r="G104" s="28" t="s">
        <v>3</v>
      </c>
      <c r="H104" s="29" t="s">
        <v>351</v>
      </c>
      <c r="I104" s="52" t="s">
        <v>352</v>
      </c>
      <c r="J104" s="6"/>
    </row>
    <row r="105" spans="1:10" x14ac:dyDescent="0.2">
      <c r="D105" s="31"/>
      <c r="E105" s="32"/>
      <c r="F105" s="32" t="s">
        <v>13</v>
      </c>
      <c r="G105" s="33" t="s">
        <v>6</v>
      </c>
      <c r="H105" s="80" t="s">
        <v>353</v>
      </c>
      <c r="I105" s="57" t="s">
        <v>354</v>
      </c>
    </row>
    <row r="106" spans="1:10" x14ac:dyDescent="0.2">
      <c r="A106" s="1" t="s">
        <v>355</v>
      </c>
      <c r="B106" s="2" t="s">
        <v>356</v>
      </c>
      <c r="C106" s="1" t="s">
        <v>11</v>
      </c>
      <c r="D106" s="2" t="s">
        <v>357</v>
      </c>
      <c r="E106" s="40" t="s">
        <v>358</v>
      </c>
      <c r="F106" s="36"/>
      <c r="G106" s="44" t="s">
        <v>3</v>
      </c>
      <c r="H106" s="45" t="s">
        <v>359</v>
      </c>
      <c r="I106" s="46" t="s">
        <v>360</v>
      </c>
    </row>
    <row r="107" spans="1:10" x14ac:dyDescent="0.2">
      <c r="D107" s="31"/>
      <c r="E107" s="40" t="s">
        <v>361</v>
      </c>
      <c r="F107" s="40" t="s">
        <v>13</v>
      </c>
      <c r="G107" s="54" t="s">
        <v>14</v>
      </c>
      <c r="H107" s="42" t="s">
        <v>362</v>
      </c>
      <c r="I107" s="43" t="s">
        <v>363</v>
      </c>
    </row>
    <row r="108" spans="1:10" s="19" customFormat="1" x14ac:dyDescent="0.2">
      <c r="A108" s="12"/>
      <c r="B108" s="13"/>
      <c r="C108" s="12"/>
      <c r="D108" s="14"/>
      <c r="E108" s="15"/>
      <c r="F108" s="15" t="s">
        <v>13</v>
      </c>
      <c r="G108" s="16" t="s">
        <v>6</v>
      </c>
      <c r="H108" s="17" t="s">
        <v>364</v>
      </c>
      <c r="I108" s="48" t="s">
        <v>365</v>
      </c>
      <c r="J108" s="6"/>
    </row>
    <row r="109" spans="1:10" s="19" customFormat="1" x14ac:dyDescent="0.2">
      <c r="A109" s="12" t="s">
        <v>366</v>
      </c>
      <c r="B109" s="13" t="s">
        <v>367</v>
      </c>
      <c r="C109" s="12" t="s">
        <v>11</v>
      </c>
      <c r="D109" s="14" t="s">
        <v>368</v>
      </c>
      <c r="E109" s="20"/>
      <c r="F109" s="20" t="s">
        <v>13</v>
      </c>
      <c r="G109" s="21" t="s">
        <v>14</v>
      </c>
      <c r="H109" s="22" t="s">
        <v>369</v>
      </c>
      <c r="I109" s="51" t="s">
        <v>370</v>
      </c>
      <c r="J109" s="6"/>
    </row>
    <row r="110" spans="1:10" s="19" customFormat="1" x14ac:dyDescent="0.2">
      <c r="A110" s="12"/>
      <c r="B110" s="13"/>
      <c r="C110" s="12"/>
      <c r="D110" s="14"/>
      <c r="E110" s="24"/>
      <c r="F110" s="24"/>
      <c r="G110" s="28" t="s">
        <v>3</v>
      </c>
      <c r="H110" s="29" t="s">
        <v>371</v>
      </c>
      <c r="I110" s="52" t="s">
        <v>372</v>
      </c>
      <c r="J110" s="6"/>
    </row>
    <row r="111" spans="1:10" x14ac:dyDescent="0.2">
      <c r="D111" s="31"/>
      <c r="E111" s="32"/>
      <c r="F111" s="32"/>
      <c r="G111" s="33" t="s">
        <v>6</v>
      </c>
      <c r="H111" s="34" t="s">
        <v>373</v>
      </c>
      <c r="I111" s="35" t="s">
        <v>374</v>
      </c>
    </row>
    <row r="112" spans="1:10" x14ac:dyDescent="0.2">
      <c r="A112" s="1" t="s">
        <v>375</v>
      </c>
      <c r="B112" s="2" t="s">
        <v>376</v>
      </c>
      <c r="C112" s="1" t="s">
        <v>11</v>
      </c>
      <c r="D112" s="31" t="s">
        <v>377</v>
      </c>
      <c r="E112" s="40"/>
      <c r="F112" s="40"/>
      <c r="G112" s="54" t="s">
        <v>14</v>
      </c>
      <c r="H112" s="55" t="s">
        <v>378</v>
      </c>
      <c r="I112" s="56" t="s">
        <v>379</v>
      </c>
    </row>
    <row r="113" spans="1:10" x14ac:dyDescent="0.2">
      <c r="D113" s="31"/>
      <c r="E113" s="36"/>
      <c r="F113" s="36"/>
      <c r="G113" s="44" t="s">
        <v>3</v>
      </c>
      <c r="H113" s="45" t="s">
        <v>380</v>
      </c>
      <c r="I113" s="46" t="s">
        <v>381</v>
      </c>
    </row>
    <row r="114" spans="1:10" s="19" customFormat="1" x14ac:dyDescent="0.2">
      <c r="A114" s="12"/>
      <c r="B114" s="13"/>
      <c r="C114" s="12"/>
      <c r="D114" s="14"/>
      <c r="E114" s="15" t="s">
        <v>382</v>
      </c>
      <c r="F114" s="47" t="s">
        <v>31</v>
      </c>
      <c r="G114" s="16" t="s">
        <v>6</v>
      </c>
      <c r="H114" s="17" t="s">
        <v>383</v>
      </c>
      <c r="I114" s="18" t="s">
        <v>384</v>
      </c>
      <c r="J114" s="6"/>
    </row>
    <row r="115" spans="1:10" s="19" customFormat="1" x14ac:dyDescent="0.2">
      <c r="A115" s="12" t="s">
        <v>385</v>
      </c>
      <c r="B115" s="13" t="s">
        <v>386</v>
      </c>
      <c r="C115" s="14" t="s">
        <v>91</v>
      </c>
      <c r="D115" s="13" t="s">
        <v>387</v>
      </c>
      <c r="E115" s="20" t="s">
        <v>388</v>
      </c>
      <c r="F115" s="20"/>
      <c r="G115" s="21" t="s">
        <v>14</v>
      </c>
      <c r="H115" s="22" t="s">
        <v>389</v>
      </c>
      <c r="I115" s="23" t="s">
        <v>390</v>
      </c>
      <c r="J115" s="6"/>
    </row>
    <row r="116" spans="1:10" s="19" customFormat="1" x14ac:dyDescent="0.2">
      <c r="A116" s="12"/>
      <c r="B116" s="13"/>
      <c r="C116" s="12"/>
      <c r="D116" s="14"/>
      <c r="E116" s="24" t="s">
        <v>391</v>
      </c>
      <c r="F116" s="24"/>
      <c r="G116" s="28" t="s">
        <v>3</v>
      </c>
      <c r="H116" s="29" t="s">
        <v>392</v>
      </c>
      <c r="I116" s="52" t="s">
        <v>393</v>
      </c>
      <c r="J116" s="6"/>
    </row>
    <row r="117" spans="1:10" x14ac:dyDescent="0.2">
      <c r="D117" s="31"/>
      <c r="E117" s="99" t="s">
        <v>394</v>
      </c>
      <c r="F117" s="32" t="s">
        <v>13</v>
      </c>
      <c r="G117" s="33" t="s">
        <v>6</v>
      </c>
      <c r="H117" s="80" t="s">
        <v>395</v>
      </c>
      <c r="I117" s="57" t="s">
        <v>396</v>
      </c>
    </row>
    <row r="118" spans="1:10" x14ac:dyDescent="0.2">
      <c r="A118" s="1" t="s">
        <v>397</v>
      </c>
      <c r="B118" s="2" t="s">
        <v>398</v>
      </c>
      <c r="C118" s="94" t="s">
        <v>125</v>
      </c>
      <c r="D118" s="2" t="s">
        <v>399</v>
      </c>
      <c r="E118" s="100" t="s">
        <v>400</v>
      </c>
      <c r="F118" s="36"/>
      <c r="G118" s="44" t="s">
        <v>3</v>
      </c>
      <c r="H118" s="45" t="s">
        <v>401</v>
      </c>
      <c r="I118" s="46" t="s">
        <v>402</v>
      </c>
    </row>
    <row r="119" spans="1:10" x14ac:dyDescent="0.2">
      <c r="C119" s="1" t="s">
        <v>403</v>
      </c>
      <c r="D119" s="31"/>
      <c r="E119" s="100" t="s">
        <v>404</v>
      </c>
      <c r="F119" s="36" t="s">
        <v>13</v>
      </c>
      <c r="G119" s="44" t="s">
        <v>3</v>
      </c>
      <c r="H119" s="45" t="s">
        <v>405</v>
      </c>
      <c r="I119" s="103" t="s">
        <v>406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9"/>
  </sheetPr>
  <dimension ref="A1:L71"/>
  <sheetViews>
    <sheetView workbookViewId="0"/>
  </sheetViews>
  <sheetFormatPr defaultColWidth="11.5703125" defaultRowHeight="12.75" x14ac:dyDescent="0.2"/>
  <sheetData>
    <row r="1" spans="1:12" x14ac:dyDescent="0.2">
      <c r="A1" s="155"/>
      <c r="B1" s="141"/>
      <c r="C1" s="155">
        <v>30</v>
      </c>
      <c r="D1" s="247">
        <v>15</v>
      </c>
      <c r="E1" s="247"/>
      <c r="F1" s="155"/>
      <c r="G1" s="155"/>
      <c r="H1" s="155"/>
      <c r="I1" s="155"/>
      <c r="J1" s="155"/>
      <c r="K1" s="155"/>
      <c r="L1" s="155"/>
    </row>
    <row r="2" spans="1:12" x14ac:dyDescent="0.2">
      <c r="A2" s="155" t="s">
        <v>750</v>
      </c>
      <c r="B2" s="141" t="s">
        <v>751</v>
      </c>
      <c r="C2" s="247" t="s">
        <v>752</v>
      </c>
      <c r="D2" s="247" t="s">
        <v>753</v>
      </c>
      <c r="E2" s="155"/>
      <c r="F2" s="155"/>
      <c r="G2" s="155"/>
      <c r="H2" s="155"/>
      <c r="I2" s="155"/>
      <c r="J2" s="155"/>
      <c r="K2" s="155"/>
      <c r="L2" s="155"/>
    </row>
    <row r="3" spans="1:12" x14ac:dyDescent="0.2">
      <c r="A3" s="155"/>
      <c r="B3" s="141">
        <v>-60</v>
      </c>
      <c r="C3" s="248">
        <f t="shared" ref="C3:D24" si="0">IF($B3&lt;C$1,1,C$1/$B3)</f>
        <v>1</v>
      </c>
      <c r="D3" s="248">
        <f t="shared" si="0"/>
        <v>1</v>
      </c>
      <c r="E3" s="155"/>
      <c r="F3" s="155"/>
      <c r="G3" s="155"/>
      <c r="H3" s="155"/>
      <c r="I3" s="155"/>
      <c r="J3" s="155"/>
      <c r="K3" s="155"/>
      <c r="L3" s="155"/>
    </row>
    <row r="4" spans="1:12" x14ac:dyDescent="0.2">
      <c r="A4" s="155"/>
      <c r="B4" s="141">
        <v>-50</v>
      </c>
      <c r="C4" s="248">
        <f t="shared" si="0"/>
        <v>1</v>
      </c>
      <c r="D4" s="248">
        <f t="shared" si="0"/>
        <v>1</v>
      </c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55"/>
      <c r="B5" s="141">
        <v>-40</v>
      </c>
      <c r="C5" s="248">
        <f t="shared" si="0"/>
        <v>1</v>
      </c>
      <c r="D5" s="248">
        <f t="shared" si="0"/>
        <v>1</v>
      </c>
      <c r="E5" s="155"/>
      <c r="F5" s="155"/>
      <c r="G5" s="155"/>
      <c r="H5" s="155"/>
      <c r="I5" s="155"/>
      <c r="J5" s="155"/>
      <c r="K5" s="155"/>
      <c r="L5" s="155"/>
    </row>
    <row r="6" spans="1:12" x14ac:dyDescent="0.2">
      <c r="A6" s="155"/>
      <c r="B6" s="141">
        <v>-30</v>
      </c>
      <c r="C6" s="248">
        <f t="shared" si="0"/>
        <v>1</v>
      </c>
      <c r="D6" s="248">
        <f t="shared" si="0"/>
        <v>1</v>
      </c>
      <c r="E6" s="155"/>
      <c r="F6" s="155"/>
      <c r="G6" s="155"/>
      <c r="H6" s="155"/>
      <c r="I6" s="155"/>
      <c r="J6" s="155"/>
      <c r="K6" s="155"/>
      <c r="L6" s="155"/>
    </row>
    <row r="7" spans="1:12" x14ac:dyDescent="0.2">
      <c r="A7" s="155"/>
      <c r="B7" s="141">
        <v>-20</v>
      </c>
      <c r="C7" s="248">
        <f t="shared" si="0"/>
        <v>1</v>
      </c>
      <c r="D7" s="248">
        <f t="shared" si="0"/>
        <v>1</v>
      </c>
      <c r="E7" s="155"/>
      <c r="F7" s="155"/>
      <c r="G7" s="155"/>
      <c r="H7" s="155"/>
      <c r="I7" s="155"/>
      <c r="J7" s="155"/>
      <c r="K7" s="155"/>
      <c r="L7" s="155"/>
    </row>
    <row r="8" spans="1:12" x14ac:dyDescent="0.2">
      <c r="A8" s="155"/>
      <c r="B8" s="141">
        <v>-10</v>
      </c>
      <c r="C8" s="248">
        <f t="shared" si="0"/>
        <v>1</v>
      </c>
      <c r="D8" s="248">
        <f t="shared" si="0"/>
        <v>1</v>
      </c>
      <c r="E8" s="155"/>
      <c r="F8" s="155"/>
      <c r="G8" s="155"/>
      <c r="H8" s="155"/>
      <c r="I8" s="155"/>
      <c r="J8" s="155"/>
      <c r="K8" s="155"/>
      <c r="L8" s="155"/>
    </row>
    <row r="9" spans="1:12" x14ac:dyDescent="0.2">
      <c r="A9" s="155"/>
      <c r="B9" s="141">
        <v>0</v>
      </c>
      <c r="C9" s="248">
        <f t="shared" si="0"/>
        <v>1</v>
      </c>
      <c r="D9" s="248">
        <f t="shared" si="0"/>
        <v>1</v>
      </c>
      <c r="E9" s="155"/>
      <c r="F9" s="155"/>
      <c r="G9" s="155"/>
      <c r="H9" s="155"/>
      <c r="I9" s="155"/>
      <c r="J9" s="155"/>
      <c r="K9" s="155"/>
      <c r="L9" s="155"/>
    </row>
    <row r="10" spans="1:12" x14ac:dyDescent="0.2">
      <c r="A10" s="155"/>
      <c r="B10" s="141">
        <v>10</v>
      </c>
      <c r="C10" s="248">
        <f t="shared" si="0"/>
        <v>1</v>
      </c>
      <c r="D10" s="248">
        <f t="shared" si="0"/>
        <v>1</v>
      </c>
      <c r="E10" s="155"/>
      <c r="F10" s="155"/>
      <c r="G10" s="155"/>
      <c r="H10" s="155"/>
      <c r="I10" s="155"/>
      <c r="J10" s="155"/>
      <c r="K10" s="155"/>
      <c r="L10" s="155"/>
    </row>
    <row r="11" spans="1:12" x14ac:dyDescent="0.2">
      <c r="A11" s="155"/>
      <c r="B11" s="141">
        <v>20</v>
      </c>
      <c r="C11" s="248">
        <f t="shared" si="0"/>
        <v>1</v>
      </c>
      <c r="D11" s="248">
        <f t="shared" si="0"/>
        <v>0.75</v>
      </c>
      <c r="E11" s="155"/>
      <c r="F11" s="155"/>
      <c r="G11" s="155"/>
      <c r="H11" s="155"/>
      <c r="I11" s="155"/>
      <c r="J11" s="155"/>
      <c r="K11" s="155"/>
      <c r="L11" s="155"/>
    </row>
    <row r="12" spans="1:12" x14ac:dyDescent="0.2">
      <c r="A12" s="155"/>
      <c r="B12" s="141">
        <v>30</v>
      </c>
      <c r="C12" s="248">
        <f t="shared" si="0"/>
        <v>1</v>
      </c>
      <c r="D12" s="248">
        <f t="shared" si="0"/>
        <v>0.5</v>
      </c>
      <c r="E12" s="155"/>
      <c r="F12" s="155"/>
      <c r="G12" s="155"/>
      <c r="H12" s="155"/>
      <c r="I12" s="155"/>
      <c r="J12" s="155"/>
      <c r="K12" s="155"/>
      <c r="L12" s="155"/>
    </row>
    <row r="13" spans="1:12" x14ac:dyDescent="0.2">
      <c r="A13" s="155"/>
      <c r="B13" s="141">
        <v>40</v>
      </c>
      <c r="C13" s="248">
        <f t="shared" si="0"/>
        <v>0.75</v>
      </c>
      <c r="D13" s="248">
        <f t="shared" si="0"/>
        <v>0.375</v>
      </c>
      <c r="E13" s="155"/>
      <c r="F13" s="155"/>
      <c r="G13" s="155"/>
      <c r="H13" s="155"/>
      <c r="I13" s="155"/>
      <c r="J13" s="155"/>
      <c r="K13" s="155"/>
      <c r="L13" s="155"/>
    </row>
    <row r="14" spans="1:12" x14ac:dyDescent="0.2">
      <c r="A14" s="155"/>
      <c r="B14" s="141">
        <v>50</v>
      </c>
      <c r="C14" s="248">
        <f t="shared" si="0"/>
        <v>0.6</v>
      </c>
      <c r="D14" s="248">
        <f t="shared" si="0"/>
        <v>0.3</v>
      </c>
      <c r="E14" s="155"/>
      <c r="F14" s="155"/>
      <c r="G14" s="155"/>
      <c r="H14" s="155"/>
      <c r="I14" s="155"/>
      <c r="J14" s="155"/>
      <c r="K14" s="155"/>
      <c r="L14" s="155"/>
    </row>
    <row r="15" spans="1:12" x14ac:dyDescent="0.2">
      <c r="A15" s="155"/>
      <c r="B15" s="141">
        <v>60</v>
      </c>
      <c r="C15" s="248">
        <f t="shared" si="0"/>
        <v>0.5</v>
      </c>
      <c r="D15" s="248">
        <f t="shared" si="0"/>
        <v>0.25</v>
      </c>
      <c r="E15" s="155"/>
      <c r="F15" s="155"/>
      <c r="G15" s="155"/>
      <c r="H15" s="155"/>
      <c r="I15" s="155"/>
      <c r="J15" s="155"/>
      <c r="K15" s="155"/>
      <c r="L15" s="155"/>
    </row>
    <row r="16" spans="1:12" x14ac:dyDescent="0.2">
      <c r="A16" s="155"/>
      <c r="B16" s="141">
        <v>70</v>
      </c>
      <c r="C16" s="248">
        <f t="shared" si="0"/>
        <v>0.42857142857142855</v>
      </c>
      <c r="D16" s="248">
        <f t="shared" si="0"/>
        <v>0.21428571428571427</v>
      </c>
      <c r="E16" s="155"/>
      <c r="F16" s="155"/>
      <c r="G16" s="155"/>
      <c r="H16" s="155"/>
      <c r="I16" s="155"/>
      <c r="J16" s="155"/>
      <c r="K16" s="155"/>
      <c r="L16" s="155"/>
    </row>
    <row r="17" spans="1:12" x14ac:dyDescent="0.2">
      <c r="A17" s="155"/>
      <c r="B17" s="141">
        <v>80</v>
      </c>
      <c r="C17" s="248">
        <f t="shared" si="0"/>
        <v>0.375</v>
      </c>
      <c r="D17" s="248">
        <f t="shared" si="0"/>
        <v>0.1875</v>
      </c>
      <c r="E17" s="155"/>
      <c r="F17" s="155"/>
      <c r="G17" s="155"/>
      <c r="H17" s="155"/>
      <c r="I17" s="155"/>
      <c r="J17" s="155"/>
      <c r="K17" s="155"/>
      <c r="L17" s="155"/>
    </row>
    <row r="18" spans="1:12" x14ac:dyDescent="0.2">
      <c r="A18" s="155"/>
      <c r="B18" s="141">
        <v>90</v>
      </c>
      <c r="C18" s="248">
        <f t="shared" si="0"/>
        <v>0.33333333333333331</v>
      </c>
      <c r="D18" s="248">
        <f t="shared" si="0"/>
        <v>0.16666666666666666</v>
      </c>
      <c r="E18" s="155"/>
      <c r="F18" s="155"/>
      <c r="G18" s="155"/>
      <c r="H18" s="155"/>
      <c r="I18" s="155"/>
      <c r="J18" s="155"/>
      <c r="K18" s="155"/>
      <c r="L18" s="155"/>
    </row>
    <row r="19" spans="1:12" x14ac:dyDescent="0.2">
      <c r="A19" s="155"/>
      <c r="B19" s="141">
        <v>100</v>
      </c>
      <c r="C19" s="248">
        <f t="shared" si="0"/>
        <v>0.3</v>
      </c>
      <c r="D19" s="248">
        <f t="shared" si="0"/>
        <v>0.15</v>
      </c>
      <c r="E19" s="155"/>
      <c r="F19" s="155"/>
      <c r="G19" s="155"/>
      <c r="H19" s="155"/>
      <c r="I19" s="155"/>
      <c r="J19" s="155"/>
      <c r="K19" s="155"/>
      <c r="L19" s="155"/>
    </row>
    <row r="20" spans="1:12" x14ac:dyDescent="0.2">
      <c r="A20" s="155"/>
      <c r="B20" s="141">
        <v>110</v>
      </c>
      <c r="C20" s="248">
        <f t="shared" si="0"/>
        <v>0.27272727272727271</v>
      </c>
      <c r="D20" s="248">
        <f t="shared" si="0"/>
        <v>0.13636363636363635</v>
      </c>
      <c r="E20" s="155"/>
      <c r="F20" s="155"/>
      <c r="G20" s="155"/>
      <c r="H20" s="155"/>
      <c r="I20" s="155"/>
      <c r="J20" s="155"/>
      <c r="K20" s="155"/>
      <c r="L20" s="155"/>
    </row>
    <row r="21" spans="1:12" x14ac:dyDescent="0.2">
      <c r="A21" s="155"/>
      <c r="B21" s="141">
        <v>120</v>
      </c>
      <c r="C21" s="248">
        <f t="shared" si="0"/>
        <v>0.25</v>
      </c>
      <c r="D21" s="248">
        <f t="shared" si="0"/>
        <v>0.125</v>
      </c>
      <c r="E21" s="155"/>
      <c r="F21" s="155"/>
      <c r="G21" s="155"/>
      <c r="H21" s="155"/>
      <c r="I21" s="155"/>
      <c r="J21" s="155"/>
      <c r="K21" s="155"/>
      <c r="L21" s="155"/>
    </row>
    <row r="22" spans="1:12" x14ac:dyDescent="0.2">
      <c r="A22" s="155"/>
      <c r="B22" s="141">
        <v>130</v>
      </c>
      <c r="C22" s="248">
        <f t="shared" si="0"/>
        <v>0.23076923076923078</v>
      </c>
      <c r="D22" s="248">
        <f t="shared" si="0"/>
        <v>0.11538461538461539</v>
      </c>
      <c r="E22" s="155"/>
      <c r="F22" s="155"/>
      <c r="G22" s="155"/>
      <c r="H22" s="155"/>
      <c r="I22" s="155"/>
      <c r="J22" s="155"/>
      <c r="K22" s="155"/>
      <c r="L22" s="155"/>
    </row>
    <row r="23" spans="1:12" x14ac:dyDescent="0.2">
      <c r="A23" s="155"/>
      <c r="B23" s="141">
        <v>140</v>
      </c>
      <c r="C23" s="248">
        <f t="shared" si="0"/>
        <v>0.21428571428571427</v>
      </c>
      <c r="D23" s="248">
        <f t="shared" si="0"/>
        <v>0.10714285714285714</v>
      </c>
      <c r="E23" s="155"/>
      <c r="F23" s="155"/>
      <c r="G23" s="155"/>
      <c r="H23" s="155"/>
      <c r="I23" s="155"/>
      <c r="J23" s="155"/>
      <c r="K23" s="155"/>
      <c r="L23" s="155"/>
    </row>
    <row r="24" spans="1:12" x14ac:dyDescent="0.2">
      <c r="A24" s="155"/>
      <c r="B24" s="141">
        <v>150</v>
      </c>
      <c r="C24" s="248">
        <f t="shared" si="0"/>
        <v>0.2</v>
      </c>
      <c r="D24" s="248">
        <f t="shared" si="0"/>
        <v>0.1</v>
      </c>
      <c r="E24" s="155"/>
      <c r="F24" s="155"/>
      <c r="G24" s="155"/>
      <c r="H24" s="155"/>
      <c r="I24" s="155"/>
      <c r="J24" s="155"/>
      <c r="K24" s="155"/>
      <c r="L24" s="155"/>
    </row>
    <row r="25" spans="1:12" x14ac:dyDescent="0.2">
      <c r="A25" s="155"/>
      <c r="B25" s="141"/>
      <c r="C25" s="247"/>
      <c r="D25" s="247"/>
      <c r="E25" s="155"/>
      <c r="F25" s="155"/>
      <c r="G25" s="155"/>
      <c r="H25" s="155"/>
      <c r="I25" s="155"/>
      <c r="J25" s="155"/>
      <c r="K25" s="155"/>
      <c r="L25" s="155"/>
    </row>
    <row r="26" spans="1:12" x14ac:dyDescent="0.2">
      <c r="A26" s="155"/>
      <c r="B26" s="155"/>
      <c r="C26" s="247"/>
      <c r="D26" s="247"/>
      <c r="E26" s="155"/>
      <c r="F26" s="155"/>
      <c r="G26" s="155"/>
      <c r="H26" s="155"/>
      <c r="I26" s="155"/>
      <c r="J26" s="155"/>
      <c r="K26" s="155"/>
      <c r="L26" s="155"/>
    </row>
    <row r="27" spans="1:12" x14ac:dyDescent="0.2">
      <c r="A27" s="155"/>
      <c r="B27" s="141" t="s">
        <v>460</v>
      </c>
      <c r="C27" s="141" t="s">
        <v>754</v>
      </c>
      <c r="D27" s="141"/>
      <c r="E27" s="155"/>
      <c r="F27" s="155"/>
      <c r="G27" s="155"/>
      <c r="H27" s="155"/>
      <c r="I27" s="155"/>
      <c r="J27" s="155"/>
      <c r="K27" s="155"/>
      <c r="L27" s="155"/>
    </row>
    <row r="28" spans="1:12" x14ac:dyDescent="0.2">
      <c r="A28" s="155"/>
      <c r="B28" s="155">
        <v>-20</v>
      </c>
      <c r="C28" s="249">
        <f t="shared" ref="C28:C36" si="1">1.1^(10-B28)</f>
        <v>17.449402268886445</v>
      </c>
      <c r="D28" s="249"/>
      <c r="E28" s="155"/>
      <c r="F28" s="155"/>
      <c r="G28" s="155"/>
      <c r="H28" s="155"/>
      <c r="I28" s="155"/>
      <c r="J28" s="155"/>
      <c r="K28" s="155"/>
      <c r="L28" s="155"/>
    </row>
    <row r="29" spans="1:12" x14ac:dyDescent="0.2">
      <c r="A29" s="155"/>
      <c r="B29" s="155">
        <v>-15</v>
      </c>
      <c r="C29" s="249">
        <f t="shared" si="1"/>
        <v>10.834705943388391</v>
      </c>
      <c r="D29" s="249"/>
      <c r="E29" s="155"/>
      <c r="F29" s="155"/>
      <c r="G29" s="155"/>
      <c r="H29" s="155"/>
      <c r="I29" s="155"/>
      <c r="J29" s="155"/>
      <c r="K29" s="155"/>
      <c r="L29" s="155"/>
    </row>
    <row r="30" spans="1:12" x14ac:dyDescent="0.2">
      <c r="A30" s="155"/>
      <c r="B30" s="155">
        <v>-10</v>
      </c>
      <c r="C30" s="249">
        <f t="shared" si="1"/>
        <v>6.7274999493256091</v>
      </c>
      <c r="D30" s="249"/>
      <c r="E30" s="155"/>
      <c r="F30" s="155"/>
      <c r="G30" s="155"/>
      <c r="H30" s="155"/>
      <c r="I30" s="155"/>
      <c r="J30" s="155"/>
      <c r="K30" s="155"/>
      <c r="L30" s="155"/>
    </row>
    <row r="31" spans="1:12" x14ac:dyDescent="0.2">
      <c r="A31" s="155"/>
      <c r="B31" s="155">
        <v>-5</v>
      </c>
      <c r="C31" s="249">
        <f t="shared" si="1"/>
        <v>4.1772481694156554</v>
      </c>
      <c r="D31" s="249"/>
      <c r="E31" s="155"/>
      <c r="F31" s="155"/>
      <c r="G31" s="155"/>
      <c r="H31" s="155"/>
      <c r="I31" s="155"/>
      <c r="J31" s="155"/>
      <c r="K31" s="155"/>
      <c r="L31" s="155"/>
    </row>
    <row r="32" spans="1:12" x14ac:dyDescent="0.2">
      <c r="A32" s="155"/>
      <c r="B32" s="155">
        <v>0</v>
      </c>
      <c r="C32" s="249">
        <f t="shared" si="1"/>
        <v>2.5937424601000019</v>
      </c>
      <c r="D32" s="249"/>
      <c r="E32" s="155"/>
      <c r="F32" s="155"/>
      <c r="G32" s="155"/>
      <c r="H32" s="155"/>
      <c r="I32" s="155"/>
      <c r="J32" s="155"/>
      <c r="K32" s="155"/>
      <c r="L32" s="155"/>
    </row>
    <row r="33" spans="1:12" x14ac:dyDescent="0.2">
      <c r="A33" s="155"/>
      <c r="B33" s="155">
        <v>5</v>
      </c>
      <c r="C33" s="249">
        <f t="shared" si="1"/>
        <v>1.6105100000000006</v>
      </c>
      <c r="D33" s="249"/>
      <c r="E33" s="155"/>
      <c r="F33" s="155"/>
      <c r="G33" s="155"/>
      <c r="H33" s="155"/>
      <c r="I33" s="155"/>
      <c r="J33" s="155"/>
      <c r="K33" s="155"/>
      <c r="L33" s="155"/>
    </row>
    <row r="34" spans="1:12" x14ac:dyDescent="0.2">
      <c r="A34" s="155"/>
      <c r="B34" s="155">
        <v>10</v>
      </c>
      <c r="C34" s="249">
        <f t="shared" si="1"/>
        <v>1</v>
      </c>
      <c r="D34" s="249"/>
      <c r="E34" s="155"/>
      <c r="F34" s="155"/>
      <c r="G34" s="155"/>
      <c r="H34" s="155"/>
      <c r="I34" s="155"/>
      <c r="J34" s="155"/>
      <c r="K34" s="155"/>
      <c r="L34" s="155"/>
    </row>
    <row r="35" spans="1:12" x14ac:dyDescent="0.2">
      <c r="A35" s="155"/>
      <c r="B35" s="155">
        <v>15</v>
      </c>
      <c r="C35" s="249">
        <f t="shared" si="1"/>
        <v>0.62092132305915493</v>
      </c>
      <c r="D35" s="249"/>
      <c r="E35" s="155"/>
      <c r="F35" s="155"/>
      <c r="G35" s="155"/>
      <c r="H35" s="155"/>
      <c r="I35" s="155"/>
      <c r="J35" s="155"/>
      <c r="K35" s="155"/>
      <c r="L35" s="155"/>
    </row>
    <row r="36" spans="1:12" x14ac:dyDescent="0.2">
      <c r="A36" s="155"/>
      <c r="B36" s="155">
        <v>20</v>
      </c>
      <c r="C36" s="249">
        <f t="shared" si="1"/>
        <v>0.38554328942953148</v>
      </c>
      <c r="D36" s="249"/>
      <c r="E36" s="155"/>
      <c r="F36" s="155"/>
      <c r="G36" s="155"/>
      <c r="H36" s="155"/>
      <c r="I36" s="155"/>
      <c r="J36" s="155"/>
      <c r="K36" s="155"/>
      <c r="L36" s="155"/>
    </row>
    <row r="37" spans="1:12" x14ac:dyDescent="0.2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</row>
    <row r="38" spans="1:12" x14ac:dyDescent="0.2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</row>
    <row r="39" spans="1:12" x14ac:dyDescent="0.2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</row>
    <row r="40" spans="1:12" x14ac:dyDescent="0.2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</row>
    <row r="41" spans="1:12" x14ac:dyDescent="0.2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</row>
    <row r="42" spans="1:12" x14ac:dyDescent="0.2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</row>
    <row r="43" spans="1:12" x14ac:dyDescent="0.2">
      <c r="A43" s="155"/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</row>
    <row r="44" spans="1:12" x14ac:dyDescent="0.2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</row>
    <row r="45" spans="1:12" x14ac:dyDescent="0.2">
      <c r="A45" s="155"/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</row>
    <row r="46" spans="1:12" x14ac:dyDescent="0.2">
      <c r="A46" s="155"/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</row>
    <row r="47" spans="1:12" x14ac:dyDescent="0.2">
      <c r="A47" s="155"/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</row>
    <row r="48" spans="1:12" x14ac:dyDescent="0.2">
      <c r="A48" s="155"/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</row>
    <row r="49" spans="1:12" x14ac:dyDescent="0.2">
      <c r="A49" s="155"/>
      <c r="B49" s="155"/>
      <c r="C49" s="247"/>
      <c r="D49" s="247"/>
      <c r="E49" s="155"/>
      <c r="F49" s="155"/>
      <c r="G49" s="155"/>
      <c r="H49" s="155"/>
      <c r="I49" s="155"/>
      <c r="J49" s="155"/>
      <c r="K49" s="155"/>
      <c r="L49" s="155"/>
    </row>
    <row r="50" spans="1:12" x14ac:dyDescent="0.2">
      <c r="A50" s="155"/>
      <c r="B50" s="141" t="s">
        <v>460</v>
      </c>
      <c r="C50" s="141" t="s">
        <v>754</v>
      </c>
      <c r="D50" s="141"/>
      <c r="E50" s="155"/>
      <c r="F50" s="155"/>
      <c r="G50" s="155"/>
      <c r="H50" s="155"/>
      <c r="I50" s="155"/>
      <c r="J50" s="155"/>
      <c r="K50" s="155"/>
      <c r="L50" s="155"/>
    </row>
    <row r="51" spans="1:12" x14ac:dyDescent="0.2">
      <c r="A51" s="155"/>
      <c r="B51" s="155">
        <v>-10</v>
      </c>
      <c r="C51" s="249">
        <f>IF(B51&lt;0,0,MIN(100,0.5*B51^2))</f>
        <v>0</v>
      </c>
      <c r="D51" s="249"/>
      <c r="E51" s="155"/>
      <c r="F51" s="155"/>
      <c r="G51" s="155"/>
      <c r="H51" s="155"/>
      <c r="I51" s="155"/>
      <c r="J51" s="155"/>
      <c r="K51" s="155"/>
      <c r="L51" s="155"/>
    </row>
    <row r="52" spans="1:12" x14ac:dyDescent="0.2">
      <c r="A52" s="155"/>
      <c r="B52" s="155">
        <v>-5</v>
      </c>
      <c r="C52" s="249">
        <f>IF(B52&lt;0,0,MIN(100,0.5*B52^2))</f>
        <v>0</v>
      </c>
      <c r="D52" s="249"/>
      <c r="E52" s="155"/>
      <c r="F52" s="155"/>
      <c r="G52" s="155"/>
      <c r="H52" s="155"/>
      <c r="I52" s="155"/>
      <c r="J52" s="155"/>
      <c r="K52" s="155"/>
      <c r="L52" s="155"/>
    </row>
    <row r="53" spans="1:12" x14ac:dyDescent="0.2">
      <c r="A53" s="155"/>
      <c r="B53" s="155">
        <v>0</v>
      </c>
      <c r="C53" s="249">
        <f>IF(B53&lt;0,0,MIN(100,0.5*B53^2))</f>
        <v>0</v>
      </c>
      <c r="D53" s="249"/>
      <c r="E53" s="155"/>
      <c r="F53" s="155"/>
      <c r="G53" s="155"/>
      <c r="H53" s="155"/>
      <c r="I53" s="155"/>
      <c r="J53" s="155"/>
      <c r="K53" s="155"/>
      <c r="L53" s="155"/>
    </row>
    <row r="54" spans="1:12" x14ac:dyDescent="0.2">
      <c r="A54" s="155"/>
      <c r="B54" s="155">
        <v>5</v>
      </c>
      <c r="C54" s="249">
        <f t="shared" ref="C54:C59" si="2">IF(B54&lt;0,0,MIN(100,5*B54))</f>
        <v>25</v>
      </c>
      <c r="D54" s="249"/>
      <c r="E54" s="155"/>
      <c r="F54" s="155"/>
      <c r="G54" s="155"/>
      <c r="H54" s="155"/>
      <c r="I54" s="155"/>
      <c r="J54" s="155"/>
      <c r="K54" s="155"/>
      <c r="L54" s="155"/>
    </row>
    <row r="55" spans="1:12" x14ac:dyDescent="0.2">
      <c r="A55" s="155"/>
      <c r="B55" s="155">
        <v>10</v>
      </c>
      <c r="C55" s="249">
        <f t="shared" si="2"/>
        <v>50</v>
      </c>
      <c r="D55" s="249"/>
      <c r="E55" s="155"/>
      <c r="F55" s="155"/>
      <c r="G55" s="155"/>
      <c r="H55" s="155"/>
      <c r="I55" s="155"/>
      <c r="J55" s="155"/>
      <c r="K55" s="155"/>
      <c r="L55" s="155"/>
    </row>
    <row r="56" spans="1:12" x14ac:dyDescent="0.2">
      <c r="A56" s="155"/>
      <c r="B56" s="155">
        <v>15</v>
      </c>
      <c r="C56" s="249">
        <f t="shared" si="2"/>
        <v>75</v>
      </c>
      <c r="D56" s="249"/>
      <c r="E56" s="155"/>
      <c r="F56" s="155"/>
      <c r="G56" s="155"/>
      <c r="H56" s="155"/>
      <c r="I56" s="155"/>
      <c r="J56" s="155"/>
      <c r="K56" s="155"/>
      <c r="L56" s="155"/>
    </row>
    <row r="57" spans="1:12" x14ac:dyDescent="0.2">
      <c r="A57" s="155"/>
      <c r="B57" s="155">
        <v>20</v>
      </c>
      <c r="C57" s="249">
        <f t="shared" si="2"/>
        <v>100</v>
      </c>
      <c r="D57" s="249"/>
      <c r="E57" s="155"/>
      <c r="F57" s="155"/>
      <c r="G57" s="155"/>
      <c r="H57" s="155"/>
      <c r="I57" s="155"/>
      <c r="J57" s="155"/>
      <c r="K57" s="155"/>
      <c r="L57" s="155"/>
    </row>
    <row r="58" spans="1:12" x14ac:dyDescent="0.2">
      <c r="A58" s="155"/>
      <c r="B58" s="155">
        <v>25</v>
      </c>
      <c r="C58" s="249">
        <f t="shared" si="2"/>
        <v>100</v>
      </c>
      <c r="D58" s="249"/>
      <c r="E58" s="155"/>
      <c r="F58" s="155"/>
      <c r="G58" s="155"/>
      <c r="H58" s="155"/>
      <c r="I58" s="155"/>
      <c r="J58" s="155"/>
      <c r="K58" s="155"/>
      <c r="L58" s="155"/>
    </row>
    <row r="59" spans="1:12" x14ac:dyDescent="0.2">
      <c r="A59" s="155"/>
      <c r="B59" s="155">
        <v>30</v>
      </c>
      <c r="C59" s="249">
        <f t="shared" si="2"/>
        <v>100</v>
      </c>
      <c r="D59" s="249"/>
      <c r="E59" s="155"/>
      <c r="F59" s="155"/>
      <c r="G59" s="155"/>
      <c r="H59" s="155"/>
      <c r="I59" s="155"/>
      <c r="J59" s="155"/>
      <c r="K59" s="155"/>
      <c r="L59" s="155"/>
    </row>
    <row r="60" spans="1:12" x14ac:dyDescent="0.2">
      <c r="A60" s="155"/>
      <c r="B60" s="155"/>
      <c r="C60" s="249"/>
      <c r="D60" s="249"/>
      <c r="E60" s="155"/>
      <c r="F60" s="155"/>
      <c r="G60" s="155"/>
      <c r="H60" s="155"/>
      <c r="I60" s="155"/>
      <c r="J60" s="155"/>
      <c r="K60" s="155"/>
      <c r="L60" s="155"/>
    </row>
    <row r="61" spans="1:12" x14ac:dyDescent="0.2">
      <c r="A61" s="155"/>
      <c r="B61" s="155"/>
      <c r="C61" s="249"/>
      <c r="D61" s="249"/>
      <c r="E61" s="155"/>
      <c r="F61" s="155"/>
      <c r="G61" s="155"/>
      <c r="H61" s="155"/>
      <c r="I61" s="155"/>
      <c r="J61" s="155"/>
      <c r="K61" s="155"/>
      <c r="L61" s="155"/>
    </row>
    <row r="62" spans="1:12" x14ac:dyDescent="0.2">
      <c r="A62" s="155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</row>
    <row r="63" spans="1:12" x14ac:dyDescent="0.2">
      <c r="A63" s="155"/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</row>
    <row r="64" spans="1:12" x14ac:dyDescent="0.2">
      <c r="A64" s="155"/>
      <c r="B64" s="155"/>
      <c r="C64" s="155"/>
      <c r="D64" s="155"/>
      <c r="E64" s="155"/>
      <c r="F64" s="155"/>
      <c r="G64" s="155"/>
      <c r="H64" s="155"/>
      <c r="I64" s="155"/>
      <c r="J64" s="155"/>
      <c r="K64" s="155"/>
      <c r="L64" s="155"/>
    </row>
    <row r="65" spans="1:12" x14ac:dyDescent="0.2">
      <c r="A65" s="155"/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</row>
    <row r="66" spans="1:12" x14ac:dyDescent="0.2">
      <c r="A66" s="155"/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</row>
    <row r="67" spans="1:12" x14ac:dyDescent="0.2">
      <c r="A67" s="155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</row>
    <row r="68" spans="1:12" x14ac:dyDescent="0.2">
      <c r="A68" s="155"/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</row>
    <row r="69" spans="1:12" x14ac:dyDescent="0.2">
      <c r="A69" s="155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</row>
    <row r="70" spans="1:12" x14ac:dyDescent="0.2">
      <c r="A70" s="155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</row>
    <row r="71" spans="1:12" x14ac:dyDescent="0.2">
      <c r="A71" s="155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9"/>
  </sheetPr>
  <dimension ref="A1:L111"/>
  <sheetViews>
    <sheetView workbookViewId="0"/>
  </sheetViews>
  <sheetFormatPr defaultColWidth="11.5703125" defaultRowHeight="12.75" x14ac:dyDescent="0.2"/>
  <sheetData>
    <row r="1" spans="1:12" x14ac:dyDescent="0.2">
      <c r="A1" s="141" t="s">
        <v>751</v>
      </c>
      <c r="B1" s="247" t="s">
        <v>754</v>
      </c>
      <c r="C1" s="155"/>
      <c r="D1" s="155"/>
      <c r="E1" s="155"/>
      <c r="F1" s="155"/>
      <c r="G1" s="155"/>
      <c r="H1" s="155"/>
      <c r="I1" s="155"/>
      <c r="J1" s="155"/>
      <c r="K1" s="141" t="s">
        <v>751</v>
      </c>
      <c r="L1" s="247" t="s">
        <v>754</v>
      </c>
    </row>
    <row r="2" spans="1:12" x14ac:dyDescent="0.2">
      <c r="A2" s="141">
        <v>-60</v>
      </c>
      <c r="B2" s="247">
        <f t="shared" ref="B2:B23" si="0">IF(A2&lt;50,10-0.002*A2^2,280/A2)</f>
        <v>2.8</v>
      </c>
      <c r="C2" s="155"/>
      <c r="D2" s="155"/>
      <c r="E2" s="155"/>
      <c r="F2" s="155"/>
      <c r="G2" s="155"/>
      <c r="H2" s="155"/>
      <c r="I2" s="155"/>
      <c r="J2" s="155"/>
      <c r="K2" s="141">
        <v>-100</v>
      </c>
      <c r="L2" s="250">
        <f t="shared" ref="L2:L12" si="1">1/(K2-30)</f>
        <v>-7.6923076923076927E-3</v>
      </c>
    </row>
    <row r="3" spans="1:12" x14ac:dyDescent="0.2">
      <c r="A3" s="141">
        <v>-50</v>
      </c>
      <c r="B3" s="247">
        <f t="shared" si="0"/>
        <v>5</v>
      </c>
      <c r="C3" s="155"/>
      <c r="D3" s="155"/>
      <c r="E3" s="155"/>
      <c r="F3" s="155"/>
      <c r="G3" s="155"/>
      <c r="H3" s="155"/>
      <c r="I3" s="155"/>
      <c r="J3" s="155"/>
      <c r="K3" s="141">
        <v>-50</v>
      </c>
      <c r="L3" s="250">
        <f t="shared" si="1"/>
        <v>-1.2500000000000001E-2</v>
      </c>
    </row>
    <row r="4" spans="1:12" x14ac:dyDescent="0.2">
      <c r="A4" s="141">
        <v>-40</v>
      </c>
      <c r="B4" s="247">
        <f t="shared" si="0"/>
        <v>6.8</v>
      </c>
      <c r="C4" s="155"/>
      <c r="D4" s="155"/>
      <c r="E4" s="155"/>
      <c r="F4" s="155"/>
      <c r="G4" s="155"/>
      <c r="H4" s="155"/>
      <c r="I4" s="155"/>
      <c r="J4" s="155"/>
      <c r="K4" s="141">
        <v>0</v>
      </c>
      <c r="L4" s="250">
        <f t="shared" si="1"/>
        <v>-3.3333333333333333E-2</v>
      </c>
    </row>
    <row r="5" spans="1:12" x14ac:dyDescent="0.2">
      <c r="A5" s="141">
        <v>-30</v>
      </c>
      <c r="B5" s="247">
        <f t="shared" si="0"/>
        <v>8.1999999999999993</v>
      </c>
      <c r="C5" s="155"/>
      <c r="D5" s="155"/>
      <c r="E5" s="155"/>
      <c r="F5" s="155"/>
      <c r="G5" s="155"/>
      <c r="H5" s="155"/>
      <c r="I5" s="155"/>
      <c r="J5" s="155"/>
      <c r="K5" s="141">
        <v>30</v>
      </c>
      <c r="L5" s="250" t="e">
        <f t="shared" si="1"/>
        <v>#DIV/0!</v>
      </c>
    </row>
    <row r="6" spans="1:12" x14ac:dyDescent="0.2">
      <c r="A6" s="141">
        <v>-20</v>
      </c>
      <c r="B6" s="247">
        <f t="shared" si="0"/>
        <v>9.1999999999999993</v>
      </c>
      <c r="C6" s="155"/>
      <c r="D6" s="155"/>
      <c r="E6" s="155"/>
      <c r="F6" s="155"/>
      <c r="G6" s="155"/>
      <c r="H6" s="155"/>
      <c r="I6" s="155"/>
      <c r="J6" s="155"/>
      <c r="K6" s="141">
        <v>60</v>
      </c>
      <c r="L6" s="250">
        <f t="shared" si="1"/>
        <v>3.3333333333333333E-2</v>
      </c>
    </row>
    <row r="7" spans="1:12" x14ac:dyDescent="0.2">
      <c r="A7" s="141">
        <v>-10</v>
      </c>
      <c r="B7" s="247">
        <f t="shared" si="0"/>
        <v>9.8000000000000007</v>
      </c>
      <c r="C7" s="155"/>
      <c r="D7" s="155"/>
      <c r="E7" s="155"/>
      <c r="F7" s="155"/>
      <c r="G7" s="155"/>
      <c r="H7" s="155"/>
      <c r="I7" s="155"/>
      <c r="J7" s="155"/>
      <c r="K7" s="141">
        <v>100</v>
      </c>
      <c r="L7" s="250">
        <f t="shared" si="1"/>
        <v>1.4285714285714285E-2</v>
      </c>
    </row>
    <row r="8" spans="1:12" x14ac:dyDescent="0.2">
      <c r="A8" s="141">
        <v>0</v>
      </c>
      <c r="B8" s="247">
        <f t="shared" si="0"/>
        <v>10</v>
      </c>
      <c r="C8" s="155"/>
      <c r="D8" s="155"/>
      <c r="E8" s="155"/>
      <c r="F8" s="155"/>
      <c r="G8" s="155"/>
      <c r="H8" s="155"/>
      <c r="I8" s="155"/>
      <c r="J8" s="155"/>
      <c r="K8" s="141">
        <v>200</v>
      </c>
      <c r="L8" s="250">
        <f t="shared" si="1"/>
        <v>5.8823529411764705E-3</v>
      </c>
    </row>
    <row r="9" spans="1:12" x14ac:dyDescent="0.2">
      <c r="A9" s="141">
        <v>10</v>
      </c>
      <c r="B9" s="247">
        <f t="shared" si="0"/>
        <v>9.8000000000000007</v>
      </c>
      <c r="C9" s="155"/>
      <c r="D9" s="155"/>
      <c r="E9" s="155"/>
      <c r="F9" s="155"/>
      <c r="G9" s="155"/>
      <c r="H9" s="155"/>
      <c r="I9" s="155"/>
      <c r="J9" s="155"/>
      <c r="K9" s="141">
        <v>300</v>
      </c>
      <c r="L9" s="250">
        <f t="shared" si="1"/>
        <v>3.7037037037037038E-3</v>
      </c>
    </row>
    <row r="10" spans="1:12" x14ac:dyDescent="0.2">
      <c r="A10" s="141">
        <v>20</v>
      </c>
      <c r="B10" s="247">
        <f t="shared" si="0"/>
        <v>9.1999999999999993</v>
      </c>
      <c r="C10" s="155"/>
      <c r="D10" s="155"/>
      <c r="E10" s="155"/>
      <c r="F10" s="155"/>
      <c r="G10" s="155"/>
      <c r="H10" s="155"/>
      <c r="I10" s="155"/>
      <c r="J10" s="155"/>
      <c r="K10" s="141">
        <v>400</v>
      </c>
      <c r="L10" s="250">
        <f t="shared" si="1"/>
        <v>2.7027027027027029E-3</v>
      </c>
    </row>
    <row r="11" spans="1:12" x14ac:dyDescent="0.2">
      <c r="A11" s="141">
        <v>30</v>
      </c>
      <c r="B11" s="247">
        <f t="shared" si="0"/>
        <v>8.1999999999999993</v>
      </c>
      <c r="C11" s="155"/>
      <c r="D11" s="155"/>
      <c r="E11" s="155"/>
      <c r="F11" s="155"/>
      <c r="G11" s="155"/>
      <c r="H11" s="155"/>
      <c r="I11" s="155"/>
      <c r="J11" s="155"/>
      <c r="K11" s="141">
        <v>500</v>
      </c>
      <c r="L11" s="250">
        <f t="shared" si="1"/>
        <v>2.1276595744680851E-3</v>
      </c>
    </row>
    <row r="12" spans="1:12" x14ac:dyDescent="0.2">
      <c r="A12" s="141">
        <v>40</v>
      </c>
      <c r="B12" s="247">
        <f t="shared" si="0"/>
        <v>6.8</v>
      </c>
      <c r="C12" s="155"/>
      <c r="D12" s="155"/>
      <c r="E12" s="155"/>
      <c r="F12" s="155"/>
      <c r="G12" s="155"/>
      <c r="H12" s="155"/>
      <c r="I12" s="155"/>
      <c r="J12" s="155"/>
      <c r="K12" s="141">
        <v>600</v>
      </c>
      <c r="L12" s="250">
        <f t="shared" si="1"/>
        <v>1.7543859649122807E-3</v>
      </c>
    </row>
    <row r="13" spans="1:12" x14ac:dyDescent="0.2">
      <c r="A13" s="141">
        <v>50</v>
      </c>
      <c r="B13" s="247">
        <f t="shared" si="0"/>
        <v>5.6</v>
      </c>
      <c r="C13" s="155"/>
      <c r="D13" s="155"/>
      <c r="E13" s="155"/>
      <c r="F13" s="155"/>
      <c r="G13" s="155"/>
      <c r="H13" s="155"/>
      <c r="I13" s="155"/>
      <c r="J13" s="155"/>
      <c r="K13" s="141"/>
      <c r="L13" s="247"/>
    </row>
    <row r="14" spans="1:12" x14ac:dyDescent="0.2">
      <c r="A14" s="141">
        <v>60</v>
      </c>
      <c r="B14" s="247">
        <f t="shared" si="0"/>
        <v>4.666666666666667</v>
      </c>
      <c r="C14" s="155"/>
      <c r="D14" s="155"/>
      <c r="E14" s="155"/>
      <c r="F14" s="155"/>
      <c r="G14" s="155"/>
      <c r="H14" s="155"/>
      <c r="I14" s="155"/>
      <c r="J14" s="155"/>
      <c r="K14" s="141"/>
      <c r="L14" s="247"/>
    </row>
    <row r="15" spans="1:12" x14ac:dyDescent="0.2">
      <c r="A15" s="141">
        <v>70</v>
      </c>
      <c r="B15" s="247">
        <f t="shared" si="0"/>
        <v>4</v>
      </c>
      <c r="C15" s="155"/>
      <c r="D15" s="155"/>
      <c r="E15" s="155"/>
      <c r="F15" s="155"/>
      <c r="G15" s="155"/>
      <c r="H15" s="155"/>
      <c r="I15" s="155"/>
      <c r="J15" s="155"/>
      <c r="K15" s="141"/>
      <c r="L15" s="247"/>
    </row>
    <row r="16" spans="1:12" x14ac:dyDescent="0.2">
      <c r="A16" s="141">
        <v>80</v>
      </c>
      <c r="B16" s="247">
        <f t="shared" si="0"/>
        <v>3.5</v>
      </c>
      <c r="C16" s="155"/>
      <c r="D16" s="155"/>
      <c r="E16" s="155"/>
      <c r="F16" s="155"/>
      <c r="G16" s="155"/>
      <c r="H16" s="155"/>
      <c r="I16" s="155"/>
      <c r="J16" s="155"/>
      <c r="K16" s="141"/>
      <c r="L16" s="247"/>
    </row>
    <row r="17" spans="1:12" x14ac:dyDescent="0.2">
      <c r="A17" s="141">
        <v>90</v>
      </c>
      <c r="B17" s="247">
        <f t="shared" si="0"/>
        <v>3.1111111111111112</v>
      </c>
      <c r="C17" s="155"/>
      <c r="D17" s="155"/>
      <c r="E17" s="155"/>
      <c r="F17" s="155"/>
      <c r="G17" s="155"/>
      <c r="H17" s="155"/>
      <c r="I17" s="155"/>
      <c r="J17" s="155"/>
      <c r="K17" s="141"/>
      <c r="L17" s="247"/>
    </row>
    <row r="18" spans="1:12" x14ac:dyDescent="0.2">
      <c r="A18" s="141">
        <v>100</v>
      </c>
      <c r="B18" s="247">
        <f t="shared" si="0"/>
        <v>2.8</v>
      </c>
      <c r="C18" s="155"/>
      <c r="D18" s="155"/>
      <c r="E18" s="155"/>
      <c r="F18" s="155"/>
      <c r="G18" s="155"/>
      <c r="H18" s="155"/>
      <c r="I18" s="155"/>
      <c r="J18" s="155"/>
      <c r="K18" s="141"/>
      <c r="L18" s="247"/>
    </row>
    <row r="19" spans="1:12" x14ac:dyDescent="0.2">
      <c r="A19" s="141">
        <v>110</v>
      </c>
      <c r="B19" s="247">
        <f t="shared" si="0"/>
        <v>2.5454545454545454</v>
      </c>
      <c r="C19" s="155"/>
      <c r="D19" s="155"/>
      <c r="E19" s="155"/>
      <c r="F19" s="155"/>
      <c r="G19" s="155"/>
      <c r="H19" s="155"/>
      <c r="I19" s="155"/>
      <c r="J19" s="155"/>
      <c r="K19" s="141"/>
      <c r="L19" s="247"/>
    </row>
    <row r="20" spans="1:12" x14ac:dyDescent="0.2">
      <c r="A20" s="141">
        <v>120</v>
      </c>
      <c r="B20" s="247">
        <f t="shared" si="0"/>
        <v>2.3333333333333335</v>
      </c>
      <c r="C20" s="155"/>
      <c r="D20" s="155"/>
      <c r="E20" s="155"/>
      <c r="F20" s="155"/>
      <c r="G20" s="155"/>
      <c r="H20" s="155"/>
      <c r="I20" s="155"/>
      <c r="J20" s="155"/>
      <c r="K20" s="141"/>
      <c r="L20" s="247"/>
    </row>
    <row r="21" spans="1:12" x14ac:dyDescent="0.2">
      <c r="A21" s="141">
        <v>130</v>
      </c>
      <c r="B21" s="247">
        <f t="shared" si="0"/>
        <v>2.1538461538461537</v>
      </c>
      <c r="C21" s="155"/>
      <c r="D21" s="155"/>
      <c r="E21" s="155"/>
      <c r="F21" s="155"/>
      <c r="G21" s="155"/>
      <c r="H21" s="155"/>
      <c r="I21" s="155"/>
      <c r="J21" s="155"/>
      <c r="K21" s="141"/>
      <c r="L21" s="247"/>
    </row>
    <row r="22" spans="1:12" x14ac:dyDescent="0.2">
      <c r="A22" s="141">
        <v>140</v>
      </c>
      <c r="B22" s="247">
        <f t="shared" si="0"/>
        <v>2</v>
      </c>
      <c r="C22" s="155"/>
      <c r="D22" s="155"/>
      <c r="E22" s="155"/>
      <c r="F22" s="155"/>
      <c r="G22" s="155"/>
      <c r="H22" s="155"/>
      <c r="I22" s="155"/>
      <c r="J22" s="155"/>
      <c r="K22" s="141"/>
      <c r="L22" s="247"/>
    </row>
    <row r="23" spans="1:12" x14ac:dyDescent="0.2">
      <c r="A23" s="141">
        <v>150</v>
      </c>
      <c r="B23" s="247">
        <f t="shared" si="0"/>
        <v>1.8666666666666667</v>
      </c>
      <c r="C23" s="155"/>
      <c r="D23" s="155"/>
      <c r="E23" s="155"/>
      <c r="F23" s="155"/>
      <c r="G23" s="155"/>
      <c r="H23" s="155"/>
      <c r="I23" s="155"/>
      <c r="J23" s="155"/>
      <c r="K23" s="141"/>
      <c r="L23" s="247"/>
    </row>
    <row r="24" spans="1:12" x14ac:dyDescent="0.2">
      <c r="A24" s="141"/>
      <c r="B24" s="247"/>
      <c r="C24" s="155"/>
      <c r="D24" s="155"/>
      <c r="E24" s="155"/>
      <c r="F24" s="155"/>
      <c r="G24" s="155"/>
      <c r="H24" s="155"/>
      <c r="I24" s="155"/>
      <c r="J24" s="155"/>
    </row>
    <row r="25" spans="1:12" x14ac:dyDescent="0.2">
      <c r="A25" s="141" t="s">
        <v>755</v>
      </c>
      <c r="B25" s="247" t="s">
        <v>754</v>
      </c>
      <c r="C25" s="155"/>
      <c r="D25" s="155"/>
      <c r="E25" s="155"/>
      <c r="F25" s="155"/>
      <c r="G25" s="155"/>
      <c r="H25" s="155"/>
      <c r="I25" s="155"/>
      <c r="J25" s="155"/>
    </row>
    <row r="26" spans="1:12" x14ac:dyDescent="0.2">
      <c r="A26" s="251">
        <v>10</v>
      </c>
      <c r="B26" s="247">
        <f t="shared" ref="B26:B36" si="2">100/A26</f>
        <v>10</v>
      </c>
      <c r="C26" s="155"/>
      <c r="D26" s="155"/>
      <c r="E26" s="155"/>
      <c r="F26" s="155"/>
      <c r="G26" s="155"/>
      <c r="H26" s="155"/>
      <c r="I26" s="155"/>
      <c r="J26" s="155"/>
    </row>
    <row r="27" spans="1:12" x14ac:dyDescent="0.2">
      <c r="A27" s="251">
        <v>15</v>
      </c>
      <c r="B27" s="247">
        <f t="shared" si="2"/>
        <v>6.666666666666667</v>
      </c>
      <c r="C27" s="155"/>
      <c r="D27" s="155"/>
      <c r="E27" s="155"/>
      <c r="F27" s="155"/>
      <c r="G27" s="155"/>
      <c r="H27" s="155"/>
      <c r="I27" s="155"/>
      <c r="J27" s="155"/>
    </row>
    <row r="28" spans="1:12" x14ac:dyDescent="0.2">
      <c r="A28" s="251">
        <v>20</v>
      </c>
      <c r="B28" s="247">
        <f t="shared" si="2"/>
        <v>5</v>
      </c>
      <c r="C28" s="155"/>
      <c r="D28" s="155"/>
      <c r="E28" s="155"/>
      <c r="F28" s="155"/>
      <c r="G28" s="155"/>
      <c r="H28" s="155"/>
      <c r="I28" s="155"/>
      <c r="J28" s="155"/>
    </row>
    <row r="29" spans="1:12" x14ac:dyDescent="0.2">
      <c r="A29" s="251">
        <v>25</v>
      </c>
      <c r="B29" s="247">
        <f t="shared" si="2"/>
        <v>4</v>
      </c>
      <c r="C29" s="155"/>
      <c r="D29" s="155"/>
      <c r="E29" s="155"/>
      <c r="F29" s="155"/>
      <c r="G29" s="155"/>
      <c r="H29" s="155"/>
      <c r="I29" s="155"/>
      <c r="J29" s="155"/>
    </row>
    <row r="30" spans="1:12" x14ac:dyDescent="0.2">
      <c r="A30" s="251">
        <v>30</v>
      </c>
      <c r="B30" s="247">
        <f t="shared" si="2"/>
        <v>3.3333333333333335</v>
      </c>
      <c r="C30" s="155"/>
      <c r="D30" s="155"/>
      <c r="E30" s="155"/>
      <c r="F30" s="155"/>
      <c r="G30" s="155"/>
      <c r="H30" s="155"/>
      <c r="I30" s="155"/>
      <c r="J30" s="155"/>
    </row>
    <row r="31" spans="1:12" x14ac:dyDescent="0.2">
      <c r="A31" s="251">
        <v>35</v>
      </c>
      <c r="B31" s="247">
        <f t="shared" si="2"/>
        <v>2.8571428571428572</v>
      </c>
      <c r="C31" s="155"/>
      <c r="D31" s="155"/>
      <c r="E31" s="155"/>
      <c r="F31" s="155"/>
      <c r="G31" s="155"/>
      <c r="H31" s="155"/>
      <c r="I31" s="155"/>
      <c r="J31" s="155"/>
    </row>
    <row r="32" spans="1:12" x14ac:dyDescent="0.2">
      <c r="A32" s="251">
        <v>40</v>
      </c>
      <c r="B32" s="247">
        <f t="shared" si="2"/>
        <v>2.5</v>
      </c>
      <c r="C32" s="155"/>
      <c r="D32" s="155"/>
      <c r="E32" s="155"/>
      <c r="F32" s="155"/>
      <c r="G32" s="155"/>
      <c r="H32" s="155"/>
      <c r="I32" s="155"/>
      <c r="J32" s="155"/>
    </row>
    <row r="33" spans="1:10" x14ac:dyDescent="0.2">
      <c r="A33" s="251">
        <v>45</v>
      </c>
      <c r="B33" s="247">
        <f t="shared" si="2"/>
        <v>2.2222222222222223</v>
      </c>
      <c r="C33" s="155"/>
      <c r="D33" s="155"/>
      <c r="E33" s="155"/>
      <c r="F33" s="155"/>
      <c r="G33" s="155"/>
      <c r="H33" s="155"/>
      <c r="I33" s="155"/>
      <c r="J33" s="155"/>
    </row>
    <row r="34" spans="1:10" x14ac:dyDescent="0.2">
      <c r="A34" s="251">
        <v>50</v>
      </c>
      <c r="B34" s="247">
        <f t="shared" si="2"/>
        <v>2</v>
      </c>
      <c r="C34" s="155"/>
      <c r="D34" s="155"/>
      <c r="E34" s="155"/>
      <c r="F34" s="155"/>
      <c r="G34" s="155"/>
      <c r="H34" s="155"/>
      <c r="I34" s="155"/>
      <c r="J34" s="155"/>
    </row>
    <row r="35" spans="1:10" x14ac:dyDescent="0.2">
      <c r="A35" s="251">
        <v>55</v>
      </c>
      <c r="B35" s="247">
        <f t="shared" si="2"/>
        <v>1.8181818181818181</v>
      </c>
      <c r="C35" s="155"/>
      <c r="D35" s="155"/>
      <c r="E35" s="155"/>
      <c r="F35" s="155"/>
      <c r="G35" s="155"/>
      <c r="H35" s="155"/>
      <c r="I35" s="155"/>
      <c r="J35" s="155"/>
    </row>
    <row r="36" spans="1:10" x14ac:dyDescent="0.2">
      <c r="A36" s="251">
        <v>60</v>
      </c>
      <c r="B36" s="247">
        <f t="shared" si="2"/>
        <v>1.6666666666666667</v>
      </c>
      <c r="C36" s="155"/>
      <c r="D36" s="155"/>
      <c r="E36" s="155"/>
      <c r="F36" s="155"/>
      <c r="G36" s="155"/>
      <c r="H36" s="155"/>
      <c r="I36" s="155"/>
      <c r="J36" s="155"/>
    </row>
    <row r="37" spans="1:10" x14ac:dyDescent="0.2">
      <c r="A37" s="141"/>
      <c r="B37" s="247"/>
      <c r="C37" s="155"/>
      <c r="D37" s="155"/>
      <c r="E37" s="155"/>
      <c r="F37" s="155"/>
      <c r="G37" s="155"/>
      <c r="H37" s="155"/>
      <c r="I37" s="155"/>
      <c r="J37" s="155"/>
    </row>
    <row r="38" spans="1:10" x14ac:dyDescent="0.2">
      <c r="A38" s="141" t="s">
        <v>477</v>
      </c>
      <c r="B38" s="247" t="s">
        <v>754</v>
      </c>
      <c r="C38" s="155"/>
      <c r="D38" s="155"/>
      <c r="E38" s="155"/>
      <c r="F38" s="155"/>
      <c r="G38" s="155"/>
      <c r="H38" s="155"/>
      <c r="I38" s="155"/>
      <c r="J38" s="155"/>
    </row>
    <row r="39" spans="1:10" x14ac:dyDescent="0.2">
      <c r="A39" s="141">
        <v>0</v>
      </c>
      <c r="B39" s="247">
        <f t="shared" ref="B39:B44" si="3">6*1.1^(A39-5)</f>
        <v>3.7255279383549293</v>
      </c>
      <c r="C39" s="155"/>
      <c r="D39" s="155"/>
      <c r="E39" s="155"/>
      <c r="F39" s="155"/>
      <c r="G39" s="155"/>
      <c r="H39" s="155"/>
      <c r="I39" s="155"/>
      <c r="J39" s="155"/>
    </row>
    <row r="40" spans="1:10" x14ac:dyDescent="0.2">
      <c r="A40" s="141">
        <v>2</v>
      </c>
      <c r="B40" s="247">
        <f t="shared" si="3"/>
        <v>4.5078888054094648</v>
      </c>
      <c r="C40" s="155"/>
      <c r="D40" s="155"/>
      <c r="E40" s="155"/>
      <c r="F40" s="155"/>
      <c r="G40" s="155"/>
      <c r="H40" s="155"/>
      <c r="I40" s="155"/>
      <c r="J40" s="155"/>
    </row>
    <row r="41" spans="1:10" x14ac:dyDescent="0.2">
      <c r="A41" s="141">
        <v>4</v>
      </c>
      <c r="B41" s="247">
        <f t="shared" si="3"/>
        <v>5.4545454545454541</v>
      </c>
      <c r="C41" s="155"/>
      <c r="D41" s="155"/>
      <c r="E41" s="155"/>
      <c r="F41" s="155"/>
      <c r="G41" s="155"/>
      <c r="H41" s="155"/>
      <c r="I41" s="155"/>
      <c r="J41" s="155"/>
    </row>
    <row r="42" spans="1:10" x14ac:dyDescent="0.2">
      <c r="A42" s="141">
        <v>6</v>
      </c>
      <c r="B42" s="247">
        <f t="shared" si="3"/>
        <v>6.6000000000000005</v>
      </c>
      <c r="C42" s="155"/>
      <c r="D42" s="155"/>
      <c r="E42" s="155"/>
      <c r="F42" s="155"/>
      <c r="G42" s="155"/>
      <c r="H42" s="155"/>
      <c r="I42" s="155"/>
      <c r="J42" s="155"/>
    </row>
    <row r="43" spans="1:10" x14ac:dyDescent="0.2">
      <c r="A43" s="155">
        <v>8</v>
      </c>
      <c r="B43" s="247">
        <f t="shared" si="3"/>
        <v>7.9860000000000024</v>
      </c>
      <c r="C43" s="155"/>
      <c r="D43" s="155"/>
      <c r="E43" s="155"/>
      <c r="F43" s="155"/>
      <c r="G43" s="155"/>
      <c r="H43" s="155"/>
      <c r="I43" s="155"/>
      <c r="J43" s="155"/>
    </row>
    <row r="44" spans="1:10" x14ac:dyDescent="0.2">
      <c r="A44" s="155">
        <v>10</v>
      </c>
      <c r="B44" s="247">
        <f t="shared" si="3"/>
        <v>9.6630600000000033</v>
      </c>
      <c r="C44" s="155"/>
      <c r="D44" s="155"/>
      <c r="E44" s="155"/>
      <c r="F44" s="155"/>
      <c r="G44" s="155"/>
      <c r="H44" s="155"/>
      <c r="I44" s="155"/>
      <c r="J44" s="155"/>
    </row>
    <row r="45" spans="1:10" x14ac:dyDescent="0.2">
      <c r="A45" s="155"/>
      <c r="B45" s="155"/>
      <c r="C45" s="155"/>
      <c r="D45" s="155"/>
      <c r="E45" s="155"/>
      <c r="F45" s="155"/>
      <c r="G45" s="155"/>
      <c r="H45" s="155"/>
      <c r="I45" s="155"/>
      <c r="J45" s="155"/>
    </row>
    <row r="46" spans="1:10" x14ac:dyDescent="0.2">
      <c r="A46" s="141" t="s">
        <v>756</v>
      </c>
      <c r="B46" s="247" t="s">
        <v>754</v>
      </c>
      <c r="C46" s="155"/>
      <c r="D46" s="155"/>
      <c r="E46" s="155"/>
      <c r="F46" s="155"/>
      <c r="G46" s="155"/>
      <c r="H46" s="155"/>
      <c r="I46" s="155"/>
      <c r="J46" s="155"/>
    </row>
    <row r="47" spans="1:10" x14ac:dyDescent="0.2">
      <c r="A47" s="141">
        <v>-90</v>
      </c>
      <c r="B47" s="247">
        <f t="shared" ref="B47:B65" si="4">IF(A47&lt;=-10,10,100/(A47+20))</f>
        <v>10</v>
      </c>
      <c r="C47" s="155"/>
      <c r="D47" s="155"/>
      <c r="E47" s="155"/>
      <c r="F47" s="155"/>
      <c r="G47" s="155"/>
      <c r="H47" s="155"/>
      <c r="I47" s="155"/>
      <c r="J47" s="155"/>
    </row>
    <row r="48" spans="1:10" x14ac:dyDescent="0.2">
      <c r="A48" s="141">
        <v>-80</v>
      </c>
      <c r="B48" s="247">
        <f t="shared" si="4"/>
        <v>10</v>
      </c>
      <c r="C48" s="155"/>
      <c r="D48" s="155"/>
      <c r="E48" s="155"/>
      <c r="F48" s="155"/>
      <c r="G48" s="155"/>
      <c r="H48" s="155"/>
      <c r="I48" s="155"/>
      <c r="J48" s="155"/>
    </row>
    <row r="49" spans="1:10" x14ac:dyDescent="0.2">
      <c r="A49" s="141">
        <v>-70</v>
      </c>
      <c r="B49" s="247">
        <f t="shared" si="4"/>
        <v>10</v>
      </c>
      <c r="C49" s="155"/>
      <c r="D49" s="155"/>
      <c r="E49" s="155"/>
      <c r="F49" s="155"/>
      <c r="G49" s="155"/>
      <c r="H49" s="155"/>
      <c r="I49" s="155"/>
      <c r="J49" s="155"/>
    </row>
    <row r="50" spans="1:10" x14ac:dyDescent="0.2">
      <c r="A50" s="141">
        <v>-60</v>
      </c>
      <c r="B50" s="247">
        <f t="shared" si="4"/>
        <v>10</v>
      </c>
      <c r="C50" s="155"/>
      <c r="D50" s="155"/>
      <c r="E50" s="155"/>
      <c r="F50" s="155"/>
      <c r="G50" s="155"/>
      <c r="H50" s="155"/>
      <c r="I50" s="155"/>
      <c r="J50" s="155"/>
    </row>
    <row r="51" spans="1:10" x14ac:dyDescent="0.2">
      <c r="A51" s="141">
        <v>-50</v>
      </c>
      <c r="B51" s="247">
        <f t="shared" si="4"/>
        <v>10</v>
      </c>
      <c r="C51" s="155"/>
      <c r="D51" s="155"/>
      <c r="E51" s="155"/>
      <c r="F51" s="155"/>
      <c r="G51" s="155"/>
      <c r="H51" s="155"/>
      <c r="I51" s="155"/>
      <c r="J51" s="155"/>
    </row>
    <row r="52" spans="1:10" x14ac:dyDescent="0.2">
      <c r="A52" s="141">
        <v>-40</v>
      </c>
      <c r="B52" s="247">
        <f t="shared" si="4"/>
        <v>10</v>
      </c>
      <c r="C52" s="155"/>
      <c r="D52" s="155"/>
      <c r="E52" s="155"/>
      <c r="F52" s="155"/>
      <c r="G52" s="155"/>
      <c r="H52" s="155"/>
      <c r="I52" s="155"/>
      <c r="J52" s="155"/>
    </row>
    <row r="53" spans="1:10" x14ac:dyDescent="0.2">
      <c r="A53" s="141">
        <v>-30</v>
      </c>
      <c r="B53" s="247">
        <f t="shared" si="4"/>
        <v>10</v>
      </c>
      <c r="C53" s="155"/>
      <c r="D53" s="155"/>
      <c r="E53" s="155"/>
      <c r="F53" s="155"/>
      <c r="G53" s="155"/>
      <c r="H53" s="155"/>
      <c r="I53" s="155"/>
      <c r="J53" s="155"/>
    </row>
    <row r="54" spans="1:10" x14ac:dyDescent="0.2">
      <c r="A54" s="141">
        <v>-20</v>
      </c>
      <c r="B54" s="247">
        <f t="shared" si="4"/>
        <v>10</v>
      </c>
      <c r="C54" s="155"/>
      <c r="D54" s="155"/>
      <c r="E54" s="155"/>
      <c r="F54" s="155"/>
      <c r="G54" s="155"/>
      <c r="H54" s="155"/>
      <c r="I54" s="155"/>
      <c r="J54" s="155"/>
    </row>
    <row r="55" spans="1:10" x14ac:dyDescent="0.2">
      <c r="A55" s="141">
        <v>-10</v>
      </c>
      <c r="B55" s="247">
        <f t="shared" si="4"/>
        <v>10</v>
      </c>
      <c r="C55" s="155"/>
      <c r="D55" s="155"/>
      <c r="E55" s="155"/>
      <c r="F55" s="155"/>
      <c r="G55" s="155"/>
      <c r="H55" s="155"/>
      <c r="I55" s="155"/>
      <c r="J55" s="155"/>
    </row>
    <row r="56" spans="1:10" x14ac:dyDescent="0.2">
      <c r="A56" s="141">
        <v>0</v>
      </c>
      <c r="B56" s="247">
        <f t="shared" si="4"/>
        <v>5</v>
      </c>
      <c r="C56" s="155"/>
      <c r="D56" s="155"/>
      <c r="E56" s="155"/>
      <c r="F56" s="155"/>
      <c r="G56" s="155"/>
      <c r="H56" s="155"/>
      <c r="I56" s="155"/>
      <c r="J56" s="155"/>
    </row>
    <row r="57" spans="1:10" x14ac:dyDescent="0.2">
      <c r="A57" s="141">
        <v>10</v>
      </c>
      <c r="B57" s="247">
        <f t="shared" si="4"/>
        <v>3.3333333333333335</v>
      </c>
      <c r="C57" s="155"/>
      <c r="D57" s="155"/>
      <c r="E57" s="155"/>
      <c r="F57" s="155"/>
      <c r="G57" s="155"/>
      <c r="H57" s="155"/>
      <c r="I57" s="155"/>
      <c r="J57" s="155"/>
    </row>
    <row r="58" spans="1:10" x14ac:dyDescent="0.2">
      <c r="A58" s="141">
        <v>20</v>
      </c>
      <c r="B58" s="247">
        <f t="shared" si="4"/>
        <v>2.5</v>
      </c>
      <c r="C58" s="155"/>
      <c r="D58" s="155"/>
      <c r="E58" s="155"/>
      <c r="F58" s="155"/>
      <c r="G58" s="155"/>
      <c r="H58" s="155"/>
      <c r="I58" s="155"/>
      <c r="J58" s="155"/>
    </row>
    <row r="59" spans="1:10" x14ac:dyDescent="0.2">
      <c r="A59" s="141">
        <v>30</v>
      </c>
      <c r="B59" s="247">
        <f t="shared" si="4"/>
        <v>2</v>
      </c>
      <c r="C59" s="155"/>
      <c r="D59" s="155"/>
      <c r="E59" s="155"/>
      <c r="F59" s="155"/>
      <c r="G59" s="155"/>
      <c r="H59" s="155"/>
      <c r="I59" s="155"/>
      <c r="J59" s="155"/>
    </row>
    <row r="60" spans="1:10" x14ac:dyDescent="0.2">
      <c r="A60" s="141">
        <v>40</v>
      </c>
      <c r="B60" s="247">
        <f t="shared" si="4"/>
        <v>1.6666666666666667</v>
      </c>
      <c r="C60" s="155"/>
      <c r="D60" s="155"/>
      <c r="E60" s="155"/>
      <c r="F60" s="155"/>
      <c r="G60" s="155"/>
      <c r="H60" s="155"/>
      <c r="I60" s="155"/>
      <c r="J60" s="155"/>
    </row>
    <row r="61" spans="1:10" x14ac:dyDescent="0.2">
      <c r="A61" s="141">
        <v>50</v>
      </c>
      <c r="B61" s="247">
        <f t="shared" si="4"/>
        <v>1.4285714285714286</v>
      </c>
      <c r="C61" s="155"/>
      <c r="D61" s="155"/>
      <c r="E61" s="155"/>
      <c r="F61" s="155"/>
      <c r="G61" s="155"/>
      <c r="H61" s="155"/>
      <c r="I61" s="155"/>
      <c r="J61" s="155"/>
    </row>
    <row r="62" spans="1:10" x14ac:dyDescent="0.2">
      <c r="A62" s="141">
        <v>60</v>
      </c>
      <c r="B62" s="247">
        <f t="shared" si="4"/>
        <v>1.25</v>
      </c>
      <c r="C62" s="155"/>
      <c r="D62" s="155"/>
      <c r="E62" s="155"/>
      <c r="F62" s="155"/>
      <c r="G62" s="155"/>
      <c r="H62" s="155"/>
      <c r="I62" s="155"/>
      <c r="J62" s="155"/>
    </row>
    <row r="63" spans="1:10" x14ac:dyDescent="0.2">
      <c r="A63" s="141">
        <v>70</v>
      </c>
      <c r="B63" s="247">
        <f t="shared" si="4"/>
        <v>1.1111111111111112</v>
      </c>
      <c r="C63" s="155"/>
      <c r="D63" s="155"/>
      <c r="E63" s="155"/>
      <c r="F63" s="155"/>
      <c r="G63" s="155"/>
      <c r="H63" s="155"/>
      <c r="I63" s="155"/>
      <c r="J63" s="155"/>
    </row>
    <row r="64" spans="1:10" x14ac:dyDescent="0.2">
      <c r="A64" s="141">
        <v>80</v>
      </c>
      <c r="B64" s="247">
        <f t="shared" si="4"/>
        <v>1</v>
      </c>
      <c r="C64" s="155"/>
      <c r="D64" s="155"/>
      <c r="E64" s="155"/>
      <c r="F64" s="155"/>
      <c r="G64" s="155"/>
      <c r="H64" s="155"/>
      <c r="I64" s="155"/>
      <c r="J64" s="155"/>
    </row>
    <row r="65" spans="1:10" x14ac:dyDescent="0.2">
      <c r="A65" s="141">
        <v>90</v>
      </c>
      <c r="B65" s="247">
        <f t="shared" si="4"/>
        <v>0.90909090909090906</v>
      </c>
      <c r="C65" s="155"/>
      <c r="D65" s="155"/>
      <c r="E65" s="155"/>
      <c r="F65" s="155"/>
      <c r="G65" s="155"/>
      <c r="H65" s="155"/>
      <c r="I65" s="155"/>
      <c r="J65" s="155"/>
    </row>
    <row r="66" spans="1:10" x14ac:dyDescent="0.2">
      <c r="C66" s="155"/>
      <c r="D66" s="155"/>
      <c r="E66" s="155"/>
      <c r="F66" s="155"/>
      <c r="G66" s="155"/>
      <c r="H66" s="155"/>
      <c r="I66" s="155"/>
      <c r="J66" s="155"/>
    </row>
    <row r="67" spans="1:10" x14ac:dyDescent="0.2">
      <c r="A67" s="141"/>
      <c r="B67" s="247"/>
      <c r="C67" s="155"/>
      <c r="D67" s="155"/>
      <c r="E67" s="155"/>
      <c r="F67" s="155"/>
      <c r="G67" s="155"/>
      <c r="H67" s="155"/>
      <c r="I67" s="155"/>
      <c r="J67" s="155"/>
    </row>
    <row r="68" spans="1:10" x14ac:dyDescent="0.2">
      <c r="A68" s="155"/>
      <c r="B68" s="155"/>
      <c r="C68" s="155"/>
      <c r="D68" s="155"/>
      <c r="E68" s="155"/>
      <c r="F68" s="155"/>
      <c r="G68" s="155"/>
      <c r="H68" s="155"/>
      <c r="I68" s="155"/>
      <c r="J68" s="155"/>
    </row>
    <row r="69" spans="1:10" x14ac:dyDescent="0.2">
      <c r="C69" s="155"/>
      <c r="D69" s="155"/>
      <c r="E69" s="155"/>
      <c r="F69" s="155"/>
      <c r="G69" s="155"/>
      <c r="H69" s="155"/>
      <c r="I69" s="155"/>
      <c r="J69" s="155"/>
    </row>
    <row r="70" spans="1:10" x14ac:dyDescent="0.2">
      <c r="C70" s="155"/>
      <c r="D70" s="155"/>
      <c r="E70" s="155"/>
      <c r="F70" s="155"/>
      <c r="G70" s="155"/>
      <c r="H70" s="155"/>
      <c r="I70" s="155"/>
      <c r="J70" s="155"/>
    </row>
    <row r="71" spans="1:10" x14ac:dyDescent="0.2">
      <c r="C71" s="155"/>
      <c r="D71" s="155"/>
      <c r="E71" s="155"/>
      <c r="F71" s="155"/>
      <c r="G71" s="155"/>
      <c r="H71" s="155"/>
      <c r="I71" s="155"/>
      <c r="J71" s="155"/>
    </row>
    <row r="72" spans="1:10" x14ac:dyDescent="0.2">
      <c r="C72" s="155"/>
      <c r="D72" s="155"/>
      <c r="E72" s="155"/>
      <c r="F72" s="155"/>
      <c r="G72" s="155"/>
      <c r="H72" s="155"/>
      <c r="I72" s="155"/>
      <c r="J72" s="155"/>
    </row>
    <row r="73" spans="1:10" x14ac:dyDescent="0.2">
      <c r="C73" s="155"/>
      <c r="D73" s="155"/>
      <c r="E73" s="155"/>
      <c r="F73" s="155"/>
      <c r="G73" s="155"/>
      <c r="H73" s="155"/>
      <c r="I73" s="155"/>
      <c r="J73" s="155"/>
    </row>
    <row r="74" spans="1:10" x14ac:dyDescent="0.2">
      <c r="C74" s="155"/>
      <c r="D74" s="155"/>
      <c r="E74" s="155"/>
      <c r="F74" s="155"/>
      <c r="G74" s="155"/>
      <c r="H74" s="155"/>
      <c r="I74" s="155"/>
      <c r="J74" s="155"/>
    </row>
    <row r="75" spans="1:10" x14ac:dyDescent="0.2">
      <c r="C75" s="155"/>
      <c r="D75" s="155"/>
      <c r="E75" s="155"/>
      <c r="F75" s="155"/>
      <c r="G75" s="155"/>
      <c r="H75" s="155"/>
      <c r="I75" s="155"/>
      <c r="J75" s="155"/>
    </row>
    <row r="76" spans="1:10" x14ac:dyDescent="0.2">
      <c r="C76" s="155"/>
      <c r="D76" s="155"/>
      <c r="E76" s="155"/>
      <c r="F76" s="155"/>
      <c r="G76" s="155"/>
      <c r="H76" s="155"/>
      <c r="I76" s="155"/>
      <c r="J76" s="155"/>
    </row>
    <row r="77" spans="1:10" x14ac:dyDescent="0.2">
      <c r="C77" s="155"/>
      <c r="D77" s="155"/>
      <c r="E77" s="155"/>
      <c r="F77" s="155"/>
      <c r="G77" s="155"/>
      <c r="H77" s="155"/>
      <c r="I77" s="155"/>
      <c r="J77" s="155"/>
    </row>
    <row r="78" spans="1:10" x14ac:dyDescent="0.2">
      <c r="C78" s="155"/>
      <c r="D78" s="155"/>
      <c r="E78" s="155"/>
      <c r="F78" s="155"/>
      <c r="G78" s="155"/>
      <c r="H78" s="155"/>
      <c r="I78" s="155"/>
      <c r="J78" s="155"/>
    </row>
    <row r="79" spans="1:10" x14ac:dyDescent="0.2">
      <c r="A79" s="155"/>
      <c r="B79" s="249"/>
      <c r="C79" s="155"/>
      <c r="D79" s="155"/>
      <c r="E79" s="155"/>
      <c r="F79" s="155"/>
      <c r="G79" s="155"/>
      <c r="H79" s="155"/>
      <c r="I79" s="155"/>
      <c r="J79" s="155"/>
    </row>
    <row r="80" spans="1:10" x14ac:dyDescent="0.2">
      <c r="A80" s="155"/>
      <c r="B80" s="155"/>
      <c r="C80" s="155"/>
      <c r="D80" s="155"/>
      <c r="E80" s="155"/>
      <c r="F80" s="155"/>
      <c r="G80" s="155"/>
      <c r="H80" s="155"/>
      <c r="I80" s="155"/>
      <c r="J80" s="155"/>
    </row>
    <row r="81" spans="1:10" x14ac:dyDescent="0.2">
      <c r="A81" s="155"/>
      <c r="B81" s="155"/>
      <c r="C81" s="155"/>
      <c r="D81" s="155"/>
      <c r="E81" s="155"/>
      <c r="F81" s="155"/>
      <c r="G81" s="155"/>
      <c r="H81" s="155"/>
      <c r="I81" s="155"/>
      <c r="J81" s="155"/>
    </row>
    <row r="82" spans="1:10" x14ac:dyDescent="0.2">
      <c r="A82" s="155"/>
      <c r="B82" s="155"/>
      <c r="C82" s="155"/>
      <c r="D82" s="155"/>
      <c r="E82" s="155"/>
      <c r="F82" s="155"/>
      <c r="G82" s="155"/>
      <c r="H82" s="155"/>
      <c r="I82" s="155"/>
      <c r="J82" s="155"/>
    </row>
    <row r="83" spans="1:10" x14ac:dyDescent="0.2">
      <c r="A83" s="155"/>
      <c r="B83" s="155"/>
      <c r="C83" s="155"/>
      <c r="D83" s="155"/>
      <c r="E83" s="155"/>
      <c r="F83" s="155"/>
      <c r="G83" s="155"/>
      <c r="H83" s="155"/>
      <c r="I83" s="155"/>
      <c r="J83" s="155"/>
    </row>
    <row r="84" spans="1:10" x14ac:dyDescent="0.2">
      <c r="A84" s="155"/>
      <c r="B84" s="155"/>
      <c r="C84" s="155"/>
      <c r="D84" s="155"/>
      <c r="E84" s="155"/>
      <c r="F84" s="155"/>
      <c r="G84" s="155"/>
      <c r="H84" s="155"/>
      <c r="I84" s="155"/>
      <c r="J84" s="155"/>
    </row>
    <row r="85" spans="1:10" x14ac:dyDescent="0.2">
      <c r="A85" s="155"/>
      <c r="B85" s="155"/>
      <c r="C85" s="155"/>
      <c r="D85" s="155"/>
      <c r="E85" s="155"/>
      <c r="F85" s="155"/>
      <c r="G85" s="155"/>
      <c r="H85" s="155"/>
      <c r="I85" s="155"/>
      <c r="J85" s="155"/>
    </row>
    <row r="86" spans="1:10" x14ac:dyDescent="0.2">
      <c r="A86" s="155"/>
      <c r="B86" s="155"/>
      <c r="C86" s="155"/>
      <c r="D86" s="155"/>
      <c r="E86" s="155"/>
      <c r="F86" s="155"/>
      <c r="G86" s="155"/>
      <c r="H86" s="155"/>
      <c r="I86" s="155"/>
      <c r="J86" s="155"/>
    </row>
    <row r="87" spans="1:10" x14ac:dyDescent="0.2">
      <c r="A87" s="155"/>
      <c r="B87" s="155"/>
      <c r="C87" s="155"/>
      <c r="D87" s="155"/>
      <c r="E87" s="155"/>
      <c r="F87" s="155"/>
      <c r="G87" s="155"/>
      <c r="H87" s="155"/>
      <c r="I87" s="155"/>
      <c r="J87" s="155"/>
    </row>
    <row r="88" spans="1:10" x14ac:dyDescent="0.2">
      <c r="A88" s="155"/>
      <c r="B88" s="155"/>
      <c r="C88" s="155"/>
      <c r="D88" s="155"/>
      <c r="E88" s="155"/>
      <c r="F88" s="155"/>
      <c r="G88" s="155"/>
      <c r="H88" s="155"/>
      <c r="I88" s="155"/>
      <c r="J88" s="155"/>
    </row>
    <row r="89" spans="1:10" x14ac:dyDescent="0.2">
      <c r="A89" s="155"/>
      <c r="B89" s="155"/>
      <c r="C89" s="155"/>
      <c r="D89" s="155"/>
      <c r="E89" s="155"/>
      <c r="F89" s="155"/>
      <c r="G89" s="155"/>
      <c r="H89" s="155"/>
      <c r="I89" s="155"/>
      <c r="J89" s="155"/>
    </row>
    <row r="90" spans="1:10" x14ac:dyDescent="0.2">
      <c r="A90" s="155"/>
      <c r="B90" s="155"/>
      <c r="C90" s="155"/>
      <c r="D90" s="155"/>
      <c r="E90" s="155"/>
      <c r="F90" s="155"/>
      <c r="G90" s="155"/>
      <c r="H90" s="155"/>
      <c r="I90" s="155"/>
      <c r="J90" s="155"/>
    </row>
    <row r="91" spans="1:10" x14ac:dyDescent="0.2">
      <c r="A91" s="155"/>
      <c r="B91" s="155"/>
      <c r="C91" s="155"/>
      <c r="D91" s="155"/>
      <c r="E91" s="155"/>
      <c r="F91" s="155"/>
      <c r="G91" s="155"/>
      <c r="H91" s="155"/>
      <c r="I91" s="155"/>
      <c r="J91" s="155"/>
    </row>
    <row r="92" spans="1:10" x14ac:dyDescent="0.2">
      <c r="A92" s="155"/>
      <c r="B92" s="249"/>
      <c r="C92" s="155"/>
      <c r="D92" s="155"/>
      <c r="E92" s="155"/>
      <c r="F92" s="155"/>
      <c r="G92" s="155"/>
      <c r="H92" s="155"/>
      <c r="I92" s="155"/>
      <c r="J92" s="155"/>
    </row>
    <row r="93" spans="1:10" x14ac:dyDescent="0.2">
      <c r="A93" s="155"/>
      <c r="B93" s="249"/>
      <c r="C93" s="155"/>
      <c r="D93" s="155"/>
      <c r="E93" s="155"/>
      <c r="F93" s="155"/>
      <c r="G93" s="155"/>
      <c r="H93" s="155"/>
      <c r="I93" s="155"/>
      <c r="J93" s="155"/>
    </row>
    <row r="94" spans="1:10" x14ac:dyDescent="0.2">
      <c r="A94" s="155"/>
      <c r="B94" s="249"/>
      <c r="C94" s="155"/>
      <c r="D94" s="155"/>
      <c r="E94" s="155"/>
      <c r="F94" s="155"/>
      <c r="G94" s="155"/>
      <c r="H94" s="155"/>
      <c r="I94" s="155"/>
      <c r="J94" s="155"/>
    </row>
    <row r="95" spans="1:10" x14ac:dyDescent="0.2">
      <c r="A95" s="155"/>
      <c r="B95" s="155"/>
      <c r="C95" s="155"/>
      <c r="D95" s="155"/>
      <c r="E95" s="155"/>
      <c r="F95" s="155"/>
      <c r="G95" s="155"/>
      <c r="H95" s="155"/>
      <c r="I95" s="155"/>
      <c r="J95" s="155"/>
    </row>
    <row r="96" spans="1:10" x14ac:dyDescent="0.2">
      <c r="A96" s="155"/>
      <c r="B96" s="155"/>
      <c r="C96" s="155"/>
      <c r="D96" s="155"/>
      <c r="E96" s="155"/>
      <c r="F96" s="155"/>
      <c r="G96" s="155"/>
      <c r="H96" s="155"/>
      <c r="I96" s="155"/>
      <c r="J96" s="155"/>
    </row>
    <row r="97" spans="1:10" x14ac:dyDescent="0.2">
      <c r="A97" s="155"/>
      <c r="B97" s="155"/>
      <c r="C97" s="155"/>
      <c r="D97" s="155"/>
      <c r="E97" s="155"/>
      <c r="F97" s="155"/>
      <c r="G97" s="155"/>
      <c r="H97" s="155"/>
      <c r="I97" s="155"/>
      <c r="J97" s="155"/>
    </row>
    <row r="98" spans="1:10" x14ac:dyDescent="0.2">
      <c r="A98" s="155"/>
      <c r="B98" s="155"/>
      <c r="C98" s="155"/>
      <c r="D98" s="155"/>
      <c r="E98" s="155"/>
      <c r="F98" s="155"/>
      <c r="G98" s="155"/>
      <c r="H98" s="155"/>
      <c r="I98" s="155"/>
      <c r="J98" s="155"/>
    </row>
    <row r="99" spans="1:10" x14ac:dyDescent="0.2">
      <c r="A99" s="155"/>
      <c r="B99" s="155"/>
      <c r="C99" s="155"/>
      <c r="D99" s="155"/>
      <c r="E99" s="155"/>
      <c r="F99" s="155"/>
      <c r="G99" s="155"/>
      <c r="H99" s="155"/>
      <c r="I99" s="155"/>
      <c r="J99" s="155"/>
    </row>
    <row r="100" spans="1:10" x14ac:dyDescent="0.2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</row>
    <row r="101" spans="1:10" x14ac:dyDescent="0.2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</row>
    <row r="102" spans="1:10" x14ac:dyDescent="0.2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</row>
    <row r="103" spans="1:10" x14ac:dyDescent="0.2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</row>
    <row r="104" spans="1:10" x14ac:dyDescent="0.2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</row>
    <row r="105" spans="1:10" x14ac:dyDescent="0.2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</row>
    <row r="106" spans="1:10" x14ac:dyDescent="0.2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</row>
    <row r="107" spans="1:10" x14ac:dyDescent="0.2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</row>
    <row r="108" spans="1:10" x14ac:dyDescent="0.2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</row>
    <row r="109" spans="1:10" x14ac:dyDescent="0.2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</row>
    <row r="110" spans="1:10" x14ac:dyDescent="0.2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</row>
    <row r="111" spans="1:10" x14ac:dyDescent="0.2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9"/>
  </sheetPr>
  <dimension ref="A1:J59"/>
  <sheetViews>
    <sheetView workbookViewId="0"/>
  </sheetViews>
  <sheetFormatPr defaultColWidth="11.5703125" defaultRowHeight="12.75" x14ac:dyDescent="0.2"/>
  <sheetData>
    <row r="1" spans="1:10" x14ac:dyDescent="0.2">
      <c r="A1" s="141" t="s">
        <v>751</v>
      </c>
      <c r="B1" s="247" t="s">
        <v>754</v>
      </c>
      <c r="C1" s="155"/>
      <c r="D1" s="155"/>
      <c r="E1" s="155"/>
      <c r="F1" s="155"/>
      <c r="G1" s="155"/>
      <c r="H1" s="155"/>
      <c r="I1" s="155"/>
      <c r="J1" s="155"/>
    </row>
    <row r="2" spans="1:10" x14ac:dyDescent="0.2">
      <c r="A2" s="141">
        <v>-60</v>
      </c>
      <c r="B2" s="248">
        <f t="shared" ref="B2:B23" si="0">10/(A2+200)</f>
        <v>7.1428571428571425E-2</v>
      </c>
      <c r="C2" s="155"/>
      <c r="D2" s="155"/>
      <c r="E2" s="155"/>
      <c r="F2" s="155"/>
      <c r="G2" s="155"/>
      <c r="H2" s="155"/>
      <c r="I2" s="155"/>
      <c r="J2" s="155"/>
    </row>
    <row r="3" spans="1:10" x14ac:dyDescent="0.2">
      <c r="A3" s="141">
        <v>-50</v>
      </c>
      <c r="B3" s="248">
        <f t="shared" si="0"/>
        <v>6.6666666666666666E-2</v>
      </c>
      <c r="C3" s="155"/>
      <c r="D3" s="155"/>
      <c r="E3" s="155"/>
      <c r="F3" s="155"/>
      <c r="G3" s="155"/>
      <c r="H3" s="155"/>
      <c r="I3" s="155"/>
      <c r="J3" s="155"/>
    </row>
    <row r="4" spans="1:10" x14ac:dyDescent="0.2">
      <c r="A4" s="141">
        <v>-40</v>
      </c>
      <c r="B4" s="248">
        <f t="shared" si="0"/>
        <v>6.25E-2</v>
      </c>
      <c r="C4" s="155"/>
      <c r="D4" s="155"/>
      <c r="E4" s="155"/>
      <c r="F4" s="155"/>
      <c r="G4" s="155"/>
      <c r="H4" s="155"/>
      <c r="I4" s="155"/>
      <c r="J4" s="155"/>
    </row>
    <row r="5" spans="1:10" x14ac:dyDescent="0.2">
      <c r="A5" s="141">
        <v>-30</v>
      </c>
      <c r="B5" s="248">
        <f t="shared" si="0"/>
        <v>5.8823529411764705E-2</v>
      </c>
      <c r="C5" s="155"/>
      <c r="D5" s="155"/>
      <c r="E5" s="155"/>
      <c r="F5" s="155"/>
      <c r="G5" s="155"/>
      <c r="H5" s="155"/>
      <c r="I5" s="155"/>
      <c r="J5" s="155"/>
    </row>
    <row r="6" spans="1:10" x14ac:dyDescent="0.2">
      <c r="A6" s="141">
        <v>-20</v>
      </c>
      <c r="B6" s="248">
        <f t="shared" si="0"/>
        <v>5.5555555555555552E-2</v>
      </c>
      <c r="C6" s="155"/>
      <c r="D6" s="155"/>
      <c r="E6" s="155"/>
      <c r="F6" s="155"/>
      <c r="G6" s="155"/>
      <c r="H6" s="155"/>
      <c r="I6" s="155"/>
      <c r="J6" s="155"/>
    </row>
    <row r="7" spans="1:10" x14ac:dyDescent="0.2">
      <c r="A7" s="141">
        <v>-10</v>
      </c>
      <c r="B7" s="248">
        <f t="shared" si="0"/>
        <v>5.2631578947368418E-2</v>
      </c>
      <c r="C7" s="155"/>
      <c r="D7" s="155"/>
      <c r="E7" s="155"/>
      <c r="F7" s="155"/>
      <c r="G7" s="155"/>
      <c r="H7" s="155"/>
      <c r="I7" s="155"/>
      <c r="J7" s="155"/>
    </row>
    <row r="8" spans="1:10" x14ac:dyDescent="0.2">
      <c r="A8" s="141">
        <v>0</v>
      </c>
      <c r="B8" s="248">
        <f t="shared" si="0"/>
        <v>0.05</v>
      </c>
      <c r="C8" s="155"/>
      <c r="D8" s="155"/>
      <c r="E8" s="155"/>
      <c r="F8" s="155"/>
      <c r="G8" s="155"/>
      <c r="H8" s="155"/>
      <c r="I8" s="155"/>
      <c r="J8" s="155"/>
    </row>
    <row r="9" spans="1:10" x14ac:dyDescent="0.2">
      <c r="A9" s="141">
        <v>10</v>
      </c>
      <c r="B9" s="248">
        <f t="shared" si="0"/>
        <v>4.7619047619047616E-2</v>
      </c>
      <c r="C9" s="155"/>
      <c r="D9" s="155"/>
      <c r="E9" s="155"/>
      <c r="F9" s="155"/>
      <c r="G9" s="155"/>
      <c r="H9" s="155"/>
      <c r="I9" s="155"/>
      <c r="J9" s="155"/>
    </row>
    <row r="10" spans="1:10" x14ac:dyDescent="0.2">
      <c r="A10" s="141">
        <v>20</v>
      </c>
      <c r="B10" s="248">
        <f t="shared" si="0"/>
        <v>4.5454545454545456E-2</v>
      </c>
      <c r="C10" s="155"/>
      <c r="D10" s="155"/>
      <c r="E10" s="155"/>
      <c r="F10" s="155"/>
      <c r="G10" s="155"/>
      <c r="H10" s="155"/>
      <c r="I10" s="155"/>
      <c r="J10" s="155"/>
    </row>
    <row r="11" spans="1:10" x14ac:dyDescent="0.2">
      <c r="A11" s="141">
        <v>30</v>
      </c>
      <c r="B11" s="248">
        <f t="shared" si="0"/>
        <v>4.3478260869565216E-2</v>
      </c>
      <c r="C11" s="155"/>
      <c r="D11" s="155"/>
      <c r="E11" s="155"/>
      <c r="F11" s="155"/>
      <c r="G11" s="155"/>
      <c r="H11" s="155"/>
      <c r="I11" s="155"/>
      <c r="J11" s="155"/>
    </row>
    <row r="12" spans="1:10" x14ac:dyDescent="0.2">
      <c r="A12" s="141">
        <v>40</v>
      </c>
      <c r="B12" s="248">
        <f t="shared" si="0"/>
        <v>4.1666666666666664E-2</v>
      </c>
      <c r="C12" s="155"/>
      <c r="D12" s="155"/>
      <c r="E12" s="155"/>
      <c r="F12" s="155"/>
      <c r="G12" s="155"/>
      <c r="H12" s="155"/>
      <c r="I12" s="155"/>
      <c r="J12" s="155"/>
    </row>
    <row r="13" spans="1:10" x14ac:dyDescent="0.2">
      <c r="A13" s="141">
        <v>50</v>
      </c>
      <c r="B13" s="248">
        <f t="shared" si="0"/>
        <v>0.04</v>
      </c>
      <c r="C13" s="155"/>
      <c r="D13" s="155"/>
      <c r="E13" s="155"/>
      <c r="F13" s="155"/>
      <c r="G13" s="155"/>
      <c r="H13" s="155"/>
      <c r="I13" s="155"/>
      <c r="J13" s="155"/>
    </row>
    <row r="14" spans="1:10" x14ac:dyDescent="0.2">
      <c r="A14" s="141">
        <v>60</v>
      </c>
      <c r="B14" s="248">
        <f t="shared" si="0"/>
        <v>3.8461538461538464E-2</v>
      </c>
      <c r="C14" s="155"/>
      <c r="D14" s="155"/>
      <c r="E14" s="155"/>
      <c r="F14" s="155"/>
      <c r="G14" s="155"/>
      <c r="H14" s="155"/>
      <c r="I14" s="155"/>
      <c r="J14" s="155"/>
    </row>
    <row r="15" spans="1:10" x14ac:dyDescent="0.2">
      <c r="A15" s="141">
        <v>70</v>
      </c>
      <c r="B15" s="248">
        <f t="shared" si="0"/>
        <v>3.7037037037037035E-2</v>
      </c>
      <c r="C15" s="155"/>
      <c r="D15" s="155"/>
      <c r="E15" s="155"/>
      <c r="F15" s="155"/>
      <c r="G15" s="155"/>
      <c r="H15" s="155"/>
      <c r="I15" s="155"/>
      <c r="J15" s="155"/>
    </row>
    <row r="16" spans="1:10" x14ac:dyDescent="0.2">
      <c r="A16" s="141">
        <v>80</v>
      </c>
      <c r="B16" s="248">
        <f t="shared" si="0"/>
        <v>3.5714285714285712E-2</v>
      </c>
      <c r="C16" s="155"/>
      <c r="D16" s="155"/>
      <c r="E16" s="155"/>
      <c r="F16" s="155"/>
      <c r="G16" s="155"/>
      <c r="H16" s="155"/>
      <c r="I16" s="155"/>
      <c r="J16" s="155"/>
    </row>
    <row r="17" spans="1:10" x14ac:dyDescent="0.2">
      <c r="A17" s="141">
        <v>90</v>
      </c>
      <c r="B17" s="248">
        <f t="shared" si="0"/>
        <v>3.4482758620689655E-2</v>
      </c>
      <c r="C17" s="155"/>
      <c r="D17" s="155"/>
      <c r="E17" s="155"/>
      <c r="F17" s="155"/>
      <c r="G17" s="155"/>
      <c r="H17" s="155"/>
      <c r="I17" s="155"/>
      <c r="J17" s="155"/>
    </row>
    <row r="18" spans="1:10" x14ac:dyDescent="0.2">
      <c r="A18" s="141">
        <v>100</v>
      </c>
      <c r="B18" s="248">
        <f t="shared" si="0"/>
        <v>3.3333333333333333E-2</v>
      </c>
      <c r="C18" s="155"/>
      <c r="D18" s="155"/>
      <c r="E18" s="155"/>
      <c r="F18" s="155"/>
      <c r="G18" s="155"/>
      <c r="H18" s="155"/>
      <c r="I18" s="155"/>
      <c r="J18" s="155"/>
    </row>
    <row r="19" spans="1:10" x14ac:dyDescent="0.2">
      <c r="A19" s="141">
        <v>110</v>
      </c>
      <c r="B19" s="248">
        <f t="shared" si="0"/>
        <v>3.2258064516129031E-2</v>
      </c>
      <c r="C19" s="155"/>
      <c r="D19" s="155"/>
      <c r="E19" s="155"/>
      <c r="F19" s="155"/>
      <c r="G19" s="155"/>
      <c r="H19" s="155"/>
      <c r="I19" s="155"/>
      <c r="J19" s="155"/>
    </row>
    <row r="20" spans="1:10" x14ac:dyDescent="0.2">
      <c r="A20" s="141">
        <v>120</v>
      </c>
      <c r="B20" s="248">
        <f t="shared" si="0"/>
        <v>3.125E-2</v>
      </c>
      <c r="C20" s="155"/>
      <c r="D20" s="155"/>
      <c r="E20" s="155"/>
      <c r="F20" s="155"/>
      <c r="G20" s="155"/>
      <c r="H20" s="155"/>
      <c r="I20" s="155"/>
      <c r="J20" s="155"/>
    </row>
    <row r="21" spans="1:10" x14ac:dyDescent="0.2">
      <c r="A21" s="141">
        <v>130</v>
      </c>
      <c r="B21" s="248">
        <f t="shared" si="0"/>
        <v>3.0303030303030304E-2</v>
      </c>
      <c r="C21" s="155"/>
      <c r="D21" s="155"/>
      <c r="E21" s="155"/>
      <c r="F21" s="155"/>
      <c r="G21" s="155"/>
      <c r="H21" s="155"/>
      <c r="I21" s="155"/>
      <c r="J21" s="155"/>
    </row>
    <row r="22" spans="1:10" x14ac:dyDescent="0.2">
      <c r="A22" s="141">
        <v>140</v>
      </c>
      <c r="B22" s="248">
        <f t="shared" si="0"/>
        <v>2.9411764705882353E-2</v>
      </c>
      <c r="C22" s="155"/>
      <c r="D22" s="155"/>
      <c r="E22" s="155"/>
      <c r="F22" s="155"/>
      <c r="G22" s="155"/>
      <c r="H22" s="155"/>
      <c r="I22" s="155"/>
      <c r="J22" s="155"/>
    </row>
    <row r="23" spans="1:10" x14ac:dyDescent="0.2">
      <c r="A23" s="141">
        <v>150</v>
      </c>
      <c r="B23" s="248">
        <f t="shared" si="0"/>
        <v>2.8571428571428571E-2</v>
      </c>
      <c r="C23" s="155"/>
      <c r="D23" s="155"/>
      <c r="E23" s="155"/>
      <c r="F23" s="155"/>
      <c r="G23" s="155"/>
      <c r="H23" s="155"/>
      <c r="I23" s="155"/>
      <c r="J23" s="155"/>
    </row>
    <row r="24" spans="1:10" x14ac:dyDescent="0.2">
      <c r="A24" s="141"/>
      <c r="B24" s="247"/>
      <c r="C24" s="155"/>
      <c r="D24" s="155"/>
      <c r="E24" s="155"/>
      <c r="F24" s="155"/>
      <c r="G24" s="155"/>
      <c r="H24" s="155"/>
      <c r="I24" s="155"/>
      <c r="J24" s="155"/>
    </row>
    <row r="25" spans="1:10" x14ac:dyDescent="0.2">
      <c r="A25" s="155"/>
      <c r="B25" s="155"/>
      <c r="C25" s="155"/>
      <c r="D25" s="155"/>
      <c r="E25" s="155"/>
      <c r="F25" s="155"/>
      <c r="G25" s="155"/>
      <c r="H25" s="155"/>
      <c r="I25" s="155"/>
      <c r="J25" s="155"/>
    </row>
    <row r="26" spans="1:10" x14ac:dyDescent="0.2">
      <c r="A26" s="141" t="s">
        <v>756</v>
      </c>
      <c r="B26" s="247" t="s">
        <v>754</v>
      </c>
      <c r="C26" s="155"/>
      <c r="D26" s="155"/>
      <c r="E26" s="155"/>
      <c r="F26" s="155"/>
      <c r="G26" s="155"/>
      <c r="H26" s="155"/>
      <c r="I26" s="155"/>
      <c r="J26" s="155"/>
    </row>
    <row r="27" spans="1:10" x14ac:dyDescent="0.2">
      <c r="A27" s="141">
        <v>-100</v>
      </c>
      <c r="B27" s="247">
        <f t="shared" ref="B27:B47" si="1">MAX(50,100-ABS(A27+20))</f>
        <v>50</v>
      </c>
      <c r="C27" s="155"/>
      <c r="D27" s="155"/>
      <c r="E27" s="155"/>
      <c r="F27" s="155"/>
      <c r="G27" s="155"/>
      <c r="H27" s="155"/>
      <c r="I27" s="155"/>
      <c r="J27" s="155"/>
    </row>
    <row r="28" spans="1:10" x14ac:dyDescent="0.2">
      <c r="A28" s="141">
        <v>-90</v>
      </c>
      <c r="B28" s="247">
        <f t="shared" si="1"/>
        <v>50</v>
      </c>
      <c r="C28" s="155"/>
      <c r="D28" s="155"/>
      <c r="E28" s="155"/>
      <c r="F28" s="155"/>
      <c r="G28" s="155"/>
      <c r="H28" s="155"/>
      <c r="I28" s="155"/>
      <c r="J28" s="155"/>
    </row>
    <row r="29" spans="1:10" x14ac:dyDescent="0.2">
      <c r="A29" s="141">
        <v>-80</v>
      </c>
      <c r="B29" s="247">
        <f t="shared" si="1"/>
        <v>50</v>
      </c>
      <c r="C29" s="155"/>
      <c r="D29" s="155"/>
      <c r="E29" s="155"/>
      <c r="F29" s="155"/>
      <c r="G29" s="155"/>
      <c r="H29" s="155"/>
      <c r="I29" s="155"/>
      <c r="J29" s="155"/>
    </row>
    <row r="30" spans="1:10" x14ac:dyDescent="0.2">
      <c r="A30" s="141">
        <v>-70</v>
      </c>
      <c r="B30" s="247">
        <f t="shared" si="1"/>
        <v>50</v>
      </c>
      <c r="C30" s="155"/>
      <c r="D30" s="155"/>
      <c r="E30" s="155"/>
      <c r="F30" s="155"/>
      <c r="G30" s="155"/>
      <c r="H30" s="155"/>
      <c r="I30" s="155"/>
      <c r="J30" s="155"/>
    </row>
    <row r="31" spans="1:10" x14ac:dyDescent="0.2">
      <c r="A31" s="141">
        <v>-60</v>
      </c>
      <c r="B31" s="247">
        <f t="shared" si="1"/>
        <v>60</v>
      </c>
      <c r="C31" s="155"/>
      <c r="D31" s="155"/>
      <c r="E31" s="155"/>
      <c r="F31" s="155"/>
      <c r="G31" s="155"/>
      <c r="H31" s="155"/>
      <c r="I31" s="155"/>
      <c r="J31" s="155"/>
    </row>
    <row r="32" spans="1:10" x14ac:dyDescent="0.2">
      <c r="A32" s="141">
        <v>-50</v>
      </c>
      <c r="B32" s="247">
        <f t="shared" si="1"/>
        <v>70</v>
      </c>
      <c r="C32" s="155"/>
      <c r="D32" s="155"/>
      <c r="E32" s="155"/>
      <c r="F32" s="155"/>
      <c r="G32" s="155"/>
      <c r="H32" s="155"/>
      <c r="I32" s="155"/>
      <c r="J32" s="155"/>
    </row>
    <row r="33" spans="1:10" x14ac:dyDescent="0.2">
      <c r="A33" s="141">
        <v>-40</v>
      </c>
      <c r="B33" s="247">
        <f t="shared" si="1"/>
        <v>80</v>
      </c>
      <c r="C33" s="155"/>
      <c r="D33" s="155"/>
      <c r="E33" s="155"/>
      <c r="F33" s="155"/>
      <c r="G33" s="155"/>
      <c r="H33" s="155"/>
      <c r="I33" s="155"/>
      <c r="J33" s="155"/>
    </row>
    <row r="34" spans="1:10" x14ac:dyDescent="0.2">
      <c r="A34" s="141">
        <v>-30</v>
      </c>
      <c r="B34" s="247">
        <f t="shared" si="1"/>
        <v>90</v>
      </c>
      <c r="C34" s="155"/>
      <c r="D34" s="155"/>
      <c r="E34" s="155"/>
      <c r="F34" s="155"/>
      <c r="G34" s="155"/>
      <c r="H34" s="155"/>
      <c r="I34" s="155"/>
      <c r="J34" s="155"/>
    </row>
    <row r="35" spans="1:10" x14ac:dyDescent="0.2">
      <c r="A35" s="141">
        <v>-20</v>
      </c>
      <c r="B35" s="247">
        <f t="shared" si="1"/>
        <v>100</v>
      </c>
      <c r="C35" s="155"/>
      <c r="D35" s="155"/>
      <c r="E35" s="155"/>
      <c r="F35" s="155"/>
      <c r="G35" s="155"/>
      <c r="H35" s="155"/>
      <c r="I35" s="155"/>
      <c r="J35" s="155"/>
    </row>
    <row r="36" spans="1:10" x14ac:dyDescent="0.2">
      <c r="A36" s="141">
        <v>-10</v>
      </c>
      <c r="B36" s="247">
        <f t="shared" si="1"/>
        <v>90</v>
      </c>
      <c r="C36" s="155"/>
      <c r="D36" s="155"/>
      <c r="E36" s="155"/>
      <c r="F36" s="155"/>
      <c r="G36" s="155"/>
      <c r="H36" s="155"/>
      <c r="I36" s="155"/>
      <c r="J36" s="155"/>
    </row>
    <row r="37" spans="1:10" x14ac:dyDescent="0.2">
      <c r="A37" s="141">
        <v>0</v>
      </c>
      <c r="B37" s="247">
        <f t="shared" si="1"/>
        <v>80</v>
      </c>
      <c r="C37" s="155"/>
      <c r="D37" s="155"/>
      <c r="E37" s="155"/>
      <c r="F37" s="155"/>
      <c r="G37" s="155"/>
      <c r="H37" s="155"/>
      <c r="I37" s="155"/>
      <c r="J37" s="155"/>
    </row>
    <row r="38" spans="1:10" x14ac:dyDescent="0.2">
      <c r="A38" s="141">
        <v>10</v>
      </c>
      <c r="B38" s="247">
        <f t="shared" si="1"/>
        <v>70</v>
      </c>
      <c r="C38" s="155"/>
      <c r="D38" s="155"/>
      <c r="E38" s="155"/>
      <c r="F38" s="155"/>
      <c r="G38" s="155"/>
      <c r="H38" s="155"/>
      <c r="I38" s="155"/>
      <c r="J38" s="155"/>
    </row>
    <row r="39" spans="1:10" x14ac:dyDescent="0.2">
      <c r="A39" s="141">
        <v>20</v>
      </c>
      <c r="B39" s="247">
        <f t="shared" si="1"/>
        <v>60</v>
      </c>
      <c r="C39" s="155"/>
      <c r="D39" s="155"/>
      <c r="E39" s="155"/>
      <c r="F39" s="155"/>
      <c r="G39" s="155"/>
      <c r="H39" s="155"/>
      <c r="I39" s="155"/>
      <c r="J39" s="155"/>
    </row>
    <row r="40" spans="1:10" x14ac:dyDescent="0.2">
      <c r="A40" s="141">
        <v>30</v>
      </c>
      <c r="B40" s="247">
        <f t="shared" si="1"/>
        <v>50</v>
      </c>
      <c r="C40" s="155"/>
      <c r="D40" s="155"/>
      <c r="E40" s="155"/>
      <c r="F40" s="155"/>
      <c r="G40" s="155"/>
      <c r="H40" s="155"/>
      <c r="I40" s="155"/>
      <c r="J40" s="155"/>
    </row>
    <row r="41" spans="1:10" x14ac:dyDescent="0.2">
      <c r="A41" s="141">
        <v>40</v>
      </c>
      <c r="B41" s="247">
        <f t="shared" si="1"/>
        <v>50</v>
      </c>
      <c r="C41" s="155"/>
      <c r="D41" s="155"/>
      <c r="E41" s="155"/>
      <c r="F41" s="155"/>
      <c r="G41" s="155"/>
      <c r="H41" s="155"/>
      <c r="I41" s="155"/>
      <c r="J41" s="155"/>
    </row>
    <row r="42" spans="1:10" x14ac:dyDescent="0.2">
      <c r="A42" s="141">
        <v>50</v>
      </c>
      <c r="B42" s="247">
        <f t="shared" si="1"/>
        <v>50</v>
      </c>
      <c r="C42" s="155"/>
      <c r="D42" s="155"/>
      <c r="E42" s="155"/>
      <c r="F42" s="155"/>
      <c r="G42" s="155"/>
      <c r="H42" s="155"/>
      <c r="I42" s="155"/>
      <c r="J42" s="155"/>
    </row>
    <row r="43" spans="1:10" x14ac:dyDescent="0.2">
      <c r="A43" s="141">
        <v>60</v>
      </c>
      <c r="B43" s="247">
        <f t="shared" si="1"/>
        <v>50</v>
      </c>
      <c r="C43" s="155"/>
      <c r="D43" s="155"/>
      <c r="E43" s="155"/>
      <c r="F43" s="155"/>
      <c r="G43" s="155"/>
      <c r="H43" s="155"/>
      <c r="I43" s="155"/>
      <c r="J43" s="155"/>
    </row>
    <row r="44" spans="1:10" x14ac:dyDescent="0.2">
      <c r="A44" s="141">
        <v>70</v>
      </c>
      <c r="B44" s="247">
        <f t="shared" si="1"/>
        <v>50</v>
      </c>
      <c r="C44" s="155"/>
      <c r="D44" s="155"/>
      <c r="E44" s="155"/>
      <c r="F44" s="155"/>
      <c r="G44" s="155"/>
      <c r="H44" s="155"/>
      <c r="I44" s="155"/>
      <c r="J44" s="155"/>
    </row>
    <row r="45" spans="1:10" x14ac:dyDescent="0.2">
      <c r="A45" s="141">
        <v>80</v>
      </c>
      <c r="B45" s="247">
        <f t="shared" si="1"/>
        <v>50</v>
      </c>
      <c r="C45" s="155"/>
      <c r="D45" s="155"/>
      <c r="E45" s="155"/>
      <c r="F45" s="155"/>
      <c r="G45" s="155"/>
      <c r="H45" s="155"/>
      <c r="I45" s="155"/>
      <c r="J45" s="155"/>
    </row>
    <row r="46" spans="1:10" x14ac:dyDescent="0.2">
      <c r="A46" s="141">
        <v>90</v>
      </c>
      <c r="B46" s="247">
        <f t="shared" si="1"/>
        <v>50</v>
      </c>
      <c r="C46" s="155"/>
      <c r="D46" s="155"/>
      <c r="E46" s="155"/>
      <c r="F46" s="155"/>
      <c r="G46" s="155"/>
      <c r="H46" s="155"/>
      <c r="I46" s="155"/>
      <c r="J46" s="155"/>
    </row>
    <row r="47" spans="1:10" x14ac:dyDescent="0.2">
      <c r="A47" s="141">
        <v>100</v>
      </c>
      <c r="B47" s="247">
        <f t="shared" si="1"/>
        <v>50</v>
      </c>
      <c r="C47" s="155"/>
      <c r="D47" s="155"/>
      <c r="E47" s="155"/>
      <c r="F47" s="155"/>
      <c r="G47" s="155"/>
      <c r="H47" s="155"/>
      <c r="I47" s="155"/>
      <c r="J47" s="155"/>
    </row>
    <row r="48" spans="1:10" x14ac:dyDescent="0.2">
      <c r="A48" s="155"/>
      <c r="B48" s="247"/>
      <c r="C48" s="155"/>
      <c r="D48" s="155"/>
      <c r="E48" s="155"/>
      <c r="F48" s="155"/>
      <c r="G48" s="155"/>
      <c r="H48" s="155"/>
      <c r="I48" s="155"/>
      <c r="J48" s="155"/>
    </row>
    <row r="49" spans="1:10" x14ac:dyDescent="0.2">
      <c r="A49" s="155"/>
      <c r="B49" s="155"/>
      <c r="C49" s="155"/>
      <c r="D49" s="155"/>
      <c r="E49" s="155"/>
      <c r="F49" s="155"/>
      <c r="G49" s="155"/>
      <c r="H49" s="155"/>
      <c r="I49" s="155"/>
      <c r="J49" s="155"/>
    </row>
    <row r="50" spans="1:10" x14ac:dyDescent="0.2">
      <c r="A50" s="155"/>
      <c r="B50" s="155"/>
      <c r="C50" s="155"/>
      <c r="D50" s="155"/>
      <c r="E50" s="155"/>
      <c r="F50" s="155"/>
      <c r="G50" s="155"/>
      <c r="H50" s="155"/>
      <c r="I50" s="155"/>
      <c r="J50" s="155"/>
    </row>
    <row r="51" spans="1:10" x14ac:dyDescent="0.2">
      <c r="A51" s="155"/>
      <c r="B51" s="155"/>
      <c r="C51" s="155"/>
      <c r="D51" s="155"/>
      <c r="E51" s="155"/>
      <c r="F51" s="155"/>
      <c r="G51" s="155"/>
      <c r="H51" s="155"/>
      <c r="I51" s="155"/>
      <c r="J51" s="155"/>
    </row>
    <row r="52" spans="1:10" x14ac:dyDescent="0.2">
      <c r="A52" s="155"/>
      <c r="B52" s="155"/>
      <c r="C52" s="155"/>
      <c r="D52" s="155"/>
      <c r="E52" s="155"/>
      <c r="F52" s="155"/>
      <c r="G52" s="155"/>
      <c r="H52" s="155"/>
      <c r="I52" s="155"/>
      <c r="J52" s="155"/>
    </row>
    <row r="53" spans="1:10" x14ac:dyDescent="0.2">
      <c r="A53" s="155"/>
      <c r="B53" s="155"/>
      <c r="C53" s="155"/>
      <c r="D53" s="155"/>
      <c r="E53" s="155"/>
      <c r="F53" s="155"/>
      <c r="G53" s="155"/>
      <c r="H53" s="155"/>
      <c r="I53" s="155"/>
      <c r="J53" s="155"/>
    </row>
    <row r="54" spans="1:10" x14ac:dyDescent="0.2">
      <c r="A54" s="155"/>
      <c r="B54" s="155"/>
      <c r="C54" s="155"/>
      <c r="D54" s="155"/>
      <c r="E54" s="155"/>
      <c r="F54" s="155"/>
      <c r="G54" s="155"/>
      <c r="H54" s="155"/>
      <c r="I54" s="155"/>
      <c r="J54" s="155"/>
    </row>
    <row r="55" spans="1:10" x14ac:dyDescent="0.2">
      <c r="A55" s="155"/>
      <c r="B55" s="155"/>
      <c r="C55" s="155"/>
      <c r="D55" s="155"/>
      <c r="E55" s="155"/>
      <c r="F55" s="155"/>
      <c r="G55" s="155"/>
      <c r="H55" s="155"/>
      <c r="I55" s="155"/>
      <c r="J55" s="155"/>
    </row>
    <row r="56" spans="1:10" x14ac:dyDescent="0.2">
      <c r="A56" s="155"/>
      <c r="B56" s="155"/>
      <c r="C56" s="155"/>
      <c r="D56" s="155"/>
      <c r="E56" s="155"/>
      <c r="F56" s="155"/>
      <c r="G56" s="155"/>
      <c r="H56" s="155"/>
      <c r="I56" s="155"/>
      <c r="J56" s="155"/>
    </row>
    <row r="57" spans="1:10" x14ac:dyDescent="0.2">
      <c r="A57" s="155"/>
      <c r="B57" s="155"/>
      <c r="C57" s="155"/>
      <c r="D57" s="155"/>
      <c r="E57" s="155"/>
      <c r="F57" s="155"/>
      <c r="G57" s="155"/>
      <c r="H57" s="155"/>
      <c r="I57" s="155"/>
      <c r="J57" s="155"/>
    </row>
    <row r="58" spans="1:10" x14ac:dyDescent="0.2">
      <c r="A58" s="155"/>
      <c r="B58" s="155"/>
      <c r="C58" s="155"/>
      <c r="D58" s="155"/>
      <c r="E58" s="155"/>
      <c r="F58" s="155"/>
      <c r="G58" s="155"/>
      <c r="H58" s="155"/>
      <c r="I58" s="155"/>
      <c r="J58" s="155"/>
    </row>
    <row r="59" spans="1:10" x14ac:dyDescent="0.2">
      <c r="A59" s="155"/>
      <c r="B59" s="155"/>
      <c r="C59" s="155"/>
      <c r="D59" s="155"/>
      <c r="E59" s="155"/>
      <c r="F59" s="155"/>
      <c r="G59" s="155"/>
      <c r="H59" s="155"/>
      <c r="I59" s="155"/>
      <c r="J59" s="155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H30"/>
  <sheetViews>
    <sheetView workbookViewId="0">
      <selection activeCell="B22" sqref="B22"/>
    </sheetView>
  </sheetViews>
  <sheetFormatPr defaultColWidth="11.5703125" defaultRowHeight="12.75" x14ac:dyDescent="0.2"/>
  <cols>
    <col min="2" max="7" width="3.85546875" customWidth="1"/>
  </cols>
  <sheetData>
    <row r="1" spans="1:8" x14ac:dyDescent="0.2">
      <c r="A1" s="155"/>
      <c r="B1" s="155"/>
      <c r="C1" s="155"/>
      <c r="D1" s="155"/>
      <c r="E1" s="155"/>
      <c r="F1" s="155"/>
      <c r="G1" s="155"/>
      <c r="H1" s="155"/>
    </row>
    <row r="2" spans="1:8" ht="102" x14ac:dyDescent="0.2">
      <c r="A2" s="155"/>
      <c r="B2" s="252" t="s">
        <v>757</v>
      </c>
      <c r="C2" s="252" t="s">
        <v>758</v>
      </c>
      <c r="D2" s="252" t="s">
        <v>759</v>
      </c>
      <c r="E2" s="252" t="s">
        <v>760</v>
      </c>
      <c r="F2" s="252" t="s">
        <v>761</v>
      </c>
      <c r="G2" s="252" t="s">
        <v>762</v>
      </c>
      <c r="H2" s="155"/>
    </row>
    <row r="3" spans="1:8" x14ac:dyDescent="0.2">
      <c r="A3" s="141" t="s">
        <v>763</v>
      </c>
      <c r="B3" s="253">
        <v>100</v>
      </c>
      <c r="C3" s="168">
        <v>100</v>
      </c>
      <c r="D3" s="168">
        <v>0</v>
      </c>
      <c r="E3" s="168">
        <v>20</v>
      </c>
      <c r="F3" s="168">
        <v>5</v>
      </c>
      <c r="G3" s="168">
        <v>10</v>
      </c>
      <c r="H3" s="155"/>
    </row>
    <row r="4" spans="1:8" x14ac:dyDescent="0.2">
      <c r="A4" s="141" t="s">
        <v>764</v>
      </c>
      <c r="B4" s="253">
        <v>75</v>
      </c>
      <c r="C4" s="168">
        <v>100</v>
      </c>
      <c r="D4" s="168">
        <v>0</v>
      </c>
      <c r="E4" s="168">
        <v>20</v>
      </c>
      <c r="F4" s="168">
        <v>5</v>
      </c>
      <c r="G4" s="168">
        <v>10</v>
      </c>
      <c r="H4" s="155"/>
    </row>
    <row r="5" spans="1:8" x14ac:dyDescent="0.2">
      <c r="A5" s="141" t="s">
        <v>765</v>
      </c>
      <c r="B5" s="253">
        <v>50</v>
      </c>
      <c r="C5" s="168">
        <v>100</v>
      </c>
      <c r="D5" s="168">
        <v>0</v>
      </c>
      <c r="E5" s="168">
        <v>20</v>
      </c>
      <c r="F5" s="168">
        <v>5</v>
      </c>
      <c r="G5" s="168">
        <v>10</v>
      </c>
      <c r="H5" s="155"/>
    </row>
    <row r="6" spans="1:8" x14ac:dyDescent="0.2">
      <c r="A6" s="141" t="s">
        <v>766</v>
      </c>
      <c r="B6" s="253">
        <v>40</v>
      </c>
      <c r="C6" s="168">
        <v>100</v>
      </c>
      <c r="D6" s="168">
        <v>0</v>
      </c>
      <c r="E6" s="168">
        <v>20</v>
      </c>
      <c r="F6" s="168">
        <v>5</v>
      </c>
      <c r="G6" s="168">
        <v>12</v>
      </c>
      <c r="H6" s="155"/>
    </row>
    <row r="7" spans="1:8" x14ac:dyDescent="0.2">
      <c r="A7" s="141" t="s">
        <v>767</v>
      </c>
      <c r="B7" s="253">
        <v>30</v>
      </c>
      <c r="C7" s="168">
        <v>100</v>
      </c>
      <c r="D7" s="168">
        <v>0</v>
      </c>
      <c r="E7" s="168">
        <v>20</v>
      </c>
      <c r="F7" s="168">
        <v>6</v>
      </c>
      <c r="G7" s="168">
        <v>15</v>
      </c>
      <c r="H7" s="155"/>
    </row>
    <row r="8" spans="1:8" x14ac:dyDescent="0.2">
      <c r="A8" s="141" t="s">
        <v>768</v>
      </c>
      <c r="B8" s="253">
        <v>20</v>
      </c>
      <c r="C8" s="168">
        <v>100</v>
      </c>
      <c r="D8" s="168">
        <v>0</v>
      </c>
      <c r="E8" s="168">
        <v>20</v>
      </c>
      <c r="F8" s="168">
        <v>7</v>
      </c>
      <c r="G8" s="168">
        <v>18</v>
      </c>
      <c r="H8" s="155"/>
    </row>
    <row r="9" spans="1:8" x14ac:dyDescent="0.2">
      <c r="A9" s="141" t="s">
        <v>342</v>
      </c>
      <c r="B9" s="253">
        <v>10</v>
      </c>
      <c r="C9" s="168">
        <v>100</v>
      </c>
      <c r="D9" s="168">
        <v>0</v>
      </c>
      <c r="E9" s="168">
        <v>20</v>
      </c>
      <c r="F9" s="168">
        <v>8</v>
      </c>
      <c r="G9" s="168">
        <v>20</v>
      </c>
      <c r="H9" s="155"/>
    </row>
    <row r="10" spans="1:8" x14ac:dyDescent="0.2">
      <c r="A10" s="141" t="s">
        <v>769</v>
      </c>
      <c r="B10" s="253">
        <v>0</v>
      </c>
      <c r="C10" s="168">
        <v>100</v>
      </c>
      <c r="D10" s="168">
        <v>0</v>
      </c>
      <c r="E10" s="168">
        <v>20</v>
      </c>
      <c r="F10" s="168">
        <v>10</v>
      </c>
      <c r="G10" s="168">
        <v>22</v>
      </c>
      <c r="H10" s="155"/>
    </row>
    <row r="11" spans="1:8" x14ac:dyDescent="0.2">
      <c r="A11" s="141"/>
      <c r="B11" s="253"/>
      <c r="C11" s="168"/>
      <c r="D11" s="168"/>
      <c r="E11" s="168"/>
      <c r="F11" s="168"/>
      <c r="G11" s="168"/>
      <c r="H11" s="155"/>
    </row>
    <row r="12" spans="1:8" x14ac:dyDescent="0.2">
      <c r="A12" s="141" t="s">
        <v>770</v>
      </c>
      <c r="B12" s="168">
        <v>1.58</v>
      </c>
      <c r="C12" s="155"/>
      <c r="D12" s="155"/>
      <c r="E12" s="155"/>
      <c r="F12" s="155"/>
      <c r="G12" s="155"/>
      <c r="H12" s="155"/>
    </row>
    <row r="13" spans="1:8" x14ac:dyDescent="0.2">
      <c r="B13" t="str">
        <f t="shared" ref="B13:G20" si="0">B$2&amp;" = "&amp;REPT(" ",3-LEN(B3))&amp;B3</f>
        <v>EarliestBarbarianReleaseTurn = 100</v>
      </c>
      <c r="C13" t="str">
        <f t="shared" si="0"/>
        <v>BarbCampGold = 100</v>
      </c>
      <c r="D13" t="str">
        <f t="shared" si="0"/>
        <v>BarbSpawnMod =   0</v>
      </c>
      <c r="E13" t="str">
        <f t="shared" si="0"/>
        <v>AIBarbarianBonus =  20</v>
      </c>
      <c r="F13" t="str">
        <f t="shared" si="0"/>
        <v>BarbarianLandTargetRange =   5</v>
      </c>
      <c r="G13" t="str">
        <f t="shared" si="0"/>
        <v>BarbarianSeaTargetRange =  10</v>
      </c>
    </row>
    <row r="14" spans="1:8" x14ac:dyDescent="0.2">
      <c r="B14" t="str">
        <f t="shared" si="0"/>
        <v>EarliestBarbarianReleaseTurn =  75</v>
      </c>
      <c r="C14" t="str">
        <f t="shared" si="0"/>
        <v>BarbCampGold = 100</v>
      </c>
      <c r="D14" t="str">
        <f t="shared" si="0"/>
        <v>BarbSpawnMod =   0</v>
      </c>
      <c r="E14" t="str">
        <f t="shared" si="0"/>
        <v>AIBarbarianBonus =  20</v>
      </c>
      <c r="F14" t="str">
        <f t="shared" si="0"/>
        <v>BarbarianLandTargetRange =   5</v>
      </c>
      <c r="G14" t="str">
        <f t="shared" si="0"/>
        <v>BarbarianSeaTargetRange =  10</v>
      </c>
    </row>
    <row r="15" spans="1:8" x14ac:dyDescent="0.2">
      <c r="B15" t="str">
        <f t="shared" si="0"/>
        <v>EarliestBarbarianReleaseTurn =  50</v>
      </c>
      <c r="C15" t="str">
        <f t="shared" si="0"/>
        <v>BarbCampGold = 100</v>
      </c>
      <c r="D15" t="str">
        <f t="shared" si="0"/>
        <v>BarbSpawnMod =   0</v>
      </c>
      <c r="E15" t="str">
        <f t="shared" si="0"/>
        <v>AIBarbarianBonus =  20</v>
      </c>
      <c r="F15" t="str">
        <f t="shared" si="0"/>
        <v>BarbarianLandTargetRange =   5</v>
      </c>
      <c r="G15" t="str">
        <f t="shared" si="0"/>
        <v>BarbarianSeaTargetRange =  10</v>
      </c>
    </row>
    <row r="16" spans="1:8" x14ac:dyDescent="0.2">
      <c r="B16" t="str">
        <f t="shared" si="0"/>
        <v>EarliestBarbarianReleaseTurn =  40</v>
      </c>
      <c r="C16" t="str">
        <f t="shared" si="0"/>
        <v>BarbCampGold = 100</v>
      </c>
      <c r="D16" t="str">
        <f t="shared" si="0"/>
        <v>BarbSpawnMod =   0</v>
      </c>
      <c r="E16" t="str">
        <f t="shared" si="0"/>
        <v>AIBarbarianBonus =  20</v>
      </c>
      <c r="F16" t="str">
        <f t="shared" si="0"/>
        <v>BarbarianLandTargetRange =   5</v>
      </c>
      <c r="G16" t="str">
        <f t="shared" si="0"/>
        <v>BarbarianSeaTargetRange =  12</v>
      </c>
    </row>
    <row r="17" spans="2:7" x14ac:dyDescent="0.2">
      <c r="B17" t="str">
        <f t="shared" si="0"/>
        <v>EarliestBarbarianReleaseTurn =  30</v>
      </c>
      <c r="C17" t="str">
        <f t="shared" si="0"/>
        <v>BarbCampGold = 100</v>
      </c>
      <c r="D17" t="str">
        <f t="shared" si="0"/>
        <v>BarbSpawnMod =   0</v>
      </c>
      <c r="E17" t="str">
        <f t="shared" si="0"/>
        <v>AIBarbarianBonus =  20</v>
      </c>
      <c r="F17" t="str">
        <f t="shared" si="0"/>
        <v>BarbarianLandTargetRange =   6</v>
      </c>
      <c r="G17" t="str">
        <f t="shared" si="0"/>
        <v>BarbarianSeaTargetRange =  15</v>
      </c>
    </row>
    <row r="18" spans="2:7" x14ac:dyDescent="0.2">
      <c r="B18" t="str">
        <f t="shared" si="0"/>
        <v>EarliestBarbarianReleaseTurn =  20</v>
      </c>
      <c r="C18" t="str">
        <f t="shared" si="0"/>
        <v>BarbCampGold = 100</v>
      </c>
      <c r="D18" t="str">
        <f t="shared" si="0"/>
        <v>BarbSpawnMod =   0</v>
      </c>
      <c r="E18" t="str">
        <f t="shared" si="0"/>
        <v>AIBarbarianBonus =  20</v>
      </c>
      <c r="F18" t="str">
        <f t="shared" si="0"/>
        <v>BarbarianLandTargetRange =   7</v>
      </c>
      <c r="G18" t="str">
        <f t="shared" si="0"/>
        <v>BarbarianSeaTargetRange =  18</v>
      </c>
    </row>
    <row r="19" spans="2:7" x14ac:dyDescent="0.2">
      <c r="B19" t="str">
        <f t="shared" si="0"/>
        <v>EarliestBarbarianReleaseTurn =  10</v>
      </c>
      <c r="C19" t="str">
        <f t="shared" si="0"/>
        <v>BarbCampGold = 100</v>
      </c>
      <c r="D19" t="str">
        <f t="shared" si="0"/>
        <v>BarbSpawnMod =   0</v>
      </c>
      <c r="E19" t="str">
        <f t="shared" si="0"/>
        <v>AIBarbarianBonus =  20</v>
      </c>
      <c r="F19" t="str">
        <f t="shared" si="0"/>
        <v>BarbarianLandTargetRange =   8</v>
      </c>
      <c r="G19" t="str">
        <f t="shared" si="0"/>
        <v>BarbarianSeaTargetRange =  20</v>
      </c>
    </row>
    <row r="20" spans="2:7" x14ac:dyDescent="0.2">
      <c r="B20" t="str">
        <f t="shared" si="0"/>
        <v>EarliestBarbarianReleaseTurn =   0</v>
      </c>
      <c r="C20" t="str">
        <f t="shared" si="0"/>
        <v>BarbCampGold = 100</v>
      </c>
      <c r="D20" t="str">
        <f t="shared" si="0"/>
        <v>BarbSpawnMod =   0</v>
      </c>
      <c r="E20" t="str">
        <f t="shared" si="0"/>
        <v>AIBarbarianBonus =  20</v>
      </c>
      <c r="F20" t="str">
        <f t="shared" si="0"/>
        <v>BarbarianLandTargetRange =  10</v>
      </c>
      <c r="G20" t="str">
        <f t="shared" si="0"/>
        <v>BarbarianSeaTargetRange =  22</v>
      </c>
    </row>
    <row r="22" spans="2:7" ht="409.5" x14ac:dyDescent="0.2">
      <c r="B22" s="254" t="s">
        <v>771</v>
      </c>
    </row>
    <row r="23" spans="2:7" x14ac:dyDescent="0.2">
      <c r="B23" t="e">
        <f t="shared" ref="B23:B30" ca="1" si="1">"UPDATE HandicapInfos SET "&amp;STRJOIN(B13:G13,", ")&amp;" WHERE Type = 'HANDICAP_"&amp;UPPER($A3)&amp;"';"</f>
        <v>#NAME?</v>
      </c>
    </row>
    <row r="24" spans="2:7" x14ac:dyDescent="0.2">
      <c r="B24" t="e">
        <f t="shared" ca="1" si="1"/>
        <v>#NAME?</v>
      </c>
    </row>
    <row r="25" spans="2:7" x14ac:dyDescent="0.2">
      <c r="B25" t="e">
        <f t="shared" ca="1" si="1"/>
        <v>#NAME?</v>
      </c>
    </row>
    <row r="26" spans="2:7" x14ac:dyDescent="0.2">
      <c r="B26" t="e">
        <f t="shared" ca="1" si="1"/>
        <v>#NAME?</v>
      </c>
    </row>
    <row r="27" spans="2:7" x14ac:dyDescent="0.2">
      <c r="B27" t="e">
        <f t="shared" ca="1" si="1"/>
        <v>#NAME?</v>
      </c>
    </row>
    <row r="28" spans="2:7" x14ac:dyDescent="0.2">
      <c r="B28" t="e">
        <f t="shared" ca="1" si="1"/>
        <v>#NAME?</v>
      </c>
    </row>
    <row r="29" spans="2:7" x14ac:dyDescent="0.2">
      <c r="B29" t="e">
        <f t="shared" ca="1" si="1"/>
        <v>#NAME?</v>
      </c>
    </row>
    <row r="30" spans="2:7" x14ac:dyDescent="0.2">
      <c r="B30" t="e">
        <f t="shared" ca="1" si="1"/>
        <v>#NAME?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IU32"/>
  <sheetViews>
    <sheetView topLeftCell="A7" workbookViewId="0"/>
  </sheetViews>
  <sheetFormatPr defaultColWidth="11.5703125" defaultRowHeight="21.6" customHeight="1" x14ac:dyDescent="0.2"/>
  <cols>
    <col min="1" max="1" width="16.140625" style="255" customWidth="1"/>
    <col min="2" max="2" width="29" style="256" customWidth="1"/>
    <col min="3" max="3" width="1.42578125" style="256" customWidth="1"/>
    <col min="4" max="4" width="7.7109375" style="257" customWidth="1"/>
    <col min="5" max="5" width="7.7109375" style="258" customWidth="1"/>
    <col min="6" max="6" width="7.7109375" style="257" customWidth="1"/>
    <col min="7" max="255" width="11.5703125" style="257"/>
  </cols>
  <sheetData>
    <row r="1" spans="1:7" ht="23.1" customHeight="1" x14ac:dyDescent="0.2">
      <c r="A1" s="259"/>
      <c r="B1" s="260" t="s">
        <v>772</v>
      </c>
      <c r="C1" s="260"/>
      <c r="D1" s="261" t="s">
        <v>773</v>
      </c>
      <c r="E1" s="262" t="s">
        <v>774</v>
      </c>
      <c r="F1" s="262"/>
      <c r="G1" s="263"/>
    </row>
    <row r="2" spans="1:7" ht="21.6" customHeight="1" x14ac:dyDescent="0.2">
      <c r="A2" s="373" t="s">
        <v>775</v>
      </c>
      <c r="B2" s="264" t="s">
        <v>776</v>
      </c>
      <c r="C2" s="264"/>
      <c r="D2" s="265" t="s">
        <v>777</v>
      </c>
      <c r="E2" s="266" t="s">
        <v>778</v>
      </c>
      <c r="F2" s="266"/>
      <c r="G2" s="267"/>
    </row>
    <row r="3" spans="1:7" ht="21.6" customHeight="1" x14ac:dyDescent="0.2">
      <c r="A3" s="373"/>
      <c r="B3" s="264" t="s">
        <v>779</v>
      </c>
      <c r="C3" s="264"/>
      <c r="D3" s="268">
        <v>0.4</v>
      </c>
      <c r="E3" s="269">
        <v>1</v>
      </c>
      <c r="F3" s="269"/>
      <c r="G3" s="267"/>
    </row>
    <row r="4" spans="1:7" ht="21.6" customHeight="1" x14ac:dyDescent="0.2">
      <c r="A4" s="373"/>
      <c r="B4" s="264" t="s">
        <v>780</v>
      </c>
      <c r="C4" s="264"/>
      <c r="D4" s="268">
        <v>0.4</v>
      </c>
      <c r="E4" s="269">
        <v>1</v>
      </c>
      <c r="F4" s="269"/>
      <c r="G4" s="267"/>
    </row>
    <row r="5" spans="1:7" ht="21.6" customHeight="1" x14ac:dyDescent="0.2">
      <c r="A5" s="373"/>
      <c r="B5" s="264" t="s">
        <v>781</v>
      </c>
      <c r="C5" s="264"/>
      <c r="D5" s="268">
        <v>1.1100000000000001</v>
      </c>
      <c r="E5" s="269">
        <v>1</v>
      </c>
      <c r="F5" s="269"/>
      <c r="G5" s="267"/>
    </row>
    <row r="6" spans="1:7" ht="21.6" customHeight="1" x14ac:dyDescent="0.2">
      <c r="A6" s="373"/>
      <c r="B6" s="264" t="s">
        <v>307</v>
      </c>
      <c r="C6" s="264"/>
      <c r="D6" s="270">
        <v>1</v>
      </c>
      <c r="E6" s="271">
        <v>1</v>
      </c>
      <c r="F6" s="272"/>
      <c r="G6" s="267"/>
    </row>
    <row r="7" spans="1:7" ht="21.6" customHeight="1" x14ac:dyDescent="0.2">
      <c r="A7" s="373"/>
      <c r="B7" s="264" t="s">
        <v>782</v>
      </c>
      <c r="C7" s="264"/>
      <c r="D7" s="268">
        <v>1</v>
      </c>
      <c r="E7" s="273">
        <v>1.06</v>
      </c>
      <c r="F7" s="274"/>
      <c r="G7" s="267"/>
    </row>
    <row r="8" spans="1:7" ht="21.6" customHeight="1" x14ac:dyDescent="0.2">
      <c r="A8" s="374" t="s">
        <v>783</v>
      </c>
      <c r="B8" s="275" t="s">
        <v>784</v>
      </c>
      <c r="C8" s="275"/>
      <c r="D8" s="276">
        <v>0.85</v>
      </c>
      <c r="E8" s="277">
        <v>1</v>
      </c>
      <c r="F8" s="277"/>
      <c r="G8" s="278"/>
    </row>
    <row r="9" spans="1:7" ht="21.6" customHeight="1" x14ac:dyDescent="0.2">
      <c r="A9" s="374"/>
      <c r="B9" s="275" t="s">
        <v>785</v>
      </c>
      <c r="C9" s="275"/>
      <c r="D9" s="276">
        <v>0.85</v>
      </c>
      <c r="E9" s="277">
        <v>1</v>
      </c>
      <c r="F9" s="277"/>
      <c r="G9" s="278"/>
    </row>
    <row r="10" spans="1:7" ht="21.6" customHeight="1" x14ac:dyDescent="0.2">
      <c r="A10" s="374"/>
      <c r="B10" s="275" t="s">
        <v>238</v>
      </c>
      <c r="C10" s="275"/>
      <c r="D10" s="276">
        <v>0.85</v>
      </c>
      <c r="E10" s="279">
        <v>0.75</v>
      </c>
      <c r="F10" s="280"/>
      <c r="G10" s="278"/>
    </row>
    <row r="11" spans="1:7" ht="21.6" customHeight="1" x14ac:dyDescent="0.2">
      <c r="A11" s="374"/>
      <c r="B11" s="275" t="s">
        <v>786</v>
      </c>
      <c r="C11" s="275"/>
      <c r="D11" s="276">
        <v>0.85</v>
      </c>
      <c r="E11" s="277">
        <v>1</v>
      </c>
      <c r="F11" s="277"/>
      <c r="G11" s="278"/>
    </row>
    <row r="12" spans="1:7" ht="21.6" customHeight="1" x14ac:dyDescent="0.2">
      <c r="A12" s="374"/>
      <c r="B12" s="275" t="s">
        <v>787</v>
      </c>
      <c r="C12" s="275"/>
      <c r="D12" s="276">
        <v>1</v>
      </c>
      <c r="E12" s="279">
        <v>1.02</v>
      </c>
      <c r="F12" s="280"/>
      <c r="G12" s="278"/>
    </row>
    <row r="13" spans="1:7" ht="21.6" customHeight="1" x14ac:dyDescent="0.2">
      <c r="A13" s="372" t="s">
        <v>788</v>
      </c>
      <c r="B13" s="281" t="s">
        <v>785</v>
      </c>
      <c r="C13" s="281"/>
      <c r="D13" s="282">
        <v>0.85</v>
      </c>
      <c r="E13" s="283">
        <v>1</v>
      </c>
      <c r="F13" s="283"/>
      <c r="G13" s="284"/>
    </row>
    <row r="14" spans="1:7" ht="21.6" customHeight="1" x14ac:dyDescent="0.2">
      <c r="A14" s="372"/>
      <c r="B14" s="281" t="s">
        <v>784</v>
      </c>
      <c r="C14" s="281"/>
      <c r="D14" s="282">
        <v>0.8</v>
      </c>
      <c r="E14" s="285">
        <v>0.77</v>
      </c>
      <c r="F14" s="286"/>
      <c r="G14" s="284"/>
    </row>
    <row r="15" spans="1:7" ht="21.6" customHeight="1" x14ac:dyDescent="0.2">
      <c r="A15" s="287"/>
      <c r="B15" s="288" t="s">
        <v>789</v>
      </c>
      <c r="C15" s="288"/>
      <c r="D15" s="289">
        <v>0.5</v>
      </c>
      <c r="E15" s="290">
        <v>0.5</v>
      </c>
      <c r="F15" s="291"/>
      <c r="G15" s="292"/>
    </row>
    <row r="16" spans="1:7" ht="21.6" customHeight="1" x14ac:dyDescent="0.2">
      <c r="A16" s="375" t="s">
        <v>790</v>
      </c>
      <c r="B16" s="288" t="s">
        <v>791</v>
      </c>
      <c r="C16" s="288"/>
      <c r="D16" s="289">
        <v>1.3</v>
      </c>
      <c r="E16" s="290">
        <v>1.3</v>
      </c>
      <c r="F16" s="291"/>
      <c r="G16" s="292"/>
    </row>
    <row r="17" spans="1:14" ht="21.6" customHeight="1" x14ac:dyDescent="0.2">
      <c r="A17" s="375"/>
      <c r="B17" s="288" t="s">
        <v>792</v>
      </c>
      <c r="C17" s="288"/>
      <c r="D17" s="293">
        <v>1</v>
      </c>
      <c r="E17" s="294">
        <v>1.5</v>
      </c>
      <c r="F17" s="295"/>
      <c r="G17" s="292"/>
      <c r="I17"/>
      <c r="J17"/>
      <c r="K17"/>
      <c r="L17"/>
      <c r="M17"/>
      <c r="N17"/>
    </row>
    <row r="18" spans="1:14" ht="21.6" customHeight="1" x14ac:dyDescent="0.2">
      <c r="A18" s="375"/>
      <c r="B18" s="288" t="s">
        <v>793</v>
      </c>
      <c r="C18" s="288"/>
      <c r="D18" s="293">
        <v>1.6</v>
      </c>
      <c r="E18" s="296">
        <v>1.2</v>
      </c>
      <c r="F18" s="296"/>
      <c r="G18" s="292"/>
    </row>
    <row r="19" spans="1:14" ht="21.6" customHeight="1" x14ac:dyDescent="0.2">
      <c r="A19" s="375"/>
      <c r="B19" s="288" t="s">
        <v>794</v>
      </c>
      <c r="C19" s="288"/>
      <c r="D19" s="289">
        <v>1</v>
      </c>
      <c r="E19" s="290">
        <v>1</v>
      </c>
      <c r="F19" s="291"/>
      <c r="G19" s="292"/>
    </row>
    <row r="20" spans="1:14" ht="21.6" customHeight="1" x14ac:dyDescent="0.2">
      <c r="A20" s="375"/>
      <c r="B20" s="288" t="s">
        <v>795</v>
      </c>
      <c r="C20" s="288"/>
      <c r="D20" s="297" t="s">
        <v>796</v>
      </c>
      <c r="E20" s="298" t="s">
        <v>797</v>
      </c>
      <c r="F20" s="299"/>
      <c r="G20" s="292"/>
    </row>
    <row r="21" spans="1:14" ht="21.6" customHeight="1" x14ac:dyDescent="0.2">
      <c r="A21" s="375"/>
      <c r="B21" s="288" t="s">
        <v>798</v>
      </c>
      <c r="C21" s="288"/>
      <c r="D21" s="297" t="s">
        <v>796</v>
      </c>
      <c r="E21" s="298" t="s">
        <v>799</v>
      </c>
      <c r="F21" s="299"/>
      <c r="G21" s="292"/>
    </row>
    <row r="22" spans="1:14" ht="21.6" customHeight="1" x14ac:dyDescent="0.2">
      <c r="A22" s="375"/>
      <c r="B22" s="288" t="s">
        <v>800</v>
      </c>
      <c r="C22" s="288"/>
      <c r="D22" s="297" t="s">
        <v>796</v>
      </c>
      <c r="E22" s="298" t="s">
        <v>801</v>
      </c>
      <c r="F22" s="299"/>
      <c r="G22" s="292"/>
    </row>
    <row r="23" spans="1:14" ht="21.6" customHeight="1" x14ac:dyDescent="0.2">
      <c r="A23" s="373" t="s">
        <v>802</v>
      </c>
      <c r="B23" s="264" t="s">
        <v>803</v>
      </c>
      <c r="C23" s="264"/>
      <c r="D23" s="268">
        <v>1.2</v>
      </c>
      <c r="E23" s="273">
        <v>1.3</v>
      </c>
      <c r="F23" s="274"/>
      <c r="G23" s="267"/>
    </row>
    <row r="24" spans="1:14" ht="21.6" customHeight="1" x14ac:dyDescent="0.2">
      <c r="A24" s="373"/>
      <c r="B24" s="264" t="s">
        <v>804</v>
      </c>
      <c r="C24" s="264"/>
      <c r="D24" s="270">
        <v>1</v>
      </c>
      <c r="E24" s="271">
        <v>1</v>
      </c>
      <c r="F24" s="272"/>
      <c r="G24" s="267"/>
    </row>
    <row r="25" spans="1:14" ht="21.6" customHeight="1" x14ac:dyDescent="0.2">
      <c r="A25" s="374" t="s">
        <v>805</v>
      </c>
      <c r="B25" s="275" t="s">
        <v>806</v>
      </c>
      <c r="C25" s="275"/>
      <c r="D25" s="300" t="s">
        <v>807</v>
      </c>
      <c r="E25" s="301" t="s">
        <v>796</v>
      </c>
      <c r="F25" s="301"/>
      <c r="G25" s="278"/>
    </row>
    <row r="26" spans="1:14" ht="21.6" customHeight="1" x14ac:dyDescent="0.2">
      <c r="A26" s="374"/>
      <c r="B26" s="275" t="s">
        <v>808</v>
      </c>
      <c r="C26" s="275"/>
      <c r="D26" s="300" t="s">
        <v>807</v>
      </c>
      <c r="E26" s="301" t="s">
        <v>796</v>
      </c>
      <c r="F26" s="301"/>
      <c r="G26" s="278"/>
    </row>
    <row r="27" spans="1:14" ht="21.6" customHeight="1" x14ac:dyDescent="0.2">
      <c r="A27" s="374"/>
      <c r="B27" s="275" t="s">
        <v>809</v>
      </c>
      <c r="C27" s="275"/>
      <c r="D27" s="300" t="s">
        <v>807</v>
      </c>
      <c r="E27" s="301" t="s">
        <v>796</v>
      </c>
      <c r="F27" s="301"/>
      <c r="G27" s="278"/>
    </row>
    <row r="28" spans="1:14" ht="21.6" customHeight="1" x14ac:dyDescent="0.2">
      <c r="A28" s="372" t="s">
        <v>810</v>
      </c>
      <c r="B28" s="281" t="s">
        <v>462</v>
      </c>
      <c r="C28" s="281"/>
      <c r="D28" s="302" t="s">
        <v>796</v>
      </c>
      <c r="E28" s="303" t="s">
        <v>811</v>
      </c>
      <c r="F28" s="304"/>
      <c r="G28" s="284"/>
    </row>
    <row r="29" spans="1:14" ht="21.6" customHeight="1" x14ac:dyDescent="0.2">
      <c r="A29" s="372"/>
      <c r="B29" s="281" t="s">
        <v>463</v>
      </c>
      <c r="C29" s="281"/>
      <c r="D29" s="302" t="s">
        <v>796</v>
      </c>
      <c r="E29" s="303" t="s">
        <v>811</v>
      </c>
      <c r="F29" s="304"/>
      <c r="G29" s="284"/>
    </row>
    <row r="30" spans="1:14" ht="21.6" customHeight="1" x14ac:dyDescent="0.2">
      <c r="A30" s="372"/>
      <c r="B30" s="281" t="s">
        <v>307</v>
      </c>
      <c r="C30" s="281"/>
      <c r="D30" s="302" t="s">
        <v>796</v>
      </c>
      <c r="E30" s="303" t="s">
        <v>811</v>
      </c>
      <c r="F30" s="304"/>
      <c r="G30" s="284"/>
    </row>
    <row r="31" spans="1:14" ht="21.6" customHeight="1" x14ac:dyDescent="0.2">
      <c r="A31" s="372"/>
      <c r="B31" s="281" t="s">
        <v>459</v>
      </c>
      <c r="C31" s="281"/>
      <c r="D31" s="302" t="s">
        <v>796</v>
      </c>
      <c r="E31" s="303" t="s">
        <v>811</v>
      </c>
      <c r="F31" s="304"/>
      <c r="G31" s="284"/>
    </row>
    <row r="32" spans="1:14" ht="21.6" customHeight="1" x14ac:dyDescent="0.2">
      <c r="A32" s="305"/>
      <c r="B32" s="107"/>
      <c r="C32" s="107"/>
      <c r="D32" s="306"/>
      <c r="E32" s="307"/>
      <c r="F32" s="307"/>
      <c r="G32" s="308"/>
    </row>
  </sheetData>
  <sheetProtection selectLockedCells="1" selectUnlockedCells="1"/>
  <mergeCells count="7">
    <mergeCell ref="A28:A31"/>
    <mergeCell ref="A2:A7"/>
    <mergeCell ref="A8:A12"/>
    <mergeCell ref="A13:A14"/>
    <mergeCell ref="A16:A22"/>
    <mergeCell ref="A23:A24"/>
    <mergeCell ref="A25:A27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AC59"/>
  <sheetViews>
    <sheetView workbookViewId="0">
      <selection activeCell="J11" sqref="J11"/>
    </sheetView>
  </sheetViews>
  <sheetFormatPr defaultColWidth="11.5703125" defaultRowHeight="12.75" x14ac:dyDescent="0.2"/>
  <cols>
    <col min="1" max="1" width="5.140625" style="104" customWidth="1"/>
    <col min="2" max="4" width="11.5703125" style="104"/>
    <col min="5" max="5" width="5.140625" style="104" customWidth="1"/>
    <col min="6" max="11" width="11.5703125" style="104"/>
    <col min="12" max="19" width="8.7109375" style="104" customWidth="1"/>
    <col min="20" max="21" width="3.85546875" style="104" customWidth="1"/>
    <col min="22" max="22" width="7.85546875" style="104" customWidth="1"/>
    <col min="23" max="24" width="3.85546875" style="104" customWidth="1"/>
    <col min="25" max="25" width="0" style="104" hidden="1" customWidth="1"/>
    <col min="26" max="29" width="3.85546875" style="104" customWidth="1"/>
    <col min="30" max="16384" width="11.5703125" style="104"/>
  </cols>
  <sheetData>
    <row r="1" spans="1:29" ht="59.65" customHeight="1" x14ac:dyDescent="0.2">
      <c r="C1" s="104" t="s">
        <v>812</v>
      </c>
      <c r="G1" s="104" t="s">
        <v>813</v>
      </c>
      <c r="S1" s="155"/>
      <c r="T1" s="309" t="s">
        <v>814</v>
      </c>
      <c r="U1" s="309" t="s">
        <v>815</v>
      </c>
      <c r="V1" s="309" t="s">
        <v>816</v>
      </c>
      <c r="W1" s="106"/>
      <c r="X1" s="310" t="s">
        <v>817</v>
      </c>
      <c r="Y1" s="311"/>
      <c r="Z1" s="310" t="s">
        <v>818</v>
      </c>
      <c r="AA1" s="310" t="s">
        <v>819</v>
      </c>
      <c r="AB1" s="155"/>
      <c r="AC1" s="106"/>
    </row>
    <row r="2" spans="1:29" x14ac:dyDescent="0.2">
      <c r="A2" s="104">
        <v>1.8</v>
      </c>
      <c r="B2" s="104" t="s">
        <v>763</v>
      </c>
      <c r="C2" s="312">
        <f t="shared" ref="C2:C9" si="0">1/A2</f>
        <v>0.55555555555555558</v>
      </c>
      <c r="E2" s="313">
        <v>1.8</v>
      </c>
      <c r="F2" s="104" t="s">
        <v>763</v>
      </c>
      <c r="G2" s="312">
        <f>1/E2</f>
        <v>0.55555555555555558</v>
      </c>
      <c r="H2" s="312"/>
      <c r="I2" s="312"/>
      <c r="J2" s="312"/>
      <c r="L2" s="104" t="s">
        <v>763</v>
      </c>
      <c r="M2" s="376" t="s">
        <v>744</v>
      </c>
      <c r="N2" s="376"/>
      <c r="O2" s="376"/>
      <c r="P2" s="376"/>
      <c r="Q2" s="376"/>
      <c r="R2" s="376"/>
      <c r="S2" s="155" t="s">
        <v>763</v>
      </c>
      <c r="T2" s="168">
        <v>0</v>
      </c>
      <c r="U2" s="168">
        <v>0</v>
      </c>
      <c r="V2" s="179"/>
      <c r="W2" s="106"/>
      <c r="X2" s="314" t="s">
        <v>6</v>
      </c>
      <c r="Y2" s="314">
        <v>0</v>
      </c>
      <c r="Z2" s="314">
        <f t="shared" ref="Z2:AA7" si="1">AB$2+AB$3*$Y2</f>
        <v>18</v>
      </c>
      <c r="AA2" s="314">
        <f t="shared" si="1"/>
        <v>24</v>
      </c>
      <c r="AB2" s="314">
        <v>18</v>
      </c>
      <c r="AC2" s="314">
        <v>24</v>
      </c>
    </row>
    <row r="3" spans="1:29" x14ac:dyDescent="0.2">
      <c r="A3" s="104">
        <v>1.3</v>
      </c>
      <c r="B3" s="104" t="s">
        <v>764</v>
      </c>
      <c r="C3" s="312">
        <f t="shared" si="0"/>
        <v>0.76923076923076916</v>
      </c>
      <c r="E3" s="313">
        <v>1.3</v>
      </c>
      <c r="F3" s="104" t="s">
        <v>764</v>
      </c>
      <c r="G3" s="312">
        <f>1/E3</f>
        <v>0.76923076923076916</v>
      </c>
      <c r="H3" s="312"/>
      <c r="I3" s="312"/>
      <c r="J3" s="312"/>
      <c r="L3" s="104" t="s">
        <v>764</v>
      </c>
      <c r="M3" s="315">
        <v>0</v>
      </c>
      <c r="N3" s="315">
        <v>1</v>
      </c>
      <c r="O3" s="315">
        <v>2</v>
      </c>
      <c r="P3" s="315">
        <v>3</v>
      </c>
      <c r="Q3" s="315">
        <v>4</v>
      </c>
      <c r="R3" s="315">
        <v>5</v>
      </c>
      <c r="S3" s="155" t="s">
        <v>764</v>
      </c>
      <c r="T3" s="168">
        <v>0</v>
      </c>
      <c r="U3" s="168">
        <v>0</v>
      </c>
      <c r="V3" s="179"/>
      <c r="W3" s="106"/>
      <c r="X3" s="314" t="s">
        <v>820</v>
      </c>
      <c r="Y3" s="314">
        <v>1</v>
      </c>
      <c r="Z3" s="314">
        <f t="shared" si="1"/>
        <v>27</v>
      </c>
      <c r="AA3" s="314">
        <f t="shared" si="1"/>
        <v>30</v>
      </c>
      <c r="AB3" s="314">
        <v>9</v>
      </c>
      <c r="AC3" s="314">
        <v>6</v>
      </c>
    </row>
    <row r="4" spans="1:29" x14ac:dyDescent="0.2">
      <c r="A4" s="104">
        <v>1.1000000000000001</v>
      </c>
      <c r="B4" s="104" t="s">
        <v>765</v>
      </c>
      <c r="C4" s="312">
        <f t="shared" si="0"/>
        <v>0.90909090909090906</v>
      </c>
      <c r="E4" s="313">
        <v>1</v>
      </c>
      <c r="F4" s="104" t="s">
        <v>765</v>
      </c>
      <c r="G4" s="312">
        <f>1/E4</f>
        <v>1</v>
      </c>
      <c r="H4" s="312"/>
      <c r="I4" s="312"/>
      <c r="J4" s="312"/>
      <c r="L4" s="104" t="s">
        <v>765</v>
      </c>
      <c r="M4" s="315" t="s">
        <v>6</v>
      </c>
      <c r="N4" s="315" t="s">
        <v>820</v>
      </c>
      <c r="O4" s="315" t="s">
        <v>821</v>
      </c>
      <c r="P4" s="315" t="s">
        <v>822</v>
      </c>
      <c r="Q4" s="315" t="s">
        <v>101</v>
      </c>
      <c r="R4" s="315" t="s">
        <v>821</v>
      </c>
      <c r="S4" s="155" t="s">
        <v>765</v>
      </c>
      <c r="T4" s="168">
        <v>0</v>
      </c>
      <c r="U4" s="168">
        <v>0</v>
      </c>
      <c r="V4" s="179"/>
      <c r="W4" s="106"/>
      <c r="X4" s="314" t="s">
        <v>821</v>
      </c>
      <c r="Y4" s="314">
        <v>2</v>
      </c>
      <c r="Z4" s="314">
        <f t="shared" si="1"/>
        <v>36</v>
      </c>
      <c r="AA4" s="314">
        <f t="shared" si="1"/>
        <v>36</v>
      </c>
      <c r="AB4" s="155"/>
      <c r="AC4" s="106"/>
    </row>
    <row r="5" spans="1:29" x14ac:dyDescent="0.2">
      <c r="A5" s="104">
        <v>1</v>
      </c>
      <c r="B5" s="104" t="s">
        <v>766</v>
      </c>
      <c r="C5" s="312">
        <f t="shared" si="0"/>
        <v>1</v>
      </c>
      <c r="E5" s="313">
        <f>1/G5</f>
        <v>0.86956521739130443</v>
      </c>
      <c r="F5" s="104" t="s">
        <v>766</v>
      </c>
      <c r="G5" s="312">
        <v>1.1499999999999999</v>
      </c>
      <c r="H5" s="312">
        <f>G5/G4</f>
        <v>1.1499999999999999</v>
      </c>
      <c r="I5" s="313">
        <f>1/(1+J5)</f>
        <v>0.95238095238095233</v>
      </c>
      <c r="J5" s="313">
        <v>0.05</v>
      </c>
      <c r="K5" s="313">
        <v>0.04</v>
      </c>
      <c r="L5" s="104" t="s">
        <v>766</v>
      </c>
      <c r="M5" s="316">
        <f t="shared" ref="M5:R9" si="2">1+$J5+$K5*M$3</f>
        <v>1.05</v>
      </c>
      <c r="N5" s="316">
        <f t="shared" si="2"/>
        <v>1.0900000000000001</v>
      </c>
      <c r="O5" s="316">
        <f t="shared" si="2"/>
        <v>1.1300000000000001</v>
      </c>
      <c r="P5" s="316">
        <f t="shared" si="2"/>
        <v>1.17</v>
      </c>
      <c r="Q5" s="316">
        <f t="shared" si="2"/>
        <v>1.21</v>
      </c>
      <c r="R5" s="316">
        <f t="shared" si="2"/>
        <v>1.25</v>
      </c>
      <c r="S5" s="155" t="s">
        <v>766</v>
      </c>
      <c r="T5" s="168">
        <v>8</v>
      </c>
      <c r="U5" s="168">
        <v>2</v>
      </c>
      <c r="V5" s="179"/>
      <c r="W5" s="106"/>
      <c r="X5" s="314" t="s">
        <v>822</v>
      </c>
      <c r="Y5" s="314">
        <v>3</v>
      </c>
      <c r="Z5" s="314">
        <f t="shared" si="1"/>
        <v>45</v>
      </c>
      <c r="AA5" s="314">
        <f t="shared" si="1"/>
        <v>42</v>
      </c>
      <c r="AB5" s="155"/>
      <c r="AC5" s="106"/>
    </row>
    <row r="6" spans="1:29" x14ac:dyDescent="0.2">
      <c r="A6" s="104">
        <v>0.85</v>
      </c>
      <c r="B6" s="104" t="s">
        <v>767</v>
      </c>
      <c r="C6" s="312">
        <f t="shared" si="0"/>
        <v>1.1764705882352942</v>
      </c>
      <c r="E6" s="313">
        <f>1/G6</f>
        <v>0.7142857142857143</v>
      </c>
      <c r="F6" s="104" t="s">
        <v>767</v>
      </c>
      <c r="G6" s="312">
        <v>1.4</v>
      </c>
      <c r="H6" s="312">
        <f>G6/G5</f>
        <v>1.2173913043478262</v>
      </c>
      <c r="I6" s="313">
        <f>1/(1+J6)</f>
        <v>0.90909090909090906</v>
      </c>
      <c r="J6" s="313">
        <v>0.1</v>
      </c>
      <c r="K6" s="313">
        <v>0.08</v>
      </c>
      <c r="L6" s="104" t="s">
        <v>767</v>
      </c>
      <c r="M6" s="316">
        <f t="shared" si="2"/>
        <v>1.1000000000000001</v>
      </c>
      <c r="N6" s="316">
        <f t="shared" si="2"/>
        <v>1.1800000000000002</v>
      </c>
      <c r="O6" s="316">
        <f t="shared" si="2"/>
        <v>1.26</v>
      </c>
      <c r="P6" s="316">
        <f t="shared" si="2"/>
        <v>1.34</v>
      </c>
      <c r="Q6" s="316">
        <f t="shared" si="2"/>
        <v>1.4200000000000002</v>
      </c>
      <c r="R6" s="316">
        <f t="shared" si="2"/>
        <v>1.5</v>
      </c>
      <c r="S6" s="155" t="s">
        <v>767</v>
      </c>
      <c r="T6" s="168">
        <v>16</v>
      </c>
      <c r="U6" s="168">
        <v>4</v>
      </c>
      <c r="V6" s="179" t="s">
        <v>823</v>
      </c>
      <c r="W6" s="106"/>
      <c r="X6" s="314" t="s">
        <v>101</v>
      </c>
      <c r="Y6" s="314">
        <v>4</v>
      </c>
      <c r="Z6" s="314">
        <f t="shared" si="1"/>
        <v>54</v>
      </c>
      <c r="AA6" s="314">
        <f t="shared" si="1"/>
        <v>48</v>
      </c>
      <c r="AB6" s="155"/>
      <c r="AC6" s="106"/>
    </row>
    <row r="7" spans="1:29" x14ac:dyDescent="0.2">
      <c r="A7" s="104">
        <v>0.8</v>
      </c>
      <c r="B7" s="104" t="s">
        <v>768</v>
      </c>
      <c r="C7" s="312">
        <f t="shared" si="0"/>
        <v>1.25</v>
      </c>
      <c r="E7" s="313">
        <f>1/G7</f>
        <v>0.625</v>
      </c>
      <c r="F7" s="104" t="s">
        <v>768</v>
      </c>
      <c r="G7" s="312">
        <v>1.6</v>
      </c>
      <c r="H7" s="312">
        <f>G7/G6</f>
        <v>1.142857142857143</v>
      </c>
      <c r="I7" s="313">
        <f>1/(1+J7)</f>
        <v>0.86956521739130443</v>
      </c>
      <c r="J7" s="313">
        <v>0.15</v>
      </c>
      <c r="K7" s="313">
        <v>0.12</v>
      </c>
      <c r="L7" s="104" t="s">
        <v>768</v>
      </c>
      <c r="M7" s="316">
        <f t="shared" si="2"/>
        <v>1.1499999999999999</v>
      </c>
      <c r="N7" s="316">
        <f t="shared" si="2"/>
        <v>1.27</v>
      </c>
      <c r="O7" s="316">
        <f t="shared" si="2"/>
        <v>1.39</v>
      </c>
      <c r="P7" s="316">
        <f t="shared" si="2"/>
        <v>1.5099999999999998</v>
      </c>
      <c r="Q7" s="316">
        <f t="shared" si="2"/>
        <v>1.63</v>
      </c>
      <c r="R7" s="316">
        <f t="shared" si="2"/>
        <v>1.75</v>
      </c>
      <c r="S7" s="155" t="s">
        <v>768</v>
      </c>
      <c r="T7" s="168">
        <v>24</v>
      </c>
      <c r="U7" s="168">
        <v>6</v>
      </c>
      <c r="V7" s="179" t="s">
        <v>823</v>
      </c>
      <c r="W7" s="106"/>
      <c r="X7" s="314" t="s">
        <v>821</v>
      </c>
      <c r="Y7" s="314">
        <v>5</v>
      </c>
      <c r="Z7" s="314">
        <f t="shared" si="1"/>
        <v>63</v>
      </c>
      <c r="AA7" s="314">
        <f t="shared" si="1"/>
        <v>54</v>
      </c>
      <c r="AB7" s="155"/>
      <c r="AC7" s="106"/>
    </row>
    <row r="8" spans="1:29" x14ac:dyDescent="0.2">
      <c r="A8" s="104">
        <v>0.65</v>
      </c>
      <c r="B8" s="104" t="s">
        <v>342</v>
      </c>
      <c r="C8" s="312">
        <f t="shared" si="0"/>
        <v>1.5384615384615383</v>
      </c>
      <c r="E8" s="313">
        <f>1/G8</f>
        <v>0.55555555555555558</v>
      </c>
      <c r="F8" s="104" t="s">
        <v>342</v>
      </c>
      <c r="G8" s="312">
        <v>1.8</v>
      </c>
      <c r="H8" s="312">
        <f>G8/G7</f>
        <v>1.125</v>
      </c>
      <c r="I8" s="313">
        <f>1/(1+J8)</f>
        <v>0.83333333333333337</v>
      </c>
      <c r="J8" s="313">
        <v>0.2</v>
      </c>
      <c r="K8" s="313">
        <v>0.16</v>
      </c>
      <c r="L8" s="104" t="s">
        <v>342</v>
      </c>
      <c r="M8" s="316">
        <f t="shared" si="2"/>
        <v>1.2</v>
      </c>
      <c r="N8" s="316">
        <f t="shared" si="2"/>
        <v>1.3599999999999999</v>
      </c>
      <c r="O8" s="316">
        <f t="shared" si="2"/>
        <v>1.52</v>
      </c>
      <c r="P8" s="316">
        <f t="shared" si="2"/>
        <v>1.68</v>
      </c>
      <c r="Q8" s="316">
        <f t="shared" si="2"/>
        <v>1.8399999999999999</v>
      </c>
      <c r="R8" s="316">
        <f t="shared" si="2"/>
        <v>2</v>
      </c>
      <c r="S8" s="155" t="s">
        <v>342</v>
      </c>
      <c r="T8" s="168">
        <v>32</v>
      </c>
      <c r="U8" s="168">
        <v>8</v>
      </c>
      <c r="V8" s="179" t="s">
        <v>824</v>
      </c>
      <c r="W8" s="106"/>
      <c r="X8" s="155"/>
      <c r="Y8" s="155"/>
      <c r="Z8" s="155"/>
      <c r="AA8" s="155"/>
      <c r="AB8" s="155"/>
      <c r="AC8" s="155"/>
    </row>
    <row r="9" spans="1:29" x14ac:dyDescent="0.2">
      <c r="A9" s="104">
        <v>0.5</v>
      </c>
      <c r="B9" s="104" t="s">
        <v>769</v>
      </c>
      <c r="C9" s="312">
        <f t="shared" si="0"/>
        <v>2</v>
      </c>
      <c r="E9" s="313">
        <f>1/G9</f>
        <v>0.5</v>
      </c>
      <c r="F9" s="104" t="s">
        <v>769</v>
      </c>
      <c r="G9" s="312">
        <v>2</v>
      </c>
      <c r="H9" s="312">
        <f>G9/G8</f>
        <v>1.1111111111111112</v>
      </c>
      <c r="I9" s="313">
        <f>1/(1+J9)</f>
        <v>0.8</v>
      </c>
      <c r="J9" s="313">
        <v>0.25</v>
      </c>
      <c r="K9" s="313">
        <v>0.2</v>
      </c>
      <c r="L9" s="104" t="s">
        <v>769</v>
      </c>
      <c r="M9" s="316">
        <f t="shared" si="2"/>
        <v>1.25</v>
      </c>
      <c r="N9" s="316">
        <f t="shared" si="2"/>
        <v>1.45</v>
      </c>
      <c r="O9" s="316">
        <f t="shared" si="2"/>
        <v>1.65</v>
      </c>
      <c r="P9" s="316">
        <f t="shared" si="2"/>
        <v>1.85</v>
      </c>
      <c r="Q9" s="316">
        <f t="shared" si="2"/>
        <v>2.0499999999999998</v>
      </c>
      <c r="R9" s="316">
        <f t="shared" si="2"/>
        <v>2.25</v>
      </c>
      <c r="S9" s="155" t="s">
        <v>769</v>
      </c>
      <c r="T9" s="168">
        <v>40</v>
      </c>
      <c r="U9" s="168">
        <v>10</v>
      </c>
      <c r="V9" s="179" t="s">
        <v>824</v>
      </c>
      <c r="W9" s="106"/>
      <c r="X9" s="155"/>
      <c r="Y9" s="155"/>
      <c r="Z9" s="155"/>
      <c r="AA9" s="155"/>
      <c r="AB9" s="155"/>
      <c r="AC9" s="155"/>
    </row>
    <row r="10" spans="1:29" x14ac:dyDescent="0.2">
      <c r="W10" s="106"/>
      <c r="X10" s="317"/>
      <c r="Y10" s="317"/>
      <c r="Z10" s="155"/>
      <c r="AA10" s="155"/>
      <c r="AB10" s="155"/>
      <c r="AC10" s="106"/>
    </row>
    <row r="13" spans="1:29" x14ac:dyDescent="0.2">
      <c r="V13"/>
      <c r="W13"/>
      <c r="X13"/>
      <c r="Y13"/>
      <c r="Z13"/>
    </row>
    <row r="14" spans="1:29" x14ac:dyDescent="0.2">
      <c r="V14"/>
      <c r="W14"/>
      <c r="X14"/>
      <c r="Y14"/>
      <c r="Z14"/>
    </row>
    <row r="15" spans="1:29" x14ac:dyDescent="0.2">
      <c r="V15"/>
      <c r="W15"/>
      <c r="X15"/>
      <c r="Y15"/>
      <c r="Z15"/>
    </row>
    <row r="16" spans="1:29" x14ac:dyDescent="0.2">
      <c r="V16"/>
      <c r="W16"/>
      <c r="X16"/>
      <c r="Y16"/>
      <c r="Z16"/>
    </row>
    <row r="17" spans="22:26" x14ac:dyDescent="0.2">
      <c r="V17"/>
      <c r="W17"/>
      <c r="X17"/>
      <c r="Y17"/>
      <c r="Z17"/>
    </row>
    <row r="18" spans="22:26" x14ac:dyDescent="0.2">
      <c r="V18"/>
      <c r="W18"/>
      <c r="X18"/>
      <c r="Y18"/>
      <c r="Z18"/>
    </row>
    <row r="19" spans="22:26" x14ac:dyDescent="0.2">
      <c r="V19"/>
      <c r="W19"/>
      <c r="X19"/>
      <c r="Y19"/>
      <c r="Z19"/>
    </row>
    <row r="20" spans="22:26" x14ac:dyDescent="0.2">
      <c r="V20"/>
      <c r="W20"/>
      <c r="X20"/>
      <c r="Y20"/>
      <c r="Z20"/>
    </row>
    <row r="21" spans="22:26" x14ac:dyDescent="0.2">
      <c r="V21"/>
      <c r="W21"/>
      <c r="X21"/>
      <c r="Y21"/>
      <c r="Z21"/>
    </row>
    <row r="22" spans="22:26" x14ac:dyDescent="0.2">
      <c r="V22"/>
      <c r="W22"/>
      <c r="X22"/>
      <c r="Y22"/>
      <c r="Z22"/>
    </row>
    <row r="23" spans="22:26" x14ac:dyDescent="0.2">
      <c r="V23"/>
      <c r="W23"/>
      <c r="X23"/>
      <c r="Y23"/>
      <c r="Z23"/>
    </row>
    <row r="24" spans="22:26" x14ac:dyDescent="0.2">
      <c r="V24"/>
      <c r="W24"/>
      <c r="X24"/>
      <c r="Y24"/>
      <c r="Z24"/>
    </row>
    <row r="25" spans="22:26" x14ac:dyDescent="0.2">
      <c r="V25"/>
      <c r="W25"/>
      <c r="X25"/>
      <c r="Y25"/>
      <c r="Z25"/>
    </row>
    <row r="26" spans="22:26" x14ac:dyDescent="0.2">
      <c r="V26"/>
      <c r="W26"/>
      <c r="X26"/>
      <c r="Y26"/>
      <c r="Z26"/>
    </row>
    <row r="27" spans="22:26" x14ac:dyDescent="0.2">
      <c r="V27"/>
      <c r="W27"/>
      <c r="X27"/>
      <c r="Y27"/>
      <c r="Z27"/>
    </row>
    <row r="33" spans="2:5" x14ac:dyDescent="0.2">
      <c r="B33" s="318" t="s">
        <v>825</v>
      </c>
      <c r="C33" s="319">
        <v>0</v>
      </c>
      <c r="D33" s="320">
        <v>0</v>
      </c>
      <c r="E33"/>
    </row>
    <row r="34" spans="2:5" x14ac:dyDescent="0.2">
      <c r="B34" s="318" t="s">
        <v>826</v>
      </c>
      <c r="C34" s="319">
        <v>1.1900000000000001E-2</v>
      </c>
      <c r="D34" s="320">
        <v>1</v>
      </c>
      <c r="E34"/>
    </row>
    <row r="35" spans="2:5" x14ac:dyDescent="0.2">
      <c r="B35" s="318" t="s">
        <v>827</v>
      </c>
      <c r="C35" s="319">
        <v>0</v>
      </c>
      <c r="D35" s="320">
        <v>0</v>
      </c>
      <c r="E35"/>
    </row>
    <row r="36" spans="2:5" x14ac:dyDescent="0.2">
      <c r="B36" s="318" t="s">
        <v>828</v>
      </c>
      <c r="C36" s="319">
        <v>0.3095</v>
      </c>
      <c r="D36" s="320">
        <v>26</v>
      </c>
      <c r="E36"/>
    </row>
    <row r="37" spans="2:5" x14ac:dyDescent="0.2">
      <c r="B37" s="318" t="s">
        <v>829</v>
      </c>
      <c r="C37" s="319">
        <v>0.22620000000000001</v>
      </c>
      <c r="D37" s="320">
        <v>19</v>
      </c>
      <c r="E37"/>
    </row>
    <row r="38" spans="2:5" x14ac:dyDescent="0.2">
      <c r="B38" s="318" t="s">
        <v>830</v>
      </c>
      <c r="C38" s="319">
        <v>0.39290000000000003</v>
      </c>
      <c r="D38" s="320">
        <v>33</v>
      </c>
      <c r="E38"/>
    </row>
    <row r="39" spans="2:5" x14ac:dyDescent="0.2">
      <c r="B39" s="318" t="s">
        <v>831</v>
      </c>
      <c r="C39" s="319">
        <v>4.7600000000000003E-2</v>
      </c>
      <c r="D39" s="320">
        <v>4</v>
      </c>
      <c r="E39"/>
    </row>
    <row r="40" spans="2:5" x14ac:dyDescent="0.2">
      <c r="B40" s="318" t="s">
        <v>832</v>
      </c>
      <c r="C40" s="319">
        <v>1.1900000000000001E-2</v>
      </c>
      <c r="D40" s="320">
        <v>1</v>
      </c>
      <c r="E40"/>
    </row>
    <row r="41" spans="2:5" x14ac:dyDescent="0.2">
      <c r="B41"/>
      <c r="D41" s="104">
        <v>84</v>
      </c>
    </row>
    <row r="42" spans="2:5" x14ac:dyDescent="0.2">
      <c r="B42" s="318" t="s">
        <v>825</v>
      </c>
      <c r="C42" s="319">
        <v>0.01</v>
      </c>
    </row>
    <row r="43" spans="2:5" x14ac:dyDescent="0.2">
      <c r="B43" s="318" t="s">
        <v>826</v>
      </c>
      <c r="C43" s="319">
        <v>0.08</v>
      </c>
    </row>
    <row r="44" spans="2:5" x14ac:dyDescent="0.2">
      <c r="B44" s="318" t="s">
        <v>827</v>
      </c>
      <c r="C44" s="319">
        <v>0.18</v>
      </c>
    </row>
    <row r="45" spans="2:5" x14ac:dyDescent="0.2">
      <c r="B45" s="318" t="s">
        <v>828</v>
      </c>
      <c r="C45" s="319">
        <v>0.23</v>
      </c>
    </row>
    <row r="46" spans="2:5" x14ac:dyDescent="0.2">
      <c r="B46" s="318" t="s">
        <v>829</v>
      </c>
      <c r="C46" s="319">
        <v>0.23</v>
      </c>
    </row>
    <row r="47" spans="2:5" x14ac:dyDescent="0.2">
      <c r="B47" s="318" t="s">
        <v>830</v>
      </c>
      <c r="C47" s="319">
        <v>0.18</v>
      </c>
    </row>
    <row r="48" spans="2:5" x14ac:dyDescent="0.2">
      <c r="B48" s="318" t="s">
        <v>831</v>
      </c>
      <c r="C48" s="319">
        <v>0.08</v>
      </c>
    </row>
    <row r="49" spans="2:11" x14ac:dyDescent="0.2">
      <c r="B49" s="318" t="s">
        <v>832</v>
      </c>
      <c r="C49" s="319">
        <v>0.01</v>
      </c>
      <c r="G49"/>
      <c r="H49"/>
      <c r="I49"/>
      <c r="J49"/>
      <c r="K49"/>
    </row>
    <row r="50" spans="2:11" x14ac:dyDescent="0.2">
      <c r="C50" s="321">
        <f>SUM(C42:C49)</f>
        <v>0.99999999999999989</v>
      </c>
      <c r="H50" s="377"/>
      <c r="I50" s="377"/>
      <c r="J50" s="377"/>
      <c r="K50" s="377"/>
    </row>
    <row r="51" spans="2:11" x14ac:dyDescent="0.2">
      <c r="B51"/>
      <c r="C51"/>
      <c r="H51" s="322"/>
      <c r="I51" s="322"/>
      <c r="J51" s="322"/>
      <c r="K51" s="322"/>
    </row>
    <row r="52" spans="2:11" x14ac:dyDescent="0.2">
      <c r="B52" t="s">
        <v>825</v>
      </c>
      <c r="C52" s="321">
        <v>0</v>
      </c>
      <c r="D52" s="104">
        <v>0</v>
      </c>
      <c r="E52"/>
    </row>
    <row r="53" spans="2:11" x14ac:dyDescent="0.2">
      <c r="B53" t="s">
        <v>833</v>
      </c>
      <c r="C53" s="321">
        <v>8.6E-3</v>
      </c>
      <c r="D53" s="104">
        <v>1</v>
      </c>
      <c r="E53"/>
    </row>
    <row r="54" spans="2:11" x14ac:dyDescent="0.2">
      <c r="B54" t="s">
        <v>827</v>
      </c>
      <c r="C54" s="321">
        <v>8.6E-3</v>
      </c>
      <c r="D54" s="104">
        <v>1</v>
      </c>
      <c r="E54"/>
    </row>
    <row r="55" spans="2:11" x14ac:dyDescent="0.2">
      <c r="B55" t="s">
        <v>828</v>
      </c>
      <c r="C55" s="321">
        <v>0.18099999999999999</v>
      </c>
      <c r="D55" s="104">
        <v>21</v>
      </c>
      <c r="E55"/>
    </row>
    <row r="56" spans="2:11" x14ac:dyDescent="0.2">
      <c r="B56" t="s">
        <v>829</v>
      </c>
      <c r="C56" s="321">
        <v>0.2414</v>
      </c>
      <c r="D56" s="104">
        <v>28</v>
      </c>
      <c r="E56"/>
    </row>
    <row r="57" spans="2:11" x14ac:dyDescent="0.2">
      <c r="B57" s="104" t="s">
        <v>830</v>
      </c>
      <c r="C57" s="321">
        <v>0.3448</v>
      </c>
      <c r="D57" s="104">
        <v>40</v>
      </c>
      <c r="E57"/>
    </row>
    <row r="58" spans="2:11" x14ac:dyDescent="0.2">
      <c r="B58" s="104" t="s">
        <v>831</v>
      </c>
      <c r="C58" s="321">
        <v>0.13789999999999999</v>
      </c>
      <c r="D58" s="104">
        <v>16</v>
      </c>
      <c r="E58"/>
      <c r="H58" s="377"/>
      <c r="I58" s="377"/>
      <c r="J58" s="377"/>
      <c r="K58" s="377"/>
    </row>
    <row r="59" spans="2:11" x14ac:dyDescent="0.2">
      <c r="B59" s="104" t="s">
        <v>832</v>
      </c>
      <c r="C59" s="321">
        <v>7.7600000000000002E-2</v>
      </c>
      <c r="D59" s="104">
        <v>9</v>
      </c>
      <c r="E59"/>
      <c r="H59" s="322"/>
      <c r="I59" s="322"/>
      <c r="J59" s="322"/>
      <c r="K59" s="322"/>
    </row>
  </sheetData>
  <sheetProtection selectLockedCells="1" selectUnlockedCells="1"/>
  <mergeCells count="3">
    <mergeCell ref="M2:R2"/>
    <mergeCell ref="H50:K50"/>
    <mergeCell ref="H58:K58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IG35"/>
  <sheetViews>
    <sheetView workbookViewId="0">
      <selection activeCell="V30" sqref="V30"/>
    </sheetView>
  </sheetViews>
  <sheetFormatPr defaultColWidth="11.5703125" defaultRowHeight="12.75" x14ac:dyDescent="0.2"/>
  <cols>
    <col min="1" max="1" width="8.7109375" style="104" customWidth="1"/>
    <col min="2" max="3" width="3.85546875" style="104" customWidth="1"/>
    <col min="4" max="4" width="7.85546875" style="104" customWidth="1"/>
    <col min="5" max="6" width="3.85546875" style="104" customWidth="1"/>
    <col min="7" max="7" width="0" style="104" hidden="1" customWidth="1"/>
    <col min="8" max="11" width="3.85546875" style="104" customWidth="1"/>
    <col min="12" max="12" width="11.5703125" style="104"/>
    <col min="13" max="14" width="4.140625" style="104" customWidth="1"/>
    <col min="15" max="15" width="2.140625" style="104" customWidth="1"/>
    <col min="16" max="19" width="5.140625" style="315" customWidth="1"/>
    <col min="20" max="21" width="5.140625" style="104" customWidth="1"/>
    <col min="22" max="22" width="12" style="104" customWidth="1"/>
    <col min="23" max="23" width="4.140625" style="104" customWidth="1"/>
    <col min="24" max="27" width="5.140625" style="315" customWidth="1"/>
    <col min="28" max="29" width="5.140625" style="104" customWidth="1"/>
    <col min="30" max="241" width="11.5703125" style="104"/>
  </cols>
  <sheetData>
    <row r="1" spans="1:29" ht="59.65" customHeight="1" x14ac:dyDescent="0.25">
      <c r="A1" s="155"/>
      <c r="B1" s="309" t="s">
        <v>814</v>
      </c>
      <c r="C1" s="309" t="s">
        <v>815</v>
      </c>
      <c r="D1" s="309" t="s">
        <v>816</v>
      </c>
      <c r="E1" s="106"/>
      <c r="F1" s="310" t="s">
        <v>817</v>
      </c>
      <c r="G1" s="311"/>
      <c r="H1" s="310" t="s">
        <v>818</v>
      </c>
      <c r="I1" s="310" t="s">
        <v>819</v>
      </c>
      <c r="J1" s="155"/>
      <c r="K1" s="106"/>
      <c r="M1" s="106"/>
      <c r="N1" s="106"/>
      <c r="O1" s="106"/>
      <c r="P1" s="381" t="s">
        <v>834</v>
      </c>
      <c r="Q1" s="381"/>
      <c r="R1" s="381"/>
      <c r="S1" s="381"/>
      <c r="T1" s="323"/>
      <c r="U1" s="324"/>
      <c r="V1" s="323"/>
      <c r="W1" s="323"/>
      <c r="X1" s="381" t="s">
        <v>835</v>
      </c>
      <c r="Y1" s="381"/>
      <c r="Z1" s="381"/>
      <c r="AA1" s="381"/>
      <c r="AB1" s="106"/>
    </row>
    <row r="2" spans="1:29" ht="13.5" customHeight="1" x14ac:dyDescent="0.2">
      <c r="A2" s="155" t="s">
        <v>763</v>
      </c>
      <c r="B2" s="168">
        <v>0</v>
      </c>
      <c r="C2" s="168">
        <v>0</v>
      </c>
      <c r="D2" s="179"/>
      <c r="E2" s="106"/>
      <c r="F2" s="314" t="s">
        <v>6</v>
      </c>
      <c r="G2" s="314">
        <v>0</v>
      </c>
      <c r="H2" s="314">
        <f t="shared" ref="H2:I7" si="0">J$2+J$3*$G2</f>
        <v>18</v>
      </c>
      <c r="I2" s="314">
        <f t="shared" si="0"/>
        <v>24</v>
      </c>
      <c r="J2" s="314">
        <v>18</v>
      </c>
      <c r="K2" s="314">
        <v>24</v>
      </c>
      <c r="M2" s="155"/>
      <c r="N2" s="155"/>
      <c r="O2" s="155"/>
      <c r="P2" s="382" t="s">
        <v>836</v>
      </c>
      <c r="Q2" s="382"/>
      <c r="R2" s="382"/>
      <c r="S2" s="382"/>
      <c r="T2" s="106"/>
      <c r="U2" s="325" t="s">
        <v>837</v>
      </c>
      <c r="V2" s="155"/>
      <c r="W2" s="155"/>
      <c r="X2" s="382" t="s">
        <v>836</v>
      </c>
      <c r="Y2" s="382"/>
      <c r="Z2" s="382"/>
      <c r="AA2" s="382"/>
      <c r="AB2" s="106"/>
      <c r="AC2" s="325" t="s">
        <v>837</v>
      </c>
    </row>
    <row r="3" spans="1:29" x14ac:dyDescent="0.2">
      <c r="A3" s="155" t="s">
        <v>764</v>
      </c>
      <c r="B3" s="168">
        <v>0</v>
      </c>
      <c r="C3" s="168">
        <v>0</v>
      </c>
      <c r="D3" s="179"/>
      <c r="E3" s="106"/>
      <c r="F3" s="314" t="s">
        <v>820</v>
      </c>
      <c r="G3" s="314">
        <v>1</v>
      </c>
      <c r="H3" s="314">
        <f t="shared" si="0"/>
        <v>27</v>
      </c>
      <c r="I3" s="314">
        <f t="shared" si="0"/>
        <v>30</v>
      </c>
      <c r="J3" s="314">
        <v>9</v>
      </c>
      <c r="K3" s="314">
        <v>6</v>
      </c>
      <c r="M3" s="106"/>
      <c r="N3" s="106"/>
      <c r="O3" s="326"/>
      <c r="P3" s="327">
        <v>0.67</v>
      </c>
      <c r="Q3" s="327">
        <v>1</v>
      </c>
      <c r="R3" s="327">
        <v>1.5</v>
      </c>
      <c r="S3" s="327">
        <v>3</v>
      </c>
      <c r="T3" s="106"/>
      <c r="U3" s="325">
        <v>0.25</v>
      </c>
      <c r="V3" s="106"/>
      <c r="W3" s="326"/>
      <c r="X3" s="327">
        <v>0.67</v>
      </c>
      <c r="Y3" s="327">
        <v>1</v>
      </c>
      <c r="Z3" s="327">
        <v>1.5</v>
      </c>
      <c r="AA3" s="327">
        <v>3</v>
      </c>
      <c r="AB3" s="106"/>
      <c r="AC3" s="325">
        <v>0.25</v>
      </c>
    </row>
    <row r="4" spans="1:29" x14ac:dyDescent="0.2">
      <c r="A4" s="155" t="s">
        <v>765</v>
      </c>
      <c r="B4" s="168">
        <v>10</v>
      </c>
      <c r="C4" s="168">
        <v>4</v>
      </c>
      <c r="D4" s="179" t="s">
        <v>824</v>
      </c>
      <c r="E4" s="106"/>
      <c r="F4" s="314" t="s">
        <v>821</v>
      </c>
      <c r="G4" s="314">
        <v>2</v>
      </c>
      <c r="H4" s="314">
        <f t="shared" si="0"/>
        <v>36</v>
      </c>
      <c r="I4" s="314">
        <f t="shared" si="0"/>
        <v>36</v>
      </c>
      <c r="J4" s="155"/>
      <c r="K4" s="106"/>
      <c r="M4" s="379" t="s">
        <v>837</v>
      </c>
      <c r="N4" s="380" t="s">
        <v>838</v>
      </c>
      <c r="O4" s="328">
        <v>4</v>
      </c>
      <c r="P4" s="329">
        <f t="shared" ref="P4:S8" si="1">ROUND($O4*P$3*$U$3,0)</f>
        <v>1</v>
      </c>
      <c r="Q4" s="329">
        <f t="shared" si="1"/>
        <v>1</v>
      </c>
      <c r="R4" s="329">
        <f t="shared" si="1"/>
        <v>2</v>
      </c>
      <c r="S4" s="329">
        <f t="shared" si="1"/>
        <v>3</v>
      </c>
      <c r="T4" s="106"/>
      <c r="U4" s="330"/>
      <c r="V4" s="379" t="s">
        <v>838</v>
      </c>
      <c r="W4" s="328">
        <v>4</v>
      </c>
      <c r="X4" s="329">
        <f t="shared" ref="X4:AA8" si="2">ROUND($W4*X$3*$AC$3,0)</f>
        <v>1</v>
      </c>
      <c r="Y4" s="329">
        <f t="shared" si="2"/>
        <v>1</v>
      </c>
      <c r="Z4" s="329">
        <f t="shared" si="2"/>
        <v>2</v>
      </c>
      <c r="AA4" s="329">
        <f t="shared" si="2"/>
        <v>3</v>
      </c>
      <c r="AB4" s="106"/>
      <c r="AC4" s="330"/>
    </row>
    <row r="5" spans="1:29" x14ac:dyDescent="0.2">
      <c r="A5" s="155" t="s">
        <v>766</v>
      </c>
      <c r="B5" s="168">
        <v>20</v>
      </c>
      <c r="C5" s="168">
        <v>8</v>
      </c>
      <c r="D5" s="179" t="s">
        <v>824</v>
      </c>
      <c r="E5" s="106"/>
      <c r="F5" s="314" t="s">
        <v>822</v>
      </c>
      <c r="G5" s="314">
        <v>3</v>
      </c>
      <c r="H5" s="314">
        <f t="shared" si="0"/>
        <v>45</v>
      </c>
      <c r="I5" s="314">
        <f t="shared" si="0"/>
        <v>42</v>
      </c>
      <c r="J5" s="155"/>
      <c r="K5" s="106"/>
      <c r="M5" s="379"/>
      <c r="N5" s="379"/>
      <c r="O5" s="328">
        <v>5</v>
      </c>
      <c r="P5" s="329">
        <f t="shared" si="1"/>
        <v>1</v>
      </c>
      <c r="Q5" s="329">
        <f t="shared" si="1"/>
        <v>1</v>
      </c>
      <c r="R5" s="329">
        <f t="shared" si="1"/>
        <v>2</v>
      </c>
      <c r="S5" s="329">
        <f t="shared" si="1"/>
        <v>4</v>
      </c>
      <c r="T5" s="106"/>
      <c r="V5" s="379"/>
      <c r="W5" s="328">
        <v>5</v>
      </c>
      <c r="X5" s="329">
        <f t="shared" si="2"/>
        <v>1</v>
      </c>
      <c r="Y5" s="329">
        <f t="shared" si="2"/>
        <v>1</v>
      </c>
      <c r="Z5" s="329">
        <f t="shared" si="2"/>
        <v>2</v>
      </c>
      <c r="AA5" s="329">
        <f t="shared" si="2"/>
        <v>4</v>
      </c>
      <c r="AB5" s="106"/>
    </row>
    <row r="6" spans="1:29" x14ac:dyDescent="0.2">
      <c r="A6" s="155" t="s">
        <v>767</v>
      </c>
      <c r="B6" s="168">
        <v>25</v>
      </c>
      <c r="C6" s="168">
        <v>12</v>
      </c>
      <c r="D6" s="179" t="s">
        <v>824</v>
      </c>
      <c r="E6" s="106"/>
      <c r="F6" s="314" t="s">
        <v>101</v>
      </c>
      <c r="G6" s="314">
        <v>4</v>
      </c>
      <c r="H6" s="314">
        <f t="shared" si="0"/>
        <v>54</v>
      </c>
      <c r="I6" s="314">
        <f t="shared" si="0"/>
        <v>48</v>
      </c>
      <c r="J6" s="155"/>
      <c r="K6" s="106"/>
      <c r="M6" s="379"/>
      <c r="N6" s="379"/>
      <c r="O6" s="328">
        <v>6</v>
      </c>
      <c r="P6" s="329">
        <f t="shared" si="1"/>
        <v>1</v>
      </c>
      <c r="Q6" s="329">
        <f t="shared" si="1"/>
        <v>2</v>
      </c>
      <c r="R6" s="329">
        <f t="shared" si="1"/>
        <v>2</v>
      </c>
      <c r="S6" s="329">
        <f t="shared" si="1"/>
        <v>5</v>
      </c>
      <c r="T6" s="106"/>
      <c r="V6" s="379"/>
      <c r="W6" s="328">
        <v>6</v>
      </c>
      <c r="X6" s="329">
        <f t="shared" si="2"/>
        <v>1</v>
      </c>
      <c r="Y6" s="329">
        <f t="shared" si="2"/>
        <v>2</v>
      </c>
      <c r="Z6" s="329">
        <f t="shared" si="2"/>
        <v>2</v>
      </c>
      <c r="AA6" s="329">
        <f t="shared" si="2"/>
        <v>5</v>
      </c>
      <c r="AB6" s="106"/>
    </row>
    <row r="7" spans="1:29" x14ac:dyDescent="0.2">
      <c r="A7" s="155" t="s">
        <v>768</v>
      </c>
      <c r="B7" s="168">
        <v>30</v>
      </c>
      <c r="C7" s="168">
        <v>16</v>
      </c>
      <c r="D7" s="179" t="s">
        <v>824</v>
      </c>
      <c r="E7" s="106"/>
      <c r="F7" s="314" t="s">
        <v>821</v>
      </c>
      <c r="G7" s="314">
        <v>5</v>
      </c>
      <c r="H7" s="314">
        <f t="shared" si="0"/>
        <v>63</v>
      </c>
      <c r="I7" s="314">
        <f t="shared" si="0"/>
        <v>54</v>
      </c>
      <c r="J7" s="155"/>
      <c r="K7" s="106"/>
      <c r="M7" s="379"/>
      <c r="N7" s="379"/>
      <c r="O7" s="328">
        <v>7</v>
      </c>
      <c r="P7" s="329">
        <f t="shared" si="1"/>
        <v>1</v>
      </c>
      <c r="Q7" s="329">
        <f t="shared" si="1"/>
        <v>2</v>
      </c>
      <c r="R7" s="329">
        <f t="shared" si="1"/>
        <v>3</v>
      </c>
      <c r="S7" s="329">
        <f t="shared" si="1"/>
        <v>5</v>
      </c>
      <c r="T7" s="106"/>
      <c r="V7" s="379"/>
      <c r="W7" s="328">
        <v>7</v>
      </c>
      <c r="X7" s="329">
        <f t="shared" si="2"/>
        <v>1</v>
      </c>
      <c r="Y7" s="329">
        <f t="shared" si="2"/>
        <v>2</v>
      </c>
      <c r="Z7" s="329">
        <f t="shared" si="2"/>
        <v>3</v>
      </c>
      <c r="AA7" s="329">
        <f t="shared" si="2"/>
        <v>5</v>
      </c>
      <c r="AB7" s="106"/>
    </row>
    <row r="8" spans="1:29" x14ac:dyDescent="0.2">
      <c r="A8" s="155" t="s">
        <v>342</v>
      </c>
      <c r="B8" s="168">
        <v>35</v>
      </c>
      <c r="C8" s="168">
        <v>20</v>
      </c>
      <c r="D8" s="179" t="s">
        <v>824</v>
      </c>
      <c r="E8" s="106"/>
      <c r="F8" s="155"/>
      <c r="G8" s="155"/>
      <c r="H8" s="155"/>
      <c r="I8" s="155"/>
      <c r="J8" s="155"/>
      <c r="K8" s="155"/>
      <c r="M8" s="379"/>
      <c r="N8" s="379"/>
      <c r="O8" s="328">
        <v>8</v>
      </c>
      <c r="P8" s="329">
        <f t="shared" si="1"/>
        <v>1</v>
      </c>
      <c r="Q8" s="329">
        <f t="shared" si="1"/>
        <v>2</v>
      </c>
      <c r="R8" s="329">
        <f t="shared" si="1"/>
        <v>3</v>
      </c>
      <c r="S8" s="329">
        <f t="shared" si="1"/>
        <v>6</v>
      </c>
      <c r="T8" s="106"/>
      <c r="V8" s="379"/>
      <c r="W8" s="328">
        <v>8</v>
      </c>
      <c r="X8" s="329">
        <f t="shared" si="2"/>
        <v>1</v>
      </c>
      <c r="Y8" s="329">
        <f t="shared" si="2"/>
        <v>2</v>
      </c>
      <c r="Z8" s="329">
        <f t="shared" si="2"/>
        <v>3</v>
      </c>
      <c r="AA8" s="329">
        <f t="shared" si="2"/>
        <v>6</v>
      </c>
      <c r="AB8" s="106"/>
    </row>
    <row r="9" spans="1:29" x14ac:dyDescent="0.2">
      <c r="A9" s="155" t="s">
        <v>769</v>
      </c>
      <c r="B9" s="168">
        <v>40</v>
      </c>
      <c r="C9" s="168">
        <v>24</v>
      </c>
      <c r="D9" s="179" t="s">
        <v>824</v>
      </c>
      <c r="E9" s="106"/>
      <c r="F9" s="155"/>
      <c r="G9" s="155"/>
      <c r="H9" s="155"/>
      <c r="I9" s="155"/>
      <c r="J9" s="155"/>
      <c r="K9" s="155"/>
      <c r="M9" s="106"/>
      <c r="N9" s="106"/>
      <c r="O9" s="106"/>
      <c r="P9" s="314"/>
      <c r="Q9" s="314"/>
      <c r="R9" s="314"/>
      <c r="S9" s="314"/>
      <c r="T9" s="106"/>
      <c r="V9" s="331"/>
      <c r="W9" s="106"/>
      <c r="X9" s="314"/>
      <c r="Y9" s="314"/>
      <c r="Z9" s="314"/>
      <c r="AA9" s="314"/>
      <c r="AB9" s="106"/>
    </row>
    <row r="10" spans="1:29" ht="13.5" hidden="1" customHeight="1" x14ac:dyDescent="0.2">
      <c r="A10" s="155"/>
      <c r="B10" s="168"/>
      <c r="C10" s="168"/>
      <c r="D10" s="179"/>
      <c r="E10" s="106"/>
      <c r="F10" s="314"/>
      <c r="G10" s="314"/>
      <c r="H10" s="314"/>
      <c r="I10" s="314"/>
      <c r="J10" s="314"/>
      <c r="K10" s="314"/>
      <c r="M10" s="155"/>
      <c r="N10" s="155"/>
      <c r="O10" s="155"/>
      <c r="P10" s="378" t="s">
        <v>836</v>
      </c>
      <c r="Q10" s="378"/>
      <c r="R10" s="378"/>
      <c r="S10" s="378"/>
      <c r="T10" s="106"/>
      <c r="U10" s="325" t="s">
        <v>837</v>
      </c>
      <c r="V10" s="331"/>
      <c r="W10" s="155"/>
      <c r="X10" s="378" t="s">
        <v>836</v>
      </c>
      <c r="Y10" s="378"/>
      <c r="Z10" s="378"/>
      <c r="AA10" s="378"/>
      <c r="AB10" s="106"/>
      <c r="AC10" s="325" t="s">
        <v>837</v>
      </c>
    </row>
    <row r="11" spans="1:29" x14ac:dyDescent="0.2">
      <c r="A11" s="155"/>
      <c r="B11" s="168"/>
      <c r="C11" s="168"/>
      <c r="D11" s="179"/>
      <c r="E11" s="106"/>
      <c r="F11" s="314"/>
      <c r="G11" s="314"/>
      <c r="H11" s="314"/>
      <c r="I11" s="314"/>
      <c r="J11" s="314"/>
      <c r="K11" s="314"/>
      <c r="M11" s="106"/>
      <c r="N11" s="106"/>
      <c r="O11" s="326"/>
      <c r="P11" s="327">
        <v>0.67</v>
      </c>
      <c r="Q11" s="327">
        <v>1</v>
      </c>
      <c r="R11" s="327">
        <v>1.5</v>
      </c>
      <c r="S11" s="327">
        <v>3</v>
      </c>
      <c r="T11" s="106"/>
      <c r="U11" s="325">
        <v>0.125</v>
      </c>
      <c r="V11" s="331"/>
      <c r="W11" s="326"/>
      <c r="X11" s="327">
        <v>0.67</v>
      </c>
      <c r="Y11" s="327">
        <v>1</v>
      </c>
      <c r="Z11" s="327">
        <v>1.5</v>
      </c>
      <c r="AA11" s="327">
        <v>3</v>
      </c>
      <c r="AB11" s="106"/>
      <c r="AC11" s="325">
        <v>0.125</v>
      </c>
    </row>
    <row r="12" spans="1:29" x14ac:dyDescent="0.2">
      <c r="A12" s="155"/>
      <c r="B12" s="168"/>
      <c r="C12" s="168"/>
      <c r="D12" s="179"/>
      <c r="E12" s="106"/>
      <c r="F12" s="314"/>
      <c r="G12" s="314"/>
      <c r="H12" s="314"/>
      <c r="I12" s="314"/>
      <c r="J12" s="155"/>
      <c r="K12" s="106"/>
      <c r="M12" s="379" t="s">
        <v>839</v>
      </c>
      <c r="N12" s="380" t="s">
        <v>838</v>
      </c>
      <c r="O12" s="328">
        <v>4</v>
      </c>
      <c r="P12" s="329">
        <f t="shared" ref="P12:S16" si="3">ROUND($O12*P$11*$U$11,0)</f>
        <v>0</v>
      </c>
      <c r="Q12" s="329">
        <f t="shared" si="3"/>
        <v>1</v>
      </c>
      <c r="R12" s="329">
        <f t="shared" si="3"/>
        <v>1</v>
      </c>
      <c r="S12" s="329">
        <f t="shared" si="3"/>
        <v>2</v>
      </c>
      <c r="T12" s="106"/>
      <c r="U12" s="330"/>
      <c r="V12" s="379" t="s">
        <v>838</v>
      </c>
      <c r="W12" s="328">
        <v>4</v>
      </c>
      <c r="X12" s="329">
        <f t="shared" ref="X12:AA16" si="4">ROUND($W12*X$11*$AC$11,0)</f>
        <v>0</v>
      </c>
      <c r="Y12" s="329">
        <f t="shared" si="4"/>
        <v>1</v>
      </c>
      <c r="Z12" s="329">
        <f t="shared" si="4"/>
        <v>1</v>
      </c>
      <c r="AA12" s="329">
        <f t="shared" si="4"/>
        <v>2</v>
      </c>
      <c r="AB12" s="106"/>
      <c r="AC12" s="330"/>
    </row>
    <row r="13" spans="1:29" x14ac:dyDescent="0.2">
      <c r="A13" s="155"/>
      <c r="B13" s="168"/>
      <c r="C13" s="168"/>
      <c r="D13" s="179"/>
      <c r="E13" s="106"/>
      <c r="F13" s="314"/>
      <c r="G13" s="314"/>
      <c r="H13" s="314"/>
      <c r="I13" s="314"/>
      <c r="J13" s="155"/>
      <c r="K13" s="106"/>
      <c r="M13" s="379"/>
      <c r="N13" s="379"/>
      <c r="O13" s="328">
        <v>5</v>
      </c>
      <c r="P13" s="329">
        <f t="shared" si="3"/>
        <v>0</v>
      </c>
      <c r="Q13" s="329">
        <f t="shared" si="3"/>
        <v>1</v>
      </c>
      <c r="R13" s="329">
        <f t="shared" si="3"/>
        <v>1</v>
      </c>
      <c r="S13" s="329">
        <f t="shared" si="3"/>
        <v>2</v>
      </c>
      <c r="T13" s="106"/>
      <c r="V13" s="379"/>
      <c r="W13" s="328">
        <v>5</v>
      </c>
      <c r="X13" s="329">
        <f t="shared" si="4"/>
        <v>0</v>
      </c>
      <c r="Y13" s="329">
        <f t="shared" si="4"/>
        <v>1</v>
      </c>
      <c r="Z13" s="329">
        <f t="shared" si="4"/>
        <v>1</v>
      </c>
      <c r="AA13" s="329">
        <f t="shared" si="4"/>
        <v>2</v>
      </c>
      <c r="AB13" s="106"/>
    </row>
    <row r="14" spans="1:29" x14ac:dyDescent="0.2">
      <c r="A14" s="155"/>
      <c r="B14" s="168"/>
      <c r="C14" s="168"/>
      <c r="D14" s="179"/>
      <c r="E14" s="106"/>
      <c r="F14" s="314"/>
      <c r="G14" s="314"/>
      <c r="H14" s="314"/>
      <c r="I14" s="314"/>
      <c r="J14" s="155"/>
      <c r="K14" s="106"/>
      <c r="M14" s="379"/>
      <c r="N14" s="379"/>
      <c r="O14" s="328">
        <v>6</v>
      </c>
      <c r="P14" s="329">
        <f t="shared" si="3"/>
        <v>1</v>
      </c>
      <c r="Q14" s="329">
        <f t="shared" si="3"/>
        <v>1</v>
      </c>
      <c r="R14" s="329">
        <f t="shared" si="3"/>
        <v>1</v>
      </c>
      <c r="S14" s="329">
        <f t="shared" si="3"/>
        <v>2</v>
      </c>
      <c r="T14" s="106"/>
      <c r="V14" s="379"/>
      <c r="W14" s="328">
        <v>6</v>
      </c>
      <c r="X14" s="329">
        <f t="shared" si="4"/>
        <v>1</v>
      </c>
      <c r="Y14" s="329">
        <f t="shared" si="4"/>
        <v>1</v>
      </c>
      <c r="Z14" s="329">
        <f t="shared" si="4"/>
        <v>1</v>
      </c>
      <c r="AA14" s="329">
        <f t="shared" si="4"/>
        <v>2</v>
      </c>
      <c r="AB14" s="106"/>
    </row>
    <row r="15" spans="1:29" x14ac:dyDescent="0.2">
      <c r="A15" s="155"/>
      <c r="B15" s="168"/>
      <c r="C15" s="168"/>
      <c r="D15" s="179"/>
      <c r="E15" s="106"/>
      <c r="F15" s="314"/>
      <c r="G15" s="314"/>
      <c r="H15" s="314"/>
      <c r="I15" s="314"/>
      <c r="J15" s="155"/>
      <c r="K15" s="106"/>
      <c r="M15" s="379"/>
      <c r="N15" s="379"/>
      <c r="O15" s="328">
        <v>7</v>
      </c>
      <c r="P15" s="329">
        <f t="shared" si="3"/>
        <v>1</v>
      </c>
      <c r="Q15" s="329">
        <f t="shared" si="3"/>
        <v>1</v>
      </c>
      <c r="R15" s="329">
        <f t="shared" si="3"/>
        <v>1</v>
      </c>
      <c r="S15" s="329">
        <f t="shared" si="3"/>
        <v>3</v>
      </c>
      <c r="T15" s="106"/>
      <c r="V15" s="379"/>
      <c r="W15" s="328">
        <v>7</v>
      </c>
      <c r="X15" s="329">
        <f t="shared" si="4"/>
        <v>1</v>
      </c>
      <c r="Y15" s="329">
        <f t="shared" si="4"/>
        <v>1</v>
      </c>
      <c r="Z15" s="329">
        <f t="shared" si="4"/>
        <v>1</v>
      </c>
      <c r="AA15" s="329">
        <f t="shared" si="4"/>
        <v>3</v>
      </c>
      <c r="AB15" s="106"/>
    </row>
    <row r="16" spans="1:29" x14ac:dyDescent="0.2">
      <c r="A16" s="155"/>
      <c r="B16" s="168"/>
      <c r="C16" s="168"/>
      <c r="D16" s="179"/>
      <c r="E16" s="106"/>
      <c r="F16" s="155"/>
      <c r="G16" s="155"/>
      <c r="H16" s="155"/>
      <c r="I16" s="155"/>
      <c r="J16" s="155"/>
      <c r="K16" s="155"/>
      <c r="M16" s="379"/>
      <c r="N16" s="379"/>
      <c r="O16" s="328">
        <v>8</v>
      </c>
      <c r="P16" s="329">
        <f t="shared" si="3"/>
        <v>1</v>
      </c>
      <c r="Q16" s="329">
        <f t="shared" si="3"/>
        <v>1</v>
      </c>
      <c r="R16" s="329">
        <f t="shared" si="3"/>
        <v>2</v>
      </c>
      <c r="S16" s="329">
        <f t="shared" si="3"/>
        <v>3</v>
      </c>
      <c r="T16" s="106"/>
      <c r="V16" s="379"/>
      <c r="W16" s="328">
        <v>8</v>
      </c>
      <c r="X16" s="329">
        <f t="shared" si="4"/>
        <v>1</v>
      </c>
      <c r="Y16" s="329">
        <f t="shared" si="4"/>
        <v>1</v>
      </c>
      <c r="Z16" s="329">
        <f t="shared" si="4"/>
        <v>2</v>
      </c>
      <c r="AA16" s="329">
        <f t="shared" si="4"/>
        <v>3</v>
      </c>
      <c r="AB16" s="106"/>
    </row>
    <row r="17" spans="1:28" x14ac:dyDescent="0.2">
      <c r="A17" s="155"/>
      <c r="B17" s="168"/>
      <c r="C17" s="168"/>
      <c r="D17" s="179"/>
      <c r="E17" s="106"/>
      <c r="F17" s="155"/>
      <c r="G17" s="155"/>
      <c r="H17" s="155"/>
      <c r="I17" s="155"/>
      <c r="J17" s="155"/>
      <c r="K17" s="155"/>
      <c r="M17" s="106"/>
      <c r="N17" s="106"/>
      <c r="O17" s="106"/>
      <c r="P17" s="314"/>
      <c r="Q17" s="314"/>
      <c r="R17" s="314"/>
      <c r="S17" s="314"/>
      <c r="T17" s="106"/>
      <c r="V17" s="106"/>
      <c r="W17" s="106"/>
      <c r="X17" s="314"/>
      <c r="Y17" s="314"/>
      <c r="Z17" s="314"/>
      <c r="AA17" s="314"/>
      <c r="AB17" s="106"/>
    </row>
    <row r="18" spans="1:28" x14ac:dyDescent="0.2">
      <c r="E18" s="106"/>
      <c r="F18" s="317"/>
      <c r="G18" s="317"/>
      <c r="H18" s="155"/>
      <c r="I18" s="155"/>
      <c r="J18" s="155"/>
      <c r="K18" s="106"/>
      <c r="O18"/>
      <c r="P18"/>
      <c r="Q18"/>
      <c r="R18"/>
      <c r="S18"/>
      <c r="X18" s="377"/>
      <c r="Y18" s="377"/>
      <c r="Z18" s="377"/>
      <c r="AA18" s="377"/>
    </row>
    <row r="29" spans="1:28" x14ac:dyDescent="0.2">
      <c r="P29" s="377" t="s">
        <v>840</v>
      </c>
      <c r="Q29" s="377"/>
      <c r="R29" s="377"/>
      <c r="S29" s="377"/>
    </row>
    <row r="30" spans="1:28" x14ac:dyDescent="0.2">
      <c r="O30" s="104">
        <v>1</v>
      </c>
      <c r="P30" s="332">
        <v>0.67</v>
      </c>
      <c r="Q30" s="332">
        <v>1</v>
      </c>
      <c r="R30" s="332">
        <v>1.5</v>
      </c>
      <c r="S30" s="332">
        <v>3</v>
      </c>
    </row>
    <row r="31" spans="1:28" x14ac:dyDescent="0.2">
      <c r="O31" s="104">
        <v>4</v>
      </c>
      <c r="P31" s="315">
        <f t="shared" ref="P31:S35" si="5">ROUND(0.5*$O31*P$30*$O$30,0)</f>
        <v>1</v>
      </c>
      <c r="Q31" s="315">
        <f t="shared" si="5"/>
        <v>2</v>
      </c>
      <c r="R31" s="315">
        <f t="shared" si="5"/>
        <v>3</v>
      </c>
      <c r="S31" s="315">
        <f t="shared" si="5"/>
        <v>6</v>
      </c>
    </row>
    <row r="32" spans="1:28" x14ac:dyDescent="0.2">
      <c r="O32" s="104">
        <v>5</v>
      </c>
      <c r="P32" s="315">
        <f t="shared" si="5"/>
        <v>2</v>
      </c>
      <c r="Q32" s="315">
        <f t="shared" si="5"/>
        <v>3</v>
      </c>
      <c r="R32" s="315">
        <f t="shared" si="5"/>
        <v>4</v>
      </c>
      <c r="S32" s="315">
        <f t="shared" si="5"/>
        <v>8</v>
      </c>
    </row>
    <row r="33" spans="15:19" x14ac:dyDescent="0.2">
      <c r="O33" s="104">
        <v>6</v>
      </c>
      <c r="P33" s="315">
        <f t="shared" si="5"/>
        <v>2</v>
      </c>
      <c r="Q33" s="315">
        <f t="shared" si="5"/>
        <v>3</v>
      </c>
      <c r="R33" s="315">
        <f t="shared" si="5"/>
        <v>5</v>
      </c>
      <c r="S33" s="315">
        <f t="shared" si="5"/>
        <v>9</v>
      </c>
    </row>
    <row r="34" spans="15:19" x14ac:dyDescent="0.2">
      <c r="O34" s="104">
        <v>7</v>
      </c>
      <c r="P34" s="315">
        <f t="shared" si="5"/>
        <v>2</v>
      </c>
      <c r="Q34" s="315">
        <f t="shared" si="5"/>
        <v>4</v>
      </c>
      <c r="R34" s="315">
        <f t="shared" si="5"/>
        <v>5</v>
      </c>
      <c r="S34" s="315">
        <f t="shared" si="5"/>
        <v>11</v>
      </c>
    </row>
    <row r="35" spans="15:19" x14ac:dyDescent="0.2">
      <c r="O35" s="104">
        <v>8</v>
      </c>
      <c r="P35" s="315">
        <f t="shared" si="5"/>
        <v>3</v>
      </c>
      <c r="Q35" s="315">
        <f t="shared" si="5"/>
        <v>4</v>
      </c>
      <c r="R35" s="315">
        <f t="shared" si="5"/>
        <v>6</v>
      </c>
      <c r="S35" s="315">
        <f t="shared" si="5"/>
        <v>12</v>
      </c>
    </row>
  </sheetData>
  <sheetProtection selectLockedCells="1" selectUnlockedCells="1"/>
  <mergeCells count="14">
    <mergeCell ref="P1:S1"/>
    <mergeCell ref="X1:AA1"/>
    <mergeCell ref="P2:S2"/>
    <mergeCell ref="X2:AA2"/>
    <mergeCell ref="M4:M8"/>
    <mergeCell ref="N4:N8"/>
    <mergeCell ref="V4:V8"/>
    <mergeCell ref="P29:S29"/>
    <mergeCell ref="P10:S10"/>
    <mergeCell ref="X10:AA10"/>
    <mergeCell ref="M12:M16"/>
    <mergeCell ref="N12:N16"/>
    <mergeCell ref="V12:V16"/>
    <mergeCell ref="X18:AA18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I23"/>
  <sheetViews>
    <sheetView workbookViewId="0">
      <selection activeCell="I24" sqref="I24"/>
    </sheetView>
  </sheetViews>
  <sheetFormatPr defaultColWidth="11.5703125" defaultRowHeight="12.75" x14ac:dyDescent="0.2"/>
  <cols>
    <col min="1" max="1" width="6.5703125" customWidth="1"/>
    <col min="2" max="2" width="6.5703125" style="145" customWidth="1"/>
    <col min="3" max="5" width="4.5703125" style="146" customWidth="1"/>
    <col min="6" max="7" width="5.42578125" style="146" customWidth="1"/>
  </cols>
  <sheetData>
    <row r="1" spans="1:9" s="335" customFormat="1" ht="13.5" customHeight="1" x14ac:dyDescent="0.2">
      <c r="A1" s="155"/>
      <c r="B1" s="317"/>
      <c r="C1" s="333">
        <v>3</v>
      </c>
      <c r="D1" s="333"/>
      <c r="E1" s="333">
        <v>2</v>
      </c>
      <c r="F1" s="333"/>
      <c r="G1" s="333"/>
      <c r="H1" s="334"/>
    </row>
    <row r="2" spans="1:9" s="335" customFormat="1" ht="13.5" customHeight="1" x14ac:dyDescent="0.2">
      <c r="A2" s="155"/>
      <c r="B2" s="317"/>
      <c r="C2" s="333"/>
      <c r="D2" s="333"/>
      <c r="E2" s="333"/>
      <c r="F2" s="333"/>
      <c r="G2" s="333"/>
      <c r="H2" s="334"/>
    </row>
    <row r="3" spans="1:9" s="335" customFormat="1" x14ac:dyDescent="0.2">
      <c r="A3" s="155"/>
      <c r="B3" s="317"/>
      <c r="C3" s="383" t="s">
        <v>841</v>
      </c>
      <c r="D3" s="383"/>
      <c r="E3" s="384" t="s">
        <v>842</v>
      </c>
      <c r="F3" s="384"/>
      <c r="G3" s="336"/>
      <c r="H3" s="334"/>
    </row>
    <row r="4" spans="1:9" s="340" customFormat="1" ht="41.85" customHeight="1" x14ac:dyDescent="0.2">
      <c r="A4" s="317"/>
      <c r="B4" s="141" t="s">
        <v>744</v>
      </c>
      <c r="C4" s="337" t="s">
        <v>843</v>
      </c>
      <c r="D4" s="337" t="s">
        <v>844</v>
      </c>
      <c r="E4" s="338" t="s">
        <v>843</v>
      </c>
      <c r="F4" s="338" t="s">
        <v>844</v>
      </c>
      <c r="G4" s="339"/>
      <c r="H4" s="339"/>
    </row>
    <row r="5" spans="1:9" x14ac:dyDescent="0.2">
      <c r="A5" s="155">
        <v>0</v>
      </c>
      <c r="B5" s="141" t="s">
        <v>845</v>
      </c>
      <c r="C5" s="195">
        <f t="shared" ref="C5:C11" si="0">3*(A5+1)</f>
        <v>3</v>
      </c>
      <c r="D5" s="195">
        <f t="shared" ref="D5:D11" si="1">C5*50</f>
        <v>150</v>
      </c>
      <c r="E5" s="253">
        <f t="shared" ref="E5:E11" si="2">E$1^A5</f>
        <v>1</v>
      </c>
      <c r="F5" s="253">
        <f t="shared" ref="F5:F11" si="3">E5*50</f>
        <v>50</v>
      </c>
      <c r="G5" s="155"/>
      <c r="H5" s="155"/>
    </row>
    <row r="6" spans="1:9" x14ac:dyDescent="0.2">
      <c r="A6" s="155">
        <v>1</v>
      </c>
      <c r="B6" s="141" t="s">
        <v>846</v>
      </c>
      <c r="C6" s="195">
        <f t="shared" si="0"/>
        <v>6</v>
      </c>
      <c r="D6" s="195">
        <f t="shared" si="1"/>
        <v>300</v>
      </c>
      <c r="E6" s="253">
        <f t="shared" si="2"/>
        <v>2</v>
      </c>
      <c r="F6" s="253">
        <f t="shared" si="3"/>
        <v>100</v>
      </c>
      <c r="G6" s="155"/>
      <c r="H6" s="155"/>
    </row>
    <row r="7" spans="1:9" x14ac:dyDescent="0.2">
      <c r="A7" s="155">
        <v>2</v>
      </c>
      <c r="B7" s="141" t="s">
        <v>847</v>
      </c>
      <c r="C7" s="195">
        <f t="shared" si="0"/>
        <v>9</v>
      </c>
      <c r="D7" s="195">
        <f t="shared" si="1"/>
        <v>450</v>
      </c>
      <c r="E7" s="253">
        <f t="shared" si="2"/>
        <v>4</v>
      </c>
      <c r="F7" s="253">
        <f t="shared" si="3"/>
        <v>200</v>
      </c>
      <c r="G7" s="155"/>
      <c r="H7" s="155"/>
    </row>
    <row r="8" spans="1:9" x14ac:dyDescent="0.2">
      <c r="A8" s="155">
        <v>3</v>
      </c>
      <c r="B8" s="141" t="s">
        <v>848</v>
      </c>
      <c r="C8" s="195">
        <f t="shared" si="0"/>
        <v>12</v>
      </c>
      <c r="D8" s="195">
        <f t="shared" si="1"/>
        <v>600</v>
      </c>
      <c r="E8" s="253">
        <f t="shared" si="2"/>
        <v>8</v>
      </c>
      <c r="F8" s="253">
        <f t="shared" si="3"/>
        <v>400</v>
      </c>
      <c r="G8" s="155"/>
      <c r="H8" s="155"/>
    </row>
    <row r="9" spans="1:9" x14ac:dyDescent="0.2">
      <c r="A9" s="155">
        <v>4</v>
      </c>
      <c r="B9" s="141" t="s">
        <v>849</v>
      </c>
      <c r="C9" s="195">
        <f t="shared" si="0"/>
        <v>15</v>
      </c>
      <c r="D9" s="195">
        <f t="shared" si="1"/>
        <v>750</v>
      </c>
      <c r="E9" s="253">
        <f t="shared" si="2"/>
        <v>16</v>
      </c>
      <c r="F9" s="253">
        <f t="shared" si="3"/>
        <v>800</v>
      </c>
      <c r="G9" s="155"/>
      <c r="H9" s="155"/>
    </row>
    <row r="10" spans="1:9" x14ac:dyDescent="0.2">
      <c r="A10" s="155">
        <v>5</v>
      </c>
      <c r="B10" s="141" t="s">
        <v>813</v>
      </c>
      <c r="C10" s="195">
        <f t="shared" si="0"/>
        <v>18</v>
      </c>
      <c r="D10" s="195">
        <f t="shared" si="1"/>
        <v>900</v>
      </c>
      <c r="E10" s="253">
        <f t="shared" si="2"/>
        <v>32</v>
      </c>
      <c r="F10" s="253">
        <f t="shared" si="3"/>
        <v>1600</v>
      </c>
      <c r="G10" s="155"/>
      <c r="H10" s="155"/>
    </row>
    <row r="11" spans="1:9" x14ac:dyDescent="0.2">
      <c r="A11" s="155">
        <v>6</v>
      </c>
      <c r="B11" s="141" t="s">
        <v>850</v>
      </c>
      <c r="C11" s="195">
        <f t="shared" si="0"/>
        <v>21</v>
      </c>
      <c r="D11" s="195">
        <f t="shared" si="1"/>
        <v>1050</v>
      </c>
      <c r="E11" s="253">
        <f t="shared" si="2"/>
        <v>64</v>
      </c>
      <c r="F11" s="253">
        <f t="shared" si="3"/>
        <v>3200</v>
      </c>
      <c r="G11" s="155"/>
      <c r="H11" s="155"/>
    </row>
    <row r="12" spans="1:9" x14ac:dyDescent="0.2">
      <c r="A12" s="155"/>
      <c r="B12" s="141"/>
      <c r="C12" s="168"/>
      <c r="D12" s="168"/>
      <c r="E12" s="168"/>
      <c r="F12" s="168"/>
      <c r="G12" s="168"/>
      <c r="H12" s="155"/>
    </row>
    <row r="13" spans="1:9" s="335" customFormat="1" ht="13.5" customHeight="1" x14ac:dyDescent="0.2">
      <c r="A13" s="155"/>
      <c r="B13" s="317"/>
      <c r="C13" s="333">
        <v>3</v>
      </c>
      <c r="D13" s="333"/>
      <c r="E13" s="333">
        <v>2</v>
      </c>
      <c r="F13" s="333"/>
      <c r="G13" s="333"/>
      <c r="H13" s="334"/>
    </row>
    <row r="14" spans="1:9" s="335" customFormat="1" ht="35.85" customHeight="1" x14ac:dyDescent="0.2">
      <c r="A14" s="155"/>
      <c r="B14" s="317"/>
      <c r="C14" s="384"/>
      <c r="D14" s="384"/>
      <c r="E14" s="384"/>
      <c r="F14" s="384"/>
      <c r="G14" s="336"/>
      <c r="H14" s="334"/>
    </row>
    <row r="15" spans="1:9" s="340" customFormat="1" ht="49.35" customHeight="1" x14ac:dyDescent="0.2">
      <c r="A15" s="155"/>
      <c r="B15" s="141"/>
      <c r="C15" s="341" t="s">
        <v>851</v>
      </c>
      <c r="D15" s="337" t="s">
        <v>852</v>
      </c>
      <c r="E15" s="338" t="s">
        <v>853</v>
      </c>
      <c r="F15" s="342" t="s">
        <v>459</v>
      </c>
      <c r="G15" s="343" t="s">
        <v>460</v>
      </c>
      <c r="H15" s="334"/>
      <c r="I15"/>
    </row>
    <row r="16" spans="1:9" x14ac:dyDescent="0.2">
      <c r="A16" s="155">
        <v>0</v>
      </c>
      <c r="B16" s="141" t="s">
        <v>845</v>
      </c>
      <c r="C16" s="344">
        <f t="shared" ref="C16:D22" si="4">3*($A16+1)</f>
        <v>3</v>
      </c>
      <c r="D16" s="195">
        <f t="shared" si="4"/>
        <v>3</v>
      </c>
      <c r="E16" s="168">
        <f t="shared" ref="E16:E22" si="5">3*($A16+1)-1</f>
        <v>2</v>
      </c>
      <c r="F16" s="345">
        <f t="shared" ref="F16:F22" si="6">5*($A16+1)+5</f>
        <v>10</v>
      </c>
      <c r="G16" s="211">
        <f t="shared" ref="G16:G22" si="7">1*($A16+1)</f>
        <v>1</v>
      </c>
      <c r="H16" s="334"/>
    </row>
    <row r="17" spans="1:8" x14ac:dyDescent="0.2">
      <c r="A17" s="155">
        <v>1</v>
      </c>
      <c r="B17" s="141" t="s">
        <v>846</v>
      </c>
      <c r="C17" s="344">
        <f t="shared" si="4"/>
        <v>6</v>
      </c>
      <c r="D17" s="195">
        <f t="shared" si="4"/>
        <v>6</v>
      </c>
      <c r="E17" s="168">
        <f t="shared" si="5"/>
        <v>5</v>
      </c>
      <c r="F17" s="345">
        <f t="shared" si="6"/>
        <v>15</v>
      </c>
      <c r="G17" s="211">
        <f t="shared" si="7"/>
        <v>2</v>
      </c>
      <c r="H17" s="334"/>
    </row>
    <row r="18" spans="1:8" x14ac:dyDescent="0.2">
      <c r="A18" s="155">
        <v>2</v>
      </c>
      <c r="B18" s="141" t="s">
        <v>847</v>
      </c>
      <c r="C18" s="344">
        <f t="shared" si="4"/>
        <v>9</v>
      </c>
      <c r="D18" s="195">
        <f t="shared" si="4"/>
        <v>9</v>
      </c>
      <c r="E18" s="168">
        <f t="shared" si="5"/>
        <v>8</v>
      </c>
      <c r="F18" s="345">
        <f t="shared" si="6"/>
        <v>20</v>
      </c>
      <c r="G18" s="211">
        <f t="shared" si="7"/>
        <v>3</v>
      </c>
      <c r="H18" s="334"/>
    </row>
    <row r="19" spans="1:8" x14ac:dyDescent="0.2">
      <c r="A19" s="155">
        <v>3</v>
      </c>
      <c r="B19" s="141" t="s">
        <v>848</v>
      </c>
      <c r="C19" s="344">
        <f t="shared" si="4"/>
        <v>12</v>
      </c>
      <c r="D19" s="195">
        <f t="shared" si="4"/>
        <v>12</v>
      </c>
      <c r="E19" s="168">
        <f t="shared" si="5"/>
        <v>11</v>
      </c>
      <c r="F19" s="345">
        <f t="shared" si="6"/>
        <v>25</v>
      </c>
      <c r="G19" s="211">
        <f t="shared" si="7"/>
        <v>4</v>
      </c>
      <c r="H19" s="334"/>
    </row>
    <row r="20" spans="1:8" x14ac:dyDescent="0.2">
      <c r="A20" s="155">
        <v>4</v>
      </c>
      <c r="B20" s="141" t="s">
        <v>849</v>
      </c>
      <c r="C20" s="344">
        <f t="shared" si="4"/>
        <v>15</v>
      </c>
      <c r="D20" s="195">
        <f t="shared" si="4"/>
        <v>15</v>
      </c>
      <c r="E20" s="168">
        <f t="shared" si="5"/>
        <v>14</v>
      </c>
      <c r="F20" s="345">
        <f t="shared" si="6"/>
        <v>30</v>
      </c>
      <c r="G20" s="211">
        <f t="shared" si="7"/>
        <v>5</v>
      </c>
      <c r="H20" s="334"/>
    </row>
    <row r="21" spans="1:8" x14ac:dyDescent="0.2">
      <c r="A21" s="155">
        <v>5</v>
      </c>
      <c r="B21" s="141" t="s">
        <v>813</v>
      </c>
      <c r="C21" s="344">
        <f t="shared" si="4"/>
        <v>18</v>
      </c>
      <c r="D21" s="195">
        <f t="shared" si="4"/>
        <v>18</v>
      </c>
      <c r="E21" s="168">
        <f t="shared" si="5"/>
        <v>17</v>
      </c>
      <c r="F21" s="345">
        <f t="shared" si="6"/>
        <v>35</v>
      </c>
      <c r="G21" s="211">
        <f t="shared" si="7"/>
        <v>6</v>
      </c>
      <c r="H21" s="334"/>
    </row>
    <row r="22" spans="1:8" x14ac:dyDescent="0.2">
      <c r="A22" s="155">
        <v>6</v>
      </c>
      <c r="B22" s="141" t="s">
        <v>850</v>
      </c>
      <c r="C22" s="344">
        <f t="shared" si="4"/>
        <v>21</v>
      </c>
      <c r="D22" s="195">
        <f t="shared" si="4"/>
        <v>21</v>
      </c>
      <c r="E22" s="168">
        <f t="shared" si="5"/>
        <v>20</v>
      </c>
      <c r="F22" s="345">
        <f t="shared" si="6"/>
        <v>40</v>
      </c>
      <c r="G22" s="211">
        <f t="shared" si="7"/>
        <v>7</v>
      </c>
      <c r="H22" s="334"/>
    </row>
    <row r="23" spans="1:8" x14ac:dyDescent="0.2">
      <c r="A23" s="155"/>
      <c r="B23" s="141"/>
      <c r="C23" s="168"/>
      <c r="D23" s="168"/>
      <c r="E23" s="168"/>
      <c r="F23" s="168"/>
      <c r="G23" s="168"/>
      <c r="H23" s="155"/>
    </row>
  </sheetData>
  <sheetProtection selectLockedCells="1" selectUnlockedCells="1"/>
  <mergeCells count="4">
    <mergeCell ref="C3:D3"/>
    <mergeCell ref="E3:F3"/>
    <mergeCell ref="C14:D14"/>
    <mergeCell ref="E14:F14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B13"/>
  <sheetViews>
    <sheetView workbookViewId="0"/>
  </sheetViews>
  <sheetFormatPr defaultColWidth="11.5703125" defaultRowHeight="12.75" x14ac:dyDescent="0.2"/>
  <cols>
    <col min="1" max="16384" width="11.5703125" style="104"/>
  </cols>
  <sheetData>
    <row r="1" spans="1:2" x14ac:dyDescent="0.2">
      <c r="B1" s="104">
        <v>2</v>
      </c>
    </row>
    <row r="2" spans="1:2" x14ac:dyDescent="0.2">
      <c r="B2" s="104">
        <v>3</v>
      </c>
    </row>
    <row r="3" spans="1:2" x14ac:dyDescent="0.2">
      <c r="A3" s="104">
        <v>1</v>
      </c>
      <c r="B3" s="346">
        <f t="shared" ref="B3:B13" si="0">500/B$2-A3*1*B$1/B$2</f>
        <v>166</v>
      </c>
    </row>
    <row r="4" spans="1:2" x14ac:dyDescent="0.2">
      <c r="A4" s="104">
        <v>50</v>
      </c>
      <c r="B4" s="346">
        <f t="shared" si="0"/>
        <v>133.33333333333331</v>
      </c>
    </row>
    <row r="5" spans="1:2" x14ac:dyDescent="0.2">
      <c r="A5" s="104">
        <v>100</v>
      </c>
      <c r="B5" s="346">
        <f t="shared" si="0"/>
        <v>99.999999999999986</v>
      </c>
    </row>
    <row r="6" spans="1:2" x14ac:dyDescent="0.2">
      <c r="A6" s="104">
        <v>150</v>
      </c>
      <c r="B6" s="346">
        <f t="shared" si="0"/>
        <v>66.666666666666657</v>
      </c>
    </row>
    <row r="7" spans="1:2" x14ac:dyDescent="0.2">
      <c r="A7" s="104">
        <v>200</v>
      </c>
      <c r="B7" s="346">
        <f t="shared" si="0"/>
        <v>33.333333333333314</v>
      </c>
    </row>
    <row r="8" spans="1:2" x14ac:dyDescent="0.2">
      <c r="A8" s="104">
        <v>250</v>
      </c>
      <c r="B8" s="346">
        <f t="shared" si="0"/>
        <v>0</v>
      </c>
    </row>
    <row r="9" spans="1:2" x14ac:dyDescent="0.2">
      <c r="A9" s="104">
        <v>300</v>
      </c>
      <c r="B9" s="346">
        <f t="shared" si="0"/>
        <v>-33.333333333333343</v>
      </c>
    </row>
    <row r="10" spans="1:2" x14ac:dyDescent="0.2">
      <c r="A10" s="104">
        <v>350</v>
      </c>
      <c r="B10" s="346">
        <f t="shared" si="0"/>
        <v>-66.666666666666686</v>
      </c>
    </row>
    <row r="11" spans="1:2" x14ac:dyDescent="0.2">
      <c r="A11" s="104">
        <v>400</v>
      </c>
      <c r="B11" s="346">
        <f t="shared" si="0"/>
        <v>-100.00000000000003</v>
      </c>
    </row>
    <row r="12" spans="1:2" x14ac:dyDescent="0.2">
      <c r="A12" s="104">
        <v>450</v>
      </c>
      <c r="B12" s="346">
        <f t="shared" si="0"/>
        <v>-133.33333333333334</v>
      </c>
    </row>
    <row r="13" spans="1:2" x14ac:dyDescent="0.2">
      <c r="A13" s="104">
        <v>500</v>
      </c>
      <c r="B13" s="346">
        <f t="shared" si="0"/>
        <v>-166.66666666666666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K35"/>
  <sheetViews>
    <sheetView workbookViewId="0"/>
  </sheetViews>
  <sheetFormatPr defaultColWidth="11.5703125" defaultRowHeight="12.75" x14ac:dyDescent="0.2"/>
  <cols>
    <col min="1" max="16384" width="11.5703125" style="104"/>
  </cols>
  <sheetData>
    <row r="1" spans="1:11" x14ac:dyDescent="0.2">
      <c r="B1" s="347" t="s">
        <v>854</v>
      </c>
      <c r="C1" s="347" t="s">
        <v>855</v>
      </c>
      <c r="D1" s="347" t="s">
        <v>856</v>
      </c>
      <c r="E1" s="347"/>
      <c r="G1" s="348"/>
      <c r="H1" s="348"/>
      <c r="I1" s="348"/>
    </row>
    <row r="2" spans="1:11" x14ac:dyDescent="0.2">
      <c r="A2" s="104" t="s">
        <v>837</v>
      </c>
      <c r="B2" s="104" t="s">
        <v>857</v>
      </c>
      <c r="C2" s="104" t="str">
        <f ca="1">INDEX(B$2:B$9,FLOOR(RAND()*8+1,1),1)</f>
        <v>Sidon</v>
      </c>
      <c r="D2" s="104" t="s">
        <v>858</v>
      </c>
      <c r="E2" s="347"/>
      <c r="G2" s="349" t="s">
        <v>837</v>
      </c>
      <c r="H2" s="349" t="s">
        <v>859</v>
      </c>
      <c r="I2" s="349" t="s">
        <v>860</v>
      </c>
      <c r="J2" s="347" t="s">
        <v>861</v>
      </c>
    </row>
    <row r="3" spans="1:11" x14ac:dyDescent="0.2">
      <c r="B3" s="347" t="s">
        <v>858</v>
      </c>
      <c r="C3" s="104" t="str">
        <f ca="1">INDEX(B$2:B$9,FLOOR(RAND()*8+1,1),1)</f>
        <v>Sidon</v>
      </c>
      <c r="D3" s="104" t="s">
        <v>862</v>
      </c>
      <c r="E3" s="347"/>
      <c r="F3" s="104" t="s">
        <v>863</v>
      </c>
      <c r="G3" s="350" t="s">
        <v>862</v>
      </c>
      <c r="H3" s="347" t="s">
        <v>864</v>
      </c>
      <c r="I3" s="347" t="s">
        <v>865</v>
      </c>
      <c r="J3" s="104" t="s">
        <v>866</v>
      </c>
    </row>
    <row r="4" spans="1:11" x14ac:dyDescent="0.2">
      <c r="B4" s="104" t="s">
        <v>867</v>
      </c>
      <c r="C4" s="104" t="str">
        <f ca="1">INDEX(B$2:B$9,FLOOR(RAND()*8+1,1),1)</f>
        <v>Hanoi</v>
      </c>
      <c r="D4" s="104" t="s">
        <v>868</v>
      </c>
      <c r="E4" s="347"/>
      <c r="G4"/>
      <c r="H4"/>
      <c r="I4"/>
      <c r="J4" s="351" t="s">
        <v>869</v>
      </c>
    </row>
    <row r="5" spans="1:11" x14ac:dyDescent="0.2">
      <c r="B5" s="347" t="s">
        <v>862</v>
      </c>
      <c r="C5" s="104" t="str">
        <f ca="1">INDEX(B$2:B$9,FLOOR(RAND()*8+1,1),1)</f>
        <v>Tyre</v>
      </c>
      <c r="D5" s="104" t="s">
        <v>870</v>
      </c>
      <c r="E5" s="347"/>
      <c r="G5" s="352"/>
      <c r="H5" s="352"/>
      <c r="I5" s="352"/>
    </row>
    <row r="6" spans="1:11" x14ac:dyDescent="0.2">
      <c r="B6" s="347" t="s">
        <v>868</v>
      </c>
      <c r="C6" s="104" t="str">
        <f ca="1">INDEX(B$2:B$9,FLOOR(RAND()*8+1,1),1)</f>
        <v>Almaty</v>
      </c>
      <c r="D6" s="347" t="s">
        <v>871</v>
      </c>
      <c r="E6" s="347"/>
      <c r="F6" s="104" t="s">
        <v>872</v>
      </c>
      <c r="G6" s="348" t="s">
        <v>870</v>
      </c>
      <c r="H6" s="104" t="s">
        <v>873</v>
      </c>
      <c r="I6" s="104" t="s">
        <v>874</v>
      </c>
      <c r="J6"/>
    </row>
    <row r="7" spans="1:11" x14ac:dyDescent="0.2">
      <c r="B7" s="347" t="s">
        <v>870</v>
      </c>
      <c r="G7" s="104" t="s">
        <v>868</v>
      </c>
      <c r="I7" s="348"/>
    </row>
    <row r="8" spans="1:11" x14ac:dyDescent="0.2">
      <c r="B8" s="104" t="s">
        <v>875</v>
      </c>
      <c r="G8" s="352"/>
      <c r="H8" s="352"/>
      <c r="I8" s="352"/>
    </row>
    <row r="9" spans="1:11" x14ac:dyDescent="0.2">
      <c r="B9" s="347" t="s">
        <v>871</v>
      </c>
      <c r="F9" s="104" t="s">
        <v>876</v>
      </c>
      <c r="G9" s="353" t="s">
        <v>858</v>
      </c>
      <c r="H9" s="354" t="s">
        <v>877</v>
      </c>
      <c r="I9" s="354" t="s">
        <v>878</v>
      </c>
    </row>
    <row r="10" spans="1:11" x14ac:dyDescent="0.2">
      <c r="A10" s="104" t="s">
        <v>859</v>
      </c>
      <c r="B10" s="347" t="s">
        <v>873</v>
      </c>
      <c r="C10" s="104" t="str">
        <f ca="1">INDEX(B$10:B$19,FLOOR(RAND()*10+1,1),1)</f>
        <v>Genoa</v>
      </c>
      <c r="D10" s="104" t="s">
        <v>873</v>
      </c>
      <c r="E10" s="347"/>
      <c r="G10" s="354"/>
      <c r="H10"/>
      <c r="I10" s="353" t="s">
        <v>879</v>
      </c>
    </row>
    <row r="11" spans="1:11" x14ac:dyDescent="0.2">
      <c r="B11" s="104" t="s">
        <v>880</v>
      </c>
      <c r="C11" s="104" t="str">
        <f ca="1">INDEX(B$10:B$19,FLOOR(RAND()*10+1,1),1)</f>
        <v>Rio de Janeiro</v>
      </c>
      <c r="D11" s="104" t="s">
        <v>881</v>
      </c>
      <c r="E11" s="347"/>
      <c r="G11" s="352"/>
      <c r="H11" s="352"/>
      <c r="I11" s="352"/>
      <c r="K11"/>
    </row>
    <row r="12" spans="1:11" x14ac:dyDescent="0.2">
      <c r="B12" s="347" t="s">
        <v>881</v>
      </c>
      <c r="C12" s="104" t="str">
        <f ca="1">INDEX(B$10:B$19,FLOOR(RAND()*10+1,1),1)</f>
        <v>Singapore</v>
      </c>
      <c r="D12" s="347" t="s">
        <v>882</v>
      </c>
      <c r="E12" s="347"/>
      <c r="F12" s="348" t="s">
        <v>883</v>
      </c>
      <c r="G12" s="353" t="s">
        <v>871</v>
      </c>
      <c r="H12" s="354" t="s">
        <v>884</v>
      </c>
      <c r="I12" s="354" t="s">
        <v>885</v>
      </c>
      <c r="K12"/>
    </row>
    <row r="13" spans="1:11" x14ac:dyDescent="0.2">
      <c r="B13" s="104" t="s">
        <v>886</v>
      </c>
      <c r="C13" s="104" t="str">
        <f ca="1">INDEX(B$10:B$19,FLOOR(RAND()*10+1,1),1)</f>
        <v>Helsinki</v>
      </c>
      <c r="D13" s="104" t="s">
        <v>884</v>
      </c>
      <c r="E13" s="347"/>
      <c r="G13" s="353"/>
      <c r="H13" s="354" t="s">
        <v>882</v>
      </c>
      <c r="I13"/>
      <c r="J13"/>
      <c r="K13"/>
    </row>
    <row r="14" spans="1:11" x14ac:dyDescent="0.2">
      <c r="B14" s="347" t="s">
        <v>882</v>
      </c>
      <c r="C14" s="104" t="str">
        <f ca="1">INDEX(B$10:B$19,FLOOR(RAND()*10+1,1),1)</f>
        <v>Cape Town</v>
      </c>
      <c r="D14" s="104" t="s">
        <v>864</v>
      </c>
      <c r="E14" s="347"/>
      <c r="G14" s="352"/>
      <c r="H14" s="352"/>
      <c r="I14" s="352"/>
      <c r="K14"/>
    </row>
    <row r="15" spans="1:11" x14ac:dyDescent="0.2">
      <c r="B15" s="104" t="s">
        <v>887</v>
      </c>
      <c r="G15" s="348"/>
      <c r="K15"/>
    </row>
    <row r="16" spans="1:11" x14ac:dyDescent="0.2">
      <c r="B16" s="104" t="s">
        <v>888</v>
      </c>
      <c r="F16" s="104" t="s">
        <v>889</v>
      </c>
      <c r="G16" s="104" t="s">
        <v>890</v>
      </c>
      <c r="I16" s="347" t="s">
        <v>891</v>
      </c>
      <c r="J16"/>
      <c r="K16"/>
    </row>
    <row r="17" spans="1:11" x14ac:dyDescent="0.2">
      <c r="B17" s="104" t="s">
        <v>892</v>
      </c>
      <c r="I17" s="347" t="s">
        <v>872</v>
      </c>
      <c r="J17"/>
      <c r="K17"/>
    </row>
    <row r="18" spans="1:11" x14ac:dyDescent="0.2">
      <c r="B18" s="104" t="s">
        <v>864</v>
      </c>
      <c r="F18" s="104" t="s">
        <v>273</v>
      </c>
      <c r="G18" t="s">
        <v>893</v>
      </c>
      <c r="H18"/>
      <c r="I18" s="347" t="s">
        <v>894</v>
      </c>
      <c r="J18"/>
      <c r="K18"/>
    </row>
    <row r="19" spans="1:11" x14ac:dyDescent="0.2">
      <c r="B19" s="347" t="s">
        <v>884</v>
      </c>
      <c r="F19" s="104" t="s">
        <v>124</v>
      </c>
      <c r="G19" t="s">
        <v>891</v>
      </c>
      <c r="H19"/>
      <c r="I19" s="347" t="s">
        <v>895</v>
      </c>
      <c r="J19"/>
      <c r="K19"/>
    </row>
    <row r="20" spans="1:11" x14ac:dyDescent="0.2">
      <c r="A20" s="104" t="s">
        <v>896</v>
      </c>
      <c r="B20" s="104" t="s">
        <v>897</v>
      </c>
      <c r="C20" s="104" t="str">
        <f ca="1">INDEX(B$20:B$29,FLOOR(RAND()*10+1,1),1)</f>
        <v>Lhasa</v>
      </c>
      <c r="D20" s="104" t="s">
        <v>877</v>
      </c>
      <c r="E20" s="347"/>
      <c r="F20" s="104" t="s">
        <v>376</v>
      </c>
      <c r="G20" t="s">
        <v>898</v>
      </c>
      <c r="I20" s="347" t="s">
        <v>883</v>
      </c>
      <c r="J20"/>
      <c r="K20"/>
    </row>
    <row r="21" spans="1:11" x14ac:dyDescent="0.2">
      <c r="B21" s="104" t="s">
        <v>899</v>
      </c>
      <c r="C21" s="104" t="str">
        <f ca="1">INDEX(B$20:B$29,FLOOR(RAND()*10+1,1),1)</f>
        <v>Vienna</v>
      </c>
      <c r="D21" s="104" t="s">
        <v>865</v>
      </c>
      <c r="E21" s="347"/>
      <c r="F21" s="104" t="s">
        <v>152</v>
      </c>
      <c r="G21" t="s">
        <v>900</v>
      </c>
      <c r="I21" s="347"/>
      <c r="J21"/>
      <c r="K21"/>
    </row>
    <row r="22" spans="1:11" x14ac:dyDescent="0.2">
      <c r="B22" s="347" t="s">
        <v>877</v>
      </c>
      <c r="C22" s="104" t="str">
        <f ca="1">INDEX(B$20:B$29,FLOOR(RAND()*10+1,1),1)</f>
        <v>Brussels</v>
      </c>
      <c r="D22" s="347" t="s">
        <v>885</v>
      </c>
      <c r="E22" s="355"/>
      <c r="F22" t="s">
        <v>317</v>
      </c>
      <c r="G22" t="s">
        <v>463</v>
      </c>
      <c r="I22" s="347" t="s">
        <v>876</v>
      </c>
      <c r="J22"/>
      <c r="K22"/>
    </row>
    <row r="23" spans="1:11" x14ac:dyDescent="0.2">
      <c r="B23" s="347" t="s">
        <v>865</v>
      </c>
      <c r="C23" s="104" t="str">
        <f ca="1">INDEX(B$20:B$29,FLOOR(RAND()*10+1,1),1)</f>
        <v>Kathmandu</v>
      </c>
      <c r="D23" s="104" t="s">
        <v>879</v>
      </c>
      <c r="E23" s="347"/>
      <c r="G23"/>
      <c r="I23" s="347" t="s">
        <v>463</v>
      </c>
      <c r="J23"/>
      <c r="K23"/>
    </row>
    <row r="24" spans="1:11" x14ac:dyDescent="0.2">
      <c r="B24" s="356" t="s">
        <v>901</v>
      </c>
      <c r="C24" s="104" t="str">
        <f ca="1">INDEX(B$20:B$29,FLOOR(RAND()*10+1,1),1)</f>
        <v>Lhasa</v>
      </c>
      <c r="D24" s="104" t="s">
        <v>874</v>
      </c>
      <c r="E24" s="347"/>
      <c r="F24" s="104" t="s">
        <v>287</v>
      </c>
      <c r="G24" s="104" t="s">
        <v>894</v>
      </c>
      <c r="I24" s="347" t="s">
        <v>863</v>
      </c>
      <c r="J24"/>
      <c r="K24"/>
    </row>
    <row r="25" spans="1:11" x14ac:dyDescent="0.2">
      <c r="B25" s="347" t="s">
        <v>885</v>
      </c>
      <c r="D25" s="104" t="s">
        <v>878</v>
      </c>
      <c r="E25" s="347"/>
      <c r="F25" s="104" t="s">
        <v>197</v>
      </c>
      <c r="G25" s="104" t="s">
        <v>902</v>
      </c>
      <c r="J25"/>
    </row>
    <row r="26" spans="1:11" x14ac:dyDescent="0.2">
      <c r="B26" s="347" t="s">
        <v>879</v>
      </c>
      <c r="E26"/>
      <c r="F26" s="104" t="s">
        <v>237</v>
      </c>
      <c r="G26" s="104" t="s">
        <v>895</v>
      </c>
      <c r="I26" s="347" t="s">
        <v>898</v>
      </c>
      <c r="J26"/>
    </row>
    <row r="27" spans="1:11" x14ac:dyDescent="0.2">
      <c r="B27" s="347" t="s">
        <v>874</v>
      </c>
      <c r="D27"/>
      <c r="E27"/>
      <c r="I27" s="347" t="s">
        <v>900</v>
      </c>
      <c r="J27"/>
    </row>
    <row r="28" spans="1:11" x14ac:dyDescent="0.2">
      <c r="B28" s="104" t="s">
        <v>903</v>
      </c>
      <c r="D28"/>
      <c r="E28"/>
      <c r="F28" s="104" t="s">
        <v>904</v>
      </c>
      <c r="G28" s="104" t="s">
        <v>905</v>
      </c>
      <c r="I28" s="347" t="s">
        <v>902</v>
      </c>
      <c r="J28"/>
    </row>
    <row r="29" spans="1:11" x14ac:dyDescent="0.2">
      <c r="B29" s="347" t="s">
        <v>878</v>
      </c>
      <c r="D29"/>
      <c r="E29"/>
      <c r="J29"/>
    </row>
    <row r="30" spans="1:11" x14ac:dyDescent="0.2">
      <c r="I30" s="347" t="s">
        <v>893</v>
      </c>
      <c r="J30"/>
    </row>
    <row r="31" spans="1:11" x14ac:dyDescent="0.2">
      <c r="I31"/>
    </row>
    <row r="32" spans="1:11" x14ac:dyDescent="0.2">
      <c r="I32" s="347" t="s">
        <v>905</v>
      </c>
    </row>
    <row r="33" spans="9:9" x14ac:dyDescent="0.2">
      <c r="I33" s="347" t="s">
        <v>890</v>
      </c>
    </row>
    <row r="35" spans="9:9" x14ac:dyDescent="0.2">
      <c r="I35" s="104" t="s">
        <v>906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7"/>
  </sheetPr>
  <dimension ref="A1:T40"/>
  <sheetViews>
    <sheetView workbookViewId="0">
      <pane ySplit="1" topLeftCell="A8" activePane="bottomLeft" state="frozen"/>
      <selection pane="bottomLeft" activeCell="O22" sqref="O22"/>
    </sheetView>
  </sheetViews>
  <sheetFormatPr defaultColWidth="11.5703125" defaultRowHeight="12.75" x14ac:dyDescent="0.2"/>
  <cols>
    <col min="1" max="1" width="3.85546875" style="104" customWidth="1"/>
    <col min="2" max="2" width="18" style="105" customWidth="1"/>
    <col min="3" max="3" width="1.42578125" style="105" customWidth="1"/>
    <col min="4" max="4" width="14.7109375" style="104" customWidth="1"/>
    <col min="5" max="12" width="4.5703125" style="104" customWidth="1"/>
    <col min="13" max="13" width="2.140625" style="104" customWidth="1"/>
    <col min="14" max="14" width="11.5703125" style="106"/>
    <col min="15" max="15" width="11.5703125" style="104"/>
    <col min="16" max="18" width="4.42578125" style="104" customWidth="1"/>
    <col min="19" max="19" width="12.85546875" style="104" customWidth="1"/>
    <col min="20" max="16384" width="11.5703125" style="104"/>
  </cols>
  <sheetData>
    <row r="1" spans="1:20" ht="75.400000000000006" customHeight="1" x14ac:dyDescent="0.2">
      <c r="A1" s="107"/>
      <c r="B1" s="108"/>
      <c r="C1" s="108"/>
      <c r="D1" s="109"/>
      <c r="E1" s="110" t="s">
        <v>407</v>
      </c>
      <c r="F1" s="110" t="s">
        <v>408</v>
      </c>
      <c r="G1" s="110" t="s">
        <v>409</v>
      </c>
      <c r="H1" s="110" t="s">
        <v>410</v>
      </c>
      <c r="I1" s="110" t="s">
        <v>411</v>
      </c>
      <c r="J1" s="110" t="s">
        <v>412</v>
      </c>
      <c r="K1" s="110" t="s">
        <v>58</v>
      </c>
      <c r="L1" s="110" t="s">
        <v>413</v>
      </c>
      <c r="M1" s="111"/>
      <c r="N1" s="109"/>
      <c r="O1" s="109"/>
      <c r="P1" s="112" t="s">
        <v>410</v>
      </c>
      <c r="Q1" s="112" t="s">
        <v>409</v>
      </c>
      <c r="R1" s="112" t="s">
        <v>408</v>
      </c>
      <c r="S1" s="113"/>
      <c r="T1" s="106"/>
    </row>
    <row r="2" spans="1:20" ht="15.95" customHeight="1" x14ac:dyDescent="0.2">
      <c r="A2" s="107"/>
      <c r="B2" s="114" t="s">
        <v>414</v>
      </c>
      <c r="C2" s="114"/>
      <c r="D2" s="115">
        <f>ROW(D37)-ROW(D4)</f>
        <v>33</v>
      </c>
      <c r="E2" s="116">
        <f t="shared" ref="E2:L2" si="0">COUNTIF(E4:E37,"")/$D2</f>
        <v>0.27272727272727271</v>
      </c>
      <c r="F2" s="116">
        <f t="shared" si="0"/>
        <v>0.48484848484848486</v>
      </c>
      <c r="G2" s="116">
        <f t="shared" si="0"/>
        <v>0.27272727272727271</v>
      </c>
      <c r="H2" s="116">
        <f t="shared" si="0"/>
        <v>0.51515151515151514</v>
      </c>
      <c r="I2" s="116">
        <f t="shared" si="0"/>
        <v>0.30303030303030304</v>
      </c>
      <c r="J2" s="116">
        <f t="shared" si="0"/>
        <v>0.45454545454545453</v>
      </c>
      <c r="K2" s="116">
        <f t="shared" si="0"/>
        <v>0.33333333333333331</v>
      </c>
      <c r="L2" s="116">
        <f t="shared" si="0"/>
        <v>0.21212121212121213</v>
      </c>
      <c r="M2" s="111"/>
      <c r="N2" s="109"/>
      <c r="O2" s="109"/>
      <c r="P2" s="112"/>
      <c r="Q2" s="112"/>
      <c r="R2" s="112"/>
      <c r="S2" s="113"/>
      <c r="T2" s="106"/>
    </row>
    <row r="3" spans="1:20" ht="15.95" customHeight="1" x14ac:dyDescent="0.2">
      <c r="A3" s="107"/>
      <c r="B3" s="108"/>
      <c r="C3" s="108"/>
      <c r="D3" s="109"/>
      <c r="E3" s="110"/>
      <c r="F3" s="110"/>
      <c r="G3" s="110"/>
      <c r="H3" s="110"/>
      <c r="I3" s="110"/>
      <c r="J3" s="110"/>
      <c r="K3" s="110"/>
      <c r="L3" s="110"/>
      <c r="M3" s="111"/>
      <c r="N3" s="109"/>
      <c r="O3" s="109"/>
      <c r="P3" s="112"/>
      <c r="Q3" s="112"/>
      <c r="R3" s="112"/>
      <c r="S3" s="113"/>
      <c r="T3" s="106"/>
    </row>
    <row r="4" spans="1:20" ht="15" x14ac:dyDescent="0.2">
      <c r="A4" s="358" t="s">
        <v>415</v>
      </c>
      <c r="B4" s="118" t="s">
        <v>385</v>
      </c>
      <c r="C4" s="118"/>
      <c r="D4" s="119" t="s">
        <v>386</v>
      </c>
      <c r="E4" s="120" t="s">
        <v>416</v>
      </c>
      <c r="F4" s="120" t="s">
        <v>416</v>
      </c>
      <c r="G4" s="121" t="s">
        <v>417</v>
      </c>
      <c r="H4" s="121" t="s">
        <v>417</v>
      </c>
      <c r="I4" s="120" t="s">
        <v>416</v>
      </c>
      <c r="J4" s="120" t="s">
        <v>416</v>
      </c>
      <c r="K4" s="121" t="s">
        <v>417</v>
      </c>
      <c r="L4" s="122" t="s">
        <v>416</v>
      </c>
      <c r="M4" s="119"/>
      <c r="N4" s="109"/>
      <c r="O4" s="109" t="s">
        <v>415</v>
      </c>
      <c r="P4" s="123" t="s">
        <v>417</v>
      </c>
      <c r="Q4" s="123" t="s">
        <v>417</v>
      </c>
      <c r="R4" s="124"/>
      <c r="S4" s="124"/>
      <c r="T4" s="106"/>
    </row>
    <row r="5" spans="1:20" ht="15" x14ac:dyDescent="0.2">
      <c r="A5" s="358"/>
      <c r="B5" s="118" t="s">
        <v>418</v>
      </c>
      <c r="C5" s="118"/>
      <c r="D5" s="119" t="s">
        <v>80</v>
      </c>
      <c r="E5" s="120" t="s">
        <v>416</v>
      </c>
      <c r="F5" s="120" t="s">
        <v>416</v>
      </c>
      <c r="G5" s="121" t="s">
        <v>417</v>
      </c>
      <c r="H5" s="121" t="s">
        <v>417</v>
      </c>
      <c r="I5" s="120" t="s">
        <v>416</v>
      </c>
      <c r="J5" s="120" t="s">
        <v>416</v>
      </c>
      <c r="K5" s="120" t="s">
        <v>416</v>
      </c>
      <c r="L5" s="122" t="s">
        <v>416</v>
      </c>
      <c r="M5" s="119"/>
      <c r="N5" s="109"/>
      <c r="O5" s="109" t="s">
        <v>419</v>
      </c>
      <c r="P5" s="123" t="s">
        <v>417</v>
      </c>
      <c r="Q5" s="124"/>
      <c r="R5" s="123" t="s">
        <v>417</v>
      </c>
      <c r="S5" s="124"/>
      <c r="T5" s="106"/>
    </row>
    <row r="6" spans="1:20" ht="15" x14ac:dyDescent="0.2">
      <c r="A6" s="358"/>
      <c r="B6" s="118" t="s">
        <v>355</v>
      </c>
      <c r="C6" s="118"/>
      <c r="D6" s="119" t="s">
        <v>356</v>
      </c>
      <c r="E6" s="120" t="s">
        <v>416</v>
      </c>
      <c r="F6" s="120" t="s">
        <v>416</v>
      </c>
      <c r="G6" s="121" t="s">
        <v>417</v>
      </c>
      <c r="H6" s="121" t="s">
        <v>417</v>
      </c>
      <c r="I6" s="120" t="s">
        <v>416</v>
      </c>
      <c r="J6" s="120" t="s">
        <v>416</v>
      </c>
      <c r="K6" s="120" t="s">
        <v>416</v>
      </c>
      <c r="L6" s="122" t="s">
        <v>416</v>
      </c>
      <c r="M6" s="119"/>
      <c r="N6" s="109"/>
      <c r="O6" s="109" t="s">
        <v>420</v>
      </c>
      <c r="P6" s="124"/>
      <c r="Q6" s="124"/>
      <c r="R6" s="123" t="s">
        <v>417</v>
      </c>
      <c r="S6" s="124"/>
      <c r="T6" s="106"/>
    </row>
    <row r="7" spans="1:20" ht="15" x14ac:dyDescent="0.2">
      <c r="A7" s="358"/>
      <c r="B7" s="118" t="s">
        <v>316</v>
      </c>
      <c r="C7" s="118"/>
      <c r="D7" s="119" t="s">
        <v>317</v>
      </c>
      <c r="E7" s="120" t="s">
        <v>416</v>
      </c>
      <c r="F7" s="120" t="s">
        <v>416</v>
      </c>
      <c r="G7" s="121" t="s">
        <v>417</v>
      </c>
      <c r="H7" s="121" t="s">
        <v>417</v>
      </c>
      <c r="I7" s="120" t="s">
        <v>416</v>
      </c>
      <c r="J7" s="120" t="s">
        <v>416</v>
      </c>
      <c r="K7" s="120" t="s">
        <v>416</v>
      </c>
      <c r="L7" s="122" t="s">
        <v>416</v>
      </c>
      <c r="M7" s="125"/>
      <c r="N7" s="109"/>
      <c r="O7" s="109" t="s">
        <v>421</v>
      </c>
      <c r="P7" s="124"/>
      <c r="Q7" s="124"/>
      <c r="R7" s="124"/>
      <c r="S7" s="124"/>
      <c r="T7" s="106"/>
    </row>
    <row r="8" spans="1:20" ht="15" x14ac:dyDescent="0.2">
      <c r="A8" s="358"/>
      <c r="B8" s="126" t="s">
        <v>171</v>
      </c>
      <c r="C8" s="126"/>
      <c r="D8" s="125" t="s">
        <v>422</v>
      </c>
      <c r="E8" s="127" t="s">
        <v>416</v>
      </c>
      <c r="F8" s="127" t="s">
        <v>416</v>
      </c>
      <c r="G8" s="128" t="s">
        <v>417</v>
      </c>
      <c r="H8" s="128" t="s">
        <v>417</v>
      </c>
      <c r="I8" s="127" t="s">
        <v>416</v>
      </c>
      <c r="J8" s="127" t="s">
        <v>416</v>
      </c>
      <c r="K8" s="127" t="s">
        <v>416</v>
      </c>
      <c r="L8" s="128" t="s">
        <v>417</v>
      </c>
      <c r="M8" s="125"/>
      <c r="N8" s="109"/>
      <c r="O8" s="109"/>
      <c r="P8" s="109"/>
      <c r="Q8" s="109"/>
      <c r="R8" s="109"/>
      <c r="S8" s="109"/>
      <c r="T8" s="106"/>
    </row>
    <row r="9" spans="1:20" ht="15" x14ac:dyDescent="0.2">
      <c r="A9" s="358"/>
      <c r="B9" s="126" t="s">
        <v>397</v>
      </c>
      <c r="C9" s="126"/>
      <c r="D9" s="125" t="s">
        <v>398</v>
      </c>
      <c r="E9" s="127" t="s">
        <v>416</v>
      </c>
      <c r="F9" s="127" t="s">
        <v>416</v>
      </c>
      <c r="G9" s="128" t="s">
        <v>417</v>
      </c>
      <c r="H9" s="128" t="s">
        <v>417</v>
      </c>
      <c r="I9" s="127" t="s">
        <v>416</v>
      </c>
      <c r="J9" s="127" t="s">
        <v>416</v>
      </c>
      <c r="K9" s="128" t="s">
        <v>417</v>
      </c>
      <c r="L9" s="129" t="s">
        <v>416</v>
      </c>
      <c r="M9" s="119"/>
      <c r="N9" s="109"/>
      <c r="O9" s="130"/>
      <c r="P9" s="130"/>
      <c r="Q9" s="130"/>
      <c r="R9" s="130"/>
      <c r="S9" s="130"/>
    </row>
    <row r="10" spans="1:20" ht="15" x14ac:dyDescent="0.2">
      <c r="A10" s="358"/>
      <c r="B10" s="118" t="s">
        <v>196</v>
      </c>
      <c r="C10" s="118"/>
      <c r="D10" s="119" t="s">
        <v>197</v>
      </c>
      <c r="E10" s="120" t="s">
        <v>416</v>
      </c>
      <c r="F10" s="120" t="s">
        <v>416</v>
      </c>
      <c r="G10" s="121" t="s">
        <v>417</v>
      </c>
      <c r="H10" s="121" t="s">
        <v>417</v>
      </c>
      <c r="I10" s="120" t="s">
        <v>416</v>
      </c>
      <c r="J10" s="120" t="s">
        <v>416</v>
      </c>
      <c r="K10" s="120" t="s">
        <v>416</v>
      </c>
      <c r="L10" s="122" t="s">
        <v>416</v>
      </c>
      <c r="M10" s="119"/>
      <c r="N10" s="109"/>
      <c r="O10" s="130"/>
      <c r="P10" s="130"/>
      <c r="Q10" s="130"/>
      <c r="R10" s="130"/>
      <c r="S10" s="130"/>
    </row>
    <row r="11" spans="1:20" ht="15" x14ac:dyDescent="0.2">
      <c r="A11" s="358"/>
      <c r="B11" s="118" t="s">
        <v>423</v>
      </c>
      <c r="C11" s="118"/>
      <c r="D11" s="119" t="s">
        <v>297</v>
      </c>
      <c r="E11" s="120" t="s">
        <v>416</v>
      </c>
      <c r="F11" s="120" t="s">
        <v>416</v>
      </c>
      <c r="G11" s="121" t="s">
        <v>417</v>
      </c>
      <c r="H11" s="121" t="s">
        <v>417</v>
      </c>
      <c r="I11" s="120" t="s">
        <v>416</v>
      </c>
      <c r="J11" s="120" t="s">
        <v>416</v>
      </c>
      <c r="K11" s="120" t="s">
        <v>416</v>
      </c>
      <c r="L11" s="122" t="s">
        <v>416</v>
      </c>
      <c r="M11" s="119"/>
      <c r="N11" s="109"/>
      <c r="O11" s="130"/>
      <c r="P11" s="130"/>
      <c r="Q11" s="130"/>
      <c r="R11" s="130"/>
      <c r="S11" s="130"/>
    </row>
    <row r="12" spans="1:20" ht="15" x14ac:dyDescent="0.2">
      <c r="A12" s="358"/>
      <c r="B12" s="118" t="s">
        <v>25</v>
      </c>
      <c r="C12" s="118"/>
      <c r="D12" s="119" t="s">
        <v>26</v>
      </c>
      <c r="E12" s="120" t="s">
        <v>416</v>
      </c>
      <c r="F12" s="120" t="s">
        <v>416</v>
      </c>
      <c r="G12" s="121" t="s">
        <v>417</v>
      </c>
      <c r="H12" s="121" t="s">
        <v>417</v>
      </c>
      <c r="I12" s="120" t="s">
        <v>416</v>
      </c>
      <c r="J12" s="120" t="s">
        <v>416</v>
      </c>
      <c r="K12" s="121" t="s">
        <v>417</v>
      </c>
      <c r="L12" s="121" t="s">
        <v>417</v>
      </c>
      <c r="M12" s="119"/>
      <c r="N12" s="109"/>
      <c r="O12" s="130"/>
      <c r="P12" s="130"/>
      <c r="Q12" s="130"/>
      <c r="R12" s="130"/>
      <c r="S12" s="130"/>
    </row>
    <row r="13" spans="1:20" ht="15" x14ac:dyDescent="0.2">
      <c r="A13" s="359" t="s">
        <v>419</v>
      </c>
      <c r="B13" s="108" t="s">
        <v>424</v>
      </c>
      <c r="C13" s="108"/>
      <c r="D13" s="109" t="s">
        <v>249</v>
      </c>
      <c r="E13" s="124" t="s">
        <v>416</v>
      </c>
      <c r="F13" s="123" t="s">
        <v>417</v>
      </c>
      <c r="G13" s="124" t="s">
        <v>416</v>
      </c>
      <c r="H13" s="123" t="s">
        <v>417</v>
      </c>
      <c r="I13" s="124" t="s">
        <v>416</v>
      </c>
      <c r="J13" s="124" t="s">
        <v>416</v>
      </c>
      <c r="K13" s="124" t="s">
        <v>416</v>
      </c>
      <c r="L13" s="132" t="s">
        <v>416</v>
      </c>
      <c r="M13" s="109"/>
      <c r="N13" s="109"/>
      <c r="O13" s="130"/>
      <c r="P13" s="130"/>
      <c r="Q13" s="130"/>
      <c r="R13" s="130"/>
      <c r="S13" s="130"/>
    </row>
    <row r="14" spans="1:20" ht="15" x14ac:dyDescent="0.2">
      <c r="A14" s="359"/>
      <c r="B14" s="108" t="s">
        <v>212</v>
      </c>
      <c r="C14" s="108"/>
      <c r="D14" s="109" t="s">
        <v>213</v>
      </c>
      <c r="E14" s="124" t="s">
        <v>416</v>
      </c>
      <c r="F14" s="123" t="s">
        <v>417</v>
      </c>
      <c r="G14" s="124" t="s">
        <v>416</v>
      </c>
      <c r="H14" s="123" t="s">
        <v>417</v>
      </c>
      <c r="I14" s="124" t="s">
        <v>416</v>
      </c>
      <c r="J14" s="124" t="s">
        <v>416</v>
      </c>
      <c r="K14" s="124" t="s">
        <v>416</v>
      </c>
      <c r="L14" s="132" t="s">
        <v>416</v>
      </c>
      <c r="M14" s="109"/>
      <c r="N14" s="109"/>
      <c r="O14" s="130"/>
      <c r="P14" s="130"/>
      <c r="Q14" s="130"/>
      <c r="R14" s="130"/>
      <c r="S14" s="130"/>
    </row>
    <row r="15" spans="1:20" ht="15" x14ac:dyDescent="0.2">
      <c r="A15" s="359"/>
      <c r="B15" s="108" t="s">
        <v>366</v>
      </c>
      <c r="C15" s="108"/>
      <c r="D15" s="109" t="s">
        <v>367</v>
      </c>
      <c r="E15" s="124" t="s">
        <v>416</v>
      </c>
      <c r="F15" s="123" t="s">
        <v>417</v>
      </c>
      <c r="G15" s="124" t="s">
        <v>416</v>
      </c>
      <c r="H15" s="123" t="s">
        <v>417</v>
      </c>
      <c r="I15" s="124" t="s">
        <v>416</v>
      </c>
      <c r="J15" s="124" t="s">
        <v>416</v>
      </c>
      <c r="K15" s="124" t="s">
        <v>416</v>
      </c>
      <c r="L15" s="132" t="s">
        <v>416</v>
      </c>
      <c r="M15" s="109"/>
      <c r="N15" s="109"/>
      <c r="O15" s="130"/>
      <c r="P15" s="130"/>
      <c r="Q15" s="130"/>
      <c r="R15" s="130"/>
      <c r="S15" s="130"/>
    </row>
    <row r="16" spans="1:20" ht="15" x14ac:dyDescent="0.2">
      <c r="A16" s="359"/>
      <c r="B16" s="108" t="s">
        <v>225</v>
      </c>
      <c r="C16" s="108"/>
      <c r="D16" s="109" t="s">
        <v>226</v>
      </c>
      <c r="E16" s="124" t="s">
        <v>416</v>
      </c>
      <c r="F16" s="123" t="s">
        <v>417</v>
      </c>
      <c r="G16" s="124" t="s">
        <v>416</v>
      </c>
      <c r="H16" s="123" t="s">
        <v>417</v>
      </c>
      <c r="I16" s="124" t="s">
        <v>416</v>
      </c>
      <c r="J16" s="124" t="s">
        <v>416</v>
      </c>
      <c r="K16" s="124" t="s">
        <v>416</v>
      </c>
      <c r="L16" s="123" t="s">
        <v>417</v>
      </c>
      <c r="M16" s="109"/>
      <c r="N16" s="109"/>
      <c r="O16" s="130"/>
      <c r="P16" s="130"/>
      <c r="Q16" s="130"/>
      <c r="R16" s="130"/>
      <c r="S16" s="130"/>
    </row>
    <row r="17" spans="1:19" ht="15" x14ac:dyDescent="0.2">
      <c r="A17" s="359"/>
      <c r="B17" s="108" t="s">
        <v>111</v>
      </c>
      <c r="C17" s="108"/>
      <c r="D17" s="109" t="s">
        <v>112</v>
      </c>
      <c r="E17" s="124" t="s">
        <v>416</v>
      </c>
      <c r="F17" s="123" t="s">
        <v>417</v>
      </c>
      <c r="G17" s="124" t="s">
        <v>416</v>
      </c>
      <c r="H17" s="123" t="s">
        <v>417</v>
      </c>
      <c r="I17" s="124" t="s">
        <v>416</v>
      </c>
      <c r="J17" s="124" t="s">
        <v>416</v>
      </c>
      <c r="K17" s="124" t="s">
        <v>416</v>
      </c>
      <c r="L17" s="132" t="s">
        <v>416</v>
      </c>
      <c r="M17" s="109"/>
      <c r="N17" s="109"/>
      <c r="O17" s="130"/>
      <c r="P17" s="130"/>
      <c r="Q17" s="130"/>
      <c r="R17" s="130"/>
      <c r="S17" s="130"/>
    </row>
    <row r="18" spans="1:19" ht="15" x14ac:dyDescent="0.2">
      <c r="A18" s="359"/>
      <c r="B18" s="108" t="s">
        <v>286</v>
      </c>
      <c r="C18" s="108"/>
      <c r="D18" s="109" t="s">
        <v>287</v>
      </c>
      <c r="E18" s="124" t="s">
        <v>416</v>
      </c>
      <c r="F18" s="123" t="s">
        <v>417</v>
      </c>
      <c r="G18" s="124" t="s">
        <v>416</v>
      </c>
      <c r="H18" s="123" t="s">
        <v>417</v>
      </c>
      <c r="I18" s="124" t="s">
        <v>416</v>
      </c>
      <c r="J18" s="124" t="s">
        <v>416</v>
      </c>
      <c r="K18" s="124" t="s">
        <v>416</v>
      </c>
      <c r="L18" s="132" t="s">
        <v>416</v>
      </c>
      <c r="M18" s="109"/>
      <c r="N18" s="109"/>
      <c r="O18" s="130"/>
      <c r="P18" s="130"/>
      <c r="Q18" s="130"/>
      <c r="R18" s="130"/>
      <c r="S18" s="130"/>
    </row>
    <row r="19" spans="1:19" ht="15" x14ac:dyDescent="0.2">
      <c r="A19" s="359"/>
      <c r="B19" s="108" t="s">
        <v>425</v>
      </c>
      <c r="C19" s="108"/>
      <c r="D19" s="109" t="s">
        <v>426</v>
      </c>
      <c r="E19" s="124" t="s">
        <v>416</v>
      </c>
      <c r="F19" s="123" t="s">
        <v>417</v>
      </c>
      <c r="G19" s="124" t="s">
        <v>416</v>
      </c>
      <c r="H19" s="123" t="s">
        <v>417</v>
      </c>
      <c r="I19" s="124" t="s">
        <v>416</v>
      </c>
      <c r="J19" s="124" t="s">
        <v>416</v>
      </c>
      <c r="K19" s="123" t="s">
        <v>417</v>
      </c>
      <c r="L19" s="132" t="s">
        <v>416</v>
      </c>
      <c r="M19" s="109"/>
      <c r="N19" s="109"/>
      <c r="O19" s="130"/>
      <c r="P19" s="130"/>
      <c r="Q19" s="130"/>
      <c r="R19" s="130"/>
      <c r="S19" s="130"/>
    </row>
    <row r="20" spans="1:19" ht="15" x14ac:dyDescent="0.2">
      <c r="A20" s="131"/>
      <c r="B20" s="108" t="s">
        <v>427</v>
      </c>
      <c r="C20" s="108"/>
      <c r="D20" s="109" t="s">
        <v>182</v>
      </c>
      <c r="E20" s="124" t="s">
        <v>416</v>
      </c>
      <c r="F20" s="123" t="s">
        <v>417</v>
      </c>
      <c r="G20" s="124" t="s">
        <v>416</v>
      </c>
      <c r="H20" s="123" t="s">
        <v>417</v>
      </c>
      <c r="I20" s="124" t="s">
        <v>416</v>
      </c>
      <c r="J20" s="124" t="s">
        <v>416</v>
      </c>
      <c r="K20" s="124" t="s">
        <v>416</v>
      </c>
      <c r="L20" s="132" t="s">
        <v>416</v>
      </c>
      <c r="M20" s="109"/>
      <c r="N20" s="109"/>
      <c r="O20" s="130"/>
      <c r="P20" s="130"/>
      <c r="Q20" s="130"/>
      <c r="R20" s="130"/>
      <c r="S20" s="130"/>
    </row>
    <row r="21" spans="1:19" ht="15" x14ac:dyDescent="0.2">
      <c r="A21" s="358" t="s">
        <v>420</v>
      </c>
      <c r="B21" s="118" t="s">
        <v>272</v>
      </c>
      <c r="C21" s="118"/>
      <c r="D21" s="119" t="s">
        <v>273</v>
      </c>
      <c r="E21" s="120" t="s">
        <v>416</v>
      </c>
      <c r="F21" s="121" t="s">
        <v>417</v>
      </c>
      <c r="G21" s="120" t="s">
        <v>416</v>
      </c>
      <c r="H21" s="120" t="s">
        <v>416</v>
      </c>
      <c r="I21" s="121" t="s">
        <v>417</v>
      </c>
      <c r="J21" s="121" t="s">
        <v>417</v>
      </c>
      <c r="K21" s="121" t="s">
        <v>417</v>
      </c>
      <c r="L21" s="122" t="s">
        <v>416</v>
      </c>
      <c r="M21" s="119"/>
      <c r="N21" s="109"/>
      <c r="O21" s="130"/>
      <c r="P21" s="130"/>
      <c r="Q21" s="130"/>
      <c r="R21" s="130"/>
      <c r="S21" s="130"/>
    </row>
    <row r="22" spans="1:19" ht="15" x14ac:dyDescent="0.2">
      <c r="A22" s="358"/>
      <c r="B22" s="118" t="s">
        <v>65</v>
      </c>
      <c r="C22" s="118"/>
      <c r="D22" s="119" t="s">
        <v>66</v>
      </c>
      <c r="E22" s="120" t="s">
        <v>416</v>
      </c>
      <c r="F22" s="121" t="s">
        <v>417</v>
      </c>
      <c r="G22" s="120" t="s">
        <v>416</v>
      </c>
      <c r="H22" s="120" t="s">
        <v>416</v>
      </c>
      <c r="I22" s="121" t="s">
        <v>417</v>
      </c>
      <c r="J22" s="121" t="s">
        <v>417</v>
      </c>
      <c r="K22" s="121" t="s">
        <v>417</v>
      </c>
      <c r="L22" s="122" t="s">
        <v>416</v>
      </c>
      <c r="M22" s="125"/>
      <c r="N22" s="109"/>
      <c r="O22" s="130"/>
      <c r="P22" s="130"/>
      <c r="Q22" s="130"/>
      <c r="R22" s="130"/>
      <c r="S22" s="130"/>
    </row>
    <row r="23" spans="1:19" ht="15" x14ac:dyDescent="0.2">
      <c r="A23" s="358"/>
      <c r="B23" s="126" t="s">
        <v>428</v>
      </c>
      <c r="C23" s="126"/>
      <c r="D23" s="125" t="s">
        <v>347</v>
      </c>
      <c r="E23" s="127" t="s">
        <v>416</v>
      </c>
      <c r="F23" s="128" t="s">
        <v>417</v>
      </c>
      <c r="G23" s="127" t="s">
        <v>416</v>
      </c>
      <c r="H23" s="127" t="s">
        <v>416</v>
      </c>
      <c r="I23" s="128" t="s">
        <v>417</v>
      </c>
      <c r="J23" s="128" t="s">
        <v>417</v>
      </c>
      <c r="K23" s="127" t="s">
        <v>416</v>
      </c>
      <c r="L23" s="128" t="s">
        <v>417</v>
      </c>
      <c r="M23" s="125"/>
      <c r="N23" s="109"/>
      <c r="O23" s="130"/>
      <c r="P23" s="130"/>
      <c r="Q23" s="130"/>
      <c r="R23" s="130"/>
      <c r="S23" s="130"/>
    </row>
    <row r="24" spans="1:19" ht="15" x14ac:dyDescent="0.2">
      <c r="A24" s="358"/>
      <c r="B24" s="118" t="s">
        <v>9</v>
      </c>
      <c r="C24" s="118"/>
      <c r="D24" s="119" t="s">
        <v>10</v>
      </c>
      <c r="E24" s="120" t="s">
        <v>416</v>
      </c>
      <c r="F24" s="121" t="s">
        <v>417</v>
      </c>
      <c r="G24" s="120" t="s">
        <v>416</v>
      </c>
      <c r="H24" s="120" t="s">
        <v>416</v>
      </c>
      <c r="I24" s="121" t="s">
        <v>417</v>
      </c>
      <c r="J24" s="121" t="s">
        <v>417</v>
      </c>
      <c r="K24" s="120" t="s">
        <v>416</v>
      </c>
      <c r="L24" s="122" t="s">
        <v>416</v>
      </c>
      <c r="M24" s="119"/>
      <c r="N24" s="109"/>
      <c r="O24" s="130"/>
      <c r="P24" s="130"/>
      <c r="Q24" s="130"/>
      <c r="R24" s="130"/>
      <c r="S24" s="130"/>
    </row>
    <row r="25" spans="1:19" ht="15" x14ac:dyDescent="0.2">
      <c r="A25" s="358"/>
      <c r="B25" s="126" t="s">
        <v>262</v>
      </c>
      <c r="C25" s="126"/>
      <c r="D25" s="125" t="s">
        <v>429</v>
      </c>
      <c r="E25" s="127" t="s">
        <v>416</v>
      </c>
      <c r="F25" s="128" t="s">
        <v>417</v>
      </c>
      <c r="G25" s="127" t="s">
        <v>416</v>
      </c>
      <c r="H25" s="127" t="s">
        <v>416</v>
      </c>
      <c r="I25" s="128" t="s">
        <v>417</v>
      </c>
      <c r="J25" s="128" t="s">
        <v>417</v>
      </c>
      <c r="K25" s="128" t="s">
        <v>417</v>
      </c>
      <c r="L25" s="129" t="s">
        <v>416</v>
      </c>
      <c r="M25" s="119"/>
      <c r="N25" s="109"/>
      <c r="O25" s="130"/>
      <c r="P25" s="130"/>
      <c r="Q25" s="130"/>
      <c r="R25" s="130"/>
      <c r="S25" s="130"/>
    </row>
    <row r="26" spans="1:19" ht="15" x14ac:dyDescent="0.2">
      <c r="A26" s="358"/>
      <c r="B26" s="118" t="s">
        <v>236</v>
      </c>
      <c r="C26" s="118"/>
      <c r="D26" s="119" t="s">
        <v>237</v>
      </c>
      <c r="E26" s="120" t="s">
        <v>416</v>
      </c>
      <c r="F26" s="121" t="s">
        <v>417</v>
      </c>
      <c r="G26" s="120" t="s">
        <v>416</v>
      </c>
      <c r="H26" s="120" t="s">
        <v>416</v>
      </c>
      <c r="I26" s="121" t="s">
        <v>417</v>
      </c>
      <c r="J26" s="120" t="s">
        <v>416</v>
      </c>
      <c r="K26" s="121" t="s">
        <v>417</v>
      </c>
      <c r="L26" s="122" t="s">
        <v>416</v>
      </c>
      <c r="M26" s="125"/>
      <c r="N26" s="109"/>
      <c r="O26" s="130"/>
      <c r="P26" s="130"/>
      <c r="Q26" s="130"/>
      <c r="R26" s="130"/>
      <c r="S26" s="130"/>
    </row>
    <row r="27" spans="1:19" ht="15" x14ac:dyDescent="0.2">
      <c r="A27" s="358"/>
      <c r="B27" s="118" t="s">
        <v>430</v>
      </c>
      <c r="C27" s="118"/>
      <c r="D27" s="119" t="s">
        <v>376</v>
      </c>
      <c r="E27" s="120" t="s">
        <v>416</v>
      </c>
      <c r="F27" s="121" t="s">
        <v>417</v>
      </c>
      <c r="G27" s="120" t="s">
        <v>416</v>
      </c>
      <c r="H27" s="120" t="s">
        <v>416</v>
      </c>
      <c r="I27" s="121" t="s">
        <v>417</v>
      </c>
      <c r="J27" s="120" t="s">
        <v>416</v>
      </c>
      <c r="K27" s="120" t="s">
        <v>416</v>
      </c>
      <c r="L27" s="122" t="s">
        <v>416</v>
      </c>
      <c r="M27" s="119"/>
      <c r="N27" s="109"/>
      <c r="O27" s="130"/>
      <c r="P27" s="130"/>
      <c r="Q27" s="130"/>
      <c r="R27" s="130"/>
      <c r="S27" s="130"/>
    </row>
    <row r="28" spans="1:19" ht="15" x14ac:dyDescent="0.2">
      <c r="A28" s="358"/>
      <c r="B28" s="126" t="s">
        <v>305</v>
      </c>
      <c r="C28" s="126"/>
      <c r="D28" s="125" t="s">
        <v>306</v>
      </c>
      <c r="E28" s="127" t="s">
        <v>416</v>
      </c>
      <c r="F28" s="128" t="s">
        <v>417</v>
      </c>
      <c r="G28" s="127" t="s">
        <v>416</v>
      </c>
      <c r="H28" s="127" t="s">
        <v>416</v>
      </c>
      <c r="I28" s="128" t="s">
        <v>417</v>
      </c>
      <c r="J28" s="128" t="s">
        <v>417</v>
      </c>
      <c r="K28" s="127" t="s">
        <v>416</v>
      </c>
      <c r="L28" s="129" t="s">
        <v>416</v>
      </c>
      <c r="M28" s="119"/>
      <c r="N28" s="109"/>
      <c r="O28" s="130"/>
      <c r="P28" s="130"/>
      <c r="Q28" s="130"/>
      <c r="R28" s="130"/>
      <c r="S28" s="130"/>
    </row>
    <row r="29" spans="1:19" ht="15" x14ac:dyDescent="0.2">
      <c r="A29" s="358" t="s">
        <v>421</v>
      </c>
      <c r="B29" s="108" t="s">
        <v>431</v>
      </c>
      <c r="C29" s="108"/>
      <c r="D29" s="109" t="s">
        <v>56</v>
      </c>
      <c r="E29" s="123" t="s">
        <v>417</v>
      </c>
      <c r="F29" s="124" t="s">
        <v>416</v>
      </c>
      <c r="G29" s="124" t="s">
        <v>416</v>
      </c>
      <c r="H29" s="124" t="s">
        <v>416</v>
      </c>
      <c r="I29" s="124" t="s">
        <v>416</v>
      </c>
      <c r="J29" s="123" t="s">
        <v>417</v>
      </c>
      <c r="K29" s="123" t="s">
        <v>417</v>
      </c>
      <c r="L29" s="132" t="s">
        <v>416</v>
      </c>
      <c r="M29" s="109"/>
      <c r="N29" s="109"/>
      <c r="O29" s="130"/>
      <c r="P29" s="130"/>
      <c r="Q29" s="130"/>
      <c r="R29" s="130"/>
      <c r="S29" s="130"/>
    </row>
    <row r="30" spans="1:19" ht="15" x14ac:dyDescent="0.2">
      <c r="A30" s="358"/>
      <c r="B30" s="108" t="s">
        <v>337</v>
      </c>
      <c r="C30" s="108"/>
      <c r="D30" s="109" t="s">
        <v>338</v>
      </c>
      <c r="E30" s="123" t="s">
        <v>417</v>
      </c>
      <c r="F30" s="124" t="s">
        <v>416</v>
      </c>
      <c r="G30" s="124" t="s">
        <v>416</v>
      </c>
      <c r="H30" s="124" t="s">
        <v>416</v>
      </c>
      <c r="I30" s="123" t="s">
        <v>417</v>
      </c>
      <c r="J30" s="123" t="s">
        <v>417</v>
      </c>
      <c r="K30" s="124" t="s">
        <v>416</v>
      </c>
      <c r="L30" s="132" t="s">
        <v>416</v>
      </c>
      <c r="M30" s="109"/>
      <c r="N30" s="109"/>
      <c r="O30" s="130"/>
      <c r="P30" s="130"/>
      <c r="Q30" s="130"/>
      <c r="R30" s="130"/>
      <c r="S30" s="130"/>
    </row>
    <row r="31" spans="1:19" ht="15" x14ac:dyDescent="0.2">
      <c r="A31" s="358"/>
      <c r="B31" s="108" t="s">
        <v>40</v>
      </c>
      <c r="C31" s="108"/>
      <c r="D31" s="109" t="s">
        <v>41</v>
      </c>
      <c r="E31" s="123" t="s">
        <v>417</v>
      </c>
      <c r="F31" s="124" t="s">
        <v>416</v>
      </c>
      <c r="G31" s="124" t="s">
        <v>416</v>
      </c>
      <c r="H31" s="124" t="s">
        <v>416</v>
      </c>
      <c r="I31" s="124" t="s">
        <v>416</v>
      </c>
      <c r="J31" s="123" t="s">
        <v>417</v>
      </c>
      <c r="K31" s="124" t="s">
        <v>416</v>
      </c>
      <c r="L31" s="123" t="s">
        <v>417</v>
      </c>
      <c r="M31" s="109"/>
      <c r="N31" s="109"/>
      <c r="O31" s="130"/>
      <c r="P31" s="130"/>
      <c r="Q31" s="130"/>
      <c r="R31" s="130"/>
      <c r="S31" s="130"/>
    </row>
    <row r="32" spans="1:19" ht="15" x14ac:dyDescent="0.2">
      <c r="A32" s="358"/>
      <c r="B32" s="108" t="s">
        <v>432</v>
      </c>
      <c r="C32" s="108"/>
      <c r="D32" s="109" t="s">
        <v>141</v>
      </c>
      <c r="E32" s="123" t="s">
        <v>417</v>
      </c>
      <c r="F32" s="124" t="s">
        <v>416</v>
      </c>
      <c r="G32" s="124" t="s">
        <v>416</v>
      </c>
      <c r="H32" s="124" t="s">
        <v>416</v>
      </c>
      <c r="I32" s="124" t="s">
        <v>416</v>
      </c>
      <c r="J32" s="123" t="s">
        <v>417</v>
      </c>
      <c r="K32" s="123" t="s">
        <v>417</v>
      </c>
      <c r="L32" s="132" t="s">
        <v>416</v>
      </c>
      <c r="M32" s="133"/>
      <c r="N32" s="109"/>
      <c r="O32" s="130"/>
      <c r="P32" s="130"/>
      <c r="Q32" s="130"/>
      <c r="R32" s="130"/>
      <c r="S32" s="130"/>
    </row>
    <row r="33" spans="1:19" ht="15" x14ac:dyDescent="0.2">
      <c r="A33" s="358"/>
      <c r="B33" s="134" t="s">
        <v>433</v>
      </c>
      <c r="C33" s="134"/>
      <c r="D33" s="133" t="s">
        <v>162</v>
      </c>
      <c r="E33" s="135" t="s">
        <v>417</v>
      </c>
      <c r="F33" s="136" t="s">
        <v>416</v>
      </c>
      <c r="G33" s="136" t="s">
        <v>416</v>
      </c>
      <c r="H33" s="136" t="s">
        <v>416</v>
      </c>
      <c r="I33" s="136" t="s">
        <v>416</v>
      </c>
      <c r="J33" s="135" t="s">
        <v>417</v>
      </c>
      <c r="K33" s="136" t="s">
        <v>416</v>
      </c>
      <c r="L33" s="137" t="s">
        <v>416</v>
      </c>
      <c r="M33" s="109"/>
      <c r="N33" s="109"/>
      <c r="O33" s="130"/>
      <c r="P33" s="130"/>
      <c r="Q33" s="130"/>
      <c r="R33" s="130"/>
      <c r="S33" s="130"/>
    </row>
    <row r="34" spans="1:19" ht="15" x14ac:dyDescent="0.2">
      <c r="A34" s="358"/>
      <c r="B34" s="108" t="s">
        <v>89</v>
      </c>
      <c r="C34" s="108"/>
      <c r="D34" s="109" t="s">
        <v>90</v>
      </c>
      <c r="E34" s="123" t="s">
        <v>417</v>
      </c>
      <c r="F34" s="124" t="s">
        <v>416</v>
      </c>
      <c r="G34" s="124" t="s">
        <v>416</v>
      </c>
      <c r="H34" s="124" t="s">
        <v>416</v>
      </c>
      <c r="I34" s="123" t="s">
        <v>417</v>
      </c>
      <c r="J34" s="123" t="s">
        <v>417</v>
      </c>
      <c r="K34" s="123" t="s">
        <v>417</v>
      </c>
      <c r="L34" s="132" t="s">
        <v>416</v>
      </c>
      <c r="M34" s="109"/>
      <c r="N34" s="109"/>
      <c r="O34" s="130"/>
      <c r="P34" s="130"/>
      <c r="Q34" s="130"/>
      <c r="R34" s="130"/>
      <c r="S34" s="130"/>
    </row>
    <row r="35" spans="1:19" ht="15" x14ac:dyDescent="0.2">
      <c r="A35" s="358"/>
      <c r="B35" s="108" t="s">
        <v>327</v>
      </c>
      <c r="C35" s="108"/>
      <c r="D35" s="109" t="s">
        <v>328</v>
      </c>
      <c r="E35" s="123" t="s">
        <v>417</v>
      </c>
      <c r="F35" s="124" t="s">
        <v>416</v>
      </c>
      <c r="G35" s="124" t="s">
        <v>416</v>
      </c>
      <c r="H35" s="124" t="s">
        <v>416</v>
      </c>
      <c r="I35" s="124" t="s">
        <v>416</v>
      </c>
      <c r="J35" s="123" t="s">
        <v>417</v>
      </c>
      <c r="K35" s="124" t="s">
        <v>416</v>
      </c>
      <c r="L35" s="123" t="s">
        <v>417</v>
      </c>
      <c r="M35" s="109"/>
      <c r="N35" s="109"/>
      <c r="O35" s="130"/>
      <c r="P35" s="130"/>
      <c r="Q35" s="130"/>
      <c r="R35" s="130"/>
      <c r="S35" s="130"/>
    </row>
    <row r="36" spans="1:19" ht="15" x14ac:dyDescent="0.2">
      <c r="A36" s="358"/>
      <c r="B36" s="108" t="s">
        <v>123</v>
      </c>
      <c r="C36" s="108"/>
      <c r="D36" s="109" t="s">
        <v>124</v>
      </c>
      <c r="E36" s="123" t="s">
        <v>417</v>
      </c>
      <c r="F36" s="124" t="s">
        <v>416</v>
      </c>
      <c r="G36" s="124" t="s">
        <v>416</v>
      </c>
      <c r="H36" s="124" t="s">
        <v>416</v>
      </c>
      <c r="I36" s="124" t="s">
        <v>416</v>
      </c>
      <c r="J36" s="123" t="s">
        <v>417</v>
      </c>
      <c r="K36" s="124" t="s">
        <v>416</v>
      </c>
      <c r="L36" s="132" t="s">
        <v>416</v>
      </c>
      <c r="M36" s="109"/>
      <c r="N36" s="109"/>
      <c r="O36" s="130"/>
      <c r="P36" s="130"/>
      <c r="Q36" s="130"/>
      <c r="R36" s="130"/>
      <c r="S36" s="130"/>
    </row>
    <row r="37" spans="1:19" ht="15" x14ac:dyDescent="0.2">
      <c r="A37" s="117"/>
      <c r="B37" s="108" t="s">
        <v>99</v>
      </c>
      <c r="C37" s="108"/>
      <c r="D37" s="109" t="s">
        <v>100</v>
      </c>
      <c r="E37" s="123" t="s">
        <v>417</v>
      </c>
      <c r="F37" s="124" t="s">
        <v>416</v>
      </c>
      <c r="G37" s="124" t="s">
        <v>416</v>
      </c>
      <c r="H37" s="124" t="s">
        <v>416</v>
      </c>
      <c r="I37" s="124" t="s">
        <v>416</v>
      </c>
      <c r="J37" s="123" t="s">
        <v>417</v>
      </c>
      <c r="K37" s="124" t="s">
        <v>416</v>
      </c>
      <c r="L37" s="123" t="s">
        <v>417</v>
      </c>
      <c r="M37" s="109"/>
      <c r="N37" s="109"/>
      <c r="O37" s="130"/>
      <c r="P37" s="130"/>
      <c r="Q37" s="130"/>
      <c r="R37" s="130"/>
      <c r="S37" s="130"/>
    </row>
    <row r="38" spans="1:19" ht="15.75" x14ac:dyDescent="0.25">
      <c r="A38" s="117"/>
      <c r="B38" s="138"/>
      <c r="C38" s="138"/>
      <c r="D38" s="139"/>
      <c r="E38" s="123"/>
      <c r="F38" s="124"/>
      <c r="G38" s="124"/>
      <c r="H38" s="124"/>
      <c r="I38" s="124"/>
      <c r="J38" s="123"/>
      <c r="K38" s="123"/>
      <c r="L38" s="123"/>
      <c r="M38" s="109"/>
      <c r="N38" s="109"/>
      <c r="O38" s="130"/>
      <c r="P38" s="130"/>
      <c r="Q38" s="130"/>
      <c r="R38" s="130"/>
      <c r="S38" s="130"/>
    </row>
    <row r="39" spans="1:19" s="144" customFormat="1" ht="15" x14ac:dyDescent="0.2">
      <c r="A39" s="140"/>
      <c r="B39" s="141"/>
      <c r="C39" s="141"/>
      <c r="D39" s="106"/>
      <c r="E39" s="106"/>
      <c r="F39" s="106"/>
      <c r="G39" s="106"/>
      <c r="H39" s="106"/>
      <c r="I39" s="106"/>
      <c r="J39" s="106"/>
      <c r="K39" s="106"/>
      <c r="L39" s="106"/>
      <c r="M39" s="132"/>
      <c r="N39" s="142"/>
      <c r="O39" s="143"/>
      <c r="P39" s="143"/>
      <c r="Q39" s="143"/>
      <c r="R39" s="143"/>
      <c r="S39" s="143"/>
    </row>
    <row r="40" spans="1:19" x14ac:dyDescent="0.2">
      <c r="A40" s="106"/>
      <c r="B40" s="141"/>
      <c r="C40" s="141"/>
      <c r="D40" s="106"/>
      <c r="E40" s="106"/>
      <c r="F40" s="106"/>
      <c r="G40" s="106"/>
      <c r="H40" s="106"/>
      <c r="I40" s="106"/>
      <c r="J40" s="106"/>
      <c r="K40" s="106"/>
      <c r="L40" s="106"/>
      <c r="M40" s="106"/>
    </row>
  </sheetData>
  <sheetProtection selectLockedCells="1" selectUnlockedCells="1"/>
  <mergeCells count="4">
    <mergeCell ref="A4:A12"/>
    <mergeCell ref="A13:A19"/>
    <mergeCell ref="A21:A28"/>
    <mergeCell ref="A29:A3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7"/>
  </sheetPr>
  <dimension ref="A1:AY188"/>
  <sheetViews>
    <sheetView tabSelected="1" topLeftCell="A187" workbookViewId="0">
      <pane xSplit="1" topLeftCell="AO1" activePane="topRight" state="frozen"/>
      <selection pane="topRight" activeCell="AY41" sqref="AY41:AY188"/>
    </sheetView>
  </sheetViews>
  <sheetFormatPr defaultColWidth="11.5703125" defaultRowHeight="13.7" customHeight="1" x14ac:dyDescent="0.2"/>
  <cols>
    <col min="1" max="1" width="28.28515625" style="145" customWidth="1"/>
    <col min="2" max="2" width="3.28515625" style="146" customWidth="1"/>
    <col min="3" max="3" width="3.28515625" style="147" customWidth="1"/>
    <col min="4" max="39" width="3.28515625" style="146" customWidth="1"/>
    <col min="40" max="40" width="3.28515625" customWidth="1"/>
    <col min="45" max="45" width="11.5703125" customWidth="1"/>
  </cols>
  <sheetData>
    <row r="1" spans="1:51" ht="21.6" customHeight="1" x14ac:dyDescent="0.2">
      <c r="A1" s="148"/>
      <c r="B1" s="360" t="s">
        <v>415</v>
      </c>
      <c r="C1" s="360"/>
      <c r="D1" s="360"/>
      <c r="E1" s="360"/>
      <c r="F1" s="360"/>
      <c r="G1" s="360"/>
      <c r="H1" s="360"/>
      <c r="I1" s="360"/>
      <c r="J1" s="360"/>
      <c r="K1" s="360"/>
      <c r="L1" s="361" t="s">
        <v>419</v>
      </c>
      <c r="M1" s="361"/>
      <c r="N1" s="361"/>
      <c r="O1" s="361"/>
      <c r="P1" s="361"/>
      <c r="Q1" s="361"/>
      <c r="R1" s="361"/>
      <c r="S1" s="361"/>
      <c r="T1" s="361"/>
      <c r="U1" s="360" t="s">
        <v>420</v>
      </c>
      <c r="V1" s="360"/>
      <c r="W1" s="360"/>
      <c r="X1" s="360"/>
      <c r="Y1" s="360"/>
      <c r="Z1" s="360"/>
      <c r="AA1" s="360"/>
      <c r="AB1" s="360"/>
      <c r="AC1" s="360"/>
      <c r="AD1" s="361" t="s">
        <v>421</v>
      </c>
      <c r="AE1" s="361"/>
      <c r="AF1" s="361"/>
      <c r="AG1" s="361"/>
      <c r="AH1" s="361"/>
      <c r="AI1" s="361"/>
      <c r="AJ1" s="361"/>
      <c r="AK1" s="361"/>
      <c r="AL1" s="361"/>
      <c r="AM1" s="361"/>
      <c r="AN1" s="149"/>
    </row>
    <row r="2" spans="1:51" ht="95.45" customHeight="1" x14ac:dyDescent="0.2">
      <c r="A2" s="150" t="s">
        <v>434</v>
      </c>
      <c r="B2" s="151" t="s">
        <v>415</v>
      </c>
      <c r="C2" s="152" t="s">
        <v>385</v>
      </c>
      <c r="D2" s="152" t="s">
        <v>418</v>
      </c>
      <c r="E2" s="152" t="s">
        <v>355</v>
      </c>
      <c r="F2" s="152" t="s">
        <v>435</v>
      </c>
      <c r="G2" s="152" t="s">
        <v>171</v>
      </c>
      <c r="H2" s="152" t="s">
        <v>397</v>
      </c>
      <c r="I2" s="152" t="s">
        <v>196</v>
      </c>
      <c r="J2" s="152" t="s">
        <v>436</v>
      </c>
      <c r="K2" s="152" t="s">
        <v>25</v>
      </c>
      <c r="L2" s="153" t="s">
        <v>419</v>
      </c>
      <c r="M2" s="154" t="s">
        <v>424</v>
      </c>
      <c r="N2" s="154" t="s">
        <v>437</v>
      </c>
      <c r="O2" s="154" t="s">
        <v>366</v>
      </c>
      <c r="P2" s="154" t="s">
        <v>225</v>
      </c>
      <c r="Q2" s="154" t="s">
        <v>111</v>
      </c>
      <c r="R2" s="154" t="s">
        <v>286</v>
      </c>
      <c r="S2" s="154" t="s">
        <v>425</v>
      </c>
      <c r="T2" s="154" t="s">
        <v>438</v>
      </c>
      <c r="U2" s="151" t="s">
        <v>420</v>
      </c>
      <c r="V2" s="152" t="s">
        <v>272</v>
      </c>
      <c r="W2" s="152" t="s">
        <v>65</v>
      </c>
      <c r="X2" s="152" t="s">
        <v>428</v>
      </c>
      <c r="Y2" s="152" t="s">
        <v>9</v>
      </c>
      <c r="Z2" s="152" t="s">
        <v>262</v>
      </c>
      <c r="AA2" s="152" t="s">
        <v>236</v>
      </c>
      <c r="AB2" s="152" t="s">
        <v>430</v>
      </c>
      <c r="AC2" s="152" t="s">
        <v>305</v>
      </c>
      <c r="AD2" s="153" t="s">
        <v>421</v>
      </c>
      <c r="AE2" s="154" t="s">
        <v>431</v>
      </c>
      <c r="AF2" s="154" t="s">
        <v>337</v>
      </c>
      <c r="AG2" s="154" t="s">
        <v>40</v>
      </c>
      <c r="AH2" s="154" t="s">
        <v>439</v>
      </c>
      <c r="AI2" s="154" t="s">
        <v>433</v>
      </c>
      <c r="AJ2" s="154" t="s">
        <v>89</v>
      </c>
      <c r="AK2" s="154" t="s">
        <v>327</v>
      </c>
      <c r="AL2" s="154" t="s">
        <v>123</v>
      </c>
      <c r="AM2" s="154" t="s">
        <v>99</v>
      </c>
      <c r="AN2" s="155"/>
      <c r="AP2" s="154" t="s">
        <v>907</v>
      </c>
      <c r="AQ2" s="154" t="s">
        <v>908</v>
      </c>
      <c r="AS2" t="s">
        <v>909</v>
      </c>
      <c r="AT2" t="s">
        <v>852</v>
      </c>
      <c r="AU2" t="s">
        <v>910</v>
      </c>
      <c r="AV2" t="s">
        <v>307</v>
      </c>
      <c r="AX2" t="s">
        <v>911</v>
      </c>
    </row>
    <row r="3" spans="1:51" ht="14.45" customHeight="1" x14ac:dyDescent="0.2">
      <c r="A3" s="148" t="s">
        <v>440</v>
      </c>
      <c r="B3" s="156">
        <v>8</v>
      </c>
      <c r="C3" s="157">
        <f t="shared" ref="C3:K3" si="0">$B3</f>
        <v>8</v>
      </c>
      <c r="D3" s="157">
        <f t="shared" si="0"/>
        <v>8</v>
      </c>
      <c r="E3" s="157">
        <f t="shared" si="0"/>
        <v>8</v>
      </c>
      <c r="F3" s="157">
        <f t="shared" si="0"/>
        <v>8</v>
      </c>
      <c r="G3" s="157">
        <f t="shared" si="0"/>
        <v>8</v>
      </c>
      <c r="H3" s="157">
        <f t="shared" si="0"/>
        <v>8</v>
      </c>
      <c r="I3" s="157">
        <f t="shared" si="0"/>
        <v>8</v>
      </c>
      <c r="J3" s="157">
        <f t="shared" si="0"/>
        <v>8</v>
      </c>
      <c r="K3" s="157">
        <f t="shared" si="0"/>
        <v>8</v>
      </c>
      <c r="L3" s="158">
        <v>8</v>
      </c>
      <c r="M3" s="159">
        <f t="shared" ref="M3:T5" si="1">$L3</f>
        <v>8</v>
      </c>
      <c r="N3" s="159">
        <f t="shared" si="1"/>
        <v>8</v>
      </c>
      <c r="O3" s="159">
        <f t="shared" si="1"/>
        <v>8</v>
      </c>
      <c r="P3" s="159">
        <f t="shared" si="1"/>
        <v>8</v>
      </c>
      <c r="Q3" s="159">
        <f t="shared" si="1"/>
        <v>8</v>
      </c>
      <c r="R3" s="159">
        <f t="shared" si="1"/>
        <v>8</v>
      </c>
      <c r="S3" s="159">
        <f t="shared" si="1"/>
        <v>8</v>
      </c>
      <c r="T3" s="159">
        <f t="shared" si="1"/>
        <v>8</v>
      </c>
      <c r="U3" s="157">
        <v>2</v>
      </c>
      <c r="V3" s="157">
        <f t="shared" ref="V3:AC5" si="2">$U3</f>
        <v>2</v>
      </c>
      <c r="W3" s="157">
        <f t="shared" si="2"/>
        <v>2</v>
      </c>
      <c r="X3" s="157">
        <f t="shared" si="2"/>
        <v>2</v>
      </c>
      <c r="Y3" s="157">
        <f t="shared" si="2"/>
        <v>2</v>
      </c>
      <c r="Z3" s="157">
        <f t="shared" si="2"/>
        <v>2</v>
      </c>
      <c r="AA3" s="157">
        <f t="shared" si="2"/>
        <v>2</v>
      </c>
      <c r="AB3" s="157">
        <f t="shared" si="2"/>
        <v>2</v>
      </c>
      <c r="AC3" s="157">
        <f t="shared" si="2"/>
        <v>2</v>
      </c>
      <c r="AD3" s="159">
        <v>2</v>
      </c>
      <c r="AE3" s="160">
        <f>AF3</f>
        <v>2</v>
      </c>
      <c r="AF3" s="159">
        <f t="shared" ref="AF3:AI6" si="3">$AD3</f>
        <v>2</v>
      </c>
      <c r="AG3" s="159">
        <f t="shared" si="3"/>
        <v>2</v>
      </c>
      <c r="AH3" s="159">
        <f t="shared" si="3"/>
        <v>2</v>
      </c>
      <c r="AI3" s="159">
        <f t="shared" si="3"/>
        <v>2</v>
      </c>
      <c r="AJ3" s="160">
        <f t="shared" ref="AJ3:AJ12" si="4">AD3</f>
        <v>2</v>
      </c>
      <c r="AK3" s="159">
        <f t="shared" ref="AK3:AL8" si="5">$AD3</f>
        <v>2</v>
      </c>
      <c r="AL3" s="159">
        <f t="shared" si="5"/>
        <v>2</v>
      </c>
      <c r="AM3" s="160">
        <f t="shared" ref="AM3:AM12" si="6">AE3</f>
        <v>2</v>
      </c>
      <c r="AN3" s="155"/>
      <c r="AP3">
        <f>AVERAGE(B3:AM3)</f>
        <v>5</v>
      </c>
      <c r="AQ3">
        <f>_xlfn.STDEV.P(B3:AM3)</f>
        <v>3</v>
      </c>
      <c r="AS3">
        <v>0</v>
      </c>
      <c r="AT3">
        <v>9</v>
      </c>
      <c r="AU3">
        <v>0</v>
      </c>
      <c r="AV3">
        <v>0</v>
      </c>
      <c r="AX3" s="312">
        <f>SUM(AS3:AV3)/1.80829368084346</f>
        <v>4.9770676607142939</v>
      </c>
      <c r="AY3">
        <f>ABS(AP3-AX3)</f>
        <v>2.2932339285706149E-2</v>
      </c>
    </row>
    <row r="4" spans="1:51" ht="14.45" customHeight="1" x14ac:dyDescent="0.2">
      <c r="A4" s="148" t="s">
        <v>441</v>
      </c>
      <c r="B4" s="161">
        <v>4</v>
      </c>
      <c r="C4" s="161">
        <f>$B4</f>
        <v>4</v>
      </c>
      <c r="D4" s="161">
        <v>8</v>
      </c>
      <c r="E4" s="161">
        <v>8</v>
      </c>
      <c r="F4" s="161">
        <f t="shared" ref="F4:I6" si="7">$B4</f>
        <v>4</v>
      </c>
      <c r="G4" s="161">
        <f t="shared" si="7"/>
        <v>4</v>
      </c>
      <c r="H4" s="161">
        <f t="shared" si="7"/>
        <v>4</v>
      </c>
      <c r="I4" s="161">
        <f t="shared" si="7"/>
        <v>4</v>
      </c>
      <c r="J4" s="161">
        <v>8</v>
      </c>
      <c r="K4" s="161">
        <v>8</v>
      </c>
      <c r="L4" s="160">
        <v>4</v>
      </c>
      <c r="M4" s="160">
        <f t="shared" si="1"/>
        <v>4</v>
      </c>
      <c r="N4" s="160">
        <f t="shared" si="1"/>
        <v>4</v>
      </c>
      <c r="O4" s="160">
        <f t="shared" si="1"/>
        <v>4</v>
      </c>
      <c r="P4" s="160">
        <f t="shared" si="1"/>
        <v>4</v>
      </c>
      <c r="Q4" s="160">
        <f t="shared" si="1"/>
        <v>4</v>
      </c>
      <c r="R4" s="160">
        <f t="shared" si="1"/>
        <v>4</v>
      </c>
      <c r="S4" s="160">
        <f t="shared" si="1"/>
        <v>4</v>
      </c>
      <c r="T4" s="160">
        <f t="shared" si="1"/>
        <v>4</v>
      </c>
      <c r="U4" s="161">
        <v>2</v>
      </c>
      <c r="V4" s="161">
        <f t="shared" si="2"/>
        <v>2</v>
      </c>
      <c r="W4" s="161">
        <f t="shared" si="2"/>
        <v>2</v>
      </c>
      <c r="X4" s="161">
        <f t="shared" si="2"/>
        <v>2</v>
      </c>
      <c r="Y4" s="161">
        <f t="shared" si="2"/>
        <v>2</v>
      </c>
      <c r="Z4" s="161">
        <f t="shared" si="2"/>
        <v>2</v>
      </c>
      <c r="AA4" s="161">
        <f t="shared" si="2"/>
        <v>2</v>
      </c>
      <c r="AB4" s="161">
        <f t="shared" si="2"/>
        <v>2</v>
      </c>
      <c r="AC4" s="161">
        <f t="shared" si="2"/>
        <v>2</v>
      </c>
      <c r="AD4" s="160">
        <v>2</v>
      </c>
      <c r="AE4" s="160">
        <f>AF4</f>
        <v>2</v>
      </c>
      <c r="AF4" s="160">
        <f t="shared" si="3"/>
        <v>2</v>
      </c>
      <c r="AG4" s="160">
        <f t="shared" si="3"/>
        <v>2</v>
      </c>
      <c r="AH4" s="160">
        <f t="shared" si="3"/>
        <v>2</v>
      </c>
      <c r="AI4" s="160">
        <f t="shared" si="3"/>
        <v>2</v>
      </c>
      <c r="AJ4" s="160">
        <f t="shared" si="4"/>
        <v>2</v>
      </c>
      <c r="AK4" s="160">
        <f t="shared" si="5"/>
        <v>2</v>
      </c>
      <c r="AL4" s="160">
        <f t="shared" si="5"/>
        <v>2</v>
      </c>
      <c r="AM4" s="160">
        <f t="shared" si="6"/>
        <v>2</v>
      </c>
      <c r="AN4" s="155"/>
      <c r="AP4">
        <f t="shared" ref="AP4:AP37" si="8">AVERAGE(B4:AM4)</f>
        <v>3.4210526315789473</v>
      </c>
      <c r="AQ4">
        <f t="shared" ref="AQ4:AQ37" si="9">_xlfn.STDEV.P(B4:AM4)</f>
        <v>1.8300356474435484</v>
      </c>
      <c r="AS4">
        <v>0</v>
      </c>
      <c r="AT4">
        <v>6</v>
      </c>
      <c r="AU4">
        <v>0</v>
      </c>
      <c r="AV4">
        <v>0</v>
      </c>
      <c r="AX4" s="312">
        <f t="shared" ref="AX4:AX37" si="10">SUM(AS4:AV4)/1.80829368084346</f>
        <v>3.3180451071428627</v>
      </c>
      <c r="AY4">
        <f t="shared" ref="AY4:AY37" si="11">ABS(AP4-AX4)</f>
        <v>0.10300752443608463</v>
      </c>
    </row>
    <row r="5" spans="1:51" ht="14.45" customHeight="1" x14ac:dyDescent="0.2">
      <c r="A5" s="148" t="s">
        <v>442</v>
      </c>
      <c r="B5" s="161">
        <v>2</v>
      </c>
      <c r="C5" s="161">
        <f>$B5</f>
        <v>2</v>
      </c>
      <c r="D5" s="161">
        <f>$B5</f>
        <v>2</v>
      </c>
      <c r="E5" s="161">
        <f>$B5</f>
        <v>2</v>
      </c>
      <c r="F5" s="161">
        <f t="shared" si="7"/>
        <v>2</v>
      </c>
      <c r="G5" s="161">
        <f t="shared" si="7"/>
        <v>2</v>
      </c>
      <c r="H5" s="161">
        <f t="shared" si="7"/>
        <v>2</v>
      </c>
      <c r="I5" s="161">
        <f t="shared" si="7"/>
        <v>2</v>
      </c>
      <c r="J5" s="161">
        <f>$B5</f>
        <v>2</v>
      </c>
      <c r="K5" s="161">
        <f>$B5</f>
        <v>2</v>
      </c>
      <c r="L5" s="160">
        <v>2</v>
      </c>
      <c r="M5" s="160">
        <f t="shared" si="1"/>
        <v>2</v>
      </c>
      <c r="N5" s="160">
        <f t="shared" si="1"/>
        <v>2</v>
      </c>
      <c r="O5" s="160">
        <f t="shared" si="1"/>
        <v>2</v>
      </c>
      <c r="P5" s="160">
        <f t="shared" si="1"/>
        <v>2</v>
      </c>
      <c r="Q5" s="160">
        <f t="shared" si="1"/>
        <v>2</v>
      </c>
      <c r="R5" s="160">
        <f t="shared" si="1"/>
        <v>2</v>
      </c>
      <c r="S5" s="160">
        <f t="shared" si="1"/>
        <v>2</v>
      </c>
      <c r="T5" s="160">
        <f t="shared" si="1"/>
        <v>2</v>
      </c>
      <c r="U5" s="161">
        <v>4</v>
      </c>
      <c r="V5" s="161">
        <f t="shared" si="2"/>
        <v>4</v>
      </c>
      <c r="W5" s="161">
        <f t="shared" si="2"/>
        <v>4</v>
      </c>
      <c r="X5" s="161">
        <f t="shared" si="2"/>
        <v>4</v>
      </c>
      <c r="Y5" s="161">
        <f t="shared" si="2"/>
        <v>4</v>
      </c>
      <c r="Z5" s="161">
        <f t="shared" si="2"/>
        <v>4</v>
      </c>
      <c r="AA5" s="161">
        <f t="shared" si="2"/>
        <v>4</v>
      </c>
      <c r="AB5" s="161">
        <f t="shared" si="2"/>
        <v>4</v>
      </c>
      <c r="AC5" s="161">
        <f t="shared" si="2"/>
        <v>4</v>
      </c>
      <c r="AD5" s="160">
        <v>4</v>
      </c>
      <c r="AE5" s="160">
        <f>AF5</f>
        <v>4</v>
      </c>
      <c r="AF5" s="160">
        <f t="shared" si="3"/>
        <v>4</v>
      </c>
      <c r="AG5" s="160">
        <f t="shared" si="3"/>
        <v>4</v>
      </c>
      <c r="AH5" s="160">
        <f t="shared" si="3"/>
        <v>4</v>
      </c>
      <c r="AI5" s="160">
        <f t="shared" si="3"/>
        <v>4</v>
      </c>
      <c r="AJ5" s="160">
        <f t="shared" si="4"/>
        <v>4</v>
      </c>
      <c r="AK5" s="160">
        <f t="shared" si="5"/>
        <v>4</v>
      </c>
      <c r="AL5" s="160">
        <f t="shared" si="5"/>
        <v>4</v>
      </c>
      <c r="AM5" s="160">
        <f t="shared" si="6"/>
        <v>4</v>
      </c>
      <c r="AN5" s="155"/>
      <c r="AP5">
        <f t="shared" si="8"/>
        <v>3</v>
      </c>
      <c r="AQ5">
        <f t="shared" si="9"/>
        <v>1</v>
      </c>
      <c r="AS5">
        <v>0</v>
      </c>
      <c r="AT5">
        <v>5</v>
      </c>
      <c r="AU5">
        <v>0</v>
      </c>
      <c r="AV5">
        <v>0</v>
      </c>
      <c r="AX5" s="312">
        <f t="shared" si="10"/>
        <v>2.7650375892857189</v>
      </c>
      <c r="AY5">
        <f t="shared" si="11"/>
        <v>0.23496241071428114</v>
      </c>
    </row>
    <row r="6" spans="1:51" ht="14.45" customHeight="1" x14ac:dyDescent="0.2">
      <c r="A6" s="148" t="s">
        <v>443</v>
      </c>
      <c r="B6" s="161">
        <v>4</v>
      </c>
      <c r="C6" s="161">
        <f>$B6</f>
        <v>4</v>
      </c>
      <c r="D6" s="161">
        <f>$B6</f>
        <v>4</v>
      </c>
      <c r="E6" s="161">
        <f>$B6</f>
        <v>4</v>
      </c>
      <c r="F6" s="161">
        <f t="shared" si="7"/>
        <v>4</v>
      </c>
      <c r="G6" s="161">
        <f t="shared" si="7"/>
        <v>4</v>
      </c>
      <c r="H6" s="161">
        <f t="shared" si="7"/>
        <v>4</v>
      </c>
      <c r="I6" s="161">
        <f t="shared" si="7"/>
        <v>4</v>
      </c>
      <c r="J6" s="161">
        <f>$B6</f>
        <v>4</v>
      </c>
      <c r="K6" s="161">
        <f>$B6</f>
        <v>4</v>
      </c>
      <c r="L6" s="160">
        <v>4</v>
      </c>
      <c r="M6" s="160">
        <f>$L6</f>
        <v>4</v>
      </c>
      <c r="N6" s="160">
        <f>$L6</f>
        <v>4</v>
      </c>
      <c r="O6" s="160">
        <f>$L6</f>
        <v>4</v>
      </c>
      <c r="P6" s="160">
        <f>$L6</f>
        <v>4</v>
      </c>
      <c r="Q6" s="160">
        <v>8</v>
      </c>
      <c r="R6" s="160">
        <f t="shared" ref="R6:T12" si="12">$L6</f>
        <v>4</v>
      </c>
      <c r="S6" s="160">
        <f t="shared" si="12"/>
        <v>4</v>
      </c>
      <c r="T6" s="160">
        <f t="shared" si="12"/>
        <v>4</v>
      </c>
      <c r="U6" s="161">
        <v>2</v>
      </c>
      <c r="V6" s="161">
        <f>$U6</f>
        <v>2</v>
      </c>
      <c r="W6" s="161">
        <v>8</v>
      </c>
      <c r="X6" s="161">
        <f t="shared" ref="X6:AC6" si="13">$U6</f>
        <v>2</v>
      </c>
      <c r="Y6" s="161">
        <f t="shared" si="13"/>
        <v>2</v>
      </c>
      <c r="Z6" s="161">
        <f t="shared" si="13"/>
        <v>2</v>
      </c>
      <c r="AA6" s="161">
        <f t="shared" si="13"/>
        <v>2</v>
      </c>
      <c r="AB6" s="161">
        <f t="shared" si="13"/>
        <v>2</v>
      </c>
      <c r="AC6" s="161">
        <f t="shared" si="13"/>
        <v>2</v>
      </c>
      <c r="AD6" s="160">
        <v>2</v>
      </c>
      <c r="AE6" s="160">
        <f>AF6</f>
        <v>2</v>
      </c>
      <c r="AF6" s="160">
        <f t="shared" si="3"/>
        <v>2</v>
      </c>
      <c r="AG6" s="160">
        <f t="shared" si="3"/>
        <v>2</v>
      </c>
      <c r="AH6" s="160">
        <f t="shared" si="3"/>
        <v>2</v>
      </c>
      <c r="AI6" s="160">
        <f t="shared" si="3"/>
        <v>2</v>
      </c>
      <c r="AJ6" s="160">
        <f t="shared" si="4"/>
        <v>2</v>
      </c>
      <c r="AK6" s="160">
        <f t="shared" si="5"/>
        <v>2</v>
      </c>
      <c r="AL6" s="160">
        <f t="shared" si="5"/>
        <v>2</v>
      </c>
      <c r="AM6" s="160">
        <f t="shared" si="6"/>
        <v>2</v>
      </c>
      <c r="AN6" s="155"/>
      <c r="AP6">
        <f t="shared" si="8"/>
        <v>3.263157894736842</v>
      </c>
      <c r="AQ6">
        <f t="shared" si="9"/>
        <v>1.4811839241547673</v>
      </c>
      <c r="AS6">
        <v>0</v>
      </c>
      <c r="AT6">
        <v>6</v>
      </c>
      <c r="AU6">
        <v>0</v>
      </c>
      <c r="AV6">
        <v>0</v>
      </c>
      <c r="AX6" s="312">
        <f t="shared" si="10"/>
        <v>3.3180451071428627</v>
      </c>
      <c r="AY6">
        <f t="shared" si="11"/>
        <v>5.488721240602068E-2</v>
      </c>
    </row>
    <row r="7" spans="1:51" ht="14.45" customHeight="1" x14ac:dyDescent="0.2">
      <c r="A7" s="148" t="s">
        <v>444</v>
      </c>
      <c r="B7" s="161">
        <v>4</v>
      </c>
      <c r="C7" s="161">
        <v>8</v>
      </c>
      <c r="D7" s="161">
        <v>8</v>
      </c>
      <c r="E7" s="161">
        <f t="shared" ref="E7:E37" si="14">$B7</f>
        <v>4</v>
      </c>
      <c r="F7" s="161">
        <v>8</v>
      </c>
      <c r="G7" s="161">
        <f t="shared" ref="G7:G14" si="15">$B7</f>
        <v>4</v>
      </c>
      <c r="H7" s="161">
        <v>8</v>
      </c>
      <c r="I7" s="161">
        <f t="shared" ref="I7:J37" si="16">$B7</f>
        <v>4</v>
      </c>
      <c r="J7" s="161">
        <f t="shared" si="16"/>
        <v>4</v>
      </c>
      <c r="K7" s="161">
        <v>8</v>
      </c>
      <c r="L7" s="160">
        <v>4</v>
      </c>
      <c r="M7" s="160">
        <v>8</v>
      </c>
      <c r="N7" s="160">
        <f t="shared" ref="N7:N37" si="17">$L7</f>
        <v>4</v>
      </c>
      <c r="O7" s="160">
        <v>8</v>
      </c>
      <c r="P7" s="160">
        <f t="shared" ref="P7:P12" si="18">$L7</f>
        <v>4</v>
      </c>
      <c r="Q7" s="160">
        <v>8</v>
      </c>
      <c r="R7" s="160">
        <f t="shared" si="12"/>
        <v>4</v>
      </c>
      <c r="S7" s="160">
        <f t="shared" si="12"/>
        <v>4</v>
      </c>
      <c r="T7" s="160">
        <f t="shared" si="12"/>
        <v>4</v>
      </c>
      <c r="U7" s="161">
        <v>2</v>
      </c>
      <c r="V7" s="161">
        <v>8</v>
      </c>
      <c r="W7" s="161">
        <f>U7</f>
        <v>2</v>
      </c>
      <c r="X7" s="161">
        <f t="shared" ref="X7:X14" si="19">$U7</f>
        <v>2</v>
      </c>
      <c r="Y7" s="161">
        <v>8</v>
      </c>
      <c r="Z7" s="161">
        <f t="shared" ref="Z7:Z12" si="20">$U7</f>
        <v>2</v>
      </c>
      <c r="AA7" s="161">
        <v>8</v>
      </c>
      <c r="AB7" s="161">
        <v>8</v>
      </c>
      <c r="AC7" s="161">
        <f t="shared" ref="AC7:AC35" si="21">$U7</f>
        <v>2</v>
      </c>
      <c r="AD7" s="160">
        <v>2</v>
      </c>
      <c r="AE7" s="160">
        <f>AD7</f>
        <v>2</v>
      </c>
      <c r="AF7" s="160">
        <f t="shared" ref="AF7:AG14" si="22">$AD7</f>
        <v>2</v>
      </c>
      <c r="AG7" s="160">
        <f t="shared" si="22"/>
        <v>2</v>
      </c>
      <c r="AH7" s="160">
        <v>8</v>
      </c>
      <c r="AI7" s="160">
        <f t="shared" ref="AI7:AI12" si="23">$AD7</f>
        <v>2</v>
      </c>
      <c r="AJ7" s="160">
        <f t="shared" si="4"/>
        <v>2</v>
      </c>
      <c r="AK7" s="160">
        <f t="shared" si="5"/>
        <v>2</v>
      </c>
      <c r="AL7" s="160">
        <f t="shared" si="5"/>
        <v>2</v>
      </c>
      <c r="AM7" s="160">
        <f t="shared" si="6"/>
        <v>2</v>
      </c>
      <c r="AN7" s="155"/>
      <c r="AP7">
        <f t="shared" si="8"/>
        <v>4.6315789473684212</v>
      </c>
      <c r="AQ7">
        <f t="shared" si="9"/>
        <v>2.5589991118196247</v>
      </c>
      <c r="AS7">
        <v>0</v>
      </c>
      <c r="AT7">
        <v>8</v>
      </c>
      <c r="AU7">
        <v>0</v>
      </c>
      <c r="AV7">
        <v>0</v>
      </c>
      <c r="AX7" s="312">
        <f t="shared" si="10"/>
        <v>4.4240601428571509</v>
      </c>
      <c r="AY7">
        <f t="shared" si="11"/>
        <v>0.20751880451127036</v>
      </c>
    </row>
    <row r="8" spans="1:51" ht="14.45" customHeight="1" x14ac:dyDescent="0.2">
      <c r="A8" s="148" t="s">
        <v>445</v>
      </c>
      <c r="B8" s="161">
        <v>4</v>
      </c>
      <c r="C8" s="161">
        <f t="shared" ref="C8:D36" si="24">$B8</f>
        <v>4</v>
      </c>
      <c r="D8" s="161">
        <f t="shared" si="24"/>
        <v>4</v>
      </c>
      <c r="E8" s="161">
        <f t="shared" si="14"/>
        <v>4</v>
      </c>
      <c r="F8" s="161">
        <f t="shared" ref="F8:F37" si="25">$B8</f>
        <v>4</v>
      </c>
      <c r="G8" s="161">
        <f t="shared" si="15"/>
        <v>4</v>
      </c>
      <c r="H8" s="161">
        <f t="shared" ref="H8:H36" si="26">$B8</f>
        <v>4</v>
      </c>
      <c r="I8" s="161">
        <f t="shared" si="16"/>
        <v>4</v>
      </c>
      <c r="J8" s="161">
        <f t="shared" si="16"/>
        <v>4</v>
      </c>
      <c r="K8" s="161">
        <f t="shared" ref="K8:K14" si="27">$B8</f>
        <v>4</v>
      </c>
      <c r="L8" s="160">
        <v>4</v>
      </c>
      <c r="M8" s="160">
        <f t="shared" ref="M8:M37" si="28">$L8</f>
        <v>4</v>
      </c>
      <c r="N8" s="160">
        <f t="shared" si="17"/>
        <v>4</v>
      </c>
      <c r="O8" s="160">
        <f t="shared" ref="O8:O36" si="29">$L8</f>
        <v>4</v>
      </c>
      <c r="P8" s="160">
        <f t="shared" si="18"/>
        <v>4</v>
      </c>
      <c r="Q8" s="160">
        <f t="shared" ref="Q8:Q20" si="30">$L8</f>
        <v>4</v>
      </c>
      <c r="R8" s="160">
        <f t="shared" si="12"/>
        <v>4</v>
      </c>
      <c r="S8" s="160">
        <f t="shared" si="12"/>
        <v>4</v>
      </c>
      <c r="T8" s="160">
        <f t="shared" si="12"/>
        <v>4</v>
      </c>
      <c r="U8" s="161">
        <v>2</v>
      </c>
      <c r="V8" s="161">
        <f t="shared" ref="V8:W20" si="31">$U8</f>
        <v>2</v>
      </c>
      <c r="W8" s="161">
        <f t="shared" si="31"/>
        <v>2</v>
      </c>
      <c r="X8" s="161">
        <f t="shared" si="19"/>
        <v>2</v>
      </c>
      <c r="Y8" s="161">
        <f t="shared" ref="Y8:Y37" si="32">$U8</f>
        <v>2</v>
      </c>
      <c r="Z8" s="161">
        <f t="shared" si="20"/>
        <v>2</v>
      </c>
      <c r="AA8" s="161">
        <f t="shared" ref="AA8:AB29" si="33">$U8</f>
        <v>2</v>
      </c>
      <c r="AB8" s="161">
        <f t="shared" si="33"/>
        <v>2</v>
      </c>
      <c r="AC8" s="161">
        <f t="shared" si="21"/>
        <v>2</v>
      </c>
      <c r="AD8" s="160">
        <v>2</v>
      </c>
      <c r="AE8" s="160">
        <f>AD8</f>
        <v>2</v>
      </c>
      <c r="AF8" s="160">
        <f t="shared" si="22"/>
        <v>2</v>
      </c>
      <c r="AG8" s="160">
        <f t="shared" si="22"/>
        <v>2</v>
      </c>
      <c r="AH8" s="160">
        <f t="shared" ref="AH8:AH36" si="34">$AD8</f>
        <v>2</v>
      </c>
      <c r="AI8" s="160">
        <f t="shared" si="23"/>
        <v>2</v>
      </c>
      <c r="AJ8" s="160">
        <f t="shared" si="4"/>
        <v>2</v>
      </c>
      <c r="AK8" s="160">
        <f t="shared" si="5"/>
        <v>2</v>
      </c>
      <c r="AL8" s="160">
        <f t="shared" si="5"/>
        <v>2</v>
      </c>
      <c r="AM8" s="160">
        <f t="shared" si="6"/>
        <v>2</v>
      </c>
      <c r="AN8" s="155"/>
      <c r="AP8">
        <f t="shared" si="8"/>
        <v>3</v>
      </c>
      <c r="AQ8">
        <f t="shared" si="9"/>
        <v>1</v>
      </c>
      <c r="AS8">
        <v>0</v>
      </c>
      <c r="AT8">
        <v>5</v>
      </c>
      <c r="AU8">
        <v>0</v>
      </c>
      <c r="AV8">
        <v>0</v>
      </c>
      <c r="AX8" s="312">
        <f t="shared" si="10"/>
        <v>2.7650375892857189</v>
      </c>
      <c r="AY8">
        <f t="shared" si="11"/>
        <v>0.23496241071428114</v>
      </c>
    </row>
    <row r="9" spans="1:51" ht="14.45" customHeight="1" x14ac:dyDescent="0.2">
      <c r="A9" s="148" t="s">
        <v>446</v>
      </c>
      <c r="B9" s="161">
        <v>4</v>
      </c>
      <c r="C9" s="161">
        <f t="shared" si="24"/>
        <v>4</v>
      </c>
      <c r="D9" s="161">
        <f t="shared" si="24"/>
        <v>4</v>
      </c>
      <c r="E9" s="161">
        <f t="shared" si="14"/>
        <v>4</v>
      </c>
      <c r="F9" s="161">
        <f t="shared" si="25"/>
        <v>4</v>
      </c>
      <c r="G9" s="161">
        <f t="shared" si="15"/>
        <v>4</v>
      </c>
      <c r="H9" s="161">
        <f t="shared" si="26"/>
        <v>4</v>
      </c>
      <c r="I9" s="161">
        <f t="shared" si="16"/>
        <v>4</v>
      </c>
      <c r="J9" s="161">
        <f t="shared" si="16"/>
        <v>4</v>
      </c>
      <c r="K9" s="161">
        <f t="shared" si="27"/>
        <v>4</v>
      </c>
      <c r="L9" s="160">
        <v>4</v>
      </c>
      <c r="M9" s="160">
        <f t="shared" si="28"/>
        <v>4</v>
      </c>
      <c r="N9" s="160">
        <f t="shared" si="17"/>
        <v>4</v>
      </c>
      <c r="O9" s="160">
        <f t="shared" si="29"/>
        <v>4</v>
      </c>
      <c r="P9" s="160">
        <f t="shared" si="18"/>
        <v>4</v>
      </c>
      <c r="Q9" s="160">
        <f t="shared" si="30"/>
        <v>4</v>
      </c>
      <c r="R9" s="160">
        <f t="shared" si="12"/>
        <v>4</v>
      </c>
      <c r="S9" s="160">
        <f t="shared" si="12"/>
        <v>4</v>
      </c>
      <c r="T9" s="160">
        <f t="shared" si="12"/>
        <v>4</v>
      </c>
      <c r="U9" s="161">
        <v>2</v>
      </c>
      <c r="V9" s="161">
        <f t="shared" si="31"/>
        <v>2</v>
      </c>
      <c r="W9" s="161">
        <f t="shared" si="31"/>
        <v>2</v>
      </c>
      <c r="X9" s="161">
        <f t="shared" si="19"/>
        <v>2</v>
      </c>
      <c r="Y9" s="161">
        <f t="shared" si="32"/>
        <v>2</v>
      </c>
      <c r="Z9" s="161">
        <f t="shared" si="20"/>
        <v>2</v>
      </c>
      <c r="AA9" s="161">
        <f t="shared" si="33"/>
        <v>2</v>
      </c>
      <c r="AB9" s="161">
        <f t="shared" si="33"/>
        <v>2</v>
      </c>
      <c r="AC9" s="161">
        <f t="shared" si="21"/>
        <v>2</v>
      </c>
      <c r="AD9" s="160">
        <v>2</v>
      </c>
      <c r="AE9" s="160">
        <f>AF9</f>
        <v>2</v>
      </c>
      <c r="AF9" s="160">
        <f t="shared" si="22"/>
        <v>2</v>
      </c>
      <c r="AG9" s="160">
        <f t="shared" si="22"/>
        <v>2</v>
      </c>
      <c r="AH9" s="160">
        <f t="shared" si="34"/>
        <v>2</v>
      </c>
      <c r="AI9" s="160">
        <f t="shared" si="23"/>
        <v>2</v>
      </c>
      <c r="AJ9" s="160">
        <f t="shared" si="4"/>
        <v>2</v>
      </c>
      <c r="AK9" s="160">
        <f t="shared" ref="AK9:AK14" si="35">$AD9</f>
        <v>2</v>
      </c>
      <c r="AL9" s="160">
        <v>8</v>
      </c>
      <c r="AM9" s="160">
        <f t="shared" si="6"/>
        <v>2</v>
      </c>
      <c r="AN9" s="155"/>
      <c r="AP9">
        <f t="shared" si="8"/>
        <v>3.1578947368421053</v>
      </c>
      <c r="AQ9">
        <f t="shared" si="9"/>
        <v>1.2675362714518206</v>
      </c>
      <c r="AS9">
        <v>0</v>
      </c>
      <c r="AT9">
        <v>6</v>
      </c>
      <c r="AU9">
        <v>0</v>
      </c>
      <c r="AV9">
        <v>0</v>
      </c>
      <c r="AX9" s="312">
        <f t="shared" si="10"/>
        <v>3.3180451071428627</v>
      </c>
      <c r="AY9">
        <f t="shared" si="11"/>
        <v>0.16015037030075741</v>
      </c>
    </row>
    <row r="10" spans="1:51" ht="14.45" customHeight="1" x14ac:dyDescent="0.2">
      <c r="A10" s="148" t="s">
        <v>447</v>
      </c>
      <c r="B10" s="161">
        <v>4</v>
      </c>
      <c r="C10" s="161">
        <f t="shared" si="24"/>
        <v>4</v>
      </c>
      <c r="D10" s="161">
        <f t="shared" si="24"/>
        <v>4</v>
      </c>
      <c r="E10" s="161">
        <f t="shared" si="14"/>
        <v>4</v>
      </c>
      <c r="F10" s="161">
        <f t="shared" si="25"/>
        <v>4</v>
      </c>
      <c r="G10" s="161">
        <f t="shared" si="15"/>
        <v>4</v>
      </c>
      <c r="H10" s="161">
        <f t="shared" si="26"/>
        <v>4</v>
      </c>
      <c r="I10" s="161">
        <f t="shared" si="16"/>
        <v>4</v>
      </c>
      <c r="J10" s="161">
        <f t="shared" si="16"/>
        <v>4</v>
      </c>
      <c r="K10" s="161">
        <f t="shared" si="27"/>
        <v>4</v>
      </c>
      <c r="L10" s="160">
        <v>4</v>
      </c>
      <c r="M10" s="160">
        <f t="shared" si="28"/>
        <v>4</v>
      </c>
      <c r="N10" s="160">
        <f t="shared" si="17"/>
        <v>4</v>
      </c>
      <c r="O10" s="160">
        <f t="shared" si="29"/>
        <v>4</v>
      </c>
      <c r="P10" s="160">
        <f t="shared" si="18"/>
        <v>4</v>
      </c>
      <c r="Q10" s="160">
        <f t="shared" si="30"/>
        <v>4</v>
      </c>
      <c r="R10" s="160">
        <f t="shared" si="12"/>
        <v>4</v>
      </c>
      <c r="S10" s="160">
        <f t="shared" si="12"/>
        <v>4</v>
      </c>
      <c r="T10" s="160">
        <f t="shared" si="12"/>
        <v>4</v>
      </c>
      <c r="U10" s="161">
        <v>4</v>
      </c>
      <c r="V10" s="161">
        <f t="shared" si="31"/>
        <v>4</v>
      </c>
      <c r="W10" s="161">
        <f t="shared" si="31"/>
        <v>4</v>
      </c>
      <c r="X10" s="161">
        <f t="shared" si="19"/>
        <v>4</v>
      </c>
      <c r="Y10" s="161">
        <f t="shared" si="32"/>
        <v>4</v>
      </c>
      <c r="Z10" s="161">
        <f t="shared" si="20"/>
        <v>4</v>
      </c>
      <c r="AA10" s="161">
        <f t="shared" si="33"/>
        <v>4</v>
      </c>
      <c r="AB10" s="161">
        <f t="shared" si="33"/>
        <v>4</v>
      </c>
      <c r="AC10" s="161">
        <f t="shared" si="21"/>
        <v>4</v>
      </c>
      <c r="AD10" s="160">
        <v>4</v>
      </c>
      <c r="AE10" s="160">
        <f>AF10</f>
        <v>4</v>
      </c>
      <c r="AF10" s="160">
        <f t="shared" si="22"/>
        <v>4</v>
      </c>
      <c r="AG10" s="160">
        <f t="shared" si="22"/>
        <v>4</v>
      </c>
      <c r="AH10" s="160">
        <f t="shared" si="34"/>
        <v>4</v>
      </c>
      <c r="AI10" s="160">
        <f t="shared" si="23"/>
        <v>4</v>
      </c>
      <c r="AJ10" s="160">
        <f t="shared" si="4"/>
        <v>4</v>
      </c>
      <c r="AK10" s="160">
        <f t="shared" si="35"/>
        <v>4</v>
      </c>
      <c r="AL10" s="160">
        <f t="shared" ref="AL10:AL37" si="36">$AD10</f>
        <v>4</v>
      </c>
      <c r="AM10" s="160">
        <f t="shared" si="6"/>
        <v>4</v>
      </c>
      <c r="AN10" s="155"/>
      <c r="AP10">
        <f t="shared" si="8"/>
        <v>4</v>
      </c>
      <c r="AQ10">
        <f t="shared" si="9"/>
        <v>0</v>
      </c>
      <c r="AS10">
        <v>0</v>
      </c>
      <c r="AT10">
        <v>7</v>
      </c>
      <c r="AU10">
        <v>0</v>
      </c>
      <c r="AV10">
        <v>0</v>
      </c>
      <c r="AX10" s="312">
        <f t="shared" si="10"/>
        <v>3.8710526250000066</v>
      </c>
      <c r="AY10">
        <f t="shared" si="11"/>
        <v>0.12894737499999342</v>
      </c>
    </row>
    <row r="11" spans="1:51" ht="14.45" customHeight="1" x14ac:dyDescent="0.2">
      <c r="A11" s="148" t="s">
        <v>448</v>
      </c>
      <c r="B11" s="161">
        <v>4</v>
      </c>
      <c r="C11" s="161">
        <f t="shared" si="24"/>
        <v>4</v>
      </c>
      <c r="D11" s="161">
        <f t="shared" si="24"/>
        <v>4</v>
      </c>
      <c r="E11" s="161">
        <f t="shared" si="14"/>
        <v>4</v>
      </c>
      <c r="F11" s="161">
        <f t="shared" si="25"/>
        <v>4</v>
      </c>
      <c r="G11" s="161">
        <f t="shared" si="15"/>
        <v>4</v>
      </c>
      <c r="H11" s="161">
        <f t="shared" si="26"/>
        <v>4</v>
      </c>
      <c r="I11" s="161">
        <f t="shared" si="16"/>
        <v>4</v>
      </c>
      <c r="J11" s="161">
        <f t="shared" si="16"/>
        <v>4</v>
      </c>
      <c r="K11" s="161">
        <f t="shared" si="27"/>
        <v>4</v>
      </c>
      <c r="L11" s="160">
        <v>4</v>
      </c>
      <c r="M11" s="160">
        <f t="shared" si="28"/>
        <v>4</v>
      </c>
      <c r="N11" s="160">
        <f t="shared" si="17"/>
        <v>4</v>
      </c>
      <c r="O11" s="160">
        <f t="shared" si="29"/>
        <v>4</v>
      </c>
      <c r="P11" s="160">
        <f t="shared" si="18"/>
        <v>4</v>
      </c>
      <c r="Q11" s="160">
        <f t="shared" si="30"/>
        <v>4</v>
      </c>
      <c r="R11" s="160">
        <f t="shared" si="12"/>
        <v>4</v>
      </c>
      <c r="S11" s="160">
        <f t="shared" si="12"/>
        <v>4</v>
      </c>
      <c r="T11" s="160">
        <f t="shared" si="12"/>
        <v>4</v>
      </c>
      <c r="U11" s="161">
        <v>4</v>
      </c>
      <c r="V11" s="161">
        <f t="shared" si="31"/>
        <v>4</v>
      </c>
      <c r="W11" s="161">
        <f t="shared" si="31"/>
        <v>4</v>
      </c>
      <c r="X11" s="161">
        <f t="shared" si="19"/>
        <v>4</v>
      </c>
      <c r="Y11" s="161">
        <f t="shared" si="32"/>
        <v>4</v>
      </c>
      <c r="Z11" s="161">
        <f t="shared" si="20"/>
        <v>4</v>
      </c>
      <c r="AA11" s="161">
        <f t="shared" si="33"/>
        <v>4</v>
      </c>
      <c r="AB11" s="161">
        <f t="shared" si="33"/>
        <v>4</v>
      </c>
      <c r="AC11" s="161">
        <f t="shared" si="21"/>
        <v>4</v>
      </c>
      <c r="AD11" s="160">
        <v>4</v>
      </c>
      <c r="AE11" s="160">
        <f>AF11</f>
        <v>4</v>
      </c>
      <c r="AF11" s="160">
        <f t="shared" si="22"/>
        <v>4</v>
      </c>
      <c r="AG11" s="160">
        <f t="shared" si="22"/>
        <v>4</v>
      </c>
      <c r="AH11" s="160">
        <f t="shared" si="34"/>
        <v>4</v>
      </c>
      <c r="AI11" s="160">
        <f t="shared" si="23"/>
        <v>4</v>
      </c>
      <c r="AJ11" s="160">
        <f t="shared" si="4"/>
        <v>4</v>
      </c>
      <c r="AK11" s="160">
        <f t="shared" si="35"/>
        <v>4</v>
      </c>
      <c r="AL11" s="160">
        <f t="shared" si="36"/>
        <v>4</v>
      </c>
      <c r="AM11" s="160">
        <f t="shared" si="6"/>
        <v>4</v>
      </c>
      <c r="AN11" s="155"/>
      <c r="AP11">
        <f t="shared" si="8"/>
        <v>4</v>
      </c>
      <c r="AQ11">
        <f t="shared" si="9"/>
        <v>0</v>
      </c>
      <c r="AS11">
        <v>0</v>
      </c>
      <c r="AT11">
        <v>7</v>
      </c>
      <c r="AU11">
        <v>0</v>
      </c>
      <c r="AV11">
        <v>0</v>
      </c>
      <c r="AX11" s="312">
        <f t="shared" si="10"/>
        <v>3.8710526250000066</v>
      </c>
      <c r="AY11">
        <f t="shared" si="11"/>
        <v>0.12894737499999342</v>
      </c>
    </row>
    <row r="12" spans="1:51" ht="14.45" customHeight="1" x14ac:dyDescent="0.2">
      <c r="A12" s="148" t="s">
        <v>449</v>
      </c>
      <c r="B12" s="161">
        <v>4</v>
      </c>
      <c r="C12" s="161">
        <f t="shared" si="24"/>
        <v>4</v>
      </c>
      <c r="D12" s="161">
        <f t="shared" si="24"/>
        <v>4</v>
      </c>
      <c r="E12" s="161">
        <f t="shared" si="14"/>
        <v>4</v>
      </c>
      <c r="F12" s="161">
        <f t="shared" si="25"/>
        <v>4</v>
      </c>
      <c r="G12" s="161">
        <f t="shared" si="15"/>
        <v>4</v>
      </c>
      <c r="H12" s="161">
        <f t="shared" si="26"/>
        <v>4</v>
      </c>
      <c r="I12" s="161">
        <f t="shared" si="16"/>
        <v>4</v>
      </c>
      <c r="J12" s="161">
        <f t="shared" si="16"/>
        <v>4</v>
      </c>
      <c r="K12" s="161">
        <f t="shared" si="27"/>
        <v>4</v>
      </c>
      <c r="L12" s="160">
        <v>4</v>
      </c>
      <c r="M12" s="160">
        <f t="shared" si="28"/>
        <v>4</v>
      </c>
      <c r="N12" s="160">
        <f t="shared" si="17"/>
        <v>4</v>
      </c>
      <c r="O12" s="160">
        <f t="shared" si="29"/>
        <v>4</v>
      </c>
      <c r="P12" s="160">
        <f t="shared" si="18"/>
        <v>4</v>
      </c>
      <c r="Q12" s="160">
        <f t="shared" si="30"/>
        <v>4</v>
      </c>
      <c r="R12" s="160">
        <f t="shared" si="12"/>
        <v>4</v>
      </c>
      <c r="S12" s="160">
        <f t="shared" si="12"/>
        <v>4</v>
      </c>
      <c r="T12" s="160">
        <f t="shared" si="12"/>
        <v>4</v>
      </c>
      <c r="U12" s="161">
        <v>2</v>
      </c>
      <c r="V12" s="161">
        <f t="shared" si="31"/>
        <v>2</v>
      </c>
      <c r="W12" s="161">
        <f t="shared" si="31"/>
        <v>2</v>
      </c>
      <c r="X12" s="161">
        <f t="shared" si="19"/>
        <v>2</v>
      </c>
      <c r="Y12" s="161">
        <f t="shared" si="32"/>
        <v>2</v>
      </c>
      <c r="Z12" s="161">
        <f t="shared" si="20"/>
        <v>2</v>
      </c>
      <c r="AA12" s="161">
        <f t="shared" si="33"/>
        <v>2</v>
      </c>
      <c r="AB12" s="161">
        <f t="shared" si="33"/>
        <v>2</v>
      </c>
      <c r="AC12" s="161">
        <f t="shared" si="21"/>
        <v>2</v>
      </c>
      <c r="AD12" s="160">
        <v>2</v>
      </c>
      <c r="AE12" s="160">
        <f>AF12</f>
        <v>2</v>
      </c>
      <c r="AF12" s="160">
        <f t="shared" si="22"/>
        <v>2</v>
      </c>
      <c r="AG12" s="160">
        <f t="shared" si="22"/>
        <v>2</v>
      </c>
      <c r="AH12" s="160">
        <f t="shared" si="34"/>
        <v>2</v>
      </c>
      <c r="AI12" s="160">
        <f t="shared" si="23"/>
        <v>2</v>
      </c>
      <c r="AJ12" s="160">
        <f t="shared" si="4"/>
        <v>2</v>
      </c>
      <c r="AK12" s="160">
        <f t="shared" si="35"/>
        <v>2</v>
      </c>
      <c r="AL12" s="160">
        <f t="shared" si="36"/>
        <v>2</v>
      </c>
      <c r="AM12" s="160">
        <f t="shared" si="6"/>
        <v>2</v>
      </c>
      <c r="AN12" s="155"/>
      <c r="AP12">
        <f t="shared" si="8"/>
        <v>3</v>
      </c>
      <c r="AQ12">
        <f t="shared" si="9"/>
        <v>1</v>
      </c>
      <c r="AS12">
        <v>0</v>
      </c>
      <c r="AT12">
        <v>5</v>
      </c>
      <c r="AU12">
        <v>0</v>
      </c>
      <c r="AV12">
        <v>0</v>
      </c>
      <c r="AX12" s="312">
        <f t="shared" si="10"/>
        <v>2.7650375892857189</v>
      </c>
      <c r="AY12">
        <f t="shared" si="11"/>
        <v>0.23496241071428114</v>
      </c>
    </row>
    <row r="13" spans="1:51" ht="14.45" customHeight="1" x14ac:dyDescent="0.2">
      <c r="A13" s="148" t="s">
        <v>450</v>
      </c>
      <c r="B13" s="161">
        <v>4</v>
      </c>
      <c r="C13" s="161">
        <f t="shared" si="24"/>
        <v>4</v>
      </c>
      <c r="D13" s="161">
        <f t="shared" si="24"/>
        <v>4</v>
      </c>
      <c r="E13" s="161">
        <f t="shared" si="14"/>
        <v>4</v>
      </c>
      <c r="F13" s="161">
        <f t="shared" si="25"/>
        <v>4</v>
      </c>
      <c r="G13" s="161">
        <f t="shared" si="15"/>
        <v>4</v>
      </c>
      <c r="H13" s="161">
        <f t="shared" si="26"/>
        <v>4</v>
      </c>
      <c r="I13" s="161">
        <f t="shared" si="16"/>
        <v>4</v>
      </c>
      <c r="J13" s="161">
        <f t="shared" si="16"/>
        <v>4</v>
      </c>
      <c r="K13" s="161">
        <f t="shared" si="27"/>
        <v>4</v>
      </c>
      <c r="L13" s="160">
        <v>4</v>
      </c>
      <c r="M13" s="160">
        <f t="shared" si="28"/>
        <v>4</v>
      </c>
      <c r="N13" s="160">
        <f t="shared" si="17"/>
        <v>4</v>
      </c>
      <c r="O13" s="160">
        <f t="shared" si="29"/>
        <v>4</v>
      </c>
      <c r="P13" s="160">
        <v>8</v>
      </c>
      <c r="Q13" s="160">
        <f t="shared" si="30"/>
        <v>4</v>
      </c>
      <c r="R13" s="160">
        <f t="shared" ref="R13:S20" si="37">$L13</f>
        <v>4</v>
      </c>
      <c r="S13" s="160">
        <f t="shared" si="37"/>
        <v>4</v>
      </c>
      <c r="T13" s="160">
        <v>8</v>
      </c>
      <c r="U13" s="161">
        <v>2</v>
      </c>
      <c r="V13" s="161">
        <f t="shared" si="31"/>
        <v>2</v>
      </c>
      <c r="W13" s="161">
        <f t="shared" si="31"/>
        <v>2</v>
      </c>
      <c r="X13" s="161">
        <f t="shared" si="19"/>
        <v>2</v>
      </c>
      <c r="Y13" s="161">
        <f t="shared" si="32"/>
        <v>2</v>
      </c>
      <c r="Z13" s="161">
        <v>8</v>
      </c>
      <c r="AA13" s="161">
        <f t="shared" si="33"/>
        <v>2</v>
      </c>
      <c r="AB13" s="161">
        <f t="shared" si="33"/>
        <v>2</v>
      </c>
      <c r="AC13" s="161">
        <f t="shared" si="21"/>
        <v>2</v>
      </c>
      <c r="AD13" s="160">
        <v>2</v>
      </c>
      <c r="AE13" s="160">
        <f t="shared" ref="AE13:AE36" si="38">$AD13</f>
        <v>2</v>
      </c>
      <c r="AF13" s="160">
        <f t="shared" si="22"/>
        <v>2</v>
      </c>
      <c r="AG13" s="160">
        <f t="shared" si="22"/>
        <v>2</v>
      </c>
      <c r="AH13" s="160">
        <f t="shared" si="34"/>
        <v>2</v>
      </c>
      <c r="AI13" s="160">
        <v>8</v>
      </c>
      <c r="AJ13" s="160">
        <v>8</v>
      </c>
      <c r="AK13" s="160">
        <f t="shared" si="35"/>
        <v>2</v>
      </c>
      <c r="AL13" s="160">
        <f t="shared" si="36"/>
        <v>2</v>
      </c>
      <c r="AM13" s="160">
        <f>$AD13</f>
        <v>2</v>
      </c>
      <c r="AN13" s="155"/>
      <c r="AP13">
        <f t="shared" si="8"/>
        <v>3.6842105263157894</v>
      </c>
      <c r="AQ13">
        <f t="shared" si="9"/>
        <v>1.9208723779889114</v>
      </c>
      <c r="AS13">
        <v>0</v>
      </c>
      <c r="AT13">
        <v>7</v>
      </c>
      <c r="AU13">
        <v>0</v>
      </c>
      <c r="AV13">
        <v>0</v>
      </c>
      <c r="AX13" s="312">
        <f t="shared" si="10"/>
        <v>3.8710526250000066</v>
      </c>
      <c r="AY13">
        <f t="shared" si="11"/>
        <v>0.18684209868421719</v>
      </c>
    </row>
    <row r="14" spans="1:51" ht="14.45" customHeight="1" x14ac:dyDescent="0.2">
      <c r="A14" s="148" t="s">
        <v>451</v>
      </c>
      <c r="B14" s="161">
        <v>8</v>
      </c>
      <c r="C14" s="161">
        <f t="shared" si="24"/>
        <v>8</v>
      </c>
      <c r="D14" s="161">
        <f t="shared" si="24"/>
        <v>8</v>
      </c>
      <c r="E14" s="161">
        <f t="shared" si="14"/>
        <v>8</v>
      </c>
      <c r="F14" s="161">
        <f t="shared" si="25"/>
        <v>8</v>
      </c>
      <c r="G14" s="161">
        <f t="shared" si="15"/>
        <v>8</v>
      </c>
      <c r="H14" s="161">
        <f t="shared" si="26"/>
        <v>8</v>
      </c>
      <c r="I14" s="161">
        <f t="shared" si="16"/>
        <v>8</v>
      </c>
      <c r="J14" s="161">
        <f t="shared" si="16"/>
        <v>8</v>
      </c>
      <c r="K14" s="161">
        <f t="shared" si="27"/>
        <v>8</v>
      </c>
      <c r="L14" s="160">
        <v>8</v>
      </c>
      <c r="M14" s="160">
        <f t="shared" si="28"/>
        <v>8</v>
      </c>
      <c r="N14" s="160">
        <f t="shared" si="17"/>
        <v>8</v>
      </c>
      <c r="O14" s="160">
        <f t="shared" si="29"/>
        <v>8</v>
      </c>
      <c r="P14" s="160">
        <f>$L14</f>
        <v>8</v>
      </c>
      <c r="Q14" s="160">
        <f t="shared" si="30"/>
        <v>8</v>
      </c>
      <c r="R14" s="160">
        <f t="shared" si="37"/>
        <v>8</v>
      </c>
      <c r="S14" s="160">
        <f t="shared" si="37"/>
        <v>8</v>
      </c>
      <c r="T14" s="160">
        <f t="shared" ref="T14:T37" si="39">$L14</f>
        <v>8</v>
      </c>
      <c r="U14" s="161">
        <v>2</v>
      </c>
      <c r="V14" s="161">
        <f t="shared" si="31"/>
        <v>2</v>
      </c>
      <c r="W14" s="161">
        <f t="shared" si="31"/>
        <v>2</v>
      </c>
      <c r="X14" s="161">
        <f t="shared" si="19"/>
        <v>2</v>
      </c>
      <c r="Y14" s="161">
        <f t="shared" si="32"/>
        <v>2</v>
      </c>
      <c r="Z14" s="161">
        <f t="shared" ref="Z14:Z22" si="40">$U14</f>
        <v>2</v>
      </c>
      <c r="AA14" s="161">
        <f t="shared" si="33"/>
        <v>2</v>
      </c>
      <c r="AB14" s="161">
        <f t="shared" si="33"/>
        <v>2</v>
      </c>
      <c r="AC14" s="161">
        <f t="shared" si="21"/>
        <v>2</v>
      </c>
      <c r="AD14" s="160">
        <v>2</v>
      </c>
      <c r="AE14" s="160">
        <f t="shared" si="38"/>
        <v>2</v>
      </c>
      <c r="AF14" s="160">
        <f t="shared" si="22"/>
        <v>2</v>
      </c>
      <c r="AG14" s="160">
        <f t="shared" si="22"/>
        <v>2</v>
      </c>
      <c r="AH14" s="160">
        <f t="shared" si="34"/>
        <v>2</v>
      </c>
      <c r="AI14" s="160">
        <f t="shared" ref="AI14:AJ29" si="41">$AD14</f>
        <v>2</v>
      </c>
      <c r="AJ14" s="160">
        <f t="shared" si="41"/>
        <v>2</v>
      </c>
      <c r="AK14" s="160">
        <f t="shared" si="35"/>
        <v>2</v>
      </c>
      <c r="AL14" s="160">
        <f t="shared" si="36"/>
        <v>2</v>
      </c>
      <c r="AM14" s="160">
        <f>$AD14</f>
        <v>2</v>
      </c>
      <c r="AN14" s="155"/>
      <c r="AP14">
        <f t="shared" si="8"/>
        <v>5</v>
      </c>
      <c r="AQ14">
        <f t="shared" si="9"/>
        <v>3</v>
      </c>
      <c r="AS14">
        <v>0</v>
      </c>
      <c r="AT14">
        <v>9</v>
      </c>
      <c r="AU14">
        <v>0</v>
      </c>
      <c r="AV14">
        <v>0</v>
      </c>
      <c r="AX14" s="312">
        <f t="shared" si="10"/>
        <v>4.9770676607142939</v>
      </c>
      <c r="AY14">
        <f t="shared" si="11"/>
        <v>2.2932339285706149E-2</v>
      </c>
    </row>
    <row r="15" spans="1:51" ht="14.45" customHeight="1" x14ac:dyDescent="0.2">
      <c r="A15" s="148" t="s">
        <v>413</v>
      </c>
      <c r="B15" s="162">
        <v>4</v>
      </c>
      <c r="C15" s="162">
        <f t="shared" si="24"/>
        <v>4</v>
      </c>
      <c r="D15" s="162">
        <f t="shared" si="24"/>
        <v>4</v>
      </c>
      <c r="E15" s="162">
        <f t="shared" si="14"/>
        <v>4</v>
      </c>
      <c r="F15" s="162">
        <f t="shared" si="25"/>
        <v>4</v>
      </c>
      <c r="G15" s="162">
        <v>8</v>
      </c>
      <c r="H15" s="162">
        <f t="shared" si="26"/>
        <v>4</v>
      </c>
      <c r="I15" s="162">
        <f t="shared" si="16"/>
        <v>4</v>
      </c>
      <c r="J15" s="162">
        <f t="shared" si="16"/>
        <v>4</v>
      </c>
      <c r="K15" s="162">
        <v>8</v>
      </c>
      <c r="L15" s="163">
        <v>4</v>
      </c>
      <c r="M15" s="163">
        <f t="shared" si="28"/>
        <v>4</v>
      </c>
      <c r="N15" s="163">
        <f t="shared" si="17"/>
        <v>4</v>
      </c>
      <c r="O15" s="163">
        <f t="shared" si="29"/>
        <v>4</v>
      </c>
      <c r="P15" s="163">
        <v>8</v>
      </c>
      <c r="Q15" s="163">
        <f t="shared" si="30"/>
        <v>4</v>
      </c>
      <c r="R15" s="163">
        <f t="shared" si="37"/>
        <v>4</v>
      </c>
      <c r="S15" s="163">
        <f t="shared" si="37"/>
        <v>4</v>
      </c>
      <c r="T15" s="163">
        <f t="shared" si="39"/>
        <v>4</v>
      </c>
      <c r="U15" s="162">
        <v>4</v>
      </c>
      <c r="V15" s="162">
        <f t="shared" si="31"/>
        <v>4</v>
      </c>
      <c r="W15" s="162">
        <f t="shared" si="31"/>
        <v>4</v>
      </c>
      <c r="X15" s="162">
        <v>8</v>
      </c>
      <c r="Y15" s="162">
        <f t="shared" si="32"/>
        <v>4</v>
      </c>
      <c r="Z15" s="162">
        <f t="shared" si="40"/>
        <v>4</v>
      </c>
      <c r="AA15" s="162">
        <f t="shared" si="33"/>
        <v>4</v>
      </c>
      <c r="AB15" s="162">
        <f t="shared" si="33"/>
        <v>4</v>
      </c>
      <c r="AC15" s="162">
        <f t="shared" si="21"/>
        <v>4</v>
      </c>
      <c r="AD15" s="163">
        <v>4</v>
      </c>
      <c r="AE15" s="163">
        <f t="shared" si="38"/>
        <v>4</v>
      </c>
      <c r="AF15" s="163">
        <f t="shared" ref="AF15:AF24" si="42">$AD15</f>
        <v>4</v>
      </c>
      <c r="AG15" s="163">
        <v>8</v>
      </c>
      <c r="AH15" s="163">
        <f t="shared" si="34"/>
        <v>4</v>
      </c>
      <c r="AI15" s="163">
        <f t="shared" si="41"/>
        <v>4</v>
      </c>
      <c r="AJ15" s="163">
        <f t="shared" si="41"/>
        <v>4</v>
      </c>
      <c r="AK15" s="163">
        <v>8</v>
      </c>
      <c r="AL15" s="163">
        <f t="shared" si="36"/>
        <v>4</v>
      </c>
      <c r="AM15" s="163">
        <v>8</v>
      </c>
      <c r="AN15" s="155"/>
      <c r="AP15">
        <f t="shared" si="8"/>
        <v>4.7368421052631575</v>
      </c>
      <c r="AQ15">
        <f t="shared" si="9"/>
        <v>1.5506231434374984</v>
      </c>
      <c r="AS15">
        <v>0</v>
      </c>
      <c r="AT15">
        <v>9</v>
      </c>
      <c r="AU15">
        <v>0</v>
      </c>
      <c r="AV15">
        <v>0</v>
      </c>
      <c r="AX15" s="312">
        <f t="shared" si="10"/>
        <v>4.9770676607142939</v>
      </c>
      <c r="AY15">
        <f t="shared" si="11"/>
        <v>0.24022555545113633</v>
      </c>
    </row>
    <row r="16" spans="1:51" ht="14.45" customHeight="1" x14ac:dyDescent="0.2">
      <c r="A16" s="148" t="s">
        <v>452</v>
      </c>
      <c r="B16" s="157">
        <v>4</v>
      </c>
      <c r="C16" s="157">
        <f t="shared" si="24"/>
        <v>4</v>
      </c>
      <c r="D16" s="157">
        <f t="shared" si="24"/>
        <v>4</v>
      </c>
      <c r="E16" s="157">
        <f t="shared" si="14"/>
        <v>4</v>
      </c>
      <c r="F16" s="157">
        <f t="shared" si="25"/>
        <v>4</v>
      </c>
      <c r="G16" s="157">
        <v>8</v>
      </c>
      <c r="H16" s="157">
        <f t="shared" si="26"/>
        <v>4</v>
      </c>
      <c r="I16" s="157">
        <f t="shared" si="16"/>
        <v>4</v>
      </c>
      <c r="J16" s="157">
        <f t="shared" si="16"/>
        <v>4</v>
      </c>
      <c r="K16" s="157">
        <v>8</v>
      </c>
      <c r="L16" s="159">
        <v>4</v>
      </c>
      <c r="M16" s="159">
        <f t="shared" si="28"/>
        <v>4</v>
      </c>
      <c r="N16" s="159">
        <f t="shared" si="17"/>
        <v>4</v>
      </c>
      <c r="O16" s="159">
        <f t="shared" si="29"/>
        <v>4</v>
      </c>
      <c r="P16" s="159">
        <v>8</v>
      </c>
      <c r="Q16" s="159">
        <f t="shared" si="30"/>
        <v>4</v>
      </c>
      <c r="R16" s="159">
        <f t="shared" si="37"/>
        <v>4</v>
      </c>
      <c r="S16" s="159">
        <f t="shared" si="37"/>
        <v>4</v>
      </c>
      <c r="T16" s="159">
        <f t="shared" si="39"/>
        <v>4</v>
      </c>
      <c r="U16" s="157">
        <v>4</v>
      </c>
      <c r="V16" s="157">
        <f t="shared" si="31"/>
        <v>4</v>
      </c>
      <c r="W16" s="157">
        <f t="shared" si="31"/>
        <v>4</v>
      </c>
      <c r="X16" s="157">
        <v>8</v>
      </c>
      <c r="Y16" s="157">
        <f t="shared" si="32"/>
        <v>4</v>
      </c>
      <c r="Z16" s="157">
        <f t="shared" si="40"/>
        <v>4</v>
      </c>
      <c r="AA16" s="157">
        <f t="shared" si="33"/>
        <v>4</v>
      </c>
      <c r="AB16" s="157">
        <f t="shared" si="33"/>
        <v>4</v>
      </c>
      <c r="AC16" s="157">
        <f t="shared" si="21"/>
        <v>4</v>
      </c>
      <c r="AD16" s="159">
        <v>4</v>
      </c>
      <c r="AE16" s="159">
        <f t="shared" si="38"/>
        <v>4</v>
      </c>
      <c r="AF16" s="159">
        <f t="shared" si="42"/>
        <v>4</v>
      </c>
      <c r="AG16" s="159">
        <v>8</v>
      </c>
      <c r="AH16" s="159">
        <f t="shared" si="34"/>
        <v>4</v>
      </c>
      <c r="AI16" s="159">
        <f t="shared" si="41"/>
        <v>4</v>
      </c>
      <c r="AJ16" s="159">
        <f t="shared" si="41"/>
        <v>4</v>
      </c>
      <c r="AK16" s="159">
        <v>8</v>
      </c>
      <c r="AL16" s="159">
        <f t="shared" si="36"/>
        <v>4</v>
      </c>
      <c r="AM16" s="159">
        <v>8</v>
      </c>
      <c r="AN16" s="155"/>
      <c r="AP16">
        <f t="shared" si="8"/>
        <v>4.7368421052631575</v>
      </c>
      <c r="AQ16">
        <f t="shared" si="9"/>
        <v>1.5506231434374984</v>
      </c>
      <c r="AS16">
        <v>0</v>
      </c>
      <c r="AT16">
        <v>9</v>
      </c>
      <c r="AU16">
        <v>0</v>
      </c>
      <c r="AV16">
        <v>0</v>
      </c>
      <c r="AX16" s="312">
        <f t="shared" si="10"/>
        <v>4.9770676607142939</v>
      </c>
      <c r="AY16">
        <f t="shared" si="11"/>
        <v>0.24022555545113633</v>
      </c>
    </row>
    <row r="17" spans="1:51" ht="14.45" customHeight="1" x14ac:dyDescent="0.2">
      <c r="A17" s="148" t="s">
        <v>453</v>
      </c>
      <c r="B17" s="161">
        <v>4</v>
      </c>
      <c r="C17" s="161">
        <f t="shared" si="24"/>
        <v>4</v>
      </c>
      <c r="D17" s="161">
        <f t="shared" si="24"/>
        <v>4</v>
      </c>
      <c r="E17" s="161">
        <f t="shared" si="14"/>
        <v>4</v>
      </c>
      <c r="F17" s="161">
        <f t="shared" si="25"/>
        <v>4</v>
      </c>
      <c r="G17" s="161">
        <v>8</v>
      </c>
      <c r="H17" s="161">
        <f t="shared" si="26"/>
        <v>4</v>
      </c>
      <c r="I17" s="161">
        <f t="shared" si="16"/>
        <v>4</v>
      </c>
      <c r="J17" s="161">
        <f t="shared" si="16"/>
        <v>4</v>
      </c>
      <c r="K17" s="161">
        <v>8</v>
      </c>
      <c r="L17" s="160">
        <v>4</v>
      </c>
      <c r="M17" s="160">
        <f t="shared" si="28"/>
        <v>4</v>
      </c>
      <c r="N17" s="160">
        <f t="shared" si="17"/>
        <v>4</v>
      </c>
      <c r="O17" s="160">
        <f t="shared" si="29"/>
        <v>4</v>
      </c>
      <c r="P17" s="160">
        <v>8</v>
      </c>
      <c r="Q17" s="160">
        <f t="shared" si="30"/>
        <v>4</v>
      </c>
      <c r="R17" s="160">
        <f t="shared" si="37"/>
        <v>4</v>
      </c>
      <c r="S17" s="160">
        <f t="shared" si="37"/>
        <v>4</v>
      </c>
      <c r="T17" s="160">
        <f t="shared" si="39"/>
        <v>4</v>
      </c>
      <c r="U17" s="161">
        <v>4</v>
      </c>
      <c r="V17" s="161">
        <f t="shared" si="31"/>
        <v>4</v>
      </c>
      <c r="W17" s="161">
        <f t="shared" si="31"/>
        <v>4</v>
      </c>
      <c r="X17" s="161">
        <v>8</v>
      </c>
      <c r="Y17" s="161">
        <f t="shared" si="32"/>
        <v>4</v>
      </c>
      <c r="Z17" s="161">
        <f t="shared" si="40"/>
        <v>4</v>
      </c>
      <c r="AA17" s="161">
        <f t="shared" si="33"/>
        <v>4</v>
      </c>
      <c r="AB17" s="161">
        <f t="shared" si="33"/>
        <v>4</v>
      </c>
      <c r="AC17" s="161">
        <f t="shared" si="21"/>
        <v>4</v>
      </c>
      <c r="AD17" s="160">
        <v>4</v>
      </c>
      <c r="AE17" s="160">
        <f t="shared" si="38"/>
        <v>4</v>
      </c>
      <c r="AF17" s="160">
        <f t="shared" si="42"/>
        <v>4</v>
      </c>
      <c r="AG17" s="160">
        <v>8</v>
      </c>
      <c r="AH17" s="160">
        <f t="shared" si="34"/>
        <v>4</v>
      </c>
      <c r="AI17" s="160">
        <f t="shared" si="41"/>
        <v>4</v>
      </c>
      <c r="AJ17" s="160">
        <f t="shared" si="41"/>
        <v>4</v>
      </c>
      <c r="AK17" s="160">
        <v>8</v>
      </c>
      <c r="AL17" s="160">
        <f t="shared" si="36"/>
        <v>4</v>
      </c>
      <c r="AM17" s="160">
        <v>8</v>
      </c>
      <c r="AN17" s="155"/>
      <c r="AP17">
        <f t="shared" si="8"/>
        <v>4.7368421052631575</v>
      </c>
      <c r="AQ17">
        <f t="shared" si="9"/>
        <v>1.5506231434374984</v>
      </c>
      <c r="AS17">
        <v>0</v>
      </c>
      <c r="AT17">
        <v>0</v>
      </c>
      <c r="AU17">
        <v>9</v>
      </c>
      <c r="AV17">
        <v>0</v>
      </c>
      <c r="AX17" s="312">
        <f t="shared" si="10"/>
        <v>4.9770676607142939</v>
      </c>
      <c r="AY17">
        <f t="shared" si="11"/>
        <v>0.24022555545113633</v>
      </c>
    </row>
    <row r="18" spans="1:51" ht="14.45" customHeight="1" x14ac:dyDescent="0.2">
      <c r="A18" s="148" t="s">
        <v>454</v>
      </c>
      <c r="B18" s="161">
        <v>4</v>
      </c>
      <c r="C18" s="161">
        <f t="shared" si="24"/>
        <v>4</v>
      </c>
      <c r="D18" s="161">
        <f t="shared" si="24"/>
        <v>4</v>
      </c>
      <c r="E18" s="161">
        <f t="shared" si="14"/>
        <v>4</v>
      </c>
      <c r="F18" s="161">
        <f t="shared" si="25"/>
        <v>4</v>
      </c>
      <c r="G18" s="161">
        <v>8</v>
      </c>
      <c r="H18" s="161">
        <f t="shared" si="26"/>
        <v>4</v>
      </c>
      <c r="I18" s="161">
        <f t="shared" si="16"/>
        <v>4</v>
      </c>
      <c r="J18" s="161">
        <f t="shared" si="16"/>
        <v>4</v>
      </c>
      <c r="K18" s="161">
        <v>8</v>
      </c>
      <c r="L18" s="160">
        <v>4</v>
      </c>
      <c r="M18" s="160">
        <f t="shared" si="28"/>
        <v>4</v>
      </c>
      <c r="N18" s="160">
        <f t="shared" si="17"/>
        <v>4</v>
      </c>
      <c r="O18" s="160">
        <f t="shared" si="29"/>
        <v>4</v>
      </c>
      <c r="P18" s="160">
        <v>8</v>
      </c>
      <c r="Q18" s="160">
        <f t="shared" si="30"/>
        <v>4</v>
      </c>
      <c r="R18" s="160">
        <f t="shared" si="37"/>
        <v>4</v>
      </c>
      <c r="S18" s="160">
        <f t="shared" si="37"/>
        <v>4</v>
      </c>
      <c r="T18" s="160">
        <f t="shared" si="39"/>
        <v>4</v>
      </c>
      <c r="U18" s="161">
        <v>4</v>
      </c>
      <c r="V18" s="161">
        <f t="shared" si="31"/>
        <v>4</v>
      </c>
      <c r="W18" s="161">
        <f t="shared" si="31"/>
        <v>4</v>
      </c>
      <c r="X18" s="161">
        <v>8</v>
      </c>
      <c r="Y18" s="161">
        <f t="shared" si="32"/>
        <v>4</v>
      </c>
      <c r="Z18" s="161">
        <f t="shared" si="40"/>
        <v>4</v>
      </c>
      <c r="AA18" s="161">
        <f t="shared" si="33"/>
        <v>4</v>
      </c>
      <c r="AB18" s="161">
        <f t="shared" si="33"/>
        <v>4</v>
      </c>
      <c r="AC18" s="161">
        <f t="shared" si="21"/>
        <v>4</v>
      </c>
      <c r="AD18" s="160">
        <v>4</v>
      </c>
      <c r="AE18" s="160">
        <f t="shared" si="38"/>
        <v>4</v>
      </c>
      <c r="AF18" s="160">
        <f t="shared" si="42"/>
        <v>4</v>
      </c>
      <c r="AG18" s="160">
        <v>8</v>
      </c>
      <c r="AH18" s="160">
        <f t="shared" si="34"/>
        <v>4</v>
      </c>
      <c r="AI18" s="160">
        <f t="shared" si="41"/>
        <v>4</v>
      </c>
      <c r="AJ18" s="160">
        <f t="shared" si="41"/>
        <v>4</v>
      </c>
      <c r="AK18" s="160">
        <v>8</v>
      </c>
      <c r="AL18" s="160">
        <f t="shared" si="36"/>
        <v>4</v>
      </c>
      <c r="AM18" s="160">
        <v>8</v>
      </c>
      <c r="AN18" s="155"/>
      <c r="AP18">
        <f t="shared" si="8"/>
        <v>4.7368421052631575</v>
      </c>
      <c r="AQ18">
        <f t="shared" si="9"/>
        <v>1.5506231434374984</v>
      </c>
      <c r="AS18">
        <v>9</v>
      </c>
      <c r="AT18">
        <v>0</v>
      </c>
      <c r="AU18">
        <v>0</v>
      </c>
      <c r="AV18">
        <v>0</v>
      </c>
      <c r="AX18" s="312">
        <f t="shared" si="10"/>
        <v>4.9770676607142939</v>
      </c>
      <c r="AY18">
        <f t="shared" si="11"/>
        <v>0.24022555545113633</v>
      </c>
    </row>
    <row r="19" spans="1:51" ht="14.45" customHeight="1" x14ac:dyDescent="0.2">
      <c r="A19" s="148" t="s">
        <v>455</v>
      </c>
      <c r="B19" s="161">
        <v>4</v>
      </c>
      <c r="C19" s="161">
        <f t="shared" si="24"/>
        <v>4</v>
      </c>
      <c r="D19" s="161">
        <f t="shared" si="24"/>
        <v>4</v>
      </c>
      <c r="E19" s="161">
        <f t="shared" si="14"/>
        <v>4</v>
      </c>
      <c r="F19" s="161">
        <f t="shared" si="25"/>
        <v>4</v>
      </c>
      <c r="G19" s="161">
        <v>8</v>
      </c>
      <c r="H19" s="161">
        <f t="shared" si="26"/>
        <v>4</v>
      </c>
      <c r="I19" s="161">
        <f t="shared" si="16"/>
        <v>4</v>
      </c>
      <c r="J19" s="161">
        <f t="shared" si="16"/>
        <v>4</v>
      </c>
      <c r="K19" s="161">
        <v>8</v>
      </c>
      <c r="L19" s="160">
        <v>4</v>
      </c>
      <c r="M19" s="160">
        <f t="shared" si="28"/>
        <v>4</v>
      </c>
      <c r="N19" s="160">
        <f t="shared" si="17"/>
        <v>4</v>
      </c>
      <c r="O19" s="160">
        <f t="shared" si="29"/>
        <v>4</v>
      </c>
      <c r="P19" s="160">
        <v>8</v>
      </c>
      <c r="Q19" s="160">
        <f t="shared" si="30"/>
        <v>4</v>
      </c>
      <c r="R19" s="160">
        <f t="shared" si="37"/>
        <v>4</v>
      </c>
      <c r="S19" s="160">
        <f t="shared" si="37"/>
        <v>4</v>
      </c>
      <c r="T19" s="160">
        <f t="shared" si="39"/>
        <v>4</v>
      </c>
      <c r="U19" s="161">
        <v>4</v>
      </c>
      <c r="V19" s="161">
        <f t="shared" si="31"/>
        <v>4</v>
      </c>
      <c r="W19" s="161">
        <f t="shared" si="31"/>
        <v>4</v>
      </c>
      <c r="X19" s="161">
        <v>8</v>
      </c>
      <c r="Y19" s="161">
        <f t="shared" si="32"/>
        <v>4</v>
      </c>
      <c r="Z19" s="161">
        <f t="shared" si="40"/>
        <v>4</v>
      </c>
      <c r="AA19" s="161">
        <f t="shared" si="33"/>
        <v>4</v>
      </c>
      <c r="AB19" s="161">
        <f t="shared" si="33"/>
        <v>4</v>
      </c>
      <c r="AC19" s="161">
        <f t="shared" si="21"/>
        <v>4</v>
      </c>
      <c r="AD19" s="160">
        <v>4</v>
      </c>
      <c r="AE19" s="160">
        <f t="shared" si="38"/>
        <v>4</v>
      </c>
      <c r="AF19" s="160">
        <f t="shared" si="42"/>
        <v>4</v>
      </c>
      <c r="AG19" s="160">
        <v>8</v>
      </c>
      <c r="AH19" s="160">
        <f t="shared" si="34"/>
        <v>4</v>
      </c>
      <c r="AI19" s="160">
        <f t="shared" si="41"/>
        <v>4</v>
      </c>
      <c r="AJ19" s="160">
        <f t="shared" si="41"/>
        <v>4</v>
      </c>
      <c r="AK19" s="160">
        <v>8</v>
      </c>
      <c r="AL19" s="160">
        <f t="shared" si="36"/>
        <v>4</v>
      </c>
      <c r="AM19" s="160">
        <v>8</v>
      </c>
      <c r="AN19" s="155"/>
      <c r="AP19">
        <f t="shared" si="8"/>
        <v>4.7368421052631575</v>
      </c>
      <c r="AQ19">
        <f t="shared" si="9"/>
        <v>1.5506231434374984</v>
      </c>
      <c r="AS19">
        <v>9</v>
      </c>
      <c r="AT19">
        <v>0</v>
      </c>
      <c r="AU19">
        <v>0</v>
      </c>
      <c r="AV19">
        <v>0</v>
      </c>
      <c r="AX19" s="312">
        <f t="shared" si="10"/>
        <v>4.9770676607142939</v>
      </c>
      <c r="AY19">
        <f t="shared" si="11"/>
        <v>0.24022555545113633</v>
      </c>
    </row>
    <row r="20" spans="1:51" ht="14.45" customHeight="1" x14ac:dyDescent="0.2">
      <c r="A20" s="148" t="s">
        <v>456</v>
      </c>
      <c r="B20" s="157">
        <v>4</v>
      </c>
      <c r="C20" s="157">
        <f t="shared" si="24"/>
        <v>4</v>
      </c>
      <c r="D20" s="157">
        <f t="shared" si="24"/>
        <v>4</v>
      </c>
      <c r="E20" s="157">
        <f t="shared" si="14"/>
        <v>4</v>
      </c>
      <c r="F20" s="157">
        <f t="shared" si="25"/>
        <v>4</v>
      </c>
      <c r="G20" s="157">
        <f t="shared" ref="G20:G37" si="43">$B20</f>
        <v>4</v>
      </c>
      <c r="H20" s="157">
        <f t="shared" si="26"/>
        <v>4</v>
      </c>
      <c r="I20" s="157">
        <f t="shared" si="16"/>
        <v>4</v>
      </c>
      <c r="J20" s="157">
        <f t="shared" si="16"/>
        <v>4</v>
      </c>
      <c r="K20" s="157">
        <f t="shared" ref="K20:K36" si="44">$B20</f>
        <v>4</v>
      </c>
      <c r="L20" s="159">
        <v>4</v>
      </c>
      <c r="M20" s="159">
        <f t="shared" si="28"/>
        <v>4</v>
      </c>
      <c r="N20" s="159">
        <f t="shared" si="17"/>
        <v>4</v>
      </c>
      <c r="O20" s="159">
        <f t="shared" si="29"/>
        <v>4</v>
      </c>
      <c r="P20" s="159">
        <f t="shared" ref="P20:P37" si="45">$L20</f>
        <v>4</v>
      </c>
      <c r="Q20" s="159">
        <f t="shared" si="30"/>
        <v>4</v>
      </c>
      <c r="R20" s="159">
        <f t="shared" si="37"/>
        <v>4</v>
      </c>
      <c r="S20" s="159">
        <f t="shared" si="37"/>
        <v>4</v>
      </c>
      <c r="T20" s="159">
        <f t="shared" si="39"/>
        <v>4</v>
      </c>
      <c r="U20" s="157">
        <v>2</v>
      </c>
      <c r="V20" s="157">
        <f t="shared" si="31"/>
        <v>2</v>
      </c>
      <c r="W20" s="157">
        <f t="shared" si="31"/>
        <v>2</v>
      </c>
      <c r="X20" s="157">
        <f>$U20</f>
        <v>2</v>
      </c>
      <c r="Y20" s="157">
        <f t="shared" si="32"/>
        <v>2</v>
      </c>
      <c r="Z20" s="157">
        <f t="shared" si="40"/>
        <v>2</v>
      </c>
      <c r="AA20" s="157">
        <f t="shared" si="33"/>
        <v>2</v>
      </c>
      <c r="AB20" s="157">
        <f t="shared" si="33"/>
        <v>2</v>
      </c>
      <c r="AC20" s="157">
        <f t="shared" si="21"/>
        <v>2</v>
      </c>
      <c r="AD20" s="159">
        <v>2</v>
      </c>
      <c r="AE20" s="159">
        <f t="shared" si="38"/>
        <v>2</v>
      </c>
      <c r="AF20" s="159">
        <f t="shared" si="42"/>
        <v>2</v>
      </c>
      <c r="AG20" s="159">
        <f t="shared" ref="AG20:AG37" si="46">$AD20</f>
        <v>2</v>
      </c>
      <c r="AH20" s="159">
        <f t="shared" si="34"/>
        <v>2</v>
      </c>
      <c r="AI20" s="159">
        <f t="shared" si="41"/>
        <v>2</v>
      </c>
      <c r="AJ20" s="159">
        <f t="shared" si="41"/>
        <v>2</v>
      </c>
      <c r="AK20" s="159">
        <f t="shared" ref="AK20:AK37" si="47">$AD20</f>
        <v>2</v>
      </c>
      <c r="AL20" s="159">
        <f t="shared" si="36"/>
        <v>2</v>
      </c>
      <c r="AM20" s="159">
        <f t="shared" ref="AM20:AM30" si="48">$AD20</f>
        <v>2</v>
      </c>
      <c r="AN20" s="155"/>
      <c r="AP20">
        <f t="shared" si="8"/>
        <v>3</v>
      </c>
      <c r="AQ20">
        <f t="shared" si="9"/>
        <v>1</v>
      </c>
      <c r="AS20">
        <v>0</v>
      </c>
      <c r="AT20">
        <v>5</v>
      </c>
      <c r="AU20">
        <v>0</v>
      </c>
      <c r="AV20">
        <v>0</v>
      </c>
      <c r="AX20" s="312">
        <f t="shared" si="10"/>
        <v>2.7650375892857189</v>
      </c>
      <c r="AY20">
        <f t="shared" si="11"/>
        <v>0.23496241071428114</v>
      </c>
    </row>
    <row r="21" spans="1:51" ht="14.45" customHeight="1" x14ac:dyDescent="0.2">
      <c r="A21" s="148" t="s">
        <v>457</v>
      </c>
      <c r="B21" s="164">
        <v>8</v>
      </c>
      <c r="C21" s="164">
        <f t="shared" si="24"/>
        <v>8</v>
      </c>
      <c r="D21" s="164">
        <f t="shared" si="24"/>
        <v>8</v>
      </c>
      <c r="E21" s="164">
        <f t="shared" si="14"/>
        <v>8</v>
      </c>
      <c r="F21" s="164">
        <f t="shared" si="25"/>
        <v>8</v>
      </c>
      <c r="G21" s="164">
        <f t="shared" si="43"/>
        <v>8</v>
      </c>
      <c r="H21" s="164">
        <f t="shared" si="26"/>
        <v>8</v>
      </c>
      <c r="I21" s="164">
        <f t="shared" si="16"/>
        <v>8</v>
      </c>
      <c r="J21" s="164">
        <f t="shared" si="16"/>
        <v>8</v>
      </c>
      <c r="K21" s="164">
        <f t="shared" si="44"/>
        <v>8</v>
      </c>
      <c r="L21" s="165">
        <v>8</v>
      </c>
      <c r="M21" s="165">
        <f t="shared" si="28"/>
        <v>8</v>
      </c>
      <c r="N21" s="165">
        <f t="shared" si="17"/>
        <v>8</v>
      </c>
      <c r="O21" s="165">
        <f t="shared" si="29"/>
        <v>8</v>
      </c>
      <c r="P21" s="165">
        <f t="shared" si="45"/>
        <v>8</v>
      </c>
      <c r="Q21" s="165">
        <v>8</v>
      </c>
      <c r="R21" s="165">
        <v>8</v>
      </c>
      <c r="S21" s="165">
        <v>8</v>
      </c>
      <c r="T21" s="165">
        <f t="shared" si="39"/>
        <v>8</v>
      </c>
      <c r="U21" s="164">
        <v>4</v>
      </c>
      <c r="V21" s="164">
        <v>0</v>
      </c>
      <c r="W21" s="164">
        <f t="shared" ref="W21:W36" si="49">$U21</f>
        <v>4</v>
      </c>
      <c r="X21" s="164">
        <f>$U21</f>
        <v>4</v>
      </c>
      <c r="Y21" s="164">
        <f t="shared" si="32"/>
        <v>4</v>
      </c>
      <c r="Z21" s="164">
        <f t="shared" si="40"/>
        <v>4</v>
      </c>
      <c r="AA21" s="164">
        <f t="shared" si="33"/>
        <v>4</v>
      </c>
      <c r="AB21" s="164">
        <f t="shared" si="33"/>
        <v>4</v>
      </c>
      <c r="AC21" s="164">
        <f t="shared" si="21"/>
        <v>4</v>
      </c>
      <c r="AD21" s="165">
        <v>4</v>
      </c>
      <c r="AE21" s="165">
        <f t="shared" si="38"/>
        <v>4</v>
      </c>
      <c r="AF21" s="165">
        <f t="shared" si="42"/>
        <v>4</v>
      </c>
      <c r="AG21" s="165">
        <f t="shared" si="46"/>
        <v>4</v>
      </c>
      <c r="AH21" s="165">
        <f t="shared" si="34"/>
        <v>4</v>
      </c>
      <c r="AI21" s="165">
        <f t="shared" si="41"/>
        <v>4</v>
      </c>
      <c r="AJ21" s="165">
        <f t="shared" si="41"/>
        <v>4</v>
      </c>
      <c r="AK21" s="165">
        <f t="shared" si="47"/>
        <v>4</v>
      </c>
      <c r="AL21" s="165">
        <f t="shared" si="36"/>
        <v>4</v>
      </c>
      <c r="AM21" s="165">
        <f t="shared" si="48"/>
        <v>4</v>
      </c>
      <c r="AN21" s="155"/>
      <c r="AP21">
        <f t="shared" si="8"/>
        <v>5.8947368421052628</v>
      </c>
      <c r="AQ21">
        <f t="shared" si="9"/>
        <v>2.1979592650338002</v>
      </c>
      <c r="AS21">
        <v>0</v>
      </c>
      <c r="AT21">
        <v>11</v>
      </c>
      <c r="AU21">
        <v>0</v>
      </c>
      <c r="AV21">
        <v>0</v>
      </c>
      <c r="AX21" s="312">
        <f t="shared" si="10"/>
        <v>6.0830826964285816</v>
      </c>
      <c r="AY21">
        <f t="shared" si="11"/>
        <v>0.18834585432331874</v>
      </c>
    </row>
    <row r="22" spans="1:51" ht="14.45" customHeight="1" x14ac:dyDescent="0.2">
      <c r="A22" s="148" t="s">
        <v>458</v>
      </c>
      <c r="B22" s="161">
        <v>2</v>
      </c>
      <c r="C22" s="161">
        <f t="shared" si="24"/>
        <v>2</v>
      </c>
      <c r="D22" s="161">
        <f t="shared" si="24"/>
        <v>2</v>
      </c>
      <c r="E22" s="161">
        <f t="shared" si="14"/>
        <v>2</v>
      </c>
      <c r="F22" s="161">
        <f t="shared" si="25"/>
        <v>2</v>
      </c>
      <c r="G22" s="161">
        <f t="shared" si="43"/>
        <v>2</v>
      </c>
      <c r="H22" s="161">
        <f t="shared" si="26"/>
        <v>2</v>
      </c>
      <c r="I22" s="161">
        <f t="shared" si="16"/>
        <v>2</v>
      </c>
      <c r="J22" s="161">
        <f t="shared" si="16"/>
        <v>2</v>
      </c>
      <c r="K22" s="161">
        <f t="shared" si="44"/>
        <v>2</v>
      </c>
      <c r="L22" s="160">
        <v>2</v>
      </c>
      <c r="M22" s="160">
        <f t="shared" si="28"/>
        <v>2</v>
      </c>
      <c r="N22" s="160">
        <f t="shared" si="17"/>
        <v>2</v>
      </c>
      <c r="O22" s="160">
        <f t="shared" si="29"/>
        <v>2</v>
      </c>
      <c r="P22" s="160">
        <f t="shared" si="45"/>
        <v>2</v>
      </c>
      <c r="Q22" s="160">
        <v>0</v>
      </c>
      <c r="R22" s="160">
        <f t="shared" ref="R22:R37" si="50">$L22</f>
        <v>2</v>
      </c>
      <c r="S22" s="160">
        <v>0</v>
      </c>
      <c r="T22" s="160">
        <f t="shared" si="39"/>
        <v>2</v>
      </c>
      <c r="U22" s="156">
        <v>8</v>
      </c>
      <c r="V22" s="161">
        <f>$U22</f>
        <v>8</v>
      </c>
      <c r="W22" s="161">
        <f t="shared" si="49"/>
        <v>8</v>
      </c>
      <c r="X22" s="161">
        <f>$U22</f>
        <v>8</v>
      </c>
      <c r="Y22" s="161">
        <f t="shared" si="32"/>
        <v>8</v>
      </c>
      <c r="Z22" s="161">
        <f t="shared" si="40"/>
        <v>8</v>
      </c>
      <c r="AA22" s="161">
        <f t="shared" si="33"/>
        <v>8</v>
      </c>
      <c r="AB22" s="161">
        <f t="shared" si="33"/>
        <v>8</v>
      </c>
      <c r="AC22" s="161">
        <f t="shared" si="21"/>
        <v>8</v>
      </c>
      <c r="AD22" s="166">
        <v>8</v>
      </c>
      <c r="AE22" s="160">
        <f t="shared" si="38"/>
        <v>8</v>
      </c>
      <c r="AF22" s="160">
        <f t="shared" si="42"/>
        <v>8</v>
      </c>
      <c r="AG22" s="160">
        <f t="shared" si="46"/>
        <v>8</v>
      </c>
      <c r="AH22" s="160">
        <f t="shared" si="34"/>
        <v>8</v>
      </c>
      <c r="AI22" s="160">
        <f t="shared" si="41"/>
        <v>8</v>
      </c>
      <c r="AJ22" s="160">
        <f t="shared" si="41"/>
        <v>8</v>
      </c>
      <c r="AK22" s="160">
        <f t="shared" si="47"/>
        <v>8</v>
      </c>
      <c r="AL22" s="160">
        <f t="shared" si="36"/>
        <v>8</v>
      </c>
      <c r="AM22" s="160">
        <f t="shared" si="48"/>
        <v>8</v>
      </c>
      <c r="AN22" s="155"/>
      <c r="AP22">
        <f t="shared" si="8"/>
        <v>4.8947368421052628</v>
      </c>
      <c r="AQ22">
        <f t="shared" si="9"/>
        <v>3.1354465281276802</v>
      </c>
      <c r="AS22">
        <v>0</v>
      </c>
      <c r="AT22">
        <v>9</v>
      </c>
      <c r="AU22">
        <v>0</v>
      </c>
      <c r="AV22">
        <v>0</v>
      </c>
      <c r="AX22" s="312">
        <f t="shared" si="10"/>
        <v>4.9770676607142939</v>
      </c>
      <c r="AY22">
        <f t="shared" si="11"/>
        <v>8.233081860903102E-2</v>
      </c>
    </row>
    <row r="23" spans="1:51" ht="14.45" customHeight="1" x14ac:dyDescent="0.2">
      <c r="A23" s="148" t="s">
        <v>126</v>
      </c>
      <c r="B23" s="156">
        <v>9</v>
      </c>
      <c r="C23" s="161">
        <f t="shared" si="24"/>
        <v>9</v>
      </c>
      <c r="D23" s="161">
        <f t="shared" si="24"/>
        <v>9</v>
      </c>
      <c r="E23" s="161">
        <f t="shared" si="14"/>
        <v>9</v>
      </c>
      <c r="F23" s="161">
        <f t="shared" si="25"/>
        <v>9</v>
      </c>
      <c r="G23" s="161">
        <f t="shared" si="43"/>
        <v>9</v>
      </c>
      <c r="H23" s="161">
        <f t="shared" si="26"/>
        <v>9</v>
      </c>
      <c r="I23" s="161">
        <f t="shared" si="16"/>
        <v>9</v>
      </c>
      <c r="J23" s="161">
        <f t="shared" si="16"/>
        <v>9</v>
      </c>
      <c r="K23" s="161">
        <f t="shared" si="44"/>
        <v>9</v>
      </c>
      <c r="L23" s="160">
        <v>4</v>
      </c>
      <c r="M23" s="160">
        <f t="shared" si="28"/>
        <v>4</v>
      </c>
      <c r="N23" s="160">
        <f t="shared" si="17"/>
        <v>4</v>
      </c>
      <c r="O23" s="160">
        <f t="shared" si="29"/>
        <v>4</v>
      </c>
      <c r="P23" s="160">
        <f t="shared" si="45"/>
        <v>4</v>
      </c>
      <c r="Q23" s="160">
        <f t="shared" ref="Q23:Q36" si="51">$L23</f>
        <v>4</v>
      </c>
      <c r="R23" s="160">
        <f t="shared" si="50"/>
        <v>4</v>
      </c>
      <c r="S23" s="160">
        <f t="shared" ref="S23:S36" si="52">$L23</f>
        <v>4</v>
      </c>
      <c r="T23" s="160">
        <f t="shared" si="39"/>
        <v>4</v>
      </c>
      <c r="U23" s="161">
        <v>4</v>
      </c>
      <c r="V23" s="161">
        <f>$U23</f>
        <v>4</v>
      </c>
      <c r="W23" s="161">
        <f t="shared" si="49"/>
        <v>4</v>
      </c>
      <c r="X23" s="161">
        <v>6</v>
      </c>
      <c r="Y23" s="161">
        <f t="shared" si="32"/>
        <v>4</v>
      </c>
      <c r="Z23" s="161">
        <v>6</v>
      </c>
      <c r="AA23" s="161">
        <f t="shared" si="33"/>
        <v>4</v>
      </c>
      <c r="AB23" s="161">
        <f t="shared" si="33"/>
        <v>4</v>
      </c>
      <c r="AC23" s="161">
        <f t="shared" si="21"/>
        <v>4</v>
      </c>
      <c r="AD23" s="160">
        <v>8</v>
      </c>
      <c r="AE23" s="160">
        <f t="shared" si="38"/>
        <v>8</v>
      </c>
      <c r="AF23" s="160">
        <f t="shared" si="42"/>
        <v>8</v>
      </c>
      <c r="AG23" s="160">
        <f t="shared" si="46"/>
        <v>8</v>
      </c>
      <c r="AH23" s="160">
        <f t="shared" si="34"/>
        <v>8</v>
      </c>
      <c r="AI23" s="160">
        <f t="shared" si="41"/>
        <v>8</v>
      </c>
      <c r="AJ23" s="160">
        <f t="shared" si="41"/>
        <v>8</v>
      </c>
      <c r="AK23" s="160">
        <f t="shared" si="47"/>
        <v>8</v>
      </c>
      <c r="AL23" s="160">
        <f t="shared" si="36"/>
        <v>8</v>
      </c>
      <c r="AM23" s="160">
        <f t="shared" si="48"/>
        <v>8</v>
      </c>
      <c r="AN23" s="155"/>
      <c r="AP23">
        <f t="shared" si="8"/>
        <v>6.4736842105263159</v>
      </c>
      <c r="AQ23">
        <f t="shared" si="9"/>
        <v>2.209272827559511</v>
      </c>
      <c r="AS23">
        <v>12</v>
      </c>
      <c r="AT23">
        <v>0</v>
      </c>
      <c r="AU23">
        <v>0</v>
      </c>
      <c r="AV23">
        <v>0</v>
      </c>
      <c r="AX23" s="312">
        <f t="shared" si="10"/>
        <v>6.6360902142857254</v>
      </c>
      <c r="AY23">
        <f t="shared" si="11"/>
        <v>0.1624060037594095</v>
      </c>
    </row>
    <row r="24" spans="1:51" ht="14.45" customHeight="1" x14ac:dyDescent="0.2">
      <c r="A24" s="148" t="s">
        <v>307</v>
      </c>
      <c r="B24" s="156">
        <v>6</v>
      </c>
      <c r="C24" s="161">
        <f t="shared" si="24"/>
        <v>6</v>
      </c>
      <c r="D24" s="161">
        <f t="shared" si="24"/>
        <v>6</v>
      </c>
      <c r="E24" s="161">
        <f t="shared" si="14"/>
        <v>6</v>
      </c>
      <c r="F24" s="161">
        <f t="shared" si="25"/>
        <v>6</v>
      </c>
      <c r="G24" s="161">
        <f t="shared" si="43"/>
        <v>6</v>
      </c>
      <c r="H24" s="161">
        <f t="shared" si="26"/>
        <v>6</v>
      </c>
      <c r="I24" s="161">
        <f t="shared" si="16"/>
        <v>6</v>
      </c>
      <c r="J24" s="161">
        <f t="shared" si="16"/>
        <v>6</v>
      </c>
      <c r="K24" s="161">
        <f t="shared" si="44"/>
        <v>6</v>
      </c>
      <c r="L24" s="166">
        <v>6</v>
      </c>
      <c r="M24" s="160">
        <f t="shared" si="28"/>
        <v>6</v>
      </c>
      <c r="N24" s="160">
        <f t="shared" si="17"/>
        <v>6</v>
      </c>
      <c r="O24" s="160">
        <f t="shared" si="29"/>
        <v>6</v>
      </c>
      <c r="P24" s="160">
        <f t="shared" si="45"/>
        <v>6</v>
      </c>
      <c r="Q24" s="160">
        <f t="shared" si="51"/>
        <v>6</v>
      </c>
      <c r="R24" s="160">
        <f t="shared" si="50"/>
        <v>6</v>
      </c>
      <c r="S24" s="160">
        <f t="shared" si="52"/>
        <v>6</v>
      </c>
      <c r="T24" s="160">
        <f t="shared" si="39"/>
        <v>6</v>
      </c>
      <c r="U24" s="161">
        <v>6</v>
      </c>
      <c r="V24" s="161">
        <f>$U24</f>
        <v>6</v>
      </c>
      <c r="W24" s="161">
        <f t="shared" si="49"/>
        <v>6</v>
      </c>
      <c r="X24" s="161">
        <f t="shared" ref="X24:X30" si="53">$U24</f>
        <v>6</v>
      </c>
      <c r="Y24" s="161">
        <f t="shared" si="32"/>
        <v>6</v>
      </c>
      <c r="Z24" s="161">
        <f t="shared" ref="Z24:Z30" si="54">$U24</f>
        <v>6</v>
      </c>
      <c r="AA24" s="161">
        <f t="shared" si="33"/>
        <v>6</v>
      </c>
      <c r="AB24" s="161">
        <f t="shared" si="33"/>
        <v>6</v>
      </c>
      <c r="AC24" s="161">
        <f t="shared" si="21"/>
        <v>6</v>
      </c>
      <c r="AD24" s="166">
        <v>8</v>
      </c>
      <c r="AE24" s="160">
        <f t="shared" si="38"/>
        <v>8</v>
      </c>
      <c r="AF24" s="160">
        <f t="shared" si="42"/>
        <v>8</v>
      </c>
      <c r="AG24" s="160">
        <f t="shared" si="46"/>
        <v>8</v>
      </c>
      <c r="AH24" s="160">
        <f t="shared" si="34"/>
        <v>8</v>
      </c>
      <c r="AI24" s="160">
        <f t="shared" si="41"/>
        <v>8</v>
      </c>
      <c r="AJ24" s="160">
        <f t="shared" si="41"/>
        <v>8</v>
      </c>
      <c r="AK24" s="160">
        <f t="shared" si="47"/>
        <v>8</v>
      </c>
      <c r="AL24" s="160">
        <f t="shared" si="36"/>
        <v>8</v>
      </c>
      <c r="AM24" s="160">
        <f t="shared" si="48"/>
        <v>8</v>
      </c>
      <c r="AN24" s="155"/>
      <c r="AP24">
        <f t="shared" si="8"/>
        <v>6.5263157894736841</v>
      </c>
      <c r="AQ24">
        <f t="shared" si="9"/>
        <v>0.88069476477271114</v>
      </c>
      <c r="AS24">
        <v>0</v>
      </c>
      <c r="AT24">
        <v>0</v>
      </c>
      <c r="AU24">
        <v>0</v>
      </c>
      <c r="AV24">
        <v>12</v>
      </c>
      <c r="AX24" s="312">
        <f t="shared" si="10"/>
        <v>6.6360902142857254</v>
      </c>
      <c r="AY24">
        <f t="shared" si="11"/>
        <v>0.10977442481204136</v>
      </c>
    </row>
    <row r="25" spans="1:51" ht="14.45" customHeight="1" x14ac:dyDescent="0.2">
      <c r="A25" s="148" t="s">
        <v>459</v>
      </c>
      <c r="B25" s="161">
        <v>2</v>
      </c>
      <c r="C25" s="161">
        <f t="shared" si="24"/>
        <v>2</v>
      </c>
      <c r="D25" s="161">
        <f t="shared" si="24"/>
        <v>2</v>
      </c>
      <c r="E25" s="161">
        <f t="shared" si="14"/>
        <v>2</v>
      </c>
      <c r="F25" s="161">
        <f t="shared" si="25"/>
        <v>2</v>
      </c>
      <c r="G25" s="161">
        <f t="shared" si="43"/>
        <v>2</v>
      </c>
      <c r="H25" s="161">
        <f t="shared" si="26"/>
        <v>2</v>
      </c>
      <c r="I25" s="161">
        <f t="shared" si="16"/>
        <v>2</v>
      </c>
      <c r="J25" s="161">
        <f t="shared" si="16"/>
        <v>2</v>
      </c>
      <c r="K25" s="161">
        <f t="shared" si="44"/>
        <v>2</v>
      </c>
      <c r="L25" s="160">
        <v>2</v>
      </c>
      <c r="M25" s="160">
        <f t="shared" si="28"/>
        <v>2</v>
      </c>
      <c r="N25" s="160">
        <f t="shared" si="17"/>
        <v>2</v>
      </c>
      <c r="O25" s="160">
        <f t="shared" si="29"/>
        <v>2</v>
      </c>
      <c r="P25" s="160">
        <f t="shared" si="45"/>
        <v>2</v>
      </c>
      <c r="Q25" s="160">
        <f t="shared" si="51"/>
        <v>2</v>
      </c>
      <c r="R25" s="160">
        <f t="shared" si="50"/>
        <v>2</v>
      </c>
      <c r="S25" s="160">
        <f t="shared" si="52"/>
        <v>2</v>
      </c>
      <c r="T25" s="160">
        <f t="shared" si="39"/>
        <v>2</v>
      </c>
      <c r="U25" s="156">
        <v>8</v>
      </c>
      <c r="V25" s="161">
        <f>$U25</f>
        <v>8</v>
      </c>
      <c r="W25" s="161">
        <f t="shared" si="49"/>
        <v>8</v>
      </c>
      <c r="X25" s="161">
        <f t="shared" si="53"/>
        <v>8</v>
      </c>
      <c r="Y25" s="161">
        <f t="shared" si="32"/>
        <v>8</v>
      </c>
      <c r="Z25" s="161">
        <f t="shared" si="54"/>
        <v>8</v>
      </c>
      <c r="AA25" s="161">
        <f t="shared" si="33"/>
        <v>8</v>
      </c>
      <c r="AB25" s="161">
        <f t="shared" si="33"/>
        <v>8</v>
      </c>
      <c r="AC25" s="161">
        <f t="shared" si="21"/>
        <v>8</v>
      </c>
      <c r="AD25" s="160">
        <v>4</v>
      </c>
      <c r="AE25" s="160">
        <f t="shared" si="38"/>
        <v>4</v>
      </c>
      <c r="AF25" s="160">
        <v>8</v>
      </c>
      <c r="AG25" s="160">
        <f t="shared" si="46"/>
        <v>4</v>
      </c>
      <c r="AH25" s="160">
        <f t="shared" si="34"/>
        <v>4</v>
      </c>
      <c r="AI25" s="160">
        <f t="shared" si="41"/>
        <v>4</v>
      </c>
      <c r="AJ25" s="160">
        <f t="shared" si="41"/>
        <v>4</v>
      </c>
      <c r="AK25" s="160">
        <f t="shared" si="47"/>
        <v>4</v>
      </c>
      <c r="AL25" s="160">
        <f t="shared" si="36"/>
        <v>4</v>
      </c>
      <c r="AM25" s="160">
        <f t="shared" si="48"/>
        <v>4</v>
      </c>
      <c r="AN25" s="155"/>
      <c r="AP25">
        <f t="shared" si="8"/>
        <v>4.0526315789473681</v>
      </c>
      <c r="AQ25">
        <f t="shared" si="9"/>
        <v>2.4915369217988683</v>
      </c>
      <c r="AS25">
        <v>0</v>
      </c>
      <c r="AT25">
        <v>0</v>
      </c>
      <c r="AU25">
        <v>7</v>
      </c>
      <c r="AV25">
        <v>0</v>
      </c>
      <c r="AX25" s="312">
        <f t="shared" si="10"/>
        <v>3.8710526250000066</v>
      </c>
      <c r="AY25">
        <f t="shared" si="11"/>
        <v>0.18157895394736157</v>
      </c>
    </row>
    <row r="26" spans="1:51" ht="14.45" customHeight="1" x14ac:dyDescent="0.2">
      <c r="A26" s="148" t="s">
        <v>460</v>
      </c>
      <c r="B26" s="167">
        <v>8</v>
      </c>
      <c r="C26" s="157">
        <f t="shared" si="24"/>
        <v>8</v>
      </c>
      <c r="D26" s="157">
        <f t="shared" si="24"/>
        <v>8</v>
      </c>
      <c r="E26" s="157">
        <f t="shared" si="14"/>
        <v>8</v>
      </c>
      <c r="F26" s="157">
        <f t="shared" si="25"/>
        <v>8</v>
      </c>
      <c r="G26" s="157">
        <f t="shared" si="43"/>
        <v>8</v>
      </c>
      <c r="H26" s="157">
        <f t="shared" si="26"/>
        <v>8</v>
      </c>
      <c r="I26" s="157">
        <f t="shared" si="16"/>
        <v>8</v>
      </c>
      <c r="J26" s="157">
        <f t="shared" si="16"/>
        <v>8</v>
      </c>
      <c r="K26" s="157">
        <f t="shared" si="44"/>
        <v>8</v>
      </c>
      <c r="L26" s="158">
        <v>8</v>
      </c>
      <c r="M26" s="159">
        <f t="shared" si="28"/>
        <v>8</v>
      </c>
      <c r="N26" s="159">
        <f t="shared" si="17"/>
        <v>8</v>
      </c>
      <c r="O26" s="159">
        <f t="shared" si="29"/>
        <v>8</v>
      </c>
      <c r="P26" s="159">
        <f t="shared" si="45"/>
        <v>8</v>
      </c>
      <c r="Q26" s="159">
        <f t="shared" si="51"/>
        <v>8</v>
      </c>
      <c r="R26" s="159">
        <f t="shared" si="50"/>
        <v>8</v>
      </c>
      <c r="S26" s="159">
        <f t="shared" si="52"/>
        <v>8</v>
      </c>
      <c r="T26" s="159">
        <f t="shared" si="39"/>
        <v>8</v>
      </c>
      <c r="U26" s="157">
        <v>6</v>
      </c>
      <c r="V26" s="157">
        <v>8</v>
      </c>
      <c r="W26" s="157">
        <f t="shared" si="49"/>
        <v>6</v>
      </c>
      <c r="X26" s="157">
        <f t="shared" si="53"/>
        <v>6</v>
      </c>
      <c r="Y26" s="157">
        <f t="shared" si="32"/>
        <v>6</v>
      </c>
      <c r="Z26" s="157">
        <f t="shared" si="54"/>
        <v>6</v>
      </c>
      <c r="AA26" s="157">
        <f t="shared" si="33"/>
        <v>6</v>
      </c>
      <c r="AB26" s="157">
        <f t="shared" si="33"/>
        <v>6</v>
      </c>
      <c r="AC26" s="157">
        <f t="shared" si="21"/>
        <v>6</v>
      </c>
      <c r="AD26" s="159">
        <v>6</v>
      </c>
      <c r="AE26" s="159">
        <f t="shared" si="38"/>
        <v>6</v>
      </c>
      <c r="AF26" s="159">
        <f>$AD26</f>
        <v>6</v>
      </c>
      <c r="AG26" s="159">
        <f t="shared" si="46"/>
        <v>6</v>
      </c>
      <c r="AH26" s="159">
        <f t="shared" si="34"/>
        <v>6</v>
      </c>
      <c r="AI26" s="159">
        <f t="shared" si="41"/>
        <v>6</v>
      </c>
      <c r="AJ26" s="159">
        <f t="shared" si="41"/>
        <v>6</v>
      </c>
      <c r="AK26" s="159">
        <f t="shared" si="47"/>
        <v>6</v>
      </c>
      <c r="AL26" s="159">
        <f t="shared" si="36"/>
        <v>6</v>
      </c>
      <c r="AM26" s="159">
        <f t="shared" si="48"/>
        <v>6</v>
      </c>
      <c r="AN26" s="155"/>
      <c r="AP26">
        <f t="shared" si="8"/>
        <v>7.0526315789473681</v>
      </c>
      <c r="AQ26">
        <f t="shared" si="9"/>
        <v>0.99861399794790928</v>
      </c>
      <c r="AS26">
        <v>13</v>
      </c>
      <c r="AT26">
        <v>0</v>
      </c>
      <c r="AU26">
        <v>0</v>
      </c>
      <c r="AV26">
        <v>0</v>
      </c>
      <c r="AX26" s="312">
        <f t="shared" si="10"/>
        <v>7.1890977321428693</v>
      </c>
      <c r="AY26">
        <f t="shared" si="11"/>
        <v>0.13646615319550115</v>
      </c>
    </row>
    <row r="27" spans="1:51" ht="14.45" customHeight="1" x14ac:dyDescent="0.2">
      <c r="A27" s="148" t="s">
        <v>461</v>
      </c>
      <c r="B27" s="161">
        <v>4</v>
      </c>
      <c r="C27" s="161">
        <f t="shared" si="24"/>
        <v>4</v>
      </c>
      <c r="D27" s="161">
        <f t="shared" si="24"/>
        <v>4</v>
      </c>
      <c r="E27" s="161">
        <f t="shared" si="14"/>
        <v>4</v>
      </c>
      <c r="F27" s="161">
        <f t="shared" si="25"/>
        <v>4</v>
      </c>
      <c r="G27" s="161">
        <f t="shared" si="43"/>
        <v>4</v>
      </c>
      <c r="H27" s="161">
        <f t="shared" si="26"/>
        <v>4</v>
      </c>
      <c r="I27" s="161">
        <f t="shared" si="16"/>
        <v>4</v>
      </c>
      <c r="J27" s="161">
        <f t="shared" si="16"/>
        <v>4</v>
      </c>
      <c r="K27" s="161">
        <f t="shared" si="44"/>
        <v>4</v>
      </c>
      <c r="L27" s="160">
        <v>6</v>
      </c>
      <c r="M27" s="160">
        <f t="shared" si="28"/>
        <v>6</v>
      </c>
      <c r="N27" s="160">
        <f t="shared" si="17"/>
        <v>6</v>
      </c>
      <c r="O27" s="160">
        <f t="shared" si="29"/>
        <v>6</v>
      </c>
      <c r="P27" s="160">
        <f t="shared" si="45"/>
        <v>6</v>
      </c>
      <c r="Q27" s="160">
        <f t="shared" si="51"/>
        <v>6</v>
      </c>
      <c r="R27" s="160">
        <f t="shared" si="50"/>
        <v>6</v>
      </c>
      <c r="S27" s="160">
        <f t="shared" si="52"/>
        <v>6</v>
      </c>
      <c r="T27" s="160">
        <f t="shared" si="39"/>
        <v>6</v>
      </c>
      <c r="U27" s="161">
        <v>6</v>
      </c>
      <c r="V27" s="161">
        <v>8</v>
      </c>
      <c r="W27" s="161">
        <f t="shared" si="49"/>
        <v>6</v>
      </c>
      <c r="X27" s="161">
        <f t="shared" si="53"/>
        <v>6</v>
      </c>
      <c r="Y27" s="161">
        <f t="shared" si="32"/>
        <v>6</v>
      </c>
      <c r="Z27" s="161">
        <f t="shared" si="54"/>
        <v>6</v>
      </c>
      <c r="AA27" s="161">
        <f t="shared" si="33"/>
        <v>6</v>
      </c>
      <c r="AB27" s="161">
        <f t="shared" si="33"/>
        <v>6</v>
      </c>
      <c r="AC27" s="161">
        <f t="shared" si="21"/>
        <v>6</v>
      </c>
      <c r="AD27" s="160">
        <v>4</v>
      </c>
      <c r="AE27" s="160">
        <f t="shared" si="38"/>
        <v>4</v>
      </c>
      <c r="AF27" s="160">
        <f>$AD27</f>
        <v>4</v>
      </c>
      <c r="AG27" s="160">
        <f t="shared" si="46"/>
        <v>4</v>
      </c>
      <c r="AH27" s="160">
        <f t="shared" si="34"/>
        <v>4</v>
      </c>
      <c r="AI27" s="160">
        <f t="shared" si="41"/>
        <v>4</v>
      </c>
      <c r="AJ27" s="160">
        <f t="shared" si="41"/>
        <v>4</v>
      </c>
      <c r="AK27" s="160">
        <f t="shared" si="47"/>
        <v>4</v>
      </c>
      <c r="AL27" s="160">
        <f t="shared" si="36"/>
        <v>4</v>
      </c>
      <c r="AM27" s="160">
        <f t="shared" si="48"/>
        <v>4</v>
      </c>
      <c r="AN27" s="155"/>
      <c r="AP27">
        <f t="shared" si="8"/>
        <v>5</v>
      </c>
      <c r="AQ27">
        <f t="shared" si="9"/>
        <v>1.1002392084403616</v>
      </c>
      <c r="AS27">
        <v>9</v>
      </c>
      <c r="AT27">
        <v>0</v>
      </c>
      <c r="AU27">
        <v>0</v>
      </c>
      <c r="AV27">
        <v>0</v>
      </c>
      <c r="AX27" s="312">
        <f t="shared" si="10"/>
        <v>4.9770676607142939</v>
      </c>
      <c r="AY27">
        <f t="shared" si="11"/>
        <v>2.2932339285706149E-2</v>
      </c>
    </row>
    <row r="28" spans="1:51" ht="14.45" customHeight="1" x14ac:dyDescent="0.2">
      <c r="A28" s="148" t="s">
        <v>462</v>
      </c>
      <c r="B28" s="161">
        <v>4</v>
      </c>
      <c r="C28" s="161">
        <f t="shared" si="24"/>
        <v>4</v>
      </c>
      <c r="D28" s="161">
        <f t="shared" si="24"/>
        <v>4</v>
      </c>
      <c r="E28" s="161">
        <f t="shared" si="14"/>
        <v>4</v>
      </c>
      <c r="F28" s="161">
        <f t="shared" si="25"/>
        <v>4</v>
      </c>
      <c r="G28" s="161">
        <f t="shared" si="43"/>
        <v>4</v>
      </c>
      <c r="H28" s="161">
        <f t="shared" si="26"/>
        <v>4</v>
      </c>
      <c r="I28" s="161">
        <f t="shared" si="16"/>
        <v>4</v>
      </c>
      <c r="J28" s="161">
        <f t="shared" si="16"/>
        <v>4</v>
      </c>
      <c r="K28" s="161">
        <f t="shared" si="44"/>
        <v>4</v>
      </c>
      <c r="L28" s="160">
        <v>4</v>
      </c>
      <c r="M28" s="160">
        <f t="shared" si="28"/>
        <v>4</v>
      </c>
      <c r="N28" s="160">
        <f t="shared" si="17"/>
        <v>4</v>
      </c>
      <c r="O28" s="160">
        <f t="shared" si="29"/>
        <v>4</v>
      </c>
      <c r="P28" s="160">
        <f t="shared" si="45"/>
        <v>4</v>
      </c>
      <c r="Q28" s="160">
        <f t="shared" si="51"/>
        <v>4</v>
      </c>
      <c r="R28" s="160">
        <f t="shared" si="50"/>
        <v>4</v>
      </c>
      <c r="S28" s="160">
        <f t="shared" si="52"/>
        <v>4</v>
      </c>
      <c r="T28" s="160">
        <f t="shared" si="39"/>
        <v>4</v>
      </c>
      <c r="U28" s="161">
        <v>4</v>
      </c>
      <c r="V28" s="161">
        <f t="shared" ref="V28:V35" si="55">$U28</f>
        <v>4</v>
      </c>
      <c r="W28" s="161">
        <f t="shared" si="49"/>
        <v>4</v>
      </c>
      <c r="X28" s="161">
        <f t="shared" si="53"/>
        <v>4</v>
      </c>
      <c r="Y28" s="161">
        <f t="shared" si="32"/>
        <v>4</v>
      </c>
      <c r="Z28" s="161">
        <f t="shared" si="54"/>
        <v>4</v>
      </c>
      <c r="AA28" s="161">
        <f t="shared" si="33"/>
        <v>4</v>
      </c>
      <c r="AB28" s="161">
        <f t="shared" si="33"/>
        <v>4</v>
      </c>
      <c r="AC28" s="161">
        <f t="shared" si="21"/>
        <v>4</v>
      </c>
      <c r="AD28" s="160">
        <v>4</v>
      </c>
      <c r="AE28" s="160">
        <f t="shared" si="38"/>
        <v>4</v>
      </c>
      <c r="AF28" s="160">
        <f>$AD28</f>
        <v>4</v>
      </c>
      <c r="AG28" s="160">
        <f t="shared" si="46"/>
        <v>4</v>
      </c>
      <c r="AH28" s="160">
        <f t="shared" si="34"/>
        <v>4</v>
      </c>
      <c r="AI28" s="160">
        <f t="shared" si="41"/>
        <v>4</v>
      </c>
      <c r="AJ28" s="160">
        <f t="shared" si="41"/>
        <v>4</v>
      </c>
      <c r="AK28" s="160">
        <f t="shared" si="47"/>
        <v>4</v>
      </c>
      <c r="AL28" s="160">
        <f t="shared" si="36"/>
        <v>4</v>
      </c>
      <c r="AM28" s="160">
        <f t="shared" si="48"/>
        <v>4</v>
      </c>
      <c r="AN28" s="155"/>
      <c r="AP28">
        <f t="shared" si="8"/>
        <v>4</v>
      </c>
      <c r="AQ28">
        <f t="shared" si="9"/>
        <v>0</v>
      </c>
      <c r="AS28">
        <v>7</v>
      </c>
      <c r="AT28">
        <v>0</v>
      </c>
      <c r="AU28">
        <v>0</v>
      </c>
      <c r="AV28">
        <v>0</v>
      </c>
      <c r="AX28" s="312">
        <f t="shared" si="10"/>
        <v>3.8710526250000066</v>
      </c>
      <c r="AY28">
        <f t="shared" si="11"/>
        <v>0.12894737499999342</v>
      </c>
    </row>
    <row r="29" spans="1:51" ht="14.45" customHeight="1" x14ac:dyDescent="0.2">
      <c r="A29" s="148" t="s">
        <v>463</v>
      </c>
      <c r="B29" s="161">
        <v>4</v>
      </c>
      <c r="C29" s="161">
        <f t="shared" si="24"/>
        <v>4</v>
      </c>
      <c r="D29" s="161">
        <f t="shared" si="24"/>
        <v>4</v>
      </c>
      <c r="E29" s="161">
        <f t="shared" si="14"/>
        <v>4</v>
      </c>
      <c r="F29" s="161">
        <f t="shared" si="25"/>
        <v>4</v>
      </c>
      <c r="G29" s="161">
        <f t="shared" si="43"/>
        <v>4</v>
      </c>
      <c r="H29" s="161">
        <f t="shared" si="26"/>
        <v>4</v>
      </c>
      <c r="I29" s="161">
        <f t="shared" si="16"/>
        <v>4</v>
      </c>
      <c r="J29" s="161">
        <f t="shared" si="16"/>
        <v>4</v>
      </c>
      <c r="K29" s="161">
        <f t="shared" si="44"/>
        <v>4</v>
      </c>
      <c r="L29" s="160">
        <v>4</v>
      </c>
      <c r="M29" s="160">
        <f t="shared" si="28"/>
        <v>4</v>
      </c>
      <c r="N29" s="160">
        <f t="shared" si="17"/>
        <v>4</v>
      </c>
      <c r="O29" s="160">
        <f t="shared" si="29"/>
        <v>4</v>
      </c>
      <c r="P29" s="160">
        <f t="shared" si="45"/>
        <v>4</v>
      </c>
      <c r="Q29" s="160">
        <f t="shared" si="51"/>
        <v>4</v>
      </c>
      <c r="R29" s="160">
        <f t="shared" si="50"/>
        <v>4</v>
      </c>
      <c r="S29" s="160">
        <f t="shared" si="52"/>
        <v>4</v>
      </c>
      <c r="T29" s="160">
        <f t="shared" si="39"/>
        <v>4</v>
      </c>
      <c r="U29" s="161">
        <v>4</v>
      </c>
      <c r="V29" s="161">
        <f t="shared" si="55"/>
        <v>4</v>
      </c>
      <c r="W29" s="161">
        <f t="shared" si="49"/>
        <v>4</v>
      </c>
      <c r="X29" s="161">
        <f t="shared" si="53"/>
        <v>4</v>
      </c>
      <c r="Y29" s="161">
        <f t="shared" si="32"/>
        <v>4</v>
      </c>
      <c r="Z29" s="161">
        <f t="shared" si="54"/>
        <v>4</v>
      </c>
      <c r="AA29" s="161">
        <f t="shared" si="33"/>
        <v>4</v>
      </c>
      <c r="AB29" s="161">
        <f t="shared" si="33"/>
        <v>4</v>
      </c>
      <c r="AC29" s="161">
        <f t="shared" si="21"/>
        <v>4</v>
      </c>
      <c r="AD29" s="160">
        <v>4</v>
      </c>
      <c r="AE29" s="160">
        <f t="shared" si="38"/>
        <v>4</v>
      </c>
      <c r="AF29" s="160">
        <f>$AD29</f>
        <v>4</v>
      </c>
      <c r="AG29" s="160">
        <f t="shared" si="46"/>
        <v>4</v>
      </c>
      <c r="AH29" s="160">
        <f t="shared" si="34"/>
        <v>4</v>
      </c>
      <c r="AI29" s="160">
        <f t="shared" si="41"/>
        <v>4</v>
      </c>
      <c r="AJ29" s="160">
        <f t="shared" si="41"/>
        <v>4</v>
      </c>
      <c r="AK29" s="160">
        <f t="shared" si="47"/>
        <v>4</v>
      </c>
      <c r="AL29" s="160">
        <f t="shared" si="36"/>
        <v>4</v>
      </c>
      <c r="AM29" s="160">
        <f t="shared" si="48"/>
        <v>4</v>
      </c>
      <c r="AN29" s="155"/>
      <c r="AP29">
        <f t="shared" si="8"/>
        <v>4</v>
      </c>
      <c r="AQ29">
        <f t="shared" si="9"/>
        <v>0</v>
      </c>
      <c r="AS29">
        <v>7</v>
      </c>
      <c r="AT29">
        <v>0</v>
      </c>
      <c r="AU29">
        <v>0</v>
      </c>
      <c r="AV29">
        <v>0</v>
      </c>
      <c r="AX29" s="312">
        <f t="shared" si="10"/>
        <v>3.8710526250000066</v>
      </c>
      <c r="AY29">
        <f t="shared" si="11"/>
        <v>0.12894737499999342</v>
      </c>
    </row>
    <row r="30" spans="1:51" ht="14.45" customHeight="1" x14ac:dyDescent="0.2">
      <c r="A30" s="148" t="s">
        <v>464</v>
      </c>
      <c r="B30" s="161">
        <v>2</v>
      </c>
      <c r="C30" s="161">
        <f t="shared" si="24"/>
        <v>2</v>
      </c>
      <c r="D30" s="161">
        <f t="shared" si="24"/>
        <v>2</v>
      </c>
      <c r="E30" s="161">
        <f t="shared" si="14"/>
        <v>2</v>
      </c>
      <c r="F30" s="161">
        <f t="shared" si="25"/>
        <v>2</v>
      </c>
      <c r="G30" s="161">
        <f t="shared" si="43"/>
        <v>2</v>
      </c>
      <c r="H30" s="161">
        <f t="shared" si="26"/>
        <v>2</v>
      </c>
      <c r="I30" s="161">
        <f t="shared" si="16"/>
        <v>2</v>
      </c>
      <c r="J30" s="161">
        <f t="shared" si="16"/>
        <v>2</v>
      </c>
      <c r="K30" s="161">
        <f t="shared" si="44"/>
        <v>2</v>
      </c>
      <c r="L30" s="160">
        <v>2</v>
      </c>
      <c r="M30" s="160">
        <f t="shared" si="28"/>
        <v>2</v>
      </c>
      <c r="N30" s="160">
        <f t="shared" si="17"/>
        <v>2</v>
      </c>
      <c r="O30" s="160">
        <f t="shared" si="29"/>
        <v>2</v>
      </c>
      <c r="P30" s="160">
        <f t="shared" si="45"/>
        <v>2</v>
      </c>
      <c r="Q30" s="160">
        <f t="shared" si="51"/>
        <v>2</v>
      </c>
      <c r="R30" s="160">
        <f t="shared" si="50"/>
        <v>2</v>
      </c>
      <c r="S30" s="160">
        <f t="shared" si="52"/>
        <v>2</v>
      </c>
      <c r="T30" s="160">
        <f t="shared" si="39"/>
        <v>2</v>
      </c>
      <c r="U30" s="161">
        <v>4</v>
      </c>
      <c r="V30" s="161">
        <f t="shared" si="55"/>
        <v>4</v>
      </c>
      <c r="W30" s="161">
        <f t="shared" si="49"/>
        <v>4</v>
      </c>
      <c r="X30" s="161">
        <f t="shared" si="53"/>
        <v>4</v>
      </c>
      <c r="Y30" s="161">
        <f t="shared" si="32"/>
        <v>4</v>
      </c>
      <c r="Z30" s="161">
        <f t="shared" si="54"/>
        <v>4</v>
      </c>
      <c r="AA30" s="161">
        <v>8</v>
      </c>
      <c r="AB30" s="161">
        <f t="shared" ref="AB30:AB37" si="56">$U30</f>
        <v>4</v>
      </c>
      <c r="AC30" s="161">
        <f t="shared" si="21"/>
        <v>4</v>
      </c>
      <c r="AD30" s="160">
        <v>4</v>
      </c>
      <c r="AE30" s="160">
        <f t="shared" si="38"/>
        <v>4</v>
      </c>
      <c r="AF30" s="160">
        <v>8</v>
      </c>
      <c r="AG30" s="160">
        <f t="shared" si="46"/>
        <v>4</v>
      </c>
      <c r="AH30" s="160">
        <f t="shared" si="34"/>
        <v>4</v>
      </c>
      <c r="AI30" s="160">
        <f t="shared" ref="AI30:AI37" si="57">$AD30</f>
        <v>4</v>
      </c>
      <c r="AJ30" s="160">
        <v>8</v>
      </c>
      <c r="AK30" s="160">
        <f t="shared" si="47"/>
        <v>4</v>
      </c>
      <c r="AL30" s="160">
        <f t="shared" si="36"/>
        <v>4</v>
      </c>
      <c r="AM30" s="160">
        <f t="shared" si="48"/>
        <v>4</v>
      </c>
      <c r="AN30" s="155"/>
      <c r="AP30">
        <f t="shared" si="8"/>
        <v>3.3157894736842106</v>
      </c>
      <c r="AQ30">
        <f t="shared" si="9"/>
        <v>1.6718294920282728</v>
      </c>
      <c r="AS30">
        <v>0</v>
      </c>
      <c r="AT30">
        <v>0</v>
      </c>
      <c r="AU30">
        <v>0</v>
      </c>
      <c r="AV30">
        <v>6</v>
      </c>
      <c r="AX30" s="312">
        <f t="shared" si="10"/>
        <v>3.3180451071428627</v>
      </c>
      <c r="AY30">
        <f t="shared" si="11"/>
        <v>2.2556334586520954E-3</v>
      </c>
    </row>
    <row r="31" spans="1:51" ht="14.45" customHeight="1" x14ac:dyDescent="0.2">
      <c r="A31" s="148" t="s">
        <v>465</v>
      </c>
      <c r="B31" s="161">
        <v>6</v>
      </c>
      <c r="C31" s="161">
        <f t="shared" si="24"/>
        <v>6</v>
      </c>
      <c r="D31" s="161">
        <f t="shared" si="24"/>
        <v>6</v>
      </c>
      <c r="E31" s="161">
        <f t="shared" si="14"/>
        <v>6</v>
      </c>
      <c r="F31" s="161">
        <f t="shared" si="25"/>
        <v>6</v>
      </c>
      <c r="G31" s="161">
        <f t="shared" si="43"/>
        <v>6</v>
      </c>
      <c r="H31" s="161">
        <f t="shared" si="26"/>
        <v>6</v>
      </c>
      <c r="I31" s="161">
        <f t="shared" si="16"/>
        <v>6</v>
      </c>
      <c r="J31" s="161">
        <f t="shared" si="16"/>
        <v>6</v>
      </c>
      <c r="K31" s="161">
        <f t="shared" si="44"/>
        <v>6</v>
      </c>
      <c r="L31" s="160">
        <v>4</v>
      </c>
      <c r="M31" s="160">
        <f t="shared" si="28"/>
        <v>4</v>
      </c>
      <c r="N31" s="160">
        <f t="shared" si="17"/>
        <v>4</v>
      </c>
      <c r="O31" s="160">
        <f t="shared" si="29"/>
        <v>4</v>
      </c>
      <c r="P31" s="160">
        <f t="shared" si="45"/>
        <v>4</v>
      </c>
      <c r="Q31" s="160">
        <f t="shared" si="51"/>
        <v>4</v>
      </c>
      <c r="R31" s="160">
        <f t="shared" si="50"/>
        <v>4</v>
      </c>
      <c r="S31" s="160">
        <f t="shared" si="52"/>
        <v>4</v>
      </c>
      <c r="T31" s="160">
        <f t="shared" si="39"/>
        <v>4</v>
      </c>
      <c r="U31" s="161">
        <v>4</v>
      </c>
      <c r="V31" s="161">
        <f t="shared" si="55"/>
        <v>4</v>
      </c>
      <c r="W31" s="161">
        <f t="shared" si="49"/>
        <v>4</v>
      </c>
      <c r="X31" s="161">
        <v>8</v>
      </c>
      <c r="Y31" s="161">
        <f t="shared" si="32"/>
        <v>4</v>
      </c>
      <c r="Z31" s="161">
        <v>8</v>
      </c>
      <c r="AA31" s="161">
        <f t="shared" ref="AA31:AA36" si="58">$U31</f>
        <v>4</v>
      </c>
      <c r="AB31" s="161">
        <f t="shared" si="56"/>
        <v>4</v>
      </c>
      <c r="AC31" s="161">
        <f t="shared" si="21"/>
        <v>4</v>
      </c>
      <c r="AD31" s="160">
        <v>6</v>
      </c>
      <c r="AE31" s="160">
        <f t="shared" si="38"/>
        <v>6</v>
      </c>
      <c r="AF31" s="160">
        <f t="shared" ref="AF31:AF37" si="59">$AD31</f>
        <v>6</v>
      </c>
      <c r="AG31" s="160">
        <f t="shared" si="46"/>
        <v>6</v>
      </c>
      <c r="AH31" s="160">
        <f t="shared" si="34"/>
        <v>6</v>
      </c>
      <c r="AI31" s="160">
        <f t="shared" si="57"/>
        <v>6</v>
      </c>
      <c r="AJ31" s="160">
        <f t="shared" ref="AJ31:AJ36" si="60">$AD31</f>
        <v>6</v>
      </c>
      <c r="AK31" s="160">
        <f t="shared" si="47"/>
        <v>6</v>
      </c>
      <c r="AL31" s="160">
        <f t="shared" si="36"/>
        <v>6</v>
      </c>
      <c r="AM31" s="160">
        <v>8</v>
      </c>
      <c r="AN31" s="155"/>
      <c r="AP31">
        <f t="shared" si="8"/>
        <v>5.3157894736842106</v>
      </c>
      <c r="AQ31">
        <f t="shared" si="9"/>
        <v>1.237681685926826</v>
      </c>
      <c r="AS31">
        <v>10</v>
      </c>
      <c r="AT31">
        <v>0</v>
      </c>
      <c r="AU31">
        <v>0</v>
      </c>
      <c r="AV31">
        <v>0</v>
      </c>
      <c r="AX31" s="312">
        <f t="shared" si="10"/>
        <v>5.5300751785714377</v>
      </c>
      <c r="AY31">
        <f t="shared" si="11"/>
        <v>0.21428570488722709</v>
      </c>
    </row>
    <row r="32" spans="1:51" ht="14.45" customHeight="1" x14ac:dyDescent="0.2">
      <c r="A32" s="148" t="s">
        <v>466</v>
      </c>
      <c r="B32" s="157">
        <v>4</v>
      </c>
      <c r="C32" s="157">
        <f t="shared" si="24"/>
        <v>4</v>
      </c>
      <c r="D32" s="157">
        <f t="shared" si="24"/>
        <v>4</v>
      </c>
      <c r="E32" s="157">
        <f t="shared" si="14"/>
        <v>4</v>
      </c>
      <c r="F32" s="157">
        <f t="shared" si="25"/>
        <v>4</v>
      </c>
      <c r="G32" s="157">
        <f t="shared" si="43"/>
        <v>4</v>
      </c>
      <c r="H32" s="157">
        <f t="shared" si="26"/>
        <v>4</v>
      </c>
      <c r="I32" s="157">
        <f t="shared" si="16"/>
        <v>4</v>
      </c>
      <c r="J32" s="157">
        <f t="shared" si="16"/>
        <v>4</v>
      </c>
      <c r="K32" s="157">
        <f t="shared" si="44"/>
        <v>4</v>
      </c>
      <c r="L32" s="159">
        <v>4</v>
      </c>
      <c r="M32" s="159">
        <f t="shared" si="28"/>
        <v>4</v>
      </c>
      <c r="N32" s="159">
        <f t="shared" si="17"/>
        <v>4</v>
      </c>
      <c r="O32" s="159">
        <f t="shared" si="29"/>
        <v>4</v>
      </c>
      <c r="P32" s="159">
        <f t="shared" si="45"/>
        <v>4</v>
      </c>
      <c r="Q32" s="159">
        <f t="shared" si="51"/>
        <v>4</v>
      </c>
      <c r="R32" s="159">
        <f t="shared" si="50"/>
        <v>4</v>
      </c>
      <c r="S32" s="159">
        <f t="shared" si="52"/>
        <v>4</v>
      </c>
      <c r="T32" s="159">
        <f t="shared" si="39"/>
        <v>4</v>
      </c>
      <c r="U32" s="157">
        <v>4</v>
      </c>
      <c r="V32" s="157">
        <f t="shared" si="55"/>
        <v>4</v>
      </c>
      <c r="W32" s="157">
        <f t="shared" si="49"/>
        <v>4</v>
      </c>
      <c r="X32" s="157">
        <f>$U32</f>
        <v>4</v>
      </c>
      <c r="Y32" s="157">
        <f t="shared" si="32"/>
        <v>4</v>
      </c>
      <c r="Z32" s="157">
        <f>$U32</f>
        <v>4</v>
      </c>
      <c r="AA32" s="157">
        <f t="shared" si="58"/>
        <v>4</v>
      </c>
      <c r="AB32" s="157">
        <f t="shared" si="56"/>
        <v>4</v>
      </c>
      <c r="AC32" s="157">
        <f t="shared" si="21"/>
        <v>4</v>
      </c>
      <c r="AD32" s="159">
        <v>4</v>
      </c>
      <c r="AE32" s="159">
        <f t="shared" si="38"/>
        <v>4</v>
      </c>
      <c r="AF32" s="159">
        <f t="shared" si="59"/>
        <v>4</v>
      </c>
      <c r="AG32" s="159">
        <f t="shared" si="46"/>
        <v>4</v>
      </c>
      <c r="AH32" s="159">
        <f t="shared" si="34"/>
        <v>4</v>
      </c>
      <c r="AI32" s="159">
        <f t="shared" si="57"/>
        <v>4</v>
      </c>
      <c r="AJ32" s="159">
        <f t="shared" si="60"/>
        <v>4</v>
      </c>
      <c r="AK32" s="159">
        <f t="shared" si="47"/>
        <v>4</v>
      </c>
      <c r="AL32" s="159">
        <f t="shared" si="36"/>
        <v>4</v>
      </c>
      <c r="AM32" s="159">
        <f t="shared" ref="AM32:AM37" si="61">$AD32</f>
        <v>4</v>
      </c>
      <c r="AN32" s="155"/>
      <c r="AP32">
        <f t="shared" si="8"/>
        <v>4</v>
      </c>
      <c r="AQ32">
        <f t="shared" si="9"/>
        <v>0</v>
      </c>
      <c r="AS32">
        <v>7</v>
      </c>
      <c r="AT32">
        <v>0</v>
      </c>
      <c r="AU32">
        <v>0</v>
      </c>
      <c r="AV32">
        <v>0</v>
      </c>
      <c r="AX32" s="312">
        <f t="shared" si="10"/>
        <v>3.8710526250000066</v>
      </c>
      <c r="AY32">
        <f t="shared" si="11"/>
        <v>0.12894737499999342</v>
      </c>
    </row>
    <row r="33" spans="1:51" ht="14.45" customHeight="1" x14ac:dyDescent="0.2">
      <c r="A33" s="148" t="s">
        <v>467</v>
      </c>
      <c r="B33" s="164">
        <v>4</v>
      </c>
      <c r="C33" s="164">
        <f t="shared" si="24"/>
        <v>4</v>
      </c>
      <c r="D33" s="164">
        <f t="shared" si="24"/>
        <v>4</v>
      </c>
      <c r="E33" s="164">
        <f t="shared" si="14"/>
        <v>4</v>
      </c>
      <c r="F33" s="164">
        <f t="shared" si="25"/>
        <v>4</v>
      </c>
      <c r="G33" s="164">
        <f t="shared" si="43"/>
        <v>4</v>
      </c>
      <c r="H33" s="164">
        <f t="shared" si="26"/>
        <v>4</v>
      </c>
      <c r="I33" s="164">
        <f t="shared" si="16"/>
        <v>4</v>
      </c>
      <c r="J33" s="164">
        <f t="shared" si="16"/>
        <v>4</v>
      </c>
      <c r="K33" s="164">
        <f t="shared" si="44"/>
        <v>4</v>
      </c>
      <c r="L33" s="165">
        <v>4</v>
      </c>
      <c r="M33" s="165">
        <f t="shared" si="28"/>
        <v>4</v>
      </c>
      <c r="N33" s="165">
        <f t="shared" si="17"/>
        <v>4</v>
      </c>
      <c r="O33" s="165">
        <f t="shared" si="29"/>
        <v>4</v>
      </c>
      <c r="P33" s="165">
        <f t="shared" si="45"/>
        <v>4</v>
      </c>
      <c r="Q33" s="165">
        <f t="shared" si="51"/>
        <v>4</v>
      </c>
      <c r="R33" s="165">
        <f t="shared" si="50"/>
        <v>4</v>
      </c>
      <c r="S33" s="165">
        <f t="shared" si="52"/>
        <v>4</v>
      </c>
      <c r="T33" s="165">
        <f t="shared" si="39"/>
        <v>4</v>
      </c>
      <c r="U33" s="164">
        <v>4</v>
      </c>
      <c r="V33" s="164">
        <f t="shared" si="55"/>
        <v>4</v>
      </c>
      <c r="W33" s="164">
        <f t="shared" si="49"/>
        <v>4</v>
      </c>
      <c r="X33" s="164">
        <f>$U33</f>
        <v>4</v>
      </c>
      <c r="Y33" s="164">
        <f t="shared" si="32"/>
        <v>4</v>
      </c>
      <c r="Z33" s="164">
        <f>$U33</f>
        <v>4</v>
      </c>
      <c r="AA33" s="164">
        <f t="shared" si="58"/>
        <v>4</v>
      </c>
      <c r="AB33" s="164">
        <f t="shared" si="56"/>
        <v>4</v>
      </c>
      <c r="AC33" s="164">
        <f t="shared" si="21"/>
        <v>4</v>
      </c>
      <c r="AD33" s="165">
        <v>4</v>
      </c>
      <c r="AE33" s="165">
        <f t="shared" si="38"/>
        <v>4</v>
      </c>
      <c r="AF33" s="165">
        <f t="shared" si="59"/>
        <v>4</v>
      </c>
      <c r="AG33" s="165">
        <f t="shared" si="46"/>
        <v>4</v>
      </c>
      <c r="AH33" s="165">
        <f t="shared" si="34"/>
        <v>4</v>
      </c>
      <c r="AI33" s="165">
        <f t="shared" si="57"/>
        <v>4</v>
      </c>
      <c r="AJ33" s="165">
        <f t="shared" si="60"/>
        <v>4</v>
      </c>
      <c r="AK33" s="165">
        <f t="shared" si="47"/>
        <v>4</v>
      </c>
      <c r="AL33" s="165">
        <f t="shared" si="36"/>
        <v>4</v>
      </c>
      <c r="AM33" s="165">
        <f t="shared" si="61"/>
        <v>4</v>
      </c>
      <c r="AN33" s="155"/>
      <c r="AP33">
        <f t="shared" si="8"/>
        <v>4</v>
      </c>
      <c r="AQ33">
        <f t="shared" si="9"/>
        <v>0</v>
      </c>
      <c r="AS33">
        <v>7</v>
      </c>
      <c r="AT33">
        <v>0</v>
      </c>
      <c r="AU33">
        <v>0</v>
      </c>
      <c r="AV33">
        <v>0</v>
      </c>
      <c r="AX33" s="312">
        <f t="shared" si="10"/>
        <v>3.8710526250000066</v>
      </c>
      <c r="AY33">
        <f t="shared" si="11"/>
        <v>0.12894737499999342</v>
      </c>
    </row>
    <row r="34" spans="1:51" ht="14.45" customHeight="1" x14ac:dyDescent="0.2">
      <c r="A34" s="148" t="s">
        <v>468</v>
      </c>
      <c r="B34" s="161">
        <v>0</v>
      </c>
      <c r="C34" s="161">
        <f t="shared" si="24"/>
        <v>0</v>
      </c>
      <c r="D34" s="161">
        <f t="shared" si="24"/>
        <v>0</v>
      </c>
      <c r="E34" s="161">
        <f t="shared" si="14"/>
        <v>0</v>
      </c>
      <c r="F34" s="161">
        <f t="shared" si="25"/>
        <v>0</v>
      </c>
      <c r="G34" s="161">
        <f t="shared" si="43"/>
        <v>0</v>
      </c>
      <c r="H34" s="161">
        <f t="shared" si="26"/>
        <v>0</v>
      </c>
      <c r="I34" s="161">
        <f t="shared" si="16"/>
        <v>0</v>
      </c>
      <c r="J34" s="161">
        <f t="shared" si="16"/>
        <v>0</v>
      </c>
      <c r="K34" s="161">
        <f t="shared" si="44"/>
        <v>0</v>
      </c>
      <c r="L34" s="166">
        <v>8</v>
      </c>
      <c r="M34" s="160">
        <f t="shared" si="28"/>
        <v>8</v>
      </c>
      <c r="N34" s="160">
        <f t="shared" si="17"/>
        <v>8</v>
      </c>
      <c r="O34" s="160">
        <f t="shared" si="29"/>
        <v>8</v>
      </c>
      <c r="P34" s="160">
        <f t="shared" si="45"/>
        <v>8</v>
      </c>
      <c r="Q34" s="160">
        <f t="shared" si="51"/>
        <v>8</v>
      </c>
      <c r="R34" s="160">
        <f t="shared" si="50"/>
        <v>8</v>
      </c>
      <c r="S34" s="160">
        <f t="shared" si="52"/>
        <v>8</v>
      </c>
      <c r="T34" s="160">
        <f t="shared" si="39"/>
        <v>8</v>
      </c>
      <c r="U34" s="156">
        <v>8</v>
      </c>
      <c r="V34" s="161">
        <f t="shared" si="55"/>
        <v>8</v>
      </c>
      <c r="W34" s="161">
        <f t="shared" si="49"/>
        <v>8</v>
      </c>
      <c r="X34" s="161">
        <f>$U34</f>
        <v>8</v>
      </c>
      <c r="Y34" s="161">
        <f t="shared" si="32"/>
        <v>8</v>
      </c>
      <c r="Z34" s="161">
        <f>$U34</f>
        <v>8</v>
      </c>
      <c r="AA34" s="161">
        <f t="shared" si="58"/>
        <v>8</v>
      </c>
      <c r="AB34" s="161">
        <f t="shared" si="56"/>
        <v>8</v>
      </c>
      <c r="AC34" s="161">
        <f t="shared" si="21"/>
        <v>8</v>
      </c>
      <c r="AD34" s="160">
        <v>2</v>
      </c>
      <c r="AE34" s="160">
        <f t="shared" si="38"/>
        <v>2</v>
      </c>
      <c r="AF34" s="160">
        <f t="shared" si="59"/>
        <v>2</v>
      </c>
      <c r="AG34" s="160">
        <f t="shared" si="46"/>
        <v>2</v>
      </c>
      <c r="AH34" s="160">
        <f t="shared" si="34"/>
        <v>2</v>
      </c>
      <c r="AI34" s="160">
        <f t="shared" si="57"/>
        <v>2</v>
      </c>
      <c r="AJ34" s="160">
        <f t="shared" si="60"/>
        <v>2</v>
      </c>
      <c r="AK34" s="160">
        <f t="shared" si="47"/>
        <v>2</v>
      </c>
      <c r="AL34" s="160">
        <f t="shared" si="36"/>
        <v>2</v>
      </c>
      <c r="AM34" s="160">
        <f t="shared" si="61"/>
        <v>2</v>
      </c>
      <c r="AN34" s="155"/>
      <c r="AP34">
        <f t="shared" si="8"/>
        <v>4.3157894736842106</v>
      </c>
      <c r="AQ34">
        <f t="shared" si="9"/>
        <v>3.5696473595396148</v>
      </c>
      <c r="AS34">
        <v>0</v>
      </c>
      <c r="AT34">
        <v>0</v>
      </c>
      <c r="AU34">
        <v>8</v>
      </c>
      <c r="AV34">
        <v>0</v>
      </c>
      <c r="AX34" s="312">
        <f t="shared" si="10"/>
        <v>4.4240601428571509</v>
      </c>
      <c r="AY34">
        <f t="shared" si="11"/>
        <v>0.10827066917294026</v>
      </c>
    </row>
    <row r="35" spans="1:51" ht="14.45" customHeight="1" x14ac:dyDescent="0.2">
      <c r="A35" s="148" t="s">
        <v>469</v>
      </c>
      <c r="B35" s="161">
        <v>2</v>
      </c>
      <c r="C35" s="161">
        <f t="shared" si="24"/>
        <v>2</v>
      </c>
      <c r="D35" s="161">
        <f t="shared" si="24"/>
        <v>2</v>
      </c>
      <c r="E35" s="161">
        <f t="shared" si="14"/>
        <v>2</v>
      </c>
      <c r="F35" s="161">
        <f t="shared" si="25"/>
        <v>2</v>
      </c>
      <c r="G35" s="161">
        <f t="shared" si="43"/>
        <v>2</v>
      </c>
      <c r="H35" s="161">
        <f t="shared" si="26"/>
        <v>2</v>
      </c>
      <c r="I35" s="161">
        <f t="shared" si="16"/>
        <v>2</v>
      </c>
      <c r="J35" s="161">
        <f t="shared" si="16"/>
        <v>2</v>
      </c>
      <c r="K35" s="161">
        <f t="shared" si="44"/>
        <v>2</v>
      </c>
      <c r="L35" s="160">
        <v>2</v>
      </c>
      <c r="M35" s="160">
        <f t="shared" si="28"/>
        <v>2</v>
      </c>
      <c r="N35" s="160">
        <f t="shared" si="17"/>
        <v>2</v>
      </c>
      <c r="O35" s="160">
        <f t="shared" si="29"/>
        <v>2</v>
      </c>
      <c r="P35" s="160">
        <f t="shared" si="45"/>
        <v>2</v>
      </c>
      <c r="Q35" s="160">
        <f t="shared" si="51"/>
        <v>2</v>
      </c>
      <c r="R35" s="160">
        <f t="shared" si="50"/>
        <v>2</v>
      </c>
      <c r="S35" s="160">
        <f t="shared" si="52"/>
        <v>2</v>
      </c>
      <c r="T35" s="160">
        <f t="shared" si="39"/>
        <v>2</v>
      </c>
      <c r="U35" s="156">
        <v>8</v>
      </c>
      <c r="V35" s="161">
        <f t="shared" si="55"/>
        <v>8</v>
      </c>
      <c r="W35" s="161">
        <f t="shared" si="49"/>
        <v>8</v>
      </c>
      <c r="X35" s="161">
        <f>$U35</f>
        <v>8</v>
      </c>
      <c r="Y35" s="161">
        <f t="shared" si="32"/>
        <v>8</v>
      </c>
      <c r="Z35" s="161">
        <f>$U35</f>
        <v>8</v>
      </c>
      <c r="AA35" s="161">
        <f t="shared" si="58"/>
        <v>8</v>
      </c>
      <c r="AB35" s="161">
        <f t="shared" si="56"/>
        <v>8</v>
      </c>
      <c r="AC35" s="161">
        <f t="shared" si="21"/>
        <v>8</v>
      </c>
      <c r="AD35" s="166">
        <v>6</v>
      </c>
      <c r="AE35" s="160">
        <f t="shared" si="38"/>
        <v>6</v>
      </c>
      <c r="AF35" s="160">
        <f t="shared" si="59"/>
        <v>6</v>
      </c>
      <c r="AG35" s="160">
        <f t="shared" si="46"/>
        <v>6</v>
      </c>
      <c r="AH35" s="160">
        <f t="shared" si="34"/>
        <v>6</v>
      </c>
      <c r="AI35" s="160">
        <f t="shared" si="57"/>
        <v>6</v>
      </c>
      <c r="AJ35" s="160">
        <f t="shared" si="60"/>
        <v>6</v>
      </c>
      <c r="AK35" s="160">
        <f t="shared" si="47"/>
        <v>6</v>
      </c>
      <c r="AL35" s="160">
        <f t="shared" si="36"/>
        <v>6</v>
      </c>
      <c r="AM35" s="160">
        <f t="shared" si="61"/>
        <v>6</v>
      </c>
      <c r="AN35" s="155"/>
      <c r="AP35">
        <f t="shared" si="8"/>
        <v>4.4736842105263159</v>
      </c>
      <c r="AQ35">
        <f t="shared" si="9"/>
        <v>2.5724946125999866</v>
      </c>
      <c r="AS35">
        <v>4</v>
      </c>
      <c r="AT35">
        <v>0</v>
      </c>
      <c r="AU35">
        <v>0</v>
      </c>
      <c r="AV35">
        <v>4</v>
      </c>
      <c r="AX35" s="312">
        <f t="shared" si="10"/>
        <v>4.4240601428571509</v>
      </c>
      <c r="AY35">
        <f t="shared" si="11"/>
        <v>4.9624067669165051E-2</v>
      </c>
    </row>
    <row r="36" spans="1:51" ht="14.45" customHeight="1" x14ac:dyDescent="0.2">
      <c r="A36" s="148" t="s">
        <v>470</v>
      </c>
      <c r="B36" s="161">
        <v>2</v>
      </c>
      <c r="C36" s="161">
        <f t="shared" si="24"/>
        <v>2</v>
      </c>
      <c r="D36" s="161">
        <f t="shared" si="24"/>
        <v>2</v>
      </c>
      <c r="E36" s="161">
        <f t="shared" si="14"/>
        <v>2</v>
      </c>
      <c r="F36" s="161">
        <f t="shared" si="25"/>
        <v>2</v>
      </c>
      <c r="G36" s="161">
        <f t="shared" si="43"/>
        <v>2</v>
      </c>
      <c r="H36" s="161">
        <f t="shared" si="26"/>
        <v>2</v>
      </c>
      <c r="I36" s="161">
        <f t="shared" si="16"/>
        <v>2</v>
      </c>
      <c r="J36" s="161">
        <f t="shared" si="16"/>
        <v>2</v>
      </c>
      <c r="K36" s="161">
        <f t="shared" si="44"/>
        <v>2</v>
      </c>
      <c r="L36" s="160">
        <v>2</v>
      </c>
      <c r="M36" s="160">
        <f t="shared" si="28"/>
        <v>2</v>
      </c>
      <c r="N36" s="160">
        <f t="shared" si="17"/>
        <v>2</v>
      </c>
      <c r="O36" s="160">
        <f t="shared" si="29"/>
        <v>2</v>
      </c>
      <c r="P36" s="160">
        <f t="shared" si="45"/>
        <v>2</v>
      </c>
      <c r="Q36" s="160">
        <f t="shared" si="51"/>
        <v>2</v>
      </c>
      <c r="R36" s="160">
        <f t="shared" si="50"/>
        <v>2</v>
      </c>
      <c r="S36" s="160">
        <f t="shared" si="52"/>
        <v>2</v>
      </c>
      <c r="T36" s="160">
        <f t="shared" si="39"/>
        <v>2</v>
      </c>
      <c r="U36" s="161">
        <v>4</v>
      </c>
      <c r="V36" s="161">
        <v>8</v>
      </c>
      <c r="W36" s="161">
        <f t="shared" si="49"/>
        <v>4</v>
      </c>
      <c r="X36" s="161">
        <v>8</v>
      </c>
      <c r="Y36" s="161">
        <f t="shared" si="32"/>
        <v>4</v>
      </c>
      <c r="Z36" s="161">
        <v>8</v>
      </c>
      <c r="AA36" s="161">
        <f t="shared" si="58"/>
        <v>4</v>
      </c>
      <c r="AB36" s="161">
        <f t="shared" si="56"/>
        <v>4</v>
      </c>
      <c r="AC36" s="161">
        <v>8</v>
      </c>
      <c r="AD36" s="166">
        <v>8</v>
      </c>
      <c r="AE36" s="160">
        <f t="shared" si="38"/>
        <v>8</v>
      </c>
      <c r="AF36" s="160">
        <f t="shared" si="59"/>
        <v>8</v>
      </c>
      <c r="AG36" s="160">
        <f t="shared" si="46"/>
        <v>8</v>
      </c>
      <c r="AH36" s="160">
        <f t="shared" si="34"/>
        <v>8</v>
      </c>
      <c r="AI36" s="160">
        <f t="shared" si="57"/>
        <v>8</v>
      </c>
      <c r="AJ36" s="160">
        <f t="shared" si="60"/>
        <v>8</v>
      </c>
      <c r="AK36" s="160">
        <f t="shared" si="47"/>
        <v>8</v>
      </c>
      <c r="AL36" s="160">
        <f t="shared" si="36"/>
        <v>8</v>
      </c>
      <c r="AM36" s="160">
        <f t="shared" si="61"/>
        <v>8</v>
      </c>
      <c r="AN36" s="155"/>
      <c r="AP36">
        <f t="shared" si="8"/>
        <v>4.4736842105263159</v>
      </c>
      <c r="AQ36">
        <f t="shared" si="9"/>
        <v>2.7695414982995517</v>
      </c>
      <c r="AS36">
        <v>0</v>
      </c>
      <c r="AT36">
        <v>0</v>
      </c>
      <c r="AU36">
        <v>0</v>
      </c>
      <c r="AV36">
        <v>8</v>
      </c>
      <c r="AX36" s="312">
        <f t="shared" si="10"/>
        <v>4.4240601428571509</v>
      </c>
      <c r="AY36">
        <f t="shared" si="11"/>
        <v>4.9624067669165051E-2</v>
      </c>
    </row>
    <row r="37" spans="1:51" ht="14.45" customHeight="1" x14ac:dyDescent="0.2">
      <c r="A37" s="148" t="s">
        <v>58</v>
      </c>
      <c r="B37" s="161">
        <v>6</v>
      </c>
      <c r="C37" s="161">
        <v>8</v>
      </c>
      <c r="D37" s="161">
        <f>$B37</f>
        <v>6</v>
      </c>
      <c r="E37" s="161">
        <f t="shared" si="14"/>
        <v>6</v>
      </c>
      <c r="F37" s="161">
        <f t="shared" si="25"/>
        <v>6</v>
      </c>
      <c r="G37" s="161">
        <f t="shared" si="43"/>
        <v>6</v>
      </c>
      <c r="H37" s="161">
        <v>8</v>
      </c>
      <c r="I37" s="161">
        <f t="shared" si="16"/>
        <v>6</v>
      </c>
      <c r="J37" s="161">
        <f t="shared" si="16"/>
        <v>6</v>
      </c>
      <c r="K37" s="161">
        <v>8</v>
      </c>
      <c r="L37" s="160">
        <v>2</v>
      </c>
      <c r="M37" s="160">
        <f t="shared" si="28"/>
        <v>2</v>
      </c>
      <c r="N37" s="160">
        <f t="shared" si="17"/>
        <v>2</v>
      </c>
      <c r="O37" s="160">
        <v>2</v>
      </c>
      <c r="P37" s="160">
        <f t="shared" si="45"/>
        <v>2</v>
      </c>
      <c r="Q37" s="160">
        <f>M37</f>
        <v>2</v>
      </c>
      <c r="R37" s="160">
        <f t="shared" si="50"/>
        <v>2</v>
      </c>
      <c r="S37" s="160">
        <v>8</v>
      </c>
      <c r="T37" s="160">
        <f t="shared" si="39"/>
        <v>2</v>
      </c>
      <c r="U37" s="161">
        <v>2</v>
      </c>
      <c r="V37" s="161">
        <v>8</v>
      </c>
      <c r="W37" s="161">
        <v>8</v>
      </c>
      <c r="X37" s="161">
        <f>$U37</f>
        <v>2</v>
      </c>
      <c r="Y37" s="161">
        <f t="shared" si="32"/>
        <v>2</v>
      </c>
      <c r="Z37" s="161">
        <v>8</v>
      </c>
      <c r="AA37" s="161">
        <v>8</v>
      </c>
      <c r="AB37" s="161">
        <f t="shared" si="56"/>
        <v>2</v>
      </c>
      <c r="AC37" s="161">
        <f>$U37</f>
        <v>2</v>
      </c>
      <c r="AD37" s="160">
        <v>6</v>
      </c>
      <c r="AE37" s="160">
        <v>8</v>
      </c>
      <c r="AF37" s="160">
        <f t="shared" si="59"/>
        <v>6</v>
      </c>
      <c r="AG37" s="160">
        <f t="shared" si="46"/>
        <v>6</v>
      </c>
      <c r="AH37" s="160">
        <v>8</v>
      </c>
      <c r="AI37" s="160">
        <f t="shared" si="57"/>
        <v>6</v>
      </c>
      <c r="AJ37" s="160">
        <v>8</v>
      </c>
      <c r="AK37" s="160">
        <f t="shared" si="47"/>
        <v>6</v>
      </c>
      <c r="AL37" s="160">
        <f t="shared" si="36"/>
        <v>6</v>
      </c>
      <c r="AM37" s="160">
        <f t="shared" si="61"/>
        <v>6</v>
      </c>
      <c r="AN37" s="155"/>
      <c r="AP37">
        <f t="shared" si="8"/>
        <v>5.2105263157894735</v>
      </c>
      <c r="AQ37">
        <f t="shared" si="9"/>
        <v>2.4511854783568459</v>
      </c>
      <c r="AS37">
        <v>0</v>
      </c>
      <c r="AT37">
        <v>0</v>
      </c>
      <c r="AU37">
        <v>9</v>
      </c>
      <c r="AV37">
        <v>0</v>
      </c>
      <c r="AX37" s="312">
        <f t="shared" si="10"/>
        <v>4.9770676607142939</v>
      </c>
      <c r="AY37">
        <f t="shared" si="11"/>
        <v>0.2334586550751796</v>
      </c>
    </row>
    <row r="38" spans="1:51" ht="14.45" customHeight="1" x14ac:dyDescent="0.2">
      <c r="A38" s="155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55"/>
    </row>
    <row r="39" spans="1:51" ht="13.7" customHeight="1" x14ac:dyDescent="0.2">
      <c r="C39" s="146"/>
      <c r="E39" s="147"/>
      <c r="AP39">
        <f>SUM(AP3:AP37)</f>
        <v>154.84210526315792</v>
      </c>
      <c r="AS39">
        <f>SUM(AS3:AS37)</f>
        <v>94</v>
      </c>
      <c r="AT39">
        <f t="shared" ref="AT39:AV39" si="62">SUM(AT3:AT37)</f>
        <v>123</v>
      </c>
      <c r="AU39">
        <f t="shared" si="62"/>
        <v>33</v>
      </c>
      <c r="AV39">
        <f t="shared" si="62"/>
        <v>30</v>
      </c>
      <c r="AX39" s="312">
        <f>SUM(AX3:AX37)</f>
        <v>154.84210500000026</v>
      </c>
    </row>
    <row r="40" spans="1:51" ht="46.35" customHeight="1" x14ac:dyDescent="0.2">
      <c r="B40" s="169" t="s">
        <v>471</v>
      </c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</row>
    <row r="41" spans="1:51" ht="13.7" customHeight="1" x14ac:dyDescent="0.2">
      <c r="A41" s="170"/>
      <c r="B41" s="171" t="str">
        <f>"DELETE FROM Leader_Flavors WHERE LeaderType IN ("</f>
        <v>DELETE FROM Leader_Flavors WHERE LeaderType IN (</v>
      </c>
      <c r="C41" t="str">
        <f t="shared" ref="C41:AM41" si="63">"'LEADER_"&amp;UPPER(C2)&amp;"',"</f>
        <v>'LEADER_ASKIA',</v>
      </c>
      <c r="D41" t="str">
        <f t="shared" si="63"/>
        <v>'LEADER_ATTILLA',</v>
      </c>
      <c r="E41" t="str">
        <f t="shared" si="63"/>
        <v>'LEADER_AUGUSTUS',</v>
      </c>
      <c r="F41" t="str">
        <f t="shared" si="63"/>
        <v>'LEADER_GENGHIS_KHAN',</v>
      </c>
      <c r="G41" t="str">
        <f t="shared" si="63"/>
        <v>'LEADER_HARALD',</v>
      </c>
      <c r="H41" t="str">
        <f t="shared" si="63"/>
        <v>'LEADER_ISABELLA',</v>
      </c>
      <c r="I41" t="str">
        <f t="shared" si="63"/>
        <v>'LEADER_NAPOLEON',</v>
      </c>
      <c r="J41" t="str">
        <f t="shared" si="63"/>
        <v>'LEADER_ODA_NOBUNAGA',</v>
      </c>
      <c r="K41" t="str">
        <f t="shared" si="63"/>
        <v>'LEADER_THEODORA',</v>
      </c>
      <c r="L41" t="str">
        <f t="shared" si="63"/>
        <v>'LEADER_COALITION',</v>
      </c>
      <c r="M41" t="str">
        <f t="shared" si="63"/>
        <v>'LEADER_ALEXANDER',</v>
      </c>
      <c r="N41" t="str">
        <f t="shared" si="63"/>
        <v>'LEADER_BISMARCK',</v>
      </c>
      <c r="O41" t="str">
        <f t="shared" si="63"/>
        <v>'LEADER_CATHERINE',</v>
      </c>
      <c r="P41" t="str">
        <f t="shared" si="63"/>
        <v>'LEADER_ELIZABETH',</v>
      </c>
      <c r="Q41" t="str">
        <f t="shared" si="63"/>
        <v>'LEADER_GUSTAVUS',</v>
      </c>
      <c r="R41" t="str">
        <f t="shared" si="63"/>
        <v>'LEADER_HIAWATHA',</v>
      </c>
      <c r="S41" t="str">
        <f t="shared" si="63"/>
        <v>'LEADER_MONTEZUMA',</v>
      </c>
      <c r="T41" t="str">
        <f t="shared" si="63"/>
        <v>'LEADER_WU_ZETIAN',</v>
      </c>
      <c r="U41" t="str">
        <f t="shared" si="63"/>
        <v>'LEADER_DIPLOMAT',</v>
      </c>
      <c r="V41" t="str">
        <f t="shared" si="63"/>
        <v>'LEADER_GANDHI',</v>
      </c>
      <c r="W41" t="str">
        <f t="shared" si="63"/>
        <v>'LEADER_HAILE',</v>
      </c>
      <c r="X41" t="str">
        <f t="shared" si="63"/>
        <v>'LEADER_KAMEHAMEHA',</v>
      </c>
      <c r="Y41" t="str">
        <f t="shared" si="63"/>
        <v>'LEADER_MARIA',</v>
      </c>
      <c r="Z41" t="str">
        <f t="shared" si="63"/>
        <v>'LEADER_PACHACUTI',</v>
      </c>
      <c r="AA41" t="str">
        <f t="shared" si="63"/>
        <v>'LEADER_RAMESSES',</v>
      </c>
      <c r="AB41" t="str">
        <f t="shared" si="63"/>
        <v>'LEADER_RAMKHAMHAENG',</v>
      </c>
      <c r="AC41" t="str">
        <f t="shared" si="63"/>
        <v>'LEADER_SEJONG',</v>
      </c>
      <c r="AD41" t="str">
        <f t="shared" si="63"/>
        <v>'LEADER_EXPANSIONIST',</v>
      </c>
      <c r="AE41" t="str">
        <f t="shared" si="63"/>
        <v>'LEADER_BOUDICA',</v>
      </c>
      <c r="AF41" t="str">
        <f t="shared" si="63"/>
        <v>'LEADER_DARIUS',</v>
      </c>
      <c r="AG41" t="str">
        <f t="shared" si="63"/>
        <v>'LEADER_DIDO',</v>
      </c>
      <c r="AH41" t="str">
        <f t="shared" si="63"/>
        <v>'LEADER_HARUN_AL_RASHID',</v>
      </c>
      <c r="AI41" t="str">
        <f t="shared" si="63"/>
        <v>'LEADER_NEBUCHADNEZZAR',</v>
      </c>
      <c r="AJ41" t="str">
        <f t="shared" si="63"/>
        <v>'LEADER_PACAL',</v>
      </c>
      <c r="AK41" t="str">
        <f t="shared" si="63"/>
        <v>'LEADER_SULEIMAN',</v>
      </c>
      <c r="AL41" t="str">
        <f t="shared" si="63"/>
        <v>'LEADER_WASHINGTON',</v>
      </c>
      <c r="AM41" t="str">
        <f t="shared" si="63"/>
        <v>'LEADER_WILLIAM',</v>
      </c>
      <c r="AN41" t="str">
        <f>"'none');"</f>
        <v>'none');</v>
      </c>
      <c r="AS41" t="str">
        <f>"case ADVISOR_ECONOMIC:"</f>
        <v>case ADVISOR_ECONOMIC:</v>
      </c>
      <c r="AT41" t="str">
        <f>"case ADVISOR_MILITARY:"</f>
        <v>case ADVISOR_MILITARY:</v>
      </c>
      <c r="AU41" t="str">
        <f>"case ADVISOR_FOREIGN:"</f>
        <v>case ADVISOR_FOREIGN:</v>
      </c>
      <c r="AV41" t="str">
        <f>"case ADVISOR_SCIENCE:"</f>
        <v>case ADVISOR_SCIENCE:</v>
      </c>
      <c r="AY41" t="str">
        <f>AS41</f>
        <v>case ADVISOR_ECONOMIC:</v>
      </c>
    </row>
    <row r="42" spans="1:51" ht="13.7" customHeight="1" x14ac:dyDescent="0.2">
      <c r="B42" s="145"/>
      <c r="C42" s="172" t="str">
        <f t="shared" ref="C42:K42" si="64">"INSERT INTO Leader_Flavors(FlavorType, LeaderType, Flavor) SELECT 'FLAVOR_"&amp;UPPER($A3)&amp;"', Type, "&amp;C3&amp;" FROM Leaders WHERE Type = 'LEADER_"&amp;UPPER(C$2)&amp;"';"</f>
        <v>INSERT INTO Leader_Flavors(FlavorType, LeaderType, Flavor) SELECT 'FLAVOR_MILITARY_TRAINING', Type, 8 FROM Leaders WHERE Type = 'LEADER_ASKIA';</v>
      </c>
      <c r="D42" s="172" t="str">
        <f t="shared" si="64"/>
        <v>INSERT INTO Leader_Flavors(FlavorType, LeaderType, Flavor) SELECT 'FLAVOR_MILITARY_TRAINING', Type, 8 FROM Leaders WHERE Type = 'LEADER_ATTILLA';</v>
      </c>
      <c r="E42" s="172" t="str">
        <f t="shared" si="64"/>
        <v>INSERT INTO Leader_Flavors(FlavorType, LeaderType, Flavor) SELECT 'FLAVOR_MILITARY_TRAINING', Type, 8 FROM Leaders WHERE Type = 'LEADER_AUGUSTUS';</v>
      </c>
      <c r="F42" s="172" t="str">
        <f t="shared" si="64"/>
        <v>INSERT INTO Leader_Flavors(FlavorType, LeaderType, Flavor) SELECT 'FLAVOR_MILITARY_TRAINING', Type, 8 FROM Leaders WHERE Type = 'LEADER_GENGHIS_KHAN';</v>
      </c>
      <c r="G42" s="172" t="str">
        <f t="shared" si="64"/>
        <v>INSERT INTO Leader_Flavors(FlavorType, LeaderType, Flavor) SELECT 'FLAVOR_MILITARY_TRAINING', Type, 8 FROM Leaders WHERE Type = 'LEADER_HARALD';</v>
      </c>
      <c r="H42" s="172" t="str">
        <f t="shared" si="64"/>
        <v>INSERT INTO Leader_Flavors(FlavorType, LeaderType, Flavor) SELECT 'FLAVOR_MILITARY_TRAINING', Type, 8 FROM Leaders WHERE Type = 'LEADER_ISABELLA';</v>
      </c>
      <c r="I42" s="172" t="str">
        <f t="shared" si="64"/>
        <v>INSERT INTO Leader_Flavors(FlavorType, LeaderType, Flavor) SELECT 'FLAVOR_MILITARY_TRAINING', Type, 8 FROM Leaders WHERE Type = 'LEADER_NAPOLEON';</v>
      </c>
      <c r="J42" s="172" t="str">
        <f t="shared" si="64"/>
        <v>INSERT INTO Leader_Flavors(FlavorType, LeaderType, Flavor) SELECT 'FLAVOR_MILITARY_TRAINING', Type, 8 FROM Leaders WHERE Type = 'LEADER_ODA_NOBUNAGA';</v>
      </c>
      <c r="K42" s="172" t="str">
        <f t="shared" si="64"/>
        <v>INSERT INTO Leader_Flavors(FlavorType, LeaderType, Flavor) SELECT 'FLAVOR_MILITARY_TRAINING', Type, 8 FROM Leaders WHERE Type = 'LEADER_THEODORA';</v>
      </c>
      <c r="L42" s="172"/>
      <c r="M42" s="172" t="str">
        <f t="shared" ref="M42:T51" si="65">"INSERT INTO Leader_Flavors(FlavorType, LeaderType, Flavor) SELECT 'FLAVOR_"&amp;UPPER($A3)&amp;"', Type, "&amp;M3&amp;" FROM Leaders WHERE Type = 'LEADER_"&amp;UPPER(M$2)&amp;"';"</f>
        <v>INSERT INTO Leader_Flavors(FlavorType, LeaderType, Flavor) SELECT 'FLAVOR_MILITARY_TRAINING', Type, 8 FROM Leaders WHERE Type = 'LEADER_ALEXANDER';</v>
      </c>
      <c r="N42" s="172" t="str">
        <f t="shared" si="65"/>
        <v>INSERT INTO Leader_Flavors(FlavorType, LeaderType, Flavor) SELECT 'FLAVOR_MILITARY_TRAINING', Type, 8 FROM Leaders WHERE Type = 'LEADER_BISMARCK';</v>
      </c>
      <c r="O42" s="172" t="str">
        <f t="shared" si="65"/>
        <v>INSERT INTO Leader_Flavors(FlavorType, LeaderType, Flavor) SELECT 'FLAVOR_MILITARY_TRAINING', Type, 8 FROM Leaders WHERE Type = 'LEADER_CATHERINE';</v>
      </c>
      <c r="P42" s="172" t="str">
        <f t="shared" si="65"/>
        <v>INSERT INTO Leader_Flavors(FlavorType, LeaderType, Flavor) SELECT 'FLAVOR_MILITARY_TRAINING', Type, 8 FROM Leaders WHERE Type = 'LEADER_ELIZABETH';</v>
      </c>
      <c r="Q42" s="172" t="str">
        <f t="shared" si="65"/>
        <v>INSERT INTO Leader_Flavors(FlavorType, LeaderType, Flavor) SELECT 'FLAVOR_MILITARY_TRAINING', Type, 8 FROM Leaders WHERE Type = 'LEADER_GUSTAVUS';</v>
      </c>
      <c r="R42" s="172" t="str">
        <f t="shared" si="65"/>
        <v>INSERT INTO Leader_Flavors(FlavorType, LeaderType, Flavor) SELECT 'FLAVOR_MILITARY_TRAINING', Type, 8 FROM Leaders WHERE Type = 'LEADER_HIAWATHA';</v>
      </c>
      <c r="S42" s="172" t="str">
        <f t="shared" si="65"/>
        <v>INSERT INTO Leader_Flavors(FlavorType, LeaderType, Flavor) SELECT 'FLAVOR_MILITARY_TRAINING', Type, 8 FROM Leaders WHERE Type = 'LEADER_MONTEZUMA';</v>
      </c>
      <c r="T42" s="172" t="str">
        <f t="shared" si="65"/>
        <v>INSERT INTO Leader_Flavors(FlavorType, LeaderType, Flavor) SELECT 'FLAVOR_MILITARY_TRAINING', Type, 8 FROM Leaders WHERE Type = 'LEADER_WU_ZETIAN';</v>
      </c>
      <c r="U42" s="172"/>
      <c r="V42" s="172" t="str">
        <f t="shared" ref="V42:AC51" si="66">"INSERT INTO Leader_Flavors(FlavorType, LeaderType, Flavor) SELECT 'FLAVOR_"&amp;UPPER($A3)&amp;"', Type, "&amp;V3&amp;" FROM Leaders WHERE Type = 'LEADER_"&amp;UPPER(V$2)&amp;"';"</f>
        <v>INSERT INTO Leader_Flavors(FlavorType, LeaderType, Flavor) SELECT 'FLAVOR_MILITARY_TRAINING', Type, 2 FROM Leaders WHERE Type = 'LEADER_GANDHI';</v>
      </c>
      <c r="W42" s="172" t="str">
        <f t="shared" si="66"/>
        <v>INSERT INTO Leader_Flavors(FlavorType, LeaderType, Flavor) SELECT 'FLAVOR_MILITARY_TRAINING', Type, 2 FROM Leaders WHERE Type = 'LEADER_HAILE';</v>
      </c>
      <c r="X42" s="172" t="str">
        <f t="shared" si="66"/>
        <v>INSERT INTO Leader_Flavors(FlavorType, LeaderType, Flavor) SELECT 'FLAVOR_MILITARY_TRAINING', Type, 2 FROM Leaders WHERE Type = 'LEADER_KAMEHAMEHA';</v>
      </c>
      <c r="Y42" s="172" t="str">
        <f t="shared" si="66"/>
        <v>INSERT INTO Leader_Flavors(FlavorType, LeaderType, Flavor) SELECT 'FLAVOR_MILITARY_TRAINING', Type, 2 FROM Leaders WHERE Type = 'LEADER_MARIA';</v>
      </c>
      <c r="Z42" s="172" t="str">
        <f t="shared" si="66"/>
        <v>INSERT INTO Leader_Flavors(FlavorType, LeaderType, Flavor) SELECT 'FLAVOR_MILITARY_TRAINING', Type, 2 FROM Leaders WHERE Type = 'LEADER_PACHACUTI';</v>
      </c>
      <c r="AA42" s="172" t="str">
        <f t="shared" si="66"/>
        <v>INSERT INTO Leader_Flavors(FlavorType, LeaderType, Flavor) SELECT 'FLAVOR_MILITARY_TRAINING', Type, 2 FROM Leaders WHERE Type = 'LEADER_RAMESSES';</v>
      </c>
      <c r="AB42" s="172" t="str">
        <f t="shared" si="66"/>
        <v>INSERT INTO Leader_Flavors(FlavorType, LeaderType, Flavor) SELECT 'FLAVOR_MILITARY_TRAINING', Type, 2 FROM Leaders WHERE Type = 'LEADER_RAMKHAMHAENG';</v>
      </c>
      <c r="AC42" s="172" t="str">
        <f t="shared" si="66"/>
        <v>INSERT INTO Leader_Flavors(FlavorType, LeaderType, Flavor) SELECT 'FLAVOR_MILITARY_TRAINING', Type, 2 FROM Leaders WHERE Type = 'LEADER_SEJONG';</v>
      </c>
      <c r="AD42" s="172"/>
      <c r="AE42" s="172" t="str">
        <f t="shared" ref="AE42:AM42" si="67">"INSERT INTO Leader_Flavors(FlavorType, LeaderType, Flavor) SELECT 'FLAVOR_"&amp;UPPER($A3)&amp;"', Type, "&amp;AE3&amp;" FROM Leaders WHERE Type = 'LEADER_"&amp;UPPER(AE$2)&amp;"';"</f>
        <v>INSERT INTO Leader_Flavors(FlavorType, LeaderType, Flavor) SELECT 'FLAVOR_MILITARY_TRAINING', Type, 2 FROM Leaders WHERE Type = 'LEADER_BOUDICA';</v>
      </c>
      <c r="AF42" s="172" t="str">
        <f t="shared" si="67"/>
        <v>INSERT INTO Leader_Flavors(FlavorType, LeaderType, Flavor) SELECT 'FLAVOR_MILITARY_TRAINING', Type, 2 FROM Leaders WHERE Type = 'LEADER_DARIUS';</v>
      </c>
      <c r="AG42" s="172" t="str">
        <f t="shared" si="67"/>
        <v>INSERT INTO Leader_Flavors(FlavorType, LeaderType, Flavor) SELECT 'FLAVOR_MILITARY_TRAINING', Type, 2 FROM Leaders WHERE Type = 'LEADER_DIDO';</v>
      </c>
      <c r="AH42" s="172" t="str">
        <f t="shared" si="67"/>
        <v>INSERT INTO Leader_Flavors(FlavorType, LeaderType, Flavor) SELECT 'FLAVOR_MILITARY_TRAINING', Type, 2 FROM Leaders WHERE Type = 'LEADER_HARUN_AL_RASHID';</v>
      </c>
      <c r="AI42" s="172" t="str">
        <f t="shared" si="67"/>
        <v>INSERT INTO Leader_Flavors(FlavorType, LeaderType, Flavor) SELECT 'FLAVOR_MILITARY_TRAINING', Type, 2 FROM Leaders WHERE Type = 'LEADER_NEBUCHADNEZZAR';</v>
      </c>
      <c r="AJ42" s="172" t="str">
        <f t="shared" si="67"/>
        <v>INSERT INTO Leader_Flavors(FlavorType, LeaderType, Flavor) SELECT 'FLAVOR_MILITARY_TRAINING', Type, 2 FROM Leaders WHERE Type = 'LEADER_PACAL';</v>
      </c>
      <c r="AK42" s="172" t="str">
        <f t="shared" si="67"/>
        <v>INSERT INTO Leader_Flavors(FlavorType, LeaderType, Flavor) SELECT 'FLAVOR_MILITARY_TRAINING', Type, 2 FROM Leaders WHERE Type = 'LEADER_SULEIMAN';</v>
      </c>
      <c r="AL42" s="172" t="str">
        <f t="shared" si="67"/>
        <v>INSERT INTO Leader_Flavors(FlavorType, LeaderType, Flavor) SELECT 'FLAVOR_MILITARY_TRAINING', Type, 2 FROM Leaders WHERE Type = 'LEADER_WASHINGTON';</v>
      </c>
      <c r="AM42" s="172" t="str">
        <f t="shared" si="67"/>
        <v>INSERT INTO Leader_Flavors(FlavorType, LeaderType, Flavor) SELECT 'FLAVOR_MILITARY_TRAINING', Type, 2 FROM Leaders WHERE Type = 'LEADER_WILLIAM';</v>
      </c>
      <c r="AN42" s="173"/>
      <c r="AS42" s="357" t="str">
        <f>IF(AS3=0,"", "else if(strFlavorName ==  "&amp;CHAR(34)&amp;"FLAVOR_"&amp;UPPER($A3)&amp;CHAR(34)&amp;")"&amp;CHAR(10)&amp;"{"&amp;CHAR(10)&amp;CHAR(9)&amp;"return "&amp;AS3&amp;";"&amp;CHAR(10)&amp;"}")</f>
        <v/>
      </c>
      <c r="AT42" s="357" t="str">
        <f t="shared" ref="AT42:AV42" si="68">IF(AT3=0,"", "else if(strFlavorName ==  "&amp;CHAR(34)&amp;"FLAVOR_"&amp;UPPER($A3)&amp;CHAR(34)&amp;")"&amp;CHAR(10)&amp;"{"&amp;CHAR(10)&amp;CHAR(9)&amp;"return "&amp;AT3&amp;";"&amp;CHAR(10)&amp;"}")</f>
        <v>else if(strFlavorName ==  "FLAVOR_MILITARY_TRAINING")
{
	return 9;
}</v>
      </c>
      <c r="AU42" s="357" t="str">
        <f t="shared" si="68"/>
        <v/>
      </c>
      <c r="AV42" s="357" t="str">
        <f t="shared" si="68"/>
        <v/>
      </c>
      <c r="AY42" t="str">
        <f t="shared" ref="AY42:AY77" si="69">AS42</f>
        <v/>
      </c>
    </row>
    <row r="43" spans="1:51" ht="13.7" customHeight="1" x14ac:dyDescent="0.2">
      <c r="B43" s="145"/>
      <c r="C43" s="172" t="str">
        <f t="shared" ref="C43:K43" si="70">"INSERT INTO Leader_Flavors(FlavorType, LeaderType, Flavor) SELECT 'FLAVOR_"&amp;UPPER($A4)&amp;"', Type, "&amp;C4&amp;" FROM Leaders WHERE Type = 'LEADER_"&amp;UPPER(C$2)&amp;"';"</f>
        <v>INSERT INTO Leader_Flavors(FlavorType, LeaderType, Flavor) SELECT 'FLAVOR_OFFENSE', Type, 4 FROM Leaders WHERE Type = 'LEADER_ASKIA';</v>
      </c>
      <c r="D43" s="172" t="str">
        <f t="shared" si="70"/>
        <v>INSERT INTO Leader_Flavors(FlavorType, LeaderType, Flavor) SELECT 'FLAVOR_OFFENSE', Type, 8 FROM Leaders WHERE Type = 'LEADER_ATTILLA';</v>
      </c>
      <c r="E43" s="172" t="str">
        <f t="shared" si="70"/>
        <v>INSERT INTO Leader_Flavors(FlavorType, LeaderType, Flavor) SELECT 'FLAVOR_OFFENSE', Type, 8 FROM Leaders WHERE Type = 'LEADER_AUGUSTUS';</v>
      </c>
      <c r="F43" s="172" t="str">
        <f t="shared" si="70"/>
        <v>INSERT INTO Leader_Flavors(FlavorType, LeaderType, Flavor) SELECT 'FLAVOR_OFFENSE', Type, 4 FROM Leaders WHERE Type = 'LEADER_GENGHIS_KHAN';</v>
      </c>
      <c r="G43" s="172" t="str">
        <f t="shared" si="70"/>
        <v>INSERT INTO Leader_Flavors(FlavorType, LeaderType, Flavor) SELECT 'FLAVOR_OFFENSE', Type, 4 FROM Leaders WHERE Type = 'LEADER_HARALD';</v>
      </c>
      <c r="H43" s="172" t="str">
        <f t="shared" si="70"/>
        <v>INSERT INTO Leader_Flavors(FlavorType, LeaderType, Flavor) SELECT 'FLAVOR_OFFENSE', Type, 4 FROM Leaders WHERE Type = 'LEADER_ISABELLA';</v>
      </c>
      <c r="I43" s="172" t="str">
        <f t="shared" si="70"/>
        <v>INSERT INTO Leader_Flavors(FlavorType, LeaderType, Flavor) SELECT 'FLAVOR_OFFENSE', Type, 4 FROM Leaders WHERE Type = 'LEADER_NAPOLEON';</v>
      </c>
      <c r="J43" s="172" t="str">
        <f t="shared" si="70"/>
        <v>INSERT INTO Leader_Flavors(FlavorType, LeaderType, Flavor) SELECT 'FLAVOR_OFFENSE', Type, 8 FROM Leaders WHERE Type = 'LEADER_ODA_NOBUNAGA';</v>
      </c>
      <c r="K43" s="172" t="str">
        <f t="shared" si="70"/>
        <v>INSERT INTO Leader_Flavors(FlavorType, LeaderType, Flavor) SELECT 'FLAVOR_OFFENSE', Type, 8 FROM Leaders WHERE Type = 'LEADER_THEODORA';</v>
      </c>
      <c r="L43" s="172"/>
      <c r="M43" s="172" t="str">
        <f t="shared" si="65"/>
        <v>INSERT INTO Leader_Flavors(FlavorType, LeaderType, Flavor) SELECT 'FLAVOR_OFFENSE', Type, 4 FROM Leaders WHERE Type = 'LEADER_ALEXANDER';</v>
      </c>
      <c r="N43" s="172" t="str">
        <f t="shared" si="65"/>
        <v>INSERT INTO Leader_Flavors(FlavorType, LeaderType, Flavor) SELECT 'FLAVOR_OFFENSE', Type, 4 FROM Leaders WHERE Type = 'LEADER_BISMARCK';</v>
      </c>
      <c r="O43" s="172" t="str">
        <f t="shared" si="65"/>
        <v>INSERT INTO Leader_Flavors(FlavorType, LeaderType, Flavor) SELECT 'FLAVOR_OFFENSE', Type, 4 FROM Leaders WHERE Type = 'LEADER_CATHERINE';</v>
      </c>
      <c r="P43" s="172" t="str">
        <f t="shared" si="65"/>
        <v>INSERT INTO Leader_Flavors(FlavorType, LeaderType, Flavor) SELECT 'FLAVOR_OFFENSE', Type, 4 FROM Leaders WHERE Type = 'LEADER_ELIZABETH';</v>
      </c>
      <c r="Q43" s="172" t="str">
        <f t="shared" si="65"/>
        <v>INSERT INTO Leader_Flavors(FlavorType, LeaderType, Flavor) SELECT 'FLAVOR_OFFENSE', Type, 4 FROM Leaders WHERE Type = 'LEADER_GUSTAVUS';</v>
      </c>
      <c r="R43" s="172" t="str">
        <f t="shared" si="65"/>
        <v>INSERT INTO Leader_Flavors(FlavorType, LeaderType, Flavor) SELECT 'FLAVOR_OFFENSE', Type, 4 FROM Leaders WHERE Type = 'LEADER_HIAWATHA';</v>
      </c>
      <c r="S43" s="172" t="str">
        <f t="shared" si="65"/>
        <v>INSERT INTO Leader_Flavors(FlavorType, LeaderType, Flavor) SELECT 'FLAVOR_OFFENSE', Type, 4 FROM Leaders WHERE Type = 'LEADER_MONTEZUMA';</v>
      </c>
      <c r="T43" s="172" t="str">
        <f t="shared" si="65"/>
        <v>INSERT INTO Leader_Flavors(FlavorType, LeaderType, Flavor) SELECT 'FLAVOR_OFFENSE', Type, 4 FROM Leaders WHERE Type = 'LEADER_WU_ZETIAN';</v>
      </c>
      <c r="U43" s="172"/>
      <c r="V43" s="172" t="str">
        <f t="shared" si="66"/>
        <v>INSERT INTO Leader_Flavors(FlavorType, LeaderType, Flavor) SELECT 'FLAVOR_OFFENSE', Type, 2 FROM Leaders WHERE Type = 'LEADER_GANDHI';</v>
      </c>
      <c r="W43" s="172" t="str">
        <f t="shared" si="66"/>
        <v>INSERT INTO Leader_Flavors(FlavorType, LeaderType, Flavor) SELECT 'FLAVOR_OFFENSE', Type, 2 FROM Leaders WHERE Type = 'LEADER_HAILE';</v>
      </c>
      <c r="X43" s="172" t="str">
        <f t="shared" si="66"/>
        <v>INSERT INTO Leader_Flavors(FlavorType, LeaderType, Flavor) SELECT 'FLAVOR_OFFENSE', Type, 2 FROM Leaders WHERE Type = 'LEADER_KAMEHAMEHA';</v>
      </c>
      <c r="Y43" s="172" t="str">
        <f t="shared" si="66"/>
        <v>INSERT INTO Leader_Flavors(FlavorType, LeaderType, Flavor) SELECT 'FLAVOR_OFFENSE', Type, 2 FROM Leaders WHERE Type = 'LEADER_MARIA';</v>
      </c>
      <c r="Z43" s="172" t="str">
        <f t="shared" si="66"/>
        <v>INSERT INTO Leader_Flavors(FlavorType, LeaderType, Flavor) SELECT 'FLAVOR_OFFENSE', Type, 2 FROM Leaders WHERE Type = 'LEADER_PACHACUTI';</v>
      </c>
      <c r="AA43" s="172" t="str">
        <f t="shared" si="66"/>
        <v>INSERT INTO Leader_Flavors(FlavorType, LeaderType, Flavor) SELECT 'FLAVOR_OFFENSE', Type, 2 FROM Leaders WHERE Type = 'LEADER_RAMESSES';</v>
      </c>
      <c r="AB43" s="172" t="str">
        <f t="shared" si="66"/>
        <v>INSERT INTO Leader_Flavors(FlavorType, LeaderType, Flavor) SELECT 'FLAVOR_OFFENSE', Type, 2 FROM Leaders WHERE Type = 'LEADER_RAMKHAMHAENG';</v>
      </c>
      <c r="AC43" s="172" t="str">
        <f t="shared" si="66"/>
        <v>INSERT INTO Leader_Flavors(FlavorType, LeaderType, Flavor) SELECT 'FLAVOR_OFFENSE', Type, 2 FROM Leaders WHERE Type = 'LEADER_SEJONG';</v>
      </c>
      <c r="AD43" s="172"/>
      <c r="AE43" s="172" t="str">
        <f t="shared" ref="AE43:AM43" si="71">"INSERT INTO Leader_Flavors(FlavorType, LeaderType, Flavor) SELECT 'FLAVOR_"&amp;UPPER($A4)&amp;"', Type, "&amp;AE4&amp;" FROM Leaders WHERE Type = 'LEADER_"&amp;UPPER(AE$2)&amp;"';"</f>
        <v>INSERT INTO Leader_Flavors(FlavorType, LeaderType, Flavor) SELECT 'FLAVOR_OFFENSE', Type, 2 FROM Leaders WHERE Type = 'LEADER_BOUDICA';</v>
      </c>
      <c r="AF43" s="172" t="str">
        <f t="shared" si="71"/>
        <v>INSERT INTO Leader_Flavors(FlavorType, LeaderType, Flavor) SELECT 'FLAVOR_OFFENSE', Type, 2 FROM Leaders WHERE Type = 'LEADER_DARIUS';</v>
      </c>
      <c r="AG43" s="172" t="str">
        <f t="shared" si="71"/>
        <v>INSERT INTO Leader_Flavors(FlavorType, LeaderType, Flavor) SELECT 'FLAVOR_OFFENSE', Type, 2 FROM Leaders WHERE Type = 'LEADER_DIDO';</v>
      </c>
      <c r="AH43" s="172" t="str">
        <f t="shared" si="71"/>
        <v>INSERT INTO Leader_Flavors(FlavorType, LeaderType, Flavor) SELECT 'FLAVOR_OFFENSE', Type, 2 FROM Leaders WHERE Type = 'LEADER_HARUN_AL_RASHID';</v>
      </c>
      <c r="AI43" s="172" t="str">
        <f t="shared" si="71"/>
        <v>INSERT INTO Leader_Flavors(FlavorType, LeaderType, Flavor) SELECT 'FLAVOR_OFFENSE', Type, 2 FROM Leaders WHERE Type = 'LEADER_NEBUCHADNEZZAR';</v>
      </c>
      <c r="AJ43" s="172" t="str">
        <f t="shared" si="71"/>
        <v>INSERT INTO Leader_Flavors(FlavorType, LeaderType, Flavor) SELECT 'FLAVOR_OFFENSE', Type, 2 FROM Leaders WHERE Type = 'LEADER_PACAL';</v>
      </c>
      <c r="AK43" s="172" t="str">
        <f t="shared" si="71"/>
        <v>INSERT INTO Leader_Flavors(FlavorType, LeaderType, Flavor) SELECT 'FLAVOR_OFFENSE', Type, 2 FROM Leaders WHERE Type = 'LEADER_SULEIMAN';</v>
      </c>
      <c r="AL43" s="172" t="str">
        <f t="shared" si="71"/>
        <v>INSERT INTO Leader_Flavors(FlavorType, LeaderType, Flavor) SELECT 'FLAVOR_OFFENSE', Type, 2 FROM Leaders WHERE Type = 'LEADER_WASHINGTON';</v>
      </c>
      <c r="AM43" s="172" t="str">
        <f t="shared" si="71"/>
        <v>INSERT INTO Leader_Flavors(FlavorType, LeaderType, Flavor) SELECT 'FLAVOR_OFFENSE', Type, 2 FROM Leaders WHERE Type = 'LEADER_WILLIAM';</v>
      </c>
      <c r="AN43" s="173"/>
      <c r="AS43" s="357" t="str">
        <f t="shared" ref="AS43:AV76" si="72">IF(AS4=0,"", "else if(strFlavorName ==  "&amp;CHAR(34)&amp;"FLAVOR_"&amp;UPPER($A4)&amp;CHAR(34)&amp;")"&amp;CHAR(10)&amp;"{"&amp;CHAR(10)&amp;CHAR(9)&amp;"return "&amp;AS4&amp;";"&amp;CHAR(10)&amp;"}")</f>
        <v/>
      </c>
      <c r="AT43" s="357" t="str">
        <f t="shared" si="72"/>
        <v>else if(strFlavorName ==  "FLAVOR_OFFENSE")
{
	return 6;
}</v>
      </c>
      <c r="AU43" s="357" t="str">
        <f t="shared" si="72"/>
        <v/>
      </c>
      <c r="AV43" s="357" t="str">
        <f t="shared" si="72"/>
        <v/>
      </c>
      <c r="AY43" t="str">
        <f t="shared" si="69"/>
        <v/>
      </c>
    </row>
    <row r="44" spans="1:51" ht="13.7" customHeight="1" x14ac:dyDescent="0.2">
      <c r="B44" s="145"/>
      <c r="C44" s="172" t="str">
        <f t="shared" ref="C44:K44" si="73">"INSERT INTO Leader_Flavors(FlavorType, LeaderType, Flavor) SELECT 'FLAVOR_"&amp;UPPER($A5)&amp;"', Type, "&amp;C5&amp;" FROM Leaders WHERE Type = 'LEADER_"&amp;UPPER(C$2)&amp;"';"</f>
        <v>INSERT INTO Leader_Flavors(FlavorType, LeaderType, Flavor) SELECT 'FLAVOR_DEFENSE', Type, 2 FROM Leaders WHERE Type = 'LEADER_ASKIA';</v>
      </c>
      <c r="D44" s="172" t="str">
        <f t="shared" si="73"/>
        <v>INSERT INTO Leader_Flavors(FlavorType, LeaderType, Flavor) SELECT 'FLAVOR_DEFENSE', Type, 2 FROM Leaders WHERE Type = 'LEADER_ATTILLA';</v>
      </c>
      <c r="E44" s="172" t="str">
        <f t="shared" si="73"/>
        <v>INSERT INTO Leader_Flavors(FlavorType, LeaderType, Flavor) SELECT 'FLAVOR_DEFENSE', Type, 2 FROM Leaders WHERE Type = 'LEADER_AUGUSTUS';</v>
      </c>
      <c r="F44" s="172" t="str">
        <f t="shared" si="73"/>
        <v>INSERT INTO Leader_Flavors(FlavorType, LeaderType, Flavor) SELECT 'FLAVOR_DEFENSE', Type, 2 FROM Leaders WHERE Type = 'LEADER_GENGHIS_KHAN';</v>
      </c>
      <c r="G44" s="172" t="str">
        <f t="shared" si="73"/>
        <v>INSERT INTO Leader_Flavors(FlavorType, LeaderType, Flavor) SELECT 'FLAVOR_DEFENSE', Type, 2 FROM Leaders WHERE Type = 'LEADER_HARALD';</v>
      </c>
      <c r="H44" s="172" t="str">
        <f t="shared" si="73"/>
        <v>INSERT INTO Leader_Flavors(FlavorType, LeaderType, Flavor) SELECT 'FLAVOR_DEFENSE', Type, 2 FROM Leaders WHERE Type = 'LEADER_ISABELLA';</v>
      </c>
      <c r="I44" s="172" t="str">
        <f t="shared" si="73"/>
        <v>INSERT INTO Leader_Flavors(FlavorType, LeaderType, Flavor) SELECT 'FLAVOR_DEFENSE', Type, 2 FROM Leaders WHERE Type = 'LEADER_NAPOLEON';</v>
      </c>
      <c r="J44" s="172" t="str">
        <f t="shared" si="73"/>
        <v>INSERT INTO Leader_Flavors(FlavorType, LeaderType, Flavor) SELECT 'FLAVOR_DEFENSE', Type, 2 FROM Leaders WHERE Type = 'LEADER_ODA_NOBUNAGA';</v>
      </c>
      <c r="K44" s="172" t="str">
        <f t="shared" si="73"/>
        <v>INSERT INTO Leader_Flavors(FlavorType, LeaderType, Flavor) SELECT 'FLAVOR_DEFENSE', Type, 2 FROM Leaders WHERE Type = 'LEADER_THEODORA';</v>
      </c>
      <c r="L44" s="172"/>
      <c r="M44" s="172" t="str">
        <f t="shared" si="65"/>
        <v>INSERT INTO Leader_Flavors(FlavorType, LeaderType, Flavor) SELECT 'FLAVOR_DEFENSE', Type, 2 FROM Leaders WHERE Type = 'LEADER_ALEXANDER';</v>
      </c>
      <c r="N44" s="172" t="str">
        <f t="shared" si="65"/>
        <v>INSERT INTO Leader_Flavors(FlavorType, LeaderType, Flavor) SELECT 'FLAVOR_DEFENSE', Type, 2 FROM Leaders WHERE Type = 'LEADER_BISMARCK';</v>
      </c>
      <c r="O44" s="172" t="str">
        <f t="shared" si="65"/>
        <v>INSERT INTO Leader_Flavors(FlavorType, LeaderType, Flavor) SELECT 'FLAVOR_DEFENSE', Type, 2 FROM Leaders WHERE Type = 'LEADER_CATHERINE';</v>
      </c>
      <c r="P44" s="172" t="str">
        <f t="shared" si="65"/>
        <v>INSERT INTO Leader_Flavors(FlavorType, LeaderType, Flavor) SELECT 'FLAVOR_DEFENSE', Type, 2 FROM Leaders WHERE Type = 'LEADER_ELIZABETH';</v>
      </c>
      <c r="Q44" s="172" t="str">
        <f t="shared" si="65"/>
        <v>INSERT INTO Leader_Flavors(FlavorType, LeaderType, Flavor) SELECT 'FLAVOR_DEFENSE', Type, 2 FROM Leaders WHERE Type = 'LEADER_GUSTAVUS';</v>
      </c>
      <c r="R44" s="172" t="str">
        <f t="shared" si="65"/>
        <v>INSERT INTO Leader_Flavors(FlavorType, LeaderType, Flavor) SELECT 'FLAVOR_DEFENSE', Type, 2 FROM Leaders WHERE Type = 'LEADER_HIAWATHA';</v>
      </c>
      <c r="S44" s="172" t="str">
        <f t="shared" si="65"/>
        <v>INSERT INTO Leader_Flavors(FlavorType, LeaderType, Flavor) SELECT 'FLAVOR_DEFENSE', Type, 2 FROM Leaders WHERE Type = 'LEADER_MONTEZUMA';</v>
      </c>
      <c r="T44" s="172" t="str">
        <f t="shared" si="65"/>
        <v>INSERT INTO Leader_Flavors(FlavorType, LeaderType, Flavor) SELECT 'FLAVOR_DEFENSE', Type, 2 FROM Leaders WHERE Type = 'LEADER_WU_ZETIAN';</v>
      </c>
      <c r="U44" s="172"/>
      <c r="V44" s="172" t="str">
        <f t="shared" si="66"/>
        <v>INSERT INTO Leader_Flavors(FlavorType, LeaderType, Flavor) SELECT 'FLAVOR_DEFENSE', Type, 4 FROM Leaders WHERE Type = 'LEADER_GANDHI';</v>
      </c>
      <c r="W44" s="172" t="str">
        <f t="shared" si="66"/>
        <v>INSERT INTO Leader_Flavors(FlavorType, LeaderType, Flavor) SELECT 'FLAVOR_DEFENSE', Type, 4 FROM Leaders WHERE Type = 'LEADER_HAILE';</v>
      </c>
      <c r="X44" s="172" t="str">
        <f t="shared" si="66"/>
        <v>INSERT INTO Leader_Flavors(FlavorType, LeaderType, Flavor) SELECT 'FLAVOR_DEFENSE', Type, 4 FROM Leaders WHERE Type = 'LEADER_KAMEHAMEHA';</v>
      </c>
      <c r="Y44" s="172" t="str">
        <f t="shared" si="66"/>
        <v>INSERT INTO Leader_Flavors(FlavorType, LeaderType, Flavor) SELECT 'FLAVOR_DEFENSE', Type, 4 FROM Leaders WHERE Type = 'LEADER_MARIA';</v>
      </c>
      <c r="Z44" s="172" t="str">
        <f t="shared" si="66"/>
        <v>INSERT INTO Leader_Flavors(FlavorType, LeaderType, Flavor) SELECT 'FLAVOR_DEFENSE', Type, 4 FROM Leaders WHERE Type = 'LEADER_PACHACUTI';</v>
      </c>
      <c r="AA44" s="172" t="str">
        <f t="shared" si="66"/>
        <v>INSERT INTO Leader_Flavors(FlavorType, LeaderType, Flavor) SELECT 'FLAVOR_DEFENSE', Type, 4 FROM Leaders WHERE Type = 'LEADER_RAMESSES';</v>
      </c>
      <c r="AB44" s="172" t="str">
        <f t="shared" si="66"/>
        <v>INSERT INTO Leader_Flavors(FlavorType, LeaderType, Flavor) SELECT 'FLAVOR_DEFENSE', Type, 4 FROM Leaders WHERE Type = 'LEADER_RAMKHAMHAENG';</v>
      </c>
      <c r="AC44" s="172" t="str">
        <f t="shared" si="66"/>
        <v>INSERT INTO Leader_Flavors(FlavorType, LeaderType, Flavor) SELECT 'FLAVOR_DEFENSE', Type, 4 FROM Leaders WHERE Type = 'LEADER_SEJONG';</v>
      </c>
      <c r="AD44" s="172"/>
      <c r="AE44" s="172" t="str">
        <f t="shared" ref="AE44:AM44" si="74">"INSERT INTO Leader_Flavors(FlavorType, LeaderType, Flavor) SELECT 'FLAVOR_"&amp;UPPER($A5)&amp;"', Type, "&amp;AE5&amp;" FROM Leaders WHERE Type = 'LEADER_"&amp;UPPER(AE$2)&amp;"';"</f>
        <v>INSERT INTO Leader_Flavors(FlavorType, LeaderType, Flavor) SELECT 'FLAVOR_DEFENSE', Type, 4 FROM Leaders WHERE Type = 'LEADER_BOUDICA';</v>
      </c>
      <c r="AF44" s="172" t="str">
        <f t="shared" si="74"/>
        <v>INSERT INTO Leader_Flavors(FlavorType, LeaderType, Flavor) SELECT 'FLAVOR_DEFENSE', Type, 4 FROM Leaders WHERE Type = 'LEADER_DARIUS';</v>
      </c>
      <c r="AG44" s="172" t="str">
        <f t="shared" si="74"/>
        <v>INSERT INTO Leader_Flavors(FlavorType, LeaderType, Flavor) SELECT 'FLAVOR_DEFENSE', Type, 4 FROM Leaders WHERE Type = 'LEADER_DIDO';</v>
      </c>
      <c r="AH44" s="172" t="str">
        <f t="shared" si="74"/>
        <v>INSERT INTO Leader_Flavors(FlavorType, LeaderType, Flavor) SELECT 'FLAVOR_DEFENSE', Type, 4 FROM Leaders WHERE Type = 'LEADER_HARUN_AL_RASHID';</v>
      </c>
      <c r="AI44" s="172" t="str">
        <f t="shared" si="74"/>
        <v>INSERT INTO Leader_Flavors(FlavorType, LeaderType, Flavor) SELECT 'FLAVOR_DEFENSE', Type, 4 FROM Leaders WHERE Type = 'LEADER_NEBUCHADNEZZAR';</v>
      </c>
      <c r="AJ44" s="172" t="str">
        <f t="shared" si="74"/>
        <v>INSERT INTO Leader_Flavors(FlavorType, LeaderType, Flavor) SELECT 'FLAVOR_DEFENSE', Type, 4 FROM Leaders WHERE Type = 'LEADER_PACAL';</v>
      </c>
      <c r="AK44" s="172" t="str">
        <f t="shared" si="74"/>
        <v>INSERT INTO Leader_Flavors(FlavorType, LeaderType, Flavor) SELECT 'FLAVOR_DEFENSE', Type, 4 FROM Leaders WHERE Type = 'LEADER_SULEIMAN';</v>
      </c>
      <c r="AL44" s="172" t="str">
        <f t="shared" si="74"/>
        <v>INSERT INTO Leader_Flavors(FlavorType, LeaderType, Flavor) SELECT 'FLAVOR_DEFENSE', Type, 4 FROM Leaders WHERE Type = 'LEADER_WASHINGTON';</v>
      </c>
      <c r="AM44" s="172" t="str">
        <f t="shared" si="74"/>
        <v>INSERT INTO Leader_Flavors(FlavorType, LeaderType, Flavor) SELECT 'FLAVOR_DEFENSE', Type, 4 FROM Leaders WHERE Type = 'LEADER_WILLIAM';</v>
      </c>
      <c r="AN44" s="173"/>
      <c r="AS44" s="357" t="str">
        <f t="shared" si="72"/>
        <v/>
      </c>
      <c r="AT44" s="357" t="str">
        <f t="shared" si="72"/>
        <v>else if(strFlavorName ==  "FLAVOR_DEFENSE")
{
	return 5;
}</v>
      </c>
      <c r="AU44" s="357" t="str">
        <f t="shared" si="72"/>
        <v/>
      </c>
      <c r="AV44" s="357" t="str">
        <f t="shared" si="72"/>
        <v/>
      </c>
      <c r="AY44" t="str">
        <f t="shared" si="69"/>
        <v/>
      </c>
    </row>
    <row r="45" spans="1:51" ht="13.7" customHeight="1" x14ac:dyDescent="0.2">
      <c r="B45" s="145"/>
      <c r="C45" s="172" t="str">
        <f t="shared" ref="C45:K45" si="75">"INSERT INTO Leader_Flavors(FlavorType, LeaderType, Flavor) SELECT 'FLAVOR_"&amp;UPPER($A6)&amp;"', Type, "&amp;C6&amp;" FROM Leaders WHERE Type = 'LEADER_"&amp;UPPER(C$2)&amp;"';"</f>
        <v>INSERT INTO Leader_Flavors(FlavorType, LeaderType, Flavor) SELECT 'FLAVOR_SOLDIER', Type, 4 FROM Leaders WHERE Type = 'LEADER_ASKIA';</v>
      </c>
      <c r="D45" s="172" t="str">
        <f t="shared" si="75"/>
        <v>INSERT INTO Leader_Flavors(FlavorType, LeaderType, Flavor) SELECT 'FLAVOR_SOLDIER', Type, 4 FROM Leaders WHERE Type = 'LEADER_ATTILLA';</v>
      </c>
      <c r="E45" s="172" t="str">
        <f t="shared" si="75"/>
        <v>INSERT INTO Leader_Flavors(FlavorType, LeaderType, Flavor) SELECT 'FLAVOR_SOLDIER', Type, 4 FROM Leaders WHERE Type = 'LEADER_AUGUSTUS';</v>
      </c>
      <c r="F45" s="172" t="str">
        <f t="shared" si="75"/>
        <v>INSERT INTO Leader_Flavors(FlavorType, LeaderType, Flavor) SELECT 'FLAVOR_SOLDIER', Type, 4 FROM Leaders WHERE Type = 'LEADER_GENGHIS_KHAN';</v>
      </c>
      <c r="G45" s="172" t="str">
        <f t="shared" si="75"/>
        <v>INSERT INTO Leader_Flavors(FlavorType, LeaderType, Flavor) SELECT 'FLAVOR_SOLDIER', Type, 4 FROM Leaders WHERE Type = 'LEADER_HARALD';</v>
      </c>
      <c r="H45" s="172" t="str">
        <f t="shared" si="75"/>
        <v>INSERT INTO Leader_Flavors(FlavorType, LeaderType, Flavor) SELECT 'FLAVOR_SOLDIER', Type, 4 FROM Leaders WHERE Type = 'LEADER_ISABELLA';</v>
      </c>
      <c r="I45" s="172" t="str">
        <f t="shared" si="75"/>
        <v>INSERT INTO Leader_Flavors(FlavorType, LeaderType, Flavor) SELECT 'FLAVOR_SOLDIER', Type, 4 FROM Leaders WHERE Type = 'LEADER_NAPOLEON';</v>
      </c>
      <c r="J45" s="172" t="str">
        <f t="shared" si="75"/>
        <v>INSERT INTO Leader_Flavors(FlavorType, LeaderType, Flavor) SELECT 'FLAVOR_SOLDIER', Type, 4 FROM Leaders WHERE Type = 'LEADER_ODA_NOBUNAGA';</v>
      </c>
      <c r="K45" s="172" t="str">
        <f t="shared" si="75"/>
        <v>INSERT INTO Leader_Flavors(FlavorType, LeaderType, Flavor) SELECT 'FLAVOR_SOLDIER', Type, 4 FROM Leaders WHERE Type = 'LEADER_THEODORA';</v>
      </c>
      <c r="L45" s="172"/>
      <c r="M45" s="172" t="str">
        <f t="shared" si="65"/>
        <v>INSERT INTO Leader_Flavors(FlavorType, LeaderType, Flavor) SELECT 'FLAVOR_SOLDIER', Type, 4 FROM Leaders WHERE Type = 'LEADER_ALEXANDER';</v>
      </c>
      <c r="N45" s="172" t="str">
        <f t="shared" si="65"/>
        <v>INSERT INTO Leader_Flavors(FlavorType, LeaderType, Flavor) SELECT 'FLAVOR_SOLDIER', Type, 4 FROM Leaders WHERE Type = 'LEADER_BISMARCK';</v>
      </c>
      <c r="O45" s="172" t="str">
        <f t="shared" si="65"/>
        <v>INSERT INTO Leader_Flavors(FlavorType, LeaderType, Flavor) SELECT 'FLAVOR_SOLDIER', Type, 4 FROM Leaders WHERE Type = 'LEADER_CATHERINE';</v>
      </c>
      <c r="P45" s="172" t="str">
        <f t="shared" si="65"/>
        <v>INSERT INTO Leader_Flavors(FlavorType, LeaderType, Flavor) SELECT 'FLAVOR_SOLDIER', Type, 4 FROM Leaders WHERE Type = 'LEADER_ELIZABETH';</v>
      </c>
      <c r="Q45" s="172" t="str">
        <f t="shared" si="65"/>
        <v>INSERT INTO Leader_Flavors(FlavorType, LeaderType, Flavor) SELECT 'FLAVOR_SOLDIER', Type, 8 FROM Leaders WHERE Type = 'LEADER_GUSTAVUS';</v>
      </c>
      <c r="R45" s="172" t="str">
        <f t="shared" si="65"/>
        <v>INSERT INTO Leader_Flavors(FlavorType, LeaderType, Flavor) SELECT 'FLAVOR_SOLDIER', Type, 4 FROM Leaders WHERE Type = 'LEADER_HIAWATHA';</v>
      </c>
      <c r="S45" s="172" t="str">
        <f t="shared" si="65"/>
        <v>INSERT INTO Leader_Flavors(FlavorType, LeaderType, Flavor) SELECT 'FLAVOR_SOLDIER', Type, 4 FROM Leaders WHERE Type = 'LEADER_MONTEZUMA';</v>
      </c>
      <c r="T45" s="172" t="str">
        <f t="shared" si="65"/>
        <v>INSERT INTO Leader_Flavors(FlavorType, LeaderType, Flavor) SELECT 'FLAVOR_SOLDIER', Type, 4 FROM Leaders WHERE Type = 'LEADER_WU_ZETIAN';</v>
      </c>
      <c r="U45" s="172"/>
      <c r="V45" s="172" t="str">
        <f t="shared" si="66"/>
        <v>INSERT INTO Leader_Flavors(FlavorType, LeaderType, Flavor) SELECT 'FLAVOR_SOLDIER', Type, 2 FROM Leaders WHERE Type = 'LEADER_GANDHI';</v>
      </c>
      <c r="W45" s="172" t="str">
        <f t="shared" si="66"/>
        <v>INSERT INTO Leader_Flavors(FlavorType, LeaderType, Flavor) SELECT 'FLAVOR_SOLDIER', Type, 8 FROM Leaders WHERE Type = 'LEADER_HAILE';</v>
      </c>
      <c r="X45" s="172" t="str">
        <f t="shared" si="66"/>
        <v>INSERT INTO Leader_Flavors(FlavorType, LeaderType, Flavor) SELECT 'FLAVOR_SOLDIER', Type, 2 FROM Leaders WHERE Type = 'LEADER_KAMEHAMEHA';</v>
      </c>
      <c r="Y45" s="172" t="str">
        <f t="shared" si="66"/>
        <v>INSERT INTO Leader_Flavors(FlavorType, LeaderType, Flavor) SELECT 'FLAVOR_SOLDIER', Type, 2 FROM Leaders WHERE Type = 'LEADER_MARIA';</v>
      </c>
      <c r="Z45" s="172" t="str">
        <f t="shared" si="66"/>
        <v>INSERT INTO Leader_Flavors(FlavorType, LeaderType, Flavor) SELECT 'FLAVOR_SOLDIER', Type, 2 FROM Leaders WHERE Type = 'LEADER_PACHACUTI';</v>
      </c>
      <c r="AA45" s="172" t="str">
        <f t="shared" si="66"/>
        <v>INSERT INTO Leader_Flavors(FlavorType, LeaderType, Flavor) SELECT 'FLAVOR_SOLDIER', Type, 2 FROM Leaders WHERE Type = 'LEADER_RAMESSES';</v>
      </c>
      <c r="AB45" s="172" t="str">
        <f t="shared" si="66"/>
        <v>INSERT INTO Leader_Flavors(FlavorType, LeaderType, Flavor) SELECT 'FLAVOR_SOLDIER', Type, 2 FROM Leaders WHERE Type = 'LEADER_RAMKHAMHAENG';</v>
      </c>
      <c r="AC45" s="172" t="str">
        <f t="shared" si="66"/>
        <v>INSERT INTO Leader_Flavors(FlavorType, LeaderType, Flavor) SELECT 'FLAVOR_SOLDIER', Type, 2 FROM Leaders WHERE Type = 'LEADER_SEJONG';</v>
      </c>
      <c r="AD45" s="172"/>
      <c r="AE45" s="172" t="str">
        <f t="shared" ref="AE45:AM45" si="76">"INSERT INTO Leader_Flavors(FlavorType, LeaderType, Flavor) SELECT 'FLAVOR_"&amp;UPPER($A6)&amp;"', Type, "&amp;AE6&amp;" FROM Leaders WHERE Type = 'LEADER_"&amp;UPPER(AE$2)&amp;"';"</f>
        <v>INSERT INTO Leader_Flavors(FlavorType, LeaderType, Flavor) SELECT 'FLAVOR_SOLDIER', Type, 2 FROM Leaders WHERE Type = 'LEADER_BOUDICA';</v>
      </c>
      <c r="AF45" s="172" t="str">
        <f t="shared" si="76"/>
        <v>INSERT INTO Leader_Flavors(FlavorType, LeaderType, Flavor) SELECT 'FLAVOR_SOLDIER', Type, 2 FROM Leaders WHERE Type = 'LEADER_DARIUS';</v>
      </c>
      <c r="AG45" s="172" t="str">
        <f t="shared" si="76"/>
        <v>INSERT INTO Leader_Flavors(FlavorType, LeaderType, Flavor) SELECT 'FLAVOR_SOLDIER', Type, 2 FROM Leaders WHERE Type = 'LEADER_DIDO';</v>
      </c>
      <c r="AH45" s="172" t="str">
        <f t="shared" si="76"/>
        <v>INSERT INTO Leader_Flavors(FlavorType, LeaderType, Flavor) SELECT 'FLAVOR_SOLDIER', Type, 2 FROM Leaders WHERE Type = 'LEADER_HARUN_AL_RASHID';</v>
      </c>
      <c r="AI45" s="172" t="str">
        <f t="shared" si="76"/>
        <v>INSERT INTO Leader_Flavors(FlavorType, LeaderType, Flavor) SELECT 'FLAVOR_SOLDIER', Type, 2 FROM Leaders WHERE Type = 'LEADER_NEBUCHADNEZZAR';</v>
      </c>
      <c r="AJ45" s="172" t="str">
        <f t="shared" si="76"/>
        <v>INSERT INTO Leader_Flavors(FlavorType, LeaderType, Flavor) SELECT 'FLAVOR_SOLDIER', Type, 2 FROM Leaders WHERE Type = 'LEADER_PACAL';</v>
      </c>
      <c r="AK45" s="172" t="str">
        <f t="shared" si="76"/>
        <v>INSERT INTO Leader_Flavors(FlavorType, LeaderType, Flavor) SELECT 'FLAVOR_SOLDIER', Type, 2 FROM Leaders WHERE Type = 'LEADER_SULEIMAN';</v>
      </c>
      <c r="AL45" s="172" t="str">
        <f t="shared" si="76"/>
        <v>INSERT INTO Leader_Flavors(FlavorType, LeaderType, Flavor) SELECT 'FLAVOR_SOLDIER', Type, 2 FROM Leaders WHERE Type = 'LEADER_WASHINGTON';</v>
      </c>
      <c r="AM45" s="172" t="str">
        <f t="shared" si="76"/>
        <v>INSERT INTO Leader_Flavors(FlavorType, LeaderType, Flavor) SELECT 'FLAVOR_SOLDIER', Type, 2 FROM Leaders WHERE Type = 'LEADER_WILLIAM';</v>
      </c>
      <c r="AN45" s="173"/>
      <c r="AS45" s="357" t="str">
        <f t="shared" si="72"/>
        <v/>
      </c>
      <c r="AT45" s="357" t="str">
        <f t="shared" si="72"/>
        <v>else if(strFlavorName ==  "FLAVOR_SOLDIER")
{
	return 6;
}</v>
      </c>
      <c r="AU45" s="357" t="str">
        <f t="shared" si="72"/>
        <v/>
      </c>
      <c r="AV45" s="357" t="str">
        <f t="shared" si="72"/>
        <v/>
      </c>
      <c r="AY45" t="str">
        <f t="shared" si="69"/>
        <v/>
      </c>
    </row>
    <row r="46" spans="1:51" ht="13.7" customHeight="1" x14ac:dyDescent="0.2">
      <c r="B46" s="145"/>
      <c r="C46" s="172" t="str">
        <f t="shared" ref="C46:K46" si="77">"INSERT INTO Leader_Flavors(FlavorType, LeaderType, Flavor) SELECT 'FLAVOR_"&amp;UPPER($A7)&amp;"', Type, "&amp;C7&amp;" FROM Leaders WHERE Type = 'LEADER_"&amp;UPPER(C$2)&amp;"';"</f>
        <v>INSERT INTO Leader_Flavors(FlavorType, LeaderType, Flavor) SELECT 'FLAVOR_MOBILE', Type, 8 FROM Leaders WHERE Type = 'LEADER_ASKIA';</v>
      </c>
      <c r="D46" s="172" t="str">
        <f t="shared" si="77"/>
        <v>INSERT INTO Leader_Flavors(FlavorType, LeaderType, Flavor) SELECT 'FLAVOR_MOBILE', Type, 8 FROM Leaders WHERE Type = 'LEADER_ATTILLA';</v>
      </c>
      <c r="E46" s="172" t="str">
        <f t="shared" si="77"/>
        <v>INSERT INTO Leader_Flavors(FlavorType, LeaderType, Flavor) SELECT 'FLAVOR_MOBILE', Type, 4 FROM Leaders WHERE Type = 'LEADER_AUGUSTUS';</v>
      </c>
      <c r="F46" s="172" t="str">
        <f t="shared" si="77"/>
        <v>INSERT INTO Leader_Flavors(FlavorType, LeaderType, Flavor) SELECT 'FLAVOR_MOBILE', Type, 8 FROM Leaders WHERE Type = 'LEADER_GENGHIS_KHAN';</v>
      </c>
      <c r="G46" s="172" t="str">
        <f t="shared" si="77"/>
        <v>INSERT INTO Leader_Flavors(FlavorType, LeaderType, Flavor) SELECT 'FLAVOR_MOBILE', Type, 4 FROM Leaders WHERE Type = 'LEADER_HARALD';</v>
      </c>
      <c r="H46" s="172" t="str">
        <f t="shared" si="77"/>
        <v>INSERT INTO Leader_Flavors(FlavorType, LeaderType, Flavor) SELECT 'FLAVOR_MOBILE', Type, 8 FROM Leaders WHERE Type = 'LEADER_ISABELLA';</v>
      </c>
      <c r="I46" s="172" t="str">
        <f t="shared" si="77"/>
        <v>INSERT INTO Leader_Flavors(FlavorType, LeaderType, Flavor) SELECT 'FLAVOR_MOBILE', Type, 4 FROM Leaders WHERE Type = 'LEADER_NAPOLEON';</v>
      </c>
      <c r="J46" s="172" t="str">
        <f t="shared" si="77"/>
        <v>INSERT INTO Leader_Flavors(FlavorType, LeaderType, Flavor) SELECT 'FLAVOR_MOBILE', Type, 4 FROM Leaders WHERE Type = 'LEADER_ODA_NOBUNAGA';</v>
      </c>
      <c r="K46" s="172" t="str">
        <f t="shared" si="77"/>
        <v>INSERT INTO Leader_Flavors(FlavorType, LeaderType, Flavor) SELECT 'FLAVOR_MOBILE', Type, 8 FROM Leaders WHERE Type = 'LEADER_THEODORA';</v>
      </c>
      <c r="L46" s="172"/>
      <c r="M46" s="172" t="str">
        <f t="shared" si="65"/>
        <v>INSERT INTO Leader_Flavors(FlavorType, LeaderType, Flavor) SELECT 'FLAVOR_MOBILE', Type, 8 FROM Leaders WHERE Type = 'LEADER_ALEXANDER';</v>
      </c>
      <c r="N46" s="172" t="str">
        <f t="shared" si="65"/>
        <v>INSERT INTO Leader_Flavors(FlavorType, LeaderType, Flavor) SELECT 'FLAVOR_MOBILE', Type, 4 FROM Leaders WHERE Type = 'LEADER_BISMARCK';</v>
      </c>
      <c r="O46" s="172" t="str">
        <f t="shared" si="65"/>
        <v>INSERT INTO Leader_Flavors(FlavorType, LeaderType, Flavor) SELECT 'FLAVOR_MOBILE', Type, 8 FROM Leaders WHERE Type = 'LEADER_CATHERINE';</v>
      </c>
      <c r="P46" s="172" t="str">
        <f t="shared" si="65"/>
        <v>INSERT INTO Leader_Flavors(FlavorType, LeaderType, Flavor) SELECT 'FLAVOR_MOBILE', Type, 4 FROM Leaders WHERE Type = 'LEADER_ELIZABETH';</v>
      </c>
      <c r="Q46" s="172" t="str">
        <f t="shared" si="65"/>
        <v>INSERT INTO Leader_Flavors(FlavorType, LeaderType, Flavor) SELECT 'FLAVOR_MOBILE', Type, 8 FROM Leaders WHERE Type = 'LEADER_GUSTAVUS';</v>
      </c>
      <c r="R46" s="172" t="str">
        <f t="shared" si="65"/>
        <v>INSERT INTO Leader_Flavors(FlavorType, LeaderType, Flavor) SELECT 'FLAVOR_MOBILE', Type, 4 FROM Leaders WHERE Type = 'LEADER_HIAWATHA';</v>
      </c>
      <c r="S46" s="172" t="str">
        <f t="shared" si="65"/>
        <v>INSERT INTO Leader_Flavors(FlavorType, LeaderType, Flavor) SELECT 'FLAVOR_MOBILE', Type, 4 FROM Leaders WHERE Type = 'LEADER_MONTEZUMA';</v>
      </c>
      <c r="T46" s="172" t="str">
        <f t="shared" si="65"/>
        <v>INSERT INTO Leader_Flavors(FlavorType, LeaderType, Flavor) SELECT 'FLAVOR_MOBILE', Type, 4 FROM Leaders WHERE Type = 'LEADER_WU_ZETIAN';</v>
      </c>
      <c r="U46" s="172"/>
      <c r="V46" s="172" t="str">
        <f t="shared" si="66"/>
        <v>INSERT INTO Leader_Flavors(FlavorType, LeaderType, Flavor) SELECT 'FLAVOR_MOBILE', Type, 8 FROM Leaders WHERE Type = 'LEADER_GANDHI';</v>
      </c>
      <c r="W46" s="172" t="str">
        <f t="shared" si="66"/>
        <v>INSERT INTO Leader_Flavors(FlavorType, LeaderType, Flavor) SELECT 'FLAVOR_MOBILE', Type, 2 FROM Leaders WHERE Type = 'LEADER_HAILE';</v>
      </c>
      <c r="X46" s="172" t="str">
        <f t="shared" si="66"/>
        <v>INSERT INTO Leader_Flavors(FlavorType, LeaderType, Flavor) SELECT 'FLAVOR_MOBILE', Type, 2 FROM Leaders WHERE Type = 'LEADER_KAMEHAMEHA';</v>
      </c>
      <c r="Y46" s="172" t="str">
        <f t="shared" si="66"/>
        <v>INSERT INTO Leader_Flavors(FlavorType, LeaderType, Flavor) SELECT 'FLAVOR_MOBILE', Type, 8 FROM Leaders WHERE Type = 'LEADER_MARIA';</v>
      </c>
      <c r="Z46" s="172" t="str">
        <f t="shared" si="66"/>
        <v>INSERT INTO Leader_Flavors(FlavorType, LeaderType, Flavor) SELECT 'FLAVOR_MOBILE', Type, 2 FROM Leaders WHERE Type = 'LEADER_PACHACUTI';</v>
      </c>
      <c r="AA46" s="172" t="str">
        <f t="shared" si="66"/>
        <v>INSERT INTO Leader_Flavors(FlavorType, LeaderType, Flavor) SELECT 'FLAVOR_MOBILE', Type, 8 FROM Leaders WHERE Type = 'LEADER_RAMESSES';</v>
      </c>
      <c r="AB46" s="172" t="str">
        <f t="shared" si="66"/>
        <v>INSERT INTO Leader_Flavors(FlavorType, LeaderType, Flavor) SELECT 'FLAVOR_MOBILE', Type, 8 FROM Leaders WHERE Type = 'LEADER_RAMKHAMHAENG';</v>
      </c>
      <c r="AC46" s="172" t="str">
        <f t="shared" si="66"/>
        <v>INSERT INTO Leader_Flavors(FlavorType, LeaderType, Flavor) SELECT 'FLAVOR_MOBILE', Type, 2 FROM Leaders WHERE Type = 'LEADER_SEJONG';</v>
      </c>
      <c r="AD46" s="172"/>
      <c r="AE46" s="172" t="str">
        <f t="shared" ref="AE46:AM46" si="78">"INSERT INTO Leader_Flavors(FlavorType, LeaderType, Flavor) SELECT 'FLAVOR_"&amp;UPPER($A7)&amp;"', Type, "&amp;AE7&amp;" FROM Leaders WHERE Type = 'LEADER_"&amp;UPPER(AE$2)&amp;"';"</f>
        <v>INSERT INTO Leader_Flavors(FlavorType, LeaderType, Flavor) SELECT 'FLAVOR_MOBILE', Type, 2 FROM Leaders WHERE Type = 'LEADER_BOUDICA';</v>
      </c>
      <c r="AF46" s="172" t="str">
        <f t="shared" si="78"/>
        <v>INSERT INTO Leader_Flavors(FlavorType, LeaderType, Flavor) SELECT 'FLAVOR_MOBILE', Type, 2 FROM Leaders WHERE Type = 'LEADER_DARIUS';</v>
      </c>
      <c r="AG46" s="172" t="str">
        <f t="shared" si="78"/>
        <v>INSERT INTO Leader_Flavors(FlavorType, LeaderType, Flavor) SELECT 'FLAVOR_MOBILE', Type, 2 FROM Leaders WHERE Type = 'LEADER_DIDO';</v>
      </c>
      <c r="AH46" s="172" t="str">
        <f t="shared" si="78"/>
        <v>INSERT INTO Leader_Flavors(FlavorType, LeaderType, Flavor) SELECT 'FLAVOR_MOBILE', Type, 8 FROM Leaders WHERE Type = 'LEADER_HARUN_AL_RASHID';</v>
      </c>
      <c r="AI46" s="172" t="str">
        <f t="shared" si="78"/>
        <v>INSERT INTO Leader_Flavors(FlavorType, LeaderType, Flavor) SELECT 'FLAVOR_MOBILE', Type, 2 FROM Leaders WHERE Type = 'LEADER_NEBUCHADNEZZAR';</v>
      </c>
      <c r="AJ46" s="172" t="str">
        <f t="shared" si="78"/>
        <v>INSERT INTO Leader_Flavors(FlavorType, LeaderType, Flavor) SELECT 'FLAVOR_MOBILE', Type, 2 FROM Leaders WHERE Type = 'LEADER_PACAL';</v>
      </c>
      <c r="AK46" s="172" t="str">
        <f t="shared" si="78"/>
        <v>INSERT INTO Leader_Flavors(FlavorType, LeaderType, Flavor) SELECT 'FLAVOR_MOBILE', Type, 2 FROM Leaders WHERE Type = 'LEADER_SULEIMAN';</v>
      </c>
      <c r="AL46" s="172" t="str">
        <f t="shared" si="78"/>
        <v>INSERT INTO Leader_Flavors(FlavorType, LeaderType, Flavor) SELECT 'FLAVOR_MOBILE', Type, 2 FROM Leaders WHERE Type = 'LEADER_WASHINGTON';</v>
      </c>
      <c r="AM46" s="172" t="str">
        <f t="shared" si="78"/>
        <v>INSERT INTO Leader_Flavors(FlavorType, LeaderType, Flavor) SELECT 'FLAVOR_MOBILE', Type, 2 FROM Leaders WHERE Type = 'LEADER_WILLIAM';</v>
      </c>
      <c r="AN46" s="173"/>
      <c r="AS46" s="357" t="str">
        <f t="shared" si="72"/>
        <v/>
      </c>
      <c r="AT46" s="357" t="str">
        <f t="shared" si="72"/>
        <v>else if(strFlavorName ==  "FLAVOR_MOBILE")
{
	return 8;
}</v>
      </c>
      <c r="AU46" s="357" t="str">
        <f t="shared" si="72"/>
        <v/>
      </c>
      <c r="AV46" s="357" t="str">
        <f t="shared" si="72"/>
        <v/>
      </c>
      <c r="AY46" t="str">
        <f t="shared" si="69"/>
        <v/>
      </c>
    </row>
    <row r="47" spans="1:51" ht="13.7" customHeight="1" x14ac:dyDescent="0.2">
      <c r="B47" s="145"/>
      <c r="C47" s="172" t="str">
        <f t="shared" ref="C47:K47" si="79">"INSERT INTO Leader_Flavors(FlavorType, LeaderType, Flavor) SELECT 'FLAVOR_"&amp;UPPER($A8)&amp;"', Type, "&amp;C8&amp;" FROM Leaders WHERE Type = 'LEADER_"&amp;UPPER(C$2)&amp;"';"</f>
        <v>INSERT INTO Leader_Flavors(FlavorType, LeaderType, Flavor) SELECT 'FLAVOR_ANTI_MOBILE', Type, 4 FROM Leaders WHERE Type = 'LEADER_ASKIA';</v>
      </c>
      <c r="D47" s="172" t="str">
        <f t="shared" si="79"/>
        <v>INSERT INTO Leader_Flavors(FlavorType, LeaderType, Flavor) SELECT 'FLAVOR_ANTI_MOBILE', Type, 4 FROM Leaders WHERE Type = 'LEADER_ATTILLA';</v>
      </c>
      <c r="E47" s="172" t="str">
        <f t="shared" si="79"/>
        <v>INSERT INTO Leader_Flavors(FlavorType, LeaderType, Flavor) SELECT 'FLAVOR_ANTI_MOBILE', Type, 4 FROM Leaders WHERE Type = 'LEADER_AUGUSTUS';</v>
      </c>
      <c r="F47" s="172" t="str">
        <f t="shared" si="79"/>
        <v>INSERT INTO Leader_Flavors(FlavorType, LeaderType, Flavor) SELECT 'FLAVOR_ANTI_MOBILE', Type, 4 FROM Leaders WHERE Type = 'LEADER_GENGHIS_KHAN';</v>
      </c>
      <c r="G47" s="172" t="str">
        <f t="shared" si="79"/>
        <v>INSERT INTO Leader_Flavors(FlavorType, LeaderType, Flavor) SELECT 'FLAVOR_ANTI_MOBILE', Type, 4 FROM Leaders WHERE Type = 'LEADER_HARALD';</v>
      </c>
      <c r="H47" s="172" t="str">
        <f t="shared" si="79"/>
        <v>INSERT INTO Leader_Flavors(FlavorType, LeaderType, Flavor) SELECT 'FLAVOR_ANTI_MOBILE', Type, 4 FROM Leaders WHERE Type = 'LEADER_ISABELLA';</v>
      </c>
      <c r="I47" s="172" t="str">
        <f t="shared" si="79"/>
        <v>INSERT INTO Leader_Flavors(FlavorType, LeaderType, Flavor) SELECT 'FLAVOR_ANTI_MOBILE', Type, 4 FROM Leaders WHERE Type = 'LEADER_NAPOLEON';</v>
      </c>
      <c r="J47" s="172" t="str">
        <f t="shared" si="79"/>
        <v>INSERT INTO Leader_Flavors(FlavorType, LeaderType, Flavor) SELECT 'FLAVOR_ANTI_MOBILE', Type, 4 FROM Leaders WHERE Type = 'LEADER_ODA_NOBUNAGA';</v>
      </c>
      <c r="K47" s="172" t="str">
        <f t="shared" si="79"/>
        <v>INSERT INTO Leader_Flavors(FlavorType, LeaderType, Flavor) SELECT 'FLAVOR_ANTI_MOBILE', Type, 4 FROM Leaders WHERE Type = 'LEADER_THEODORA';</v>
      </c>
      <c r="L47" s="172"/>
      <c r="M47" s="172" t="str">
        <f t="shared" si="65"/>
        <v>INSERT INTO Leader_Flavors(FlavorType, LeaderType, Flavor) SELECT 'FLAVOR_ANTI_MOBILE', Type, 4 FROM Leaders WHERE Type = 'LEADER_ALEXANDER';</v>
      </c>
      <c r="N47" s="172" t="str">
        <f t="shared" si="65"/>
        <v>INSERT INTO Leader_Flavors(FlavorType, LeaderType, Flavor) SELECT 'FLAVOR_ANTI_MOBILE', Type, 4 FROM Leaders WHERE Type = 'LEADER_BISMARCK';</v>
      </c>
      <c r="O47" s="172" t="str">
        <f t="shared" si="65"/>
        <v>INSERT INTO Leader_Flavors(FlavorType, LeaderType, Flavor) SELECT 'FLAVOR_ANTI_MOBILE', Type, 4 FROM Leaders WHERE Type = 'LEADER_CATHERINE';</v>
      </c>
      <c r="P47" s="172" t="str">
        <f t="shared" si="65"/>
        <v>INSERT INTO Leader_Flavors(FlavorType, LeaderType, Flavor) SELECT 'FLAVOR_ANTI_MOBILE', Type, 4 FROM Leaders WHERE Type = 'LEADER_ELIZABETH';</v>
      </c>
      <c r="Q47" s="172" t="str">
        <f t="shared" si="65"/>
        <v>INSERT INTO Leader_Flavors(FlavorType, LeaderType, Flavor) SELECT 'FLAVOR_ANTI_MOBILE', Type, 4 FROM Leaders WHERE Type = 'LEADER_GUSTAVUS';</v>
      </c>
      <c r="R47" s="172" t="str">
        <f t="shared" si="65"/>
        <v>INSERT INTO Leader_Flavors(FlavorType, LeaderType, Flavor) SELECT 'FLAVOR_ANTI_MOBILE', Type, 4 FROM Leaders WHERE Type = 'LEADER_HIAWATHA';</v>
      </c>
      <c r="S47" s="172" t="str">
        <f t="shared" si="65"/>
        <v>INSERT INTO Leader_Flavors(FlavorType, LeaderType, Flavor) SELECT 'FLAVOR_ANTI_MOBILE', Type, 4 FROM Leaders WHERE Type = 'LEADER_MONTEZUMA';</v>
      </c>
      <c r="T47" s="172" t="str">
        <f t="shared" si="65"/>
        <v>INSERT INTO Leader_Flavors(FlavorType, LeaderType, Flavor) SELECT 'FLAVOR_ANTI_MOBILE', Type, 4 FROM Leaders WHERE Type = 'LEADER_WU_ZETIAN';</v>
      </c>
      <c r="U47" s="172"/>
      <c r="V47" s="172" t="str">
        <f t="shared" si="66"/>
        <v>INSERT INTO Leader_Flavors(FlavorType, LeaderType, Flavor) SELECT 'FLAVOR_ANTI_MOBILE', Type, 2 FROM Leaders WHERE Type = 'LEADER_GANDHI';</v>
      </c>
      <c r="W47" s="172" t="str">
        <f t="shared" si="66"/>
        <v>INSERT INTO Leader_Flavors(FlavorType, LeaderType, Flavor) SELECT 'FLAVOR_ANTI_MOBILE', Type, 2 FROM Leaders WHERE Type = 'LEADER_HAILE';</v>
      </c>
      <c r="X47" s="172" t="str">
        <f t="shared" si="66"/>
        <v>INSERT INTO Leader_Flavors(FlavorType, LeaderType, Flavor) SELECT 'FLAVOR_ANTI_MOBILE', Type, 2 FROM Leaders WHERE Type = 'LEADER_KAMEHAMEHA';</v>
      </c>
      <c r="Y47" s="172" t="str">
        <f t="shared" si="66"/>
        <v>INSERT INTO Leader_Flavors(FlavorType, LeaderType, Flavor) SELECT 'FLAVOR_ANTI_MOBILE', Type, 2 FROM Leaders WHERE Type = 'LEADER_MARIA';</v>
      </c>
      <c r="Z47" s="172" t="str">
        <f t="shared" si="66"/>
        <v>INSERT INTO Leader_Flavors(FlavorType, LeaderType, Flavor) SELECT 'FLAVOR_ANTI_MOBILE', Type, 2 FROM Leaders WHERE Type = 'LEADER_PACHACUTI';</v>
      </c>
      <c r="AA47" s="172" t="str">
        <f t="shared" si="66"/>
        <v>INSERT INTO Leader_Flavors(FlavorType, LeaderType, Flavor) SELECT 'FLAVOR_ANTI_MOBILE', Type, 2 FROM Leaders WHERE Type = 'LEADER_RAMESSES';</v>
      </c>
      <c r="AB47" s="172" t="str">
        <f t="shared" si="66"/>
        <v>INSERT INTO Leader_Flavors(FlavorType, LeaderType, Flavor) SELECT 'FLAVOR_ANTI_MOBILE', Type, 2 FROM Leaders WHERE Type = 'LEADER_RAMKHAMHAENG';</v>
      </c>
      <c r="AC47" s="172" t="str">
        <f t="shared" si="66"/>
        <v>INSERT INTO Leader_Flavors(FlavorType, LeaderType, Flavor) SELECT 'FLAVOR_ANTI_MOBILE', Type, 2 FROM Leaders WHERE Type = 'LEADER_SEJONG';</v>
      </c>
      <c r="AD47" s="172"/>
      <c r="AE47" s="172" t="str">
        <f t="shared" ref="AE47:AM47" si="80">"INSERT INTO Leader_Flavors(FlavorType, LeaderType, Flavor) SELECT 'FLAVOR_"&amp;UPPER($A8)&amp;"', Type, "&amp;AE8&amp;" FROM Leaders WHERE Type = 'LEADER_"&amp;UPPER(AE$2)&amp;"';"</f>
        <v>INSERT INTO Leader_Flavors(FlavorType, LeaderType, Flavor) SELECT 'FLAVOR_ANTI_MOBILE', Type, 2 FROM Leaders WHERE Type = 'LEADER_BOUDICA';</v>
      </c>
      <c r="AF47" s="172" t="str">
        <f t="shared" si="80"/>
        <v>INSERT INTO Leader_Flavors(FlavorType, LeaderType, Flavor) SELECT 'FLAVOR_ANTI_MOBILE', Type, 2 FROM Leaders WHERE Type = 'LEADER_DARIUS';</v>
      </c>
      <c r="AG47" s="172" t="str">
        <f t="shared" si="80"/>
        <v>INSERT INTO Leader_Flavors(FlavorType, LeaderType, Flavor) SELECT 'FLAVOR_ANTI_MOBILE', Type, 2 FROM Leaders WHERE Type = 'LEADER_DIDO';</v>
      </c>
      <c r="AH47" s="172" t="str">
        <f t="shared" si="80"/>
        <v>INSERT INTO Leader_Flavors(FlavorType, LeaderType, Flavor) SELECT 'FLAVOR_ANTI_MOBILE', Type, 2 FROM Leaders WHERE Type = 'LEADER_HARUN_AL_RASHID';</v>
      </c>
      <c r="AI47" s="172" t="str">
        <f t="shared" si="80"/>
        <v>INSERT INTO Leader_Flavors(FlavorType, LeaderType, Flavor) SELECT 'FLAVOR_ANTI_MOBILE', Type, 2 FROM Leaders WHERE Type = 'LEADER_NEBUCHADNEZZAR';</v>
      </c>
      <c r="AJ47" s="172" t="str">
        <f t="shared" si="80"/>
        <v>INSERT INTO Leader_Flavors(FlavorType, LeaderType, Flavor) SELECT 'FLAVOR_ANTI_MOBILE', Type, 2 FROM Leaders WHERE Type = 'LEADER_PACAL';</v>
      </c>
      <c r="AK47" s="172" t="str">
        <f t="shared" si="80"/>
        <v>INSERT INTO Leader_Flavors(FlavorType, LeaderType, Flavor) SELECT 'FLAVOR_ANTI_MOBILE', Type, 2 FROM Leaders WHERE Type = 'LEADER_SULEIMAN';</v>
      </c>
      <c r="AL47" s="172" t="str">
        <f t="shared" si="80"/>
        <v>INSERT INTO Leader_Flavors(FlavorType, LeaderType, Flavor) SELECT 'FLAVOR_ANTI_MOBILE', Type, 2 FROM Leaders WHERE Type = 'LEADER_WASHINGTON';</v>
      </c>
      <c r="AM47" s="172" t="str">
        <f t="shared" si="80"/>
        <v>INSERT INTO Leader_Flavors(FlavorType, LeaderType, Flavor) SELECT 'FLAVOR_ANTI_MOBILE', Type, 2 FROM Leaders WHERE Type = 'LEADER_WILLIAM';</v>
      </c>
      <c r="AN47" s="173"/>
      <c r="AS47" s="357" t="str">
        <f t="shared" si="72"/>
        <v/>
      </c>
      <c r="AT47" s="357" t="str">
        <f t="shared" si="72"/>
        <v>else if(strFlavorName ==  "FLAVOR_ANTI_MOBILE")
{
	return 5;
}</v>
      </c>
      <c r="AU47" s="357" t="str">
        <f t="shared" si="72"/>
        <v/>
      </c>
      <c r="AV47" s="357" t="str">
        <f t="shared" si="72"/>
        <v/>
      </c>
      <c r="AY47" t="str">
        <f t="shared" si="69"/>
        <v/>
      </c>
    </row>
    <row r="48" spans="1:51" ht="13.7" customHeight="1" x14ac:dyDescent="0.2">
      <c r="B48" s="145"/>
      <c r="C48" s="172" t="str">
        <f t="shared" ref="C48:K48" si="81">"INSERT INTO Leader_Flavors(FlavorType, LeaderType, Flavor) SELECT 'FLAVOR_"&amp;UPPER($A9)&amp;"', Type, "&amp;C9&amp;" FROM Leaders WHERE Type = 'LEADER_"&amp;UPPER(C$2)&amp;"';"</f>
        <v>INSERT INTO Leader_Flavors(FlavorType, LeaderType, Flavor) SELECT 'FLAVOR_RECON', Type, 4 FROM Leaders WHERE Type = 'LEADER_ASKIA';</v>
      </c>
      <c r="D48" s="172" t="str">
        <f t="shared" si="81"/>
        <v>INSERT INTO Leader_Flavors(FlavorType, LeaderType, Flavor) SELECT 'FLAVOR_RECON', Type, 4 FROM Leaders WHERE Type = 'LEADER_ATTILLA';</v>
      </c>
      <c r="E48" s="172" t="str">
        <f t="shared" si="81"/>
        <v>INSERT INTO Leader_Flavors(FlavorType, LeaderType, Flavor) SELECT 'FLAVOR_RECON', Type, 4 FROM Leaders WHERE Type = 'LEADER_AUGUSTUS';</v>
      </c>
      <c r="F48" s="172" t="str">
        <f t="shared" si="81"/>
        <v>INSERT INTO Leader_Flavors(FlavorType, LeaderType, Flavor) SELECT 'FLAVOR_RECON', Type, 4 FROM Leaders WHERE Type = 'LEADER_GENGHIS_KHAN';</v>
      </c>
      <c r="G48" s="172" t="str">
        <f t="shared" si="81"/>
        <v>INSERT INTO Leader_Flavors(FlavorType, LeaderType, Flavor) SELECT 'FLAVOR_RECON', Type, 4 FROM Leaders WHERE Type = 'LEADER_HARALD';</v>
      </c>
      <c r="H48" s="172" t="str">
        <f t="shared" si="81"/>
        <v>INSERT INTO Leader_Flavors(FlavorType, LeaderType, Flavor) SELECT 'FLAVOR_RECON', Type, 4 FROM Leaders WHERE Type = 'LEADER_ISABELLA';</v>
      </c>
      <c r="I48" s="172" t="str">
        <f t="shared" si="81"/>
        <v>INSERT INTO Leader_Flavors(FlavorType, LeaderType, Flavor) SELECT 'FLAVOR_RECON', Type, 4 FROM Leaders WHERE Type = 'LEADER_NAPOLEON';</v>
      </c>
      <c r="J48" s="172" t="str">
        <f t="shared" si="81"/>
        <v>INSERT INTO Leader_Flavors(FlavorType, LeaderType, Flavor) SELECT 'FLAVOR_RECON', Type, 4 FROM Leaders WHERE Type = 'LEADER_ODA_NOBUNAGA';</v>
      </c>
      <c r="K48" s="172" t="str">
        <f t="shared" si="81"/>
        <v>INSERT INTO Leader_Flavors(FlavorType, LeaderType, Flavor) SELECT 'FLAVOR_RECON', Type, 4 FROM Leaders WHERE Type = 'LEADER_THEODORA';</v>
      </c>
      <c r="L48" s="172"/>
      <c r="M48" s="172" t="str">
        <f t="shared" si="65"/>
        <v>INSERT INTO Leader_Flavors(FlavorType, LeaderType, Flavor) SELECT 'FLAVOR_RECON', Type, 4 FROM Leaders WHERE Type = 'LEADER_ALEXANDER';</v>
      </c>
      <c r="N48" s="172" t="str">
        <f t="shared" si="65"/>
        <v>INSERT INTO Leader_Flavors(FlavorType, LeaderType, Flavor) SELECT 'FLAVOR_RECON', Type, 4 FROM Leaders WHERE Type = 'LEADER_BISMARCK';</v>
      </c>
      <c r="O48" s="172" t="str">
        <f t="shared" si="65"/>
        <v>INSERT INTO Leader_Flavors(FlavorType, LeaderType, Flavor) SELECT 'FLAVOR_RECON', Type, 4 FROM Leaders WHERE Type = 'LEADER_CATHERINE';</v>
      </c>
      <c r="P48" s="172" t="str">
        <f t="shared" si="65"/>
        <v>INSERT INTO Leader_Flavors(FlavorType, LeaderType, Flavor) SELECT 'FLAVOR_RECON', Type, 4 FROM Leaders WHERE Type = 'LEADER_ELIZABETH';</v>
      </c>
      <c r="Q48" s="172" t="str">
        <f t="shared" si="65"/>
        <v>INSERT INTO Leader_Flavors(FlavorType, LeaderType, Flavor) SELECT 'FLAVOR_RECON', Type, 4 FROM Leaders WHERE Type = 'LEADER_GUSTAVUS';</v>
      </c>
      <c r="R48" s="172" t="str">
        <f t="shared" si="65"/>
        <v>INSERT INTO Leader_Flavors(FlavorType, LeaderType, Flavor) SELECT 'FLAVOR_RECON', Type, 4 FROM Leaders WHERE Type = 'LEADER_HIAWATHA';</v>
      </c>
      <c r="S48" s="172" t="str">
        <f t="shared" si="65"/>
        <v>INSERT INTO Leader_Flavors(FlavorType, LeaderType, Flavor) SELECT 'FLAVOR_RECON', Type, 4 FROM Leaders WHERE Type = 'LEADER_MONTEZUMA';</v>
      </c>
      <c r="T48" s="172" t="str">
        <f t="shared" si="65"/>
        <v>INSERT INTO Leader_Flavors(FlavorType, LeaderType, Flavor) SELECT 'FLAVOR_RECON', Type, 4 FROM Leaders WHERE Type = 'LEADER_WU_ZETIAN';</v>
      </c>
      <c r="U48" s="172"/>
      <c r="V48" s="172" t="str">
        <f t="shared" si="66"/>
        <v>INSERT INTO Leader_Flavors(FlavorType, LeaderType, Flavor) SELECT 'FLAVOR_RECON', Type, 2 FROM Leaders WHERE Type = 'LEADER_GANDHI';</v>
      </c>
      <c r="W48" s="172" t="str">
        <f t="shared" si="66"/>
        <v>INSERT INTO Leader_Flavors(FlavorType, LeaderType, Flavor) SELECT 'FLAVOR_RECON', Type, 2 FROM Leaders WHERE Type = 'LEADER_HAILE';</v>
      </c>
      <c r="X48" s="172" t="str">
        <f t="shared" si="66"/>
        <v>INSERT INTO Leader_Flavors(FlavorType, LeaderType, Flavor) SELECT 'FLAVOR_RECON', Type, 2 FROM Leaders WHERE Type = 'LEADER_KAMEHAMEHA';</v>
      </c>
      <c r="Y48" s="172" t="str">
        <f t="shared" si="66"/>
        <v>INSERT INTO Leader_Flavors(FlavorType, LeaderType, Flavor) SELECT 'FLAVOR_RECON', Type, 2 FROM Leaders WHERE Type = 'LEADER_MARIA';</v>
      </c>
      <c r="Z48" s="172" t="str">
        <f t="shared" si="66"/>
        <v>INSERT INTO Leader_Flavors(FlavorType, LeaderType, Flavor) SELECT 'FLAVOR_RECON', Type, 2 FROM Leaders WHERE Type = 'LEADER_PACHACUTI';</v>
      </c>
      <c r="AA48" s="172" t="str">
        <f t="shared" si="66"/>
        <v>INSERT INTO Leader_Flavors(FlavorType, LeaderType, Flavor) SELECT 'FLAVOR_RECON', Type, 2 FROM Leaders WHERE Type = 'LEADER_RAMESSES';</v>
      </c>
      <c r="AB48" s="172" t="str">
        <f t="shared" si="66"/>
        <v>INSERT INTO Leader_Flavors(FlavorType, LeaderType, Flavor) SELECT 'FLAVOR_RECON', Type, 2 FROM Leaders WHERE Type = 'LEADER_RAMKHAMHAENG';</v>
      </c>
      <c r="AC48" s="172" t="str">
        <f t="shared" si="66"/>
        <v>INSERT INTO Leader_Flavors(FlavorType, LeaderType, Flavor) SELECT 'FLAVOR_RECON', Type, 2 FROM Leaders WHERE Type = 'LEADER_SEJONG';</v>
      </c>
      <c r="AD48" s="172"/>
      <c r="AE48" s="172" t="str">
        <f t="shared" ref="AE48:AM48" si="82">"INSERT INTO Leader_Flavors(FlavorType, LeaderType, Flavor) SELECT 'FLAVOR_"&amp;UPPER($A9)&amp;"', Type, "&amp;AE9&amp;" FROM Leaders WHERE Type = 'LEADER_"&amp;UPPER(AE$2)&amp;"';"</f>
        <v>INSERT INTO Leader_Flavors(FlavorType, LeaderType, Flavor) SELECT 'FLAVOR_RECON', Type, 2 FROM Leaders WHERE Type = 'LEADER_BOUDICA';</v>
      </c>
      <c r="AF48" s="172" t="str">
        <f t="shared" si="82"/>
        <v>INSERT INTO Leader_Flavors(FlavorType, LeaderType, Flavor) SELECT 'FLAVOR_RECON', Type, 2 FROM Leaders WHERE Type = 'LEADER_DARIUS';</v>
      </c>
      <c r="AG48" s="172" t="str">
        <f t="shared" si="82"/>
        <v>INSERT INTO Leader_Flavors(FlavorType, LeaderType, Flavor) SELECT 'FLAVOR_RECON', Type, 2 FROM Leaders WHERE Type = 'LEADER_DIDO';</v>
      </c>
      <c r="AH48" s="172" t="str">
        <f t="shared" si="82"/>
        <v>INSERT INTO Leader_Flavors(FlavorType, LeaderType, Flavor) SELECT 'FLAVOR_RECON', Type, 2 FROM Leaders WHERE Type = 'LEADER_HARUN_AL_RASHID';</v>
      </c>
      <c r="AI48" s="172" t="str">
        <f t="shared" si="82"/>
        <v>INSERT INTO Leader_Flavors(FlavorType, LeaderType, Flavor) SELECT 'FLAVOR_RECON', Type, 2 FROM Leaders WHERE Type = 'LEADER_NEBUCHADNEZZAR';</v>
      </c>
      <c r="AJ48" s="172" t="str">
        <f t="shared" si="82"/>
        <v>INSERT INTO Leader_Flavors(FlavorType, LeaderType, Flavor) SELECT 'FLAVOR_RECON', Type, 2 FROM Leaders WHERE Type = 'LEADER_PACAL';</v>
      </c>
      <c r="AK48" s="172" t="str">
        <f t="shared" si="82"/>
        <v>INSERT INTO Leader_Flavors(FlavorType, LeaderType, Flavor) SELECT 'FLAVOR_RECON', Type, 2 FROM Leaders WHERE Type = 'LEADER_SULEIMAN';</v>
      </c>
      <c r="AL48" s="172" t="str">
        <f t="shared" si="82"/>
        <v>INSERT INTO Leader_Flavors(FlavorType, LeaderType, Flavor) SELECT 'FLAVOR_RECON', Type, 8 FROM Leaders WHERE Type = 'LEADER_WASHINGTON';</v>
      </c>
      <c r="AM48" s="172" t="str">
        <f t="shared" si="82"/>
        <v>INSERT INTO Leader_Flavors(FlavorType, LeaderType, Flavor) SELECT 'FLAVOR_RECON', Type, 2 FROM Leaders WHERE Type = 'LEADER_WILLIAM';</v>
      </c>
      <c r="AN48" s="173"/>
      <c r="AS48" s="357" t="str">
        <f t="shared" si="72"/>
        <v/>
      </c>
      <c r="AT48" s="357" t="str">
        <f t="shared" si="72"/>
        <v>else if(strFlavorName ==  "FLAVOR_RECON")
{
	return 6;
}</v>
      </c>
      <c r="AU48" s="357" t="str">
        <f t="shared" si="72"/>
        <v/>
      </c>
      <c r="AV48" s="357" t="str">
        <f t="shared" si="72"/>
        <v/>
      </c>
      <c r="AY48" t="str">
        <f t="shared" si="69"/>
        <v/>
      </c>
    </row>
    <row r="49" spans="2:51" ht="13.7" customHeight="1" x14ac:dyDescent="0.2">
      <c r="B49" s="145"/>
      <c r="C49" s="172" t="str">
        <f t="shared" ref="C49:K49" si="83">"INSERT INTO Leader_Flavors(FlavorType, LeaderType, Flavor) SELECT 'FLAVOR_"&amp;UPPER($A10)&amp;"', Type, "&amp;C10&amp;" FROM Leaders WHERE Type = 'LEADER_"&amp;UPPER(C$2)&amp;"';"</f>
        <v>INSERT INTO Leader_Flavors(FlavorType, LeaderType, Flavor) SELECT 'FLAVOR_HEALING', Type, 4 FROM Leaders WHERE Type = 'LEADER_ASKIA';</v>
      </c>
      <c r="D49" s="172" t="str">
        <f t="shared" si="83"/>
        <v>INSERT INTO Leader_Flavors(FlavorType, LeaderType, Flavor) SELECT 'FLAVOR_HEALING', Type, 4 FROM Leaders WHERE Type = 'LEADER_ATTILLA';</v>
      </c>
      <c r="E49" s="172" t="str">
        <f t="shared" si="83"/>
        <v>INSERT INTO Leader_Flavors(FlavorType, LeaderType, Flavor) SELECT 'FLAVOR_HEALING', Type, 4 FROM Leaders WHERE Type = 'LEADER_AUGUSTUS';</v>
      </c>
      <c r="F49" s="172" t="str">
        <f t="shared" si="83"/>
        <v>INSERT INTO Leader_Flavors(FlavorType, LeaderType, Flavor) SELECT 'FLAVOR_HEALING', Type, 4 FROM Leaders WHERE Type = 'LEADER_GENGHIS_KHAN';</v>
      </c>
      <c r="G49" s="172" t="str">
        <f t="shared" si="83"/>
        <v>INSERT INTO Leader_Flavors(FlavorType, LeaderType, Flavor) SELECT 'FLAVOR_HEALING', Type, 4 FROM Leaders WHERE Type = 'LEADER_HARALD';</v>
      </c>
      <c r="H49" s="172" t="str">
        <f t="shared" si="83"/>
        <v>INSERT INTO Leader_Flavors(FlavorType, LeaderType, Flavor) SELECT 'FLAVOR_HEALING', Type, 4 FROM Leaders WHERE Type = 'LEADER_ISABELLA';</v>
      </c>
      <c r="I49" s="172" t="str">
        <f t="shared" si="83"/>
        <v>INSERT INTO Leader_Flavors(FlavorType, LeaderType, Flavor) SELECT 'FLAVOR_HEALING', Type, 4 FROM Leaders WHERE Type = 'LEADER_NAPOLEON';</v>
      </c>
      <c r="J49" s="172" t="str">
        <f t="shared" si="83"/>
        <v>INSERT INTO Leader_Flavors(FlavorType, LeaderType, Flavor) SELECT 'FLAVOR_HEALING', Type, 4 FROM Leaders WHERE Type = 'LEADER_ODA_NOBUNAGA';</v>
      </c>
      <c r="K49" s="172" t="str">
        <f t="shared" si="83"/>
        <v>INSERT INTO Leader_Flavors(FlavorType, LeaderType, Flavor) SELECT 'FLAVOR_HEALING', Type, 4 FROM Leaders WHERE Type = 'LEADER_THEODORA';</v>
      </c>
      <c r="L49" s="172"/>
      <c r="M49" s="172" t="str">
        <f t="shared" si="65"/>
        <v>INSERT INTO Leader_Flavors(FlavorType, LeaderType, Flavor) SELECT 'FLAVOR_HEALING', Type, 4 FROM Leaders WHERE Type = 'LEADER_ALEXANDER';</v>
      </c>
      <c r="N49" s="172" t="str">
        <f t="shared" si="65"/>
        <v>INSERT INTO Leader_Flavors(FlavorType, LeaderType, Flavor) SELECT 'FLAVOR_HEALING', Type, 4 FROM Leaders WHERE Type = 'LEADER_BISMARCK';</v>
      </c>
      <c r="O49" s="172" t="str">
        <f t="shared" si="65"/>
        <v>INSERT INTO Leader_Flavors(FlavorType, LeaderType, Flavor) SELECT 'FLAVOR_HEALING', Type, 4 FROM Leaders WHERE Type = 'LEADER_CATHERINE';</v>
      </c>
      <c r="P49" s="172" t="str">
        <f t="shared" si="65"/>
        <v>INSERT INTO Leader_Flavors(FlavorType, LeaderType, Flavor) SELECT 'FLAVOR_HEALING', Type, 4 FROM Leaders WHERE Type = 'LEADER_ELIZABETH';</v>
      </c>
      <c r="Q49" s="172" t="str">
        <f t="shared" si="65"/>
        <v>INSERT INTO Leader_Flavors(FlavorType, LeaderType, Flavor) SELECT 'FLAVOR_HEALING', Type, 4 FROM Leaders WHERE Type = 'LEADER_GUSTAVUS';</v>
      </c>
      <c r="R49" s="172" t="str">
        <f t="shared" si="65"/>
        <v>INSERT INTO Leader_Flavors(FlavorType, LeaderType, Flavor) SELECT 'FLAVOR_HEALING', Type, 4 FROM Leaders WHERE Type = 'LEADER_HIAWATHA';</v>
      </c>
      <c r="S49" s="172" t="str">
        <f t="shared" si="65"/>
        <v>INSERT INTO Leader_Flavors(FlavorType, LeaderType, Flavor) SELECT 'FLAVOR_HEALING', Type, 4 FROM Leaders WHERE Type = 'LEADER_MONTEZUMA';</v>
      </c>
      <c r="T49" s="172" t="str">
        <f t="shared" si="65"/>
        <v>INSERT INTO Leader_Flavors(FlavorType, LeaderType, Flavor) SELECT 'FLAVOR_HEALING', Type, 4 FROM Leaders WHERE Type = 'LEADER_WU_ZETIAN';</v>
      </c>
      <c r="U49" s="172"/>
      <c r="V49" s="172" t="str">
        <f t="shared" si="66"/>
        <v>INSERT INTO Leader_Flavors(FlavorType, LeaderType, Flavor) SELECT 'FLAVOR_HEALING', Type, 4 FROM Leaders WHERE Type = 'LEADER_GANDHI';</v>
      </c>
      <c r="W49" s="172" t="str">
        <f t="shared" si="66"/>
        <v>INSERT INTO Leader_Flavors(FlavorType, LeaderType, Flavor) SELECT 'FLAVOR_HEALING', Type, 4 FROM Leaders WHERE Type = 'LEADER_HAILE';</v>
      </c>
      <c r="X49" s="172" t="str">
        <f t="shared" si="66"/>
        <v>INSERT INTO Leader_Flavors(FlavorType, LeaderType, Flavor) SELECT 'FLAVOR_HEALING', Type, 4 FROM Leaders WHERE Type = 'LEADER_KAMEHAMEHA';</v>
      </c>
      <c r="Y49" s="172" t="str">
        <f t="shared" si="66"/>
        <v>INSERT INTO Leader_Flavors(FlavorType, LeaderType, Flavor) SELECT 'FLAVOR_HEALING', Type, 4 FROM Leaders WHERE Type = 'LEADER_MARIA';</v>
      </c>
      <c r="Z49" s="172" t="str">
        <f t="shared" si="66"/>
        <v>INSERT INTO Leader_Flavors(FlavorType, LeaderType, Flavor) SELECT 'FLAVOR_HEALING', Type, 4 FROM Leaders WHERE Type = 'LEADER_PACHACUTI';</v>
      </c>
      <c r="AA49" s="172" t="str">
        <f t="shared" si="66"/>
        <v>INSERT INTO Leader_Flavors(FlavorType, LeaderType, Flavor) SELECT 'FLAVOR_HEALING', Type, 4 FROM Leaders WHERE Type = 'LEADER_RAMESSES';</v>
      </c>
      <c r="AB49" s="172" t="str">
        <f t="shared" si="66"/>
        <v>INSERT INTO Leader_Flavors(FlavorType, LeaderType, Flavor) SELECT 'FLAVOR_HEALING', Type, 4 FROM Leaders WHERE Type = 'LEADER_RAMKHAMHAENG';</v>
      </c>
      <c r="AC49" s="172" t="str">
        <f t="shared" si="66"/>
        <v>INSERT INTO Leader_Flavors(FlavorType, LeaderType, Flavor) SELECT 'FLAVOR_HEALING', Type, 4 FROM Leaders WHERE Type = 'LEADER_SEJONG';</v>
      </c>
      <c r="AD49" s="172"/>
      <c r="AE49" s="172" t="str">
        <f t="shared" ref="AE49:AM49" si="84">"INSERT INTO Leader_Flavors(FlavorType, LeaderType, Flavor) SELECT 'FLAVOR_"&amp;UPPER($A10)&amp;"', Type, "&amp;AE10&amp;" FROM Leaders WHERE Type = 'LEADER_"&amp;UPPER(AE$2)&amp;"';"</f>
        <v>INSERT INTO Leader_Flavors(FlavorType, LeaderType, Flavor) SELECT 'FLAVOR_HEALING', Type, 4 FROM Leaders WHERE Type = 'LEADER_BOUDICA';</v>
      </c>
      <c r="AF49" s="172" t="str">
        <f t="shared" si="84"/>
        <v>INSERT INTO Leader_Flavors(FlavorType, LeaderType, Flavor) SELECT 'FLAVOR_HEALING', Type, 4 FROM Leaders WHERE Type = 'LEADER_DARIUS';</v>
      </c>
      <c r="AG49" s="172" t="str">
        <f t="shared" si="84"/>
        <v>INSERT INTO Leader_Flavors(FlavorType, LeaderType, Flavor) SELECT 'FLAVOR_HEALING', Type, 4 FROM Leaders WHERE Type = 'LEADER_DIDO';</v>
      </c>
      <c r="AH49" s="172" t="str">
        <f t="shared" si="84"/>
        <v>INSERT INTO Leader_Flavors(FlavorType, LeaderType, Flavor) SELECT 'FLAVOR_HEALING', Type, 4 FROM Leaders WHERE Type = 'LEADER_HARUN_AL_RASHID';</v>
      </c>
      <c r="AI49" s="172" t="str">
        <f t="shared" si="84"/>
        <v>INSERT INTO Leader_Flavors(FlavorType, LeaderType, Flavor) SELECT 'FLAVOR_HEALING', Type, 4 FROM Leaders WHERE Type = 'LEADER_NEBUCHADNEZZAR';</v>
      </c>
      <c r="AJ49" s="172" t="str">
        <f t="shared" si="84"/>
        <v>INSERT INTO Leader_Flavors(FlavorType, LeaderType, Flavor) SELECT 'FLAVOR_HEALING', Type, 4 FROM Leaders WHERE Type = 'LEADER_PACAL';</v>
      </c>
      <c r="AK49" s="172" t="str">
        <f t="shared" si="84"/>
        <v>INSERT INTO Leader_Flavors(FlavorType, LeaderType, Flavor) SELECT 'FLAVOR_HEALING', Type, 4 FROM Leaders WHERE Type = 'LEADER_SULEIMAN';</v>
      </c>
      <c r="AL49" s="172" t="str">
        <f t="shared" si="84"/>
        <v>INSERT INTO Leader_Flavors(FlavorType, LeaderType, Flavor) SELECT 'FLAVOR_HEALING', Type, 4 FROM Leaders WHERE Type = 'LEADER_WASHINGTON';</v>
      </c>
      <c r="AM49" s="172" t="str">
        <f t="shared" si="84"/>
        <v>INSERT INTO Leader_Flavors(FlavorType, LeaderType, Flavor) SELECT 'FLAVOR_HEALING', Type, 4 FROM Leaders WHERE Type = 'LEADER_WILLIAM';</v>
      </c>
      <c r="AN49" s="173"/>
      <c r="AS49" s="357" t="str">
        <f t="shared" si="72"/>
        <v/>
      </c>
      <c r="AT49" s="357" t="str">
        <f t="shared" si="72"/>
        <v>else if(strFlavorName ==  "FLAVOR_HEALING")
{
	return 7;
}</v>
      </c>
      <c r="AU49" s="357" t="str">
        <f t="shared" si="72"/>
        <v/>
      </c>
      <c r="AV49" s="357" t="str">
        <f t="shared" si="72"/>
        <v/>
      </c>
      <c r="AY49" t="str">
        <f t="shared" si="69"/>
        <v/>
      </c>
    </row>
    <row r="50" spans="2:51" ht="13.7" customHeight="1" x14ac:dyDescent="0.2">
      <c r="B50" s="145"/>
      <c r="C50" s="172" t="str">
        <f t="shared" ref="C50:K50" si="85">"INSERT INTO Leader_Flavors(FlavorType, LeaderType, Flavor) SELECT 'FLAVOR_"&amp;UPPER($A11)&amp;"', Type, "&amp;C11&amp;" FROM Leaders WHERE Type = 'LEADER_"&amp;UPPER(C$2)&amp;"';"</f>
        <v>INSERT INTO Leader_Flavors(FlavorType, LeaderType, Flavor) SELECT 'FLAVOR_PILLAGE', Type, 4 FROM Leaders WHERE Type = 'LEADER_ASKIA';</v>
      </c>
      <c r="D50" s="172" t="str">
        <f t="shared" si="85"/>
        <v>INSERT INTO Leader_Flavors(FlavorType, LeaderType, Flavor) SELECT 'FLAVOR_PILLAGE', Type, 4 FROM Leaders WHERE Type = 'LEADER_ATTILLA';</v>
      </c>
      <c r="E50" s="172" t="str">
        <f t="shared" si="85"/>
        <v>INSERT INTO Leader_Flavors(FlavorType, LeaderType, Flavor) SELECT 'FLAVOR_PILLAGE', Type, 4 FROM Leaders WHERE Type = 'LEADER_AUGUSTUS';</v>
      </c>
      <c r="F50" s="172" t="str">
        <f t="shared" si="85"/>
        <v>INSERT INTO Leader_Flavors(FlavorType, LeaderType, Flavor) SELECT 'FLAVOR_PILLAGE', Type, 4 FROM Leaders WHERE Type = 'LEADER_GENGHIS_KHAN';</v>
      </c>
      <c r="G50" s="172" t="str">
        <f t="shared" si="85"/>
        <v>INSERT INTO Leader_Flavors(FlavorType, LeaderType, Flavor) SELECT 'FLAVOR_PILLAGE', Type, 4 FROM Leaders WHERE Type = 'LEADER_HARALD';</v>
      </c>
      <c r="H50" s="172" t="str">
        <f t="shared" si="85"/>
        <v>INSERT INTO Leader_Flavors(FlavorType, LeaderType, Flavor) SELECT 'FLAVOR_PILLAGE', Type, 4 FROM Leaders WHERE Type = 'LEADER_ISABELLA';</v>
      </c>
      <c r="I50" s="172" t="str">
        <f t="shared" si="85"/>
        <v>INSERT INTO Leader_Flavors(FlavorType, LeaderType, Flavor) SELECT 'FLAVOR_PILLAGE', Type, 4 FROM Leaders WHERE Type = 'LEADER_NAPOLEON';</v>
      </c>
      <c r="J50" s="172" t="str">
        <f t="shared" si="85"/>
        <v>INSERT INTO Leader_Flavors(FlavorType, LeaderType, Flavor) SELECT 'FLAVOR_PILLAGE', Type, 4 FROM Leaders WHERE Type = 'LEADER_ODA_NOBUNAGA';</v>
      </c>
      <c r="K50" s="172" t="str">
        <f t="shared" si="85"/>
        <v>INSERT INTO Leader_Flavors(FlavorType, LeaderType, Flavor) SELECT 'FLAVOR_PILLAGE', Type, 4 FROM Leaders WHERE Type = 'LEADER_THEODORA';</v>
      </c>
      <c r="L50" s="172"/>
      <c r="M50" s="172" t="str">
        <f t="shared" si="65"/>
        <v>INSERT INTO Leader_Flavors(FlavorType, LeaderType, Flavor) SELECT 'FLAVOR_PILLAGE', Type, 4 FROM Leaders WHERE Type = 'LEADER_ALEXANDER';</v>
      </c>
      <c r="N50" s="172" t="str">
        <f t="shared" si="65"/>
        <v>INSERT INTO Leader_Flavors(FlavorType, LeaderType, Flavor) SELECT 'FLAVOR_PILLAGE', Type, 4 FROM Leaders WHERE Type = 'LEADER_BISMARCK';</v>
      </c>
      <c r="O50" s="172" t="str">
        <f t="shared" si="65"/>
        <v>INSERT INTO Leader_Flavors(FlavorType, LeaderType, Flavor) SELECT 'FLAVOR_PILLAGE', Type, 4 FROM Leaders WHERE Type = 'LEADER_CATHERINE';</v>
      </c>
      <c r="P50" s="172" t="str">
        <f t="shared" si="65"/>
        <v>INSERT INTO Leader_Flavors(FlavorType, LeaderType, Flavor) SELECT 'FLAVOR_PILLAGE', Type, 4 FROM Leaders WHERE Type = 'LEADER_ELIZABETH';</v>
      </c>
      <c r="Q50" s="172" t="str">
        <f t="shared" si="65"/>
        <v>INSERT INTO Leader_Flavors(FlavorType, LeaderType, Flavor) SELECT 'FLAVOR_PILLAGE', Type, 4 FROM Leaders WHERE Type = 'LEADER_GUSTAVUS';</v>
      </c>
      <c r="R50" s="172" t="str">
        <f t="shared" si="65"/>
        <v>INSERT INTO Leader_Flavors(FlavorType, LeaderType, Flavor) SELECT 'FLAVOR_PILLAGE', Type, 4 FROM Leaders WHERE Type = 'LEADER_HIAWATHA';</v>
      </c>
      <c r="S50" s="172" t="str">
        <f t="shared" si="65"/>
        <v>INSERT INTO Leader_Flavors(FlavorType, LeaderType, Flavor) SELECT 'FLAVOR_PILLAGE', Type, 4 FROM Leaders WHERE Type = 'LEADER_MONTEZUMA';</v>
      </c>
      <c r="T50" s="172" t="str">
        <f t="shared" si="65"/>
        <v>INSERT INTO Leader_Flavors(FlavorType, LeaderType, Flavor) SELECT 'FLAVOR_PILLAGE', Type, 4 FROM Leaders WHERE Type = 'LEADER_WU_ZETIAN';</v>
      </c>
      <c r="U50" s="172"/>
      <c r="V50" s="172" t="str">
        <f t="shared" si="66"/>
        <v>INSERT INTO Leader_Flavors(FlavorType, LeaderType, Flavor) SELECT 'FLAVOR_PILLAGE', Type, 4 FROM Leaders WHERE Type = 'LEADER_GANDHI';</v>
      </c>
      <c r="W50" s="172" t="str">
        <f t="shared" si="66"/>
        <v>INSERT INTO Leader_Flavors(FlavorType, LeaderType, Flavor) SELECT 'FLAVOR_PILLAGE', Type, 4 FROM Leaders WHERE Type = 'LEADER_HAILE';</v>
      </c>
      <c r="X50" s="172" t="str">
        <f t="shared" si="66"/>
        <v>INSERT INTO Leader_Flavors(FlavorType, LeaderType, Flavor) SELECT 'FLAVOR_PILLAGE', Type, 4 FROM Leaders WHERE Type = 'LEADER_KAMEHAMEHA';</v>
      </c>
      <c r="Y50" s="172" t="str">
        <f t="shared" si="66"/>
        <v>INSERT INTO Leader_Flavors(FlavorType, LeaderType, Flavor) SELECT 'FLAVOR_PILLAGE', Type, 4 FROM Leaders WHERE Type = 'LEADER_MARIA';</v>
      </c>
      <c r="Z50" s="172" t="str">
        <f t="shared" si="66"/>
        <v>INSERT INTO Leader_Flavors(FlavorType, LeaderType, Flavor) SELECT 'FLAVOR_PILLAGE', Type, 4 FROM Leaders WHERE Type = 'LEADER_PACHACUTI';</v>
      </c>
      <c r="AA50" s="172" t="str">
        <f t="shared" si="66"/>
        <v>INSERT INTO Leader_Flavors(FlavorType, LeaderType, Flavor) SELECT 'FLAVOR_PILLAGE', Type, 4 FROM Leaders WHERE Type = 'LEADER_RAMESSES';</v>
      </c>
      <c r="AB50" s="172" t="str">
        <f t="shared" si="66"/>
        <v>INSERT INTO Leader_Flavors(FlavorType, LeaderType, Flavor) SELECT 'FLAVOR_PILLAGE', Type, 4 FROM Leaders WHERE Type = 'LEADER_RAMKHAMHAENG';</v>
      </c>
      <c r="AC50" s="172" t="str">
        <f t="shared" si="66"/>
        <v>INSERT INTO Leader_Flavors(FlavorType, LeaderType, Flavor) SELECT 'FLAVOR_PILLAGE', Type, 4 FROM Leaders WHERE Type = 'LEADER_SEJONG';</v>
      </c>
      <c r="AD50" s="172"/>
      <c r="AE50" s="172" t="str">
        <f t="shared" ref="AE50:AM50" si="86">"INSERT INTO Leader_Flavors(FlavorType, LeaderType, Flavor) SELECT 'FLAVOR_"&amp;UPPER($A11)&amp;"', Type, "&amp;AE11&amp;" FROM Leaders WHERE Type = 'LEADER_"&amp;UPPER(AE$2)&amp;"';"</f>
        <v>INSERT INTO Leader_Flavors(FlavorType, LeaderType, Flavor) SELECT 'FLAVOR_PILLAGE', Type, 4 FROM Leaders WHERE Type = 'LEADER_BOUDICA';</v>
      </c>
      <c r="AF50" s="172" t="str">
        <f t="shared" si="86"/>
        <v>INSERT INTO Leader_Flavors(FlavorType, LeaderType, Flavor) SELECT 'FLAVOR_PILLAGE', Type, 4 FROM Leaders WHERE Type = 'LEADER_DARIUS';</v>
      </c>
      <c r="AG50" s="172" t="str">
        <f t="shared" si="86"/>
        <v>INSERT INTO Leader_Flavors(FlavorType, LeaderType, Flavor) SELECT 'FLAVOR_PILLAGE', Type, 4 FROM Leaders WHERE Type = 'LEADER_DIDO';</v>
      </c>
      <c r="AH50" s="172" t="str">
        <f t="shared" si="86"/>
        <v>INSERT INTO Leader_Flavors(FlavorType, LeaderType, Flavor) SELECT 'FLAVOR_PILLAGE', Type, 4 FROM Leaders WHERE Type = 'LEADER_HARUN_AL_RASHID';</v>
      </c>
      <c r="AI50" s="172" t="str">
        <f t="shared" si="86"/>
        <v>INSERT INTO Leader_Flavors(FlavorType, LeaderType, Flavor) SELECT 'FLAVOR_PILLAGE', Type, 4 FROM Leaders WHERE Type = 'LEADER_NEBUCHADNEZZAR';</v>
      </c>
      <c r="AJ50" s="172" t="str">
        <f t="shared" si="86"/>
        <v>INSERT INTO Leader_Flavors(FlavorType, LeaderType, Flavor) SELECT 'FLAVOR_PILLAGE', Type, 4 FROM Leaders WHERE Type = 'LEADER_PACAL';</v>
      </c>
      <c r="AK50" s="172" t="str">
        <f t="shared" si="86"/>
        <v>INSERT INTO Leader_Flavors(FlavorType, LeaderType, Flavor) SELECT 'FLAVOR_PILLAGE', Type, 4 FROM Leaders WHERE Type = 'LEADER_SULEIMAN';</v>
      </c>
      <c r="AL50" s="172" t="str">
        <f t="shared" si="86"/>
        <v>INSERT INTO Leader_Flavors(FlavorType, LeaderType, Flavor) SELECT 'FLAVOR_PILLAGE', Type, 4 FROM Leaders WHERE Type = 'LEADER_WASHINGTON';</v>
      </c>
      <c r="AM50" s="172" t="str">
        <f t="shared" si="86"/>
        <v>INSERT INTO Leader_Flavors(FlavorType, LeaderType, Flavor) SELECT 'FLAVOR_PILLAGE', Type, 4 FROM Leaders WHERE Type = 'LEADER_WILLIAM';</v>
      </c>
      <c r="AN50" s="173"/>
      <c r="AS50" s="357" t="str">
        <f t="shared" si="72"/>
        <v/>
      </c>
      <c r="AT50" s="357" t="str">
        <f t="shared" si="72"/>
        <v>else if(strFlavorName ==  "FLAVOR_PILLAGE")
{
	return 7;
}</v>
      </c>
      <c r="AU50" s="357" t="str">
        <f t="shared" si="72"/>
        <v/>
      </c>
      <c r="AV50" s="357" t="str">
        <f t="shared" si="72"/>
        <v/>
      </c>
      <c r="AY50" t="str">
        <f t="shared" si="69"/>
        <v/>
      </c>
    </row>
    <row r="51" spans="2:51" ht="13.7" customHeight="1" x14ac:dyDescent="0.2">
      <c r="B51" s="145"/>
      <c r="C51" s="172" t="str">
        <f t="shared" ref="C51:K51" si="87">"INSERT INTO Leader_Flavors(FlavorType, LeaderType, Flavor) SELECT 'FLAVOR_"&amp;UPPER($A12)&amp;"', Type, "&amp;C12&amp;" FROM Leaders WHERE Type = 'LEADER_"&amp;UPPER(C$2)&amp;"';"</f>
        <v>INSERT INTO Leader_Flavors(FlavorType, LeaderType, Flavor) SELECT 'FLAVOR_VANGUARD', Type, 4 FROM Leaders WHERE Type = 'LEADER_ASKIA';</v>
      </c>
      <c r="D51" s="172" t="str">
        <f t="shared" si="87"/>
        <v>INSERT INTO Leader_Flavors(FlavorType, LeaderType, Flavor) SELECT 'FLAVOR_VANGUARD', Type, 4 FROM Leaders WHERE Type = 'LEADER_ATTILLA';</v>
      </c>
      <c r="E51" s="172" t="str">
        <f t="shared" si="87"/>
        <v>INSERT INTO Leader_Flavors(FlavorType, LeaderType, Flavor) SELECT 'FLAVOR_VANGUARD', Type, 4 FROM Leaders WHERE Type = 'LEADER_AUGUSTUS';</v>
      </c>
      <c r="F51" s="172" t="str">
        <f t="shared" si="87"/>
        <v>INSERT INTO Leader_Flavors(FlavorType, LeaderType, Flavor) SELECT 'FLAVOR_VANGUARD', Type, 4 FROM Leaders WHERE Type = 'LEADER_GENGHIS_KHAN';</v>
      </c>
      <c r="G51" s="172" t="str">
        <f t="shared" si="87"/>
        <v>INSERT INTO Leader_Flavors(FlavorType, LeaderType, Flavor) SELECT 'FLAVOR_VANGUARD', Type, 4 FROM Leaders WHERE Type = 'LEADER_HARALD';</v>
      </c>
      <c r="H51" s="172" t="str">
        <f t="shared" si="87"/>
        <v>INSERT INTO Leader_Flavors(FlavorType, LeaderType, Flavor) SELECT 'FLAVOR_VANGUARD', Type, 4 FROM Leaders WHERE Type = 'LEADER_ISABELLA';</v>
      </c>
      <c r="I51" s="172" t="str">
        <f t="shared" si="87"/>
        <v>INSERT INTO Leader_Flavors(FlavorType, LeaderType, Flavor) SELECT 'FLAVOR_VANGUARD', Type, 4 FROM Leaders WHERE Type = 'LEADER_NAPOLEON';</v>
      </c>
      <c r="J51" s="172" t="str">
        <f t="shared" si="87"/>
        <v>INSERT INTO Leader_Flavors(FlavorType, LeaderType, Flavor) SELECT 'FLAVOR_VANGUARD', Type, 4 FROM Leaders WHERE Type = 'LEADER_ODA_NOBUNAGA';</v>
      </c>
      <c r="K51" s="172" t="str">
        <f t="shared" si="87"/>
        <v>INSERT INTO Leader_Flavors(FlavorType, LeaderType, Flavor) SELECT 'FLAVOR_VANGUARD', Type, 4 FROM Leaders WHERE Type = 'LEADER_THEODORA';</v>
      </c>
      <c r="L51" s="172"/>
      <c r="M51" s="172" t="str">
        <f t="shared" si="65"/>
        <v>INSERT INTO Leader_Flavors(FlavorType, LeaderType, Flavor) SELECT 'FLAVOR_VANGUARD', Type, 4 FROM Leaders WHERE Type = 'LEADER_ALEXANDER';</v>
      </c>
      <c r="N51" s="172" t="str">
        <f t="shared" si="65"/>
        <v>INSERT INTO Leader_Flavors(FlavorType, LeaderType, Flavor) SELECT 'FLAVOR_VANGUARD', Type, 4 FROM Leaders WHERE Type = 'LEADER_BISMARCK';</v>
      </c>
      <c r="O51" s="172" t="str">
        <f t="shared" si="65"/>
        <v>INSERT INTO Leader_Flavors(FlavorType, LeaderType, Flavor) SELECT 'FLAVOR_VANGUARD', Type, 4 FROM Leaders WHERE Type = 'LEADER_CATHERINE';</v>
      </c>
      <c r="P51" s="172" t="str">
        <f t="shared" si="65"/>
        <v>INSERT INTO Leader_Flavors(FlavorType, LeaderType, Flavor) SELECT 'FLAVOR_VANGUARD', Type, 4 FROM Leaders WHERE Type = 'LEADER_ELIZABETH';</v>
      </c>
      <c r="Q51" s="172" t="str">
        <f t="shared" si="65"/>
        <v>INSERT INTO Leader_Flavors(FlavorType, LeaderType, Flavor) SELECT 'FLAVOR_VANGUARD', Type, 4 FROM Leaders WHERE Type = 'LEADER_GUSTAVUS';</v>
      </c>
      <c r="R51" s="172" t="str">
        <f t="shared" si="65"/>
        <v>INSERT INTO Leader_Flavors(FlavorType, LeaderType, Flavor) SELECT 'FLAVOR_VANGUARD', Type, 4 FROM Leaders WHERE Type = 'LEADER_HIAWATHA';</v>
      </c>
      <c r="S51" s="172" t="str">
        <f t="shared" si="65"/>
        <v>INSERT INTO Leader_Flavors(FlavorType, LeaderType, Flavor) SELECT 'FLAVOR_VANGUARD', Type, 4 FROM Leaders WHERE Type = 'LEADER_MONTEZUMA';</v>
      </c>
      <c r="T51" s="172" t="str">
        <f t="shared" si="65"/>
        <v>INSERT INTO Leader_Flavors(FlavorType, LeaderType, Flavor) SELECT 'FLAVOR_VANGUARD', Type, 4 FROM Leaders WHERE Type = 'LEADER_WU_ZETIAN';</v>
      </c>
      <c r="U51" s="172"/>
      <c r="V51" s="172" t="str">
        <f t="shared" si="66"/>
        <v>INSERT INTO Leader_Flavors(FlavorType, LeaderType, Flavor) SELECT 'FLAVOR_VANGUARD', Type, 2 FROM Leaders WHERE Type = 'LEADER_GANDHI';</v>
      </c>
      <c r="W51" s="172" t="str">
        <f t="shared" si="66"/>
        <v>INSERT INTO Leader_Flavors(FlavorType, LeaderType, Flavor) SELECT 'FLAVOR_VANGUARD', Type, 2 FROM Leaders WHERE Type = 'LEADER_HAILE';</v>
      </c>
      <c r="X51" s="172" t="str">
        <f t="shared" si="66"/>
        <v>INSERT INTO Leader_Flavors(FlavorType, LeaderType, Flavor) SELECT 'FLAVOR_VANGUARD', Type, 2 FROM Leaders WHERE Type = 'LEADER_KAMEHAMEHA';</v>
      </c>
      <c r="Y51" s="172" t="str">
        <f t="shared" si="66"/>
        <v>INSERT INTO Leader_Flavors(FlavorType, LeaderType, Flavor) SELECT 'FLAVOR_VANGUARD', Type, 2 FROM Leaders WHERE Type = 'LEADER_MARIA';</v>
      </c>
      <c r="Z51" s="172" t="str">
        <f t="shared" si="66"/>
        <v>INSERT INTO Leader_Flavors(FlavorType, LeaderType, Flavor) SELECT 'FLAVOR_VANGUARD', Type, 2 FROM Leaders WHERE Type = 'LEADER_PACHACUTI';</v>
      </c>
      <c r="AA51" s="172" t="str">
        <f t="shared" si="66"/>
        <v>INSERT INTO Leader_Flavors(FlavorType, LeaderType, Flavor) SELECT 'FLAVOR_VANGUARD', Type, 2 FROM Leaders WHERE Type = 'LEADER_RAMESSES';</v>
      </c>
      <c r="AB51" s="172" t="str">
        <f t="shared" si="66"/>
        <v>INSERT INTO Leader_Flavors(FlavorType, LeaderType, Flavor) SELECT 'FLAVOR_VANGUARD', Type, 2 FROM Leaders WHERE Type = 'LEADER_RAMKHAMHAENG';</v>
      </c>
      <c r="AC51" s="172" t="str">
        <f t="shared" si="66"/>
        <v>INSERT INTO Leader_Flavors(FlavorType, LeaderType, Flavor) SELECT 'FLAVOR_VANGUARD', Type, 2 FROM Leaders WHERE Type = 'LEADER_SEJONG';</v>
      </c>
      <c r="AD51" s="172"/>
      <c r="AE51" s="172" t="str">
        <f t="shared" ref="AE51:AM51" si="88">"INSERT INTO Leader_Flavors(FlavorType, LeaderType, Flavor) SELECT 'FLAVOR_"&amp;UPPER($A12)&amp;"', Type, "&amp;AE12&amp;" FROM Leaders WHERE Type = 'LEADER_"&amp;UPPER(AE$2)&amp;"';"</f>
        <v>INSERT INTO Leader_Flavors(FlavorType, LeaderType, Flavor) SELECT 'FLAVOR_VANGUARD', Type, 2 FROM Leaders WHERE Type = 'LEADER_BOUDICA';</v>
      </c>
      <c r="AF51" s="172" t="str">
        <f t="shared" si="88"/>
        <v>INSERT INTO Leader_Flavors(FlavorType, LeaderType, Flavor) SELECT 'FLAVOR_VANGUARD', Type, 2 FROM Leaders WHERE Type = 'LEADER_DARIUS';</v>
      </c>
      <c r="AG51" s="172" t="str">
        <f t="shared" si="88"/>
        <v>INSERT INTO Leader_Flavors(FlavorType, LeaderType, Flavor) SELECT 'FLAVOR_VANGUARD', Type, 2 FROM Leaders WHERE Type = 'LEADER_DIDO';</v>
      </c>
      <c r="AH51" s="172" t="str">
        <f t="shared" si="88"/>
        <v>INSERT INTO Leader_Flavors(FlavorType, LeaderType, Flavor) SELECT 'FLAVOR_VANGUARD', Type, 2 FROM Leaders WHERE Type = 'LEADER_HARUN_AL_RASHID';</v>
      </c>
      <c r="AI51" s="172" t="str">
        <f t="shared" si="88"/>
        <v>INSERT INTO Leader_Flavors(FlavorType, LeaderType, Flavor) SELECT 'FLAVOR_VANGUARD', Type, 2 FROM Leaders WHERE Type = 'LEADER_NEBUCHADNEZZAR';</v>
      </c>
      <c r="AJ51" s="172" t="str">
        <f t="shared" si="88"/>
        <v>INSERT INTO Leader_Flavors(FlavorType, LeaderType, Flavor) SELECT 'FLAVOR_VANGUARD', Type, 2 FROM Leaders WHERE Type = 'LEADER_PACAL';</v>
      </c>
      <c r="AK51" s="172" t="str">
        <f t="shared" si="88"/>
        <v>INSERT INTO Leader_Flavors(FlavorType, LeaderType, Flavor) SELECT 'FLAVOR_VANGUARD', Type, 2 FROM Leaders WHERE Type = 'LEADER_SULEIMAN';</v>
      </c>
      <c r="AL51" s="172" t="str">
        <f t="shared" si="88"/>
        <v>INSERT INTO Leader_Flavors(FlavorType, LeaderType, Flavor) SELECT 'FLAVOR_VANGUARD', Type, 2 FROM Leaders WHERE Type = 'LEADER_WASHINGTON';</v>
      </c>
      <c r="AM51" s="172" t="str">
        <f t="shared" si="88"/>
        <v>INSERT INTO Leader_Flavors(FlavorType, LeaderType, Flavor) SELECT 'FLAVOR_VANGUARD', Type, 2 FROM Leaders WHERE Type = 'LEADER_WILLIAM';</v>
      </c>
      <c r="AN51" s="173"/>
      <c r="AS51" s="357" t="str">
        <f t="shared" si="72"/>
        <v/>
      </c>
      <c r="AT51" s="357" t="str">
        <f t="shared" si="72"/>
        <v>else if(strFlavorName ==  "FLAVOR_VANGUARD")
{
	return 5;
}</v>
      </c>
      <c r="AU51" s="357" t="str">
        <f t="shared" si="72"/>
        <v/>
      </c>
      <c r="AV51" s="357" t="str">
        <f t="shared" si="72"/>
        <v/>
      </c>
      <c r="AY51" t="str">
        <f t="shared" si="69"/>
        <v/>
      </c>
    </row>
    <row r="52" spans="2:51" ht="13.7" customHeight="1" x14ac:dyDescent="0.2">
      <c r="B52" s="145"/>
      <c r="C52" s="172" t="str">
        <f t="shared" ref="C52:K52" si="89">"INSERT INTO Leader_Flavors(FlavorType, LeaderType, Flavor) SELECT 'FLAVOR_"&amp;UPPER($A13)&amp;"', Type, "&amp;C13&amp;" FROM Leaders WHERE Type = 'LEADER_"&amp;UPPER(C$2)&amp;"';"</f>
        <v>INSERT INTO Leader_Flavors(FlavorType, LeaderType, Flavor) SELECT 'FLAVOR_RANGED', Type, 4 FROM Leaders WHERE Type = 'LEADER_ASKIA';</v>
      </c>
      <c r="D52" s="172" t="str">
        <f t="shared" si="89"/>
        <v>INSERT INTO Leader_Flavors(FlavorType, LeaderType, Flavor) SELECT 'FLAVOR_RANGED', Type, 4 FROM Leaders WHERE Type = 'LEADER_ATTILLA';</v>
      </c>
      <c r="E52" s="172" t="str">
        <f t="shared" si="89"/>
        <v>INSERT INTO Leader_Flavors(FlavorType, LeaderType, Flavor) SELECT 'FLAVOR_RANGED', Type, 4 FROM Leaders WHERE Type = 'LEADER_AUGUSTUS';</v>
      </c>
      <c r="F52" s="172" t="str">
        <f t="shared" si="89"/>
        <v>INSERT INTO Leader_Flavors(FlavorType, LeaderType, Flavor) SELECT 'FLAVOR_RANGED', Type, 4 FROM Leaders WHERE Type = 'LEADER_GENGHIS_KHAN';</v>
      </c>
      <c r="G52" s="172" t="str">
        <f t="shared" si="89"/>
        <v>INSERT INTO Leader_Flavors(FlavorType, LeaderType, Flavor) SELECT 'FLAVOR_RANGED', Type, 4 FROM Leaders WHERE Type = 'LEADER_HARALD';</v>
      </c>
      <c r="H52" s="172" t="str">
        <f t="shared" si="89"/>
        <v>INSERT INTO Leader_Flavors(FlavorType, LeaderType, Flavor) SELECT 'FLAVOR_RANGED', Type, 4 FROM Leaders WHERE Type = 'LEADER_ISABELLA';</v>
      </c>
      <c r="I52" s="172" t="str">
        <f t="shared" si="89"/>
        <v>INSERT INTO Leader_Flavors(FlavorType, LeaderType, Flavor) SELECT 'FLAVOR_RANGED', Type, 4 FROM Leaders WHERE Type = 'LEADER_NAPOLEON';</v>
      </c>
      <c r="J52" s="172" t="str">
        <f t="shared" si="89"/>
        <v>INSERT INTO Leader_Flavors(FlavorType, LeaderType, Flavor) SELECT 'FLAVOR_RANGED', Type, 4 FROM Leaders WHERE Type = 'LEADER_ODA_NOBUNAGA';</v>
      </c>
      <c r="K52" s="172" t="str">
        <f t="shared" si="89"/>
        <v>INSERT INTO Leader_Flavors(FlavorType, LeaderType, Flavor) SELECT 'FLAVOR_RANGED', Type, 4 FROM Leaders WHERE Type = 'LEADER_THEODORA';</v>
      </c>
      <c r="L52" s="172"/>
      <c r="M52" s="172" t="str">
        <f t="shared" ref="M52:T61" si="90">"INSERT INTO Leader_Flavors(FlavorType, LeaderType, Flavor) SELECT 'FLAVOR_"&amp;UPPER($A13)&amp;"', Type, "&amp;M13&amp;" FROM Leaders WHERE Type = 'LEADER_"&amp;UPPER(M$2)&amp;"';"</f>
        <v>INSERT INTO Leader_Flavors(FlavorType, LeaderType, Flavor) SELECT 'FLAVOR_RANGED', Type, 4 FROM Leaders WHERE Type = 'LEADER_ALEXANDER';</v>
      </c>
      <c r="N52" s="172" t="str">
        <f t="shared" si="90"/>
        <v>INSERT INTO Leader_Flavors(FlavorType, LeaderType, Flavor) SELECT 'FLAVOR_RANGED', Type, 4 FROM Leaders WHERE Type = 'LEADER_BISMARCK';</v>
      </c>
      <c r="O52" s="172" t="str">
        <f t="shared" si="90"/>
        <v>INSERT INTO Leader_Flavors(FlavorType, LeaderType, Flavor) SELECT 'FLAVOR_RANGED', Type, 4 FROM Leaders WHERE Type = 'LEADER_CATHERINE';</v>
      </c>
      <c r="P52" s="172" t="str">
        <f t="shared" si="90"/>
        <v>INSERT INTO Leader_Flavors(FlavorType, LeaderType, Flavor) SELECT 'FLAVOR_RANGED', Type, 8 FROM Leaders WHERE Type = 'LEADER_ELIZABETH';</v>
      </c>
      <c r="Q52" s="172" t="str">
        <f t="shared" si="90"/>
        <v>INSERT INTO Leader_Flavors(FlavorType, LeaderType, Flavor) SELECT 'FLAVOR_RANGED', Type, 4 FROM Leaders WHERE Type = 'LEADER_GUSTAVUS';</v>
      </c>
      <c r="R52" s="172" t="str">
        <f t="shared" si="90"/>
        <v>INSERT INTO Leader_Flavors(FlavorType, LeaderType, Flavor) SELECT 'FLAVOR_RANGED', Type, 4 FROM Leaders WHERE Type = 'LEADER_HIAWATHA';</v>
      </c>
      <c r="S52" s="172" t="str">
        <f t="shared" si="90"/>
        <v>INSERT INTO Leader_Flavors(FlavorType, LeaderType, Flavor) SELECT 'FLAVOR_RANGED', Type, 4 FROM Leaders WHERE Type = 'LEADER_MONTEZUMA';</v>
      </c>
      <c r="T52" s="172" t="str">
        <f t="shared" si="90"/>
        <v>INSERT INTO Leader_Flavors(FlavorType, LeaderType, Flavor) SELECT 'FLAVOR_RANGED', Type, 8 FROM Leaders WHERE Type = 'LEADER_WU_ZETIAN';</v>
      </c>
      <c r="U52" s="172"/>
      <c r="V52" s="172" t="str">
        <f t="shared" ref="V52:AC61" si="91">"INSERT INTO Leader_Flavors(FlavorType, LeaderType, Flavor) SELECT 'FLAVOR_"&amp;UPPER($A13)&amp;"', Type, "&amp;V13&amp;" FROM Leaders WHERE Type = 'LEADER_"&amp;UPPER(V$2)&amp;"';"</f>
        <v>INSERT INTO Leader_Flavors(FlavorType, LeaderType, Flavor) SELECT 'FLAVOR_RANGED', Type, 2 FROM Leaders WHERE Type = 'LEADER_GANDHI';</v>
      </c>
      <c r="W52" s="172" t="str">
        <f t="shared" si="91"/>
        <v>INSERT INTO Leader_Flavors(FlavorType, LeaderType, Flavor) SELECT 'FLAVOR_RANGED', Type, 2 FROM Leaders WHERE Type = 'LEADER_HAILE';</v>
      </c>
      <c r="X52" s="172" t="str">
        <f t="shared" si="91"/>
        <v>INSERT INTO Leader_Flavors(FlavorType, LeaderType, Flavor) SELECT 'FLAVOR_RANGED', Type, 2 FROM Leaders WHERE Type = 'LEADER_KAMEHAMEHA';</v>
      </c>
      <c r="Y52" s="172" t="str">
        <f t="shared" si="91"/>
        <v>INSERT INTO Leader_Flavors(FlavorType, LeaderType, Flavor) SELECT 'FLAVOR_RANGED', Type, 2 FROM Leaders WHERE Type = 'LEADER_MARIA';</v>
      </c>
      <c r="Z52" s="172" t="str">
        <f t="shared" si="91"/>
        <v>INSERT INTO Leader_Flavors(FlavorType, LeaderType, Flavor) SELECT 'FLAVOR_RANGED', Type, 8 FROM Leaders WHERE Type = 'LEADER_PACHACUTI';</v>
      </c>
      <c r="AA52" s="172" t="str">
        <f t="shared" si="91"/>
        <v>INSERT INTO Leader_Flavors(FlavorType, LeaderType, Flavor) SELECT 'FLAVOR_RANGED', Type, 2 FROM Leaders WHERE Type = 'LEADER_RAMESSES';</v>
      </c>
      <c r="AB52" s="172" t="str">
        <f t="shared" si="91"/>
        <v>INSERT INTO Leader_Flavors(FlavorType, LeaderType, Flavor) SELECT 'FLAVOR_RANGED', Type, 2 FROM Leaders WHERE Type = 'LEADER_RAMKHAMHAENG';</v>
      </c>
      <c r="AC52" s="172" t="str">
        <f t="shared" si="91"/>
        <v>INSERT INTO Leader_Flavors(FlavorType, LeaderType, Flavor) SELECT 'FLAVOR_RANGED', Type, 2 FROM Leaders WHERE Type = 'LEADER_SEJONG';</v>
      </c>
      <c r="AD52" s="172"/>
      <c r="AE52" s="172" t="str">
        <f t="shared" ref="AE52:AM52" si="92">"INSERT INTO Leader_Flavors(FlavorType, LeaderType, Flavor) SELECT 'FLAVOR_"&amp;UPPER($A13)&amp;"', Type, "&amp;AE13&amp;" FROM Leaders WHERE Type = 'LEADER_"&amp;UPPER(AE$2)&amp;"';"</f>
        <v>INSERT INTO Leader_Flavors(FlavorType, LeaderType, Flavor) SELECT 'FLAVOR_RANGED', Type, 2 FROM Leaders WHERE Type = 'LEADER_BOUDICA';</v>
      </c>
      <c r="AF52" s="172" t="str">
        <f t="shared" si="92"/>
        <v>INSERT INTO Leader_Flavors(FlavorType, LeaderType, Flavor) SELECT 'FLAVOR_RANGED', Type, 2 FROM Leaders WHERE Type = 'LEADER_DARIUS';</v>
      </c>
      <c r="AG52" s="172" t="str">
        <f t="shared" si="92"/>
        <v>INSERT INTO Leader_Flavors(FlavorType, LeaderType, Flavor) SELECT 'FLAVOR_RANGED', Type, 2 FROM Leaders WHERE Type = 'LEADER_DIDO';</v>
      </c>
      <c r="AH52" s="172" t="str">
        <f t="shared" si="92"/>
        <v>INSERT INTO Leader_Flavors(FlavorType, LeaderType, Flavor) SELECT 'FLAVOR_RANGED', Type, 2 FROM Leaders WHERE Type = 'LEADER_HARUN_AL_RASHID';</v>
      </c>
      <c r="AI52" s="172" t="str">
        <f t="shared" si="92"/>
        <v>INSERT INTO Leader_Flavors(FlavorType, LeaderType, Flavor) SELECT 'FLAVOR_RANGED', Type, 8 FROM Leaders WHERE Type = 'LEADER_NEBUCHADNEZZAR';</v>
      </c>
      <c r="AJ52" s="172" t="str">
        <f t="shared" si="92"/>
        <v>INSERT INTO Leader_Flavors(FlavorType, LeaderType, Flavor) SELECT 'FLAVOR_RANGED', Type, 8 FROM Leaders WHERE Type = 'LEADER_PACAL';</v>
      </c>
      <c r="AK52" s="172" t="str">
        <f t="shared" si="92"/>
        <v>INSERT INTO Leader_Flavors(FlavorType, LeaderType, Flavor) SELECT 'FLAVOR_RANGED', Type, 2 FROM Leaders WHERE Type = 'LEADER_SULEIMAN';</v>
      </c>
      <c r="AL52" s="172" t="str">
        <f t="shared" si="92"/>
        <v>INSERT INTO Leader_Flavors(FlavorType, LeaderType, Flavor) SELECT 'FLAVOR_RANGED', Type, 2 FROM Leaders WHERE Type = 'LEADER_WASHINGTON';</v>
      </c>
      <c r="AM52" s="172" t="str">
        <f t="shared" si="92"/>
        <v>INSERT INTO Leader_Flavors(FlavorType, LeaderType, Flavor) SELECT 'FLAVOR_RANGED', Type, 2 FROM Leaders WHERE Type = 'LEADER_WILLIAM';</v>
      </c>
      <c r="AN52" s="173"/>
      <c r="AS52" s="357" t="str">
        <f t="shared" si="72"/>
        <v/>
      </c>
      <c r="AT52" s="357" t="str">
        <f t="shared" si="72"/>
        <v>else if(strFlavorName ==  "FLAVOR_RANGED")
{
	return 7;
}</v>
      </c>
      <c r="AU52" s="357" t="str">
        <f t="shared" si="72"/>
        <v/>
      </c>
      <c r="AV52" s="357" t="str">
        <f t="shared" si="72"/>
        <v/>
      </c>
      <c r="AY52" t="str">
        <f t="shared" si="69"/>
        <v/>
      </c>
    </row>
    <row r="53" spans="2:51" ht="13.7" customHeight="1" x14ac:dyDescent="0.2">
      <c r="B53" s="145"/>
      <c r="C53" s="172" t="str">
        <f t="shared" ref="C53:K53" si="93">"INSERT INTO Leader_Flavors(FlavorType, LeaderType, Flavor) SELECT 'FLAVOR_"&amp;UPPER($A14)&amp;"', Type, "&amp;C14&amp;" FROM Leaders WHERE Type = 'LEADER_"&amp;UPPER(C$2)&amp;"';"</f>
        <v>INSERT INTO Leader_Flavors(FlavorType, LeaderType, Flavor) SELECT 'FLAVOR_SIEGE', Type, 8 FROM Leaders WHERE Type = 'LEADER_ASKIA';</v>
      </c>
      <c r="D53" s="172" t="str">
        <f t="shared" si="93"/>
        <v>INSERT INTO Leader_Flavors(FlavorType, LeaderType, Flavor) SELECT 'FLAVOR_SIEGE', Type, 8 FROM Leaders WHERE Type = 'LEADER_ATTILLA';</v>
      </c>
      <c r="E53" s="172" t="str">
        <f t="shared" si="93"/>
        <v>INSERT INTO Leader_Flavors(FlavorType, LeaderType, Flavor) SELECT 'FLAVOR_SIEGE', Type, 8 FROM Leaders WHERE Type = 'LEADER_AUGUSTUS';</v>
      </c>
      <c r="F53" s="172" t="str">
        <f t="shared" si="93"/>
        <v>INSERT INTO Leader_Flavors(FlavorType, LeaderType, Flavor) SELECT 'FLAVOR_SIEGE', Type, 8 FROM Leaders WHERE Type = 'LEADER_GENGHIS_KHAN';</v>
      </c>
      <c r="G53" s="172" t="str">
        <f t="shared" si="93"/>
        <v>INSERT INTO Leader_Flavors(FlavorType, LeaderType, Flavor) SELECT 'FLAVOR_SIEGE', Type, 8 FROM Leaders WHERE Type = 'LEADER_HARALD';</v>
      </c>
      <c r="H53" s="172" t="str">
        <f t="shared" si="93"/>
        <v>INSERT INTO Leader_Flavors(FlavorType, LeaderType, Flavor) SELECT 'FLAVOR_SIEGE', Type, 8 FROM Leaders WHERE Type = 'LEADER_ISABELLA';</v>
      </c>
      <c r="I53" s="172" t="str">
        <f t="shared" si="93"/>
        <v>INSERT INTO Leader_Flavors(FlavorType, LeaderType, Flavor) SELECT 'FLAVOR_SIEGE', Type, 8 FROM Leaders WHERE Type = 'LEADER_NAPOLEON';</v>
      </c>
      <c r="J53" s="172" t="str">
        <f t="shared" si="93"/>
        <v>INSERT INTO Leader_Flavors(FlavorType, LeaderType, Flavor) SELECT 'FLAVOR_SIEGE', Type, 8 FROM Leaders WHERE Type = 'LEADER_ODA_NOBUNAGA';</v>
      </c>
      <c r="K53" s="172" t="str">
        <f t="shared" si="93"/>
        <v>INSERT INTO Leader_Flavors(FlavorType, LeaderType, Flavor) SELECT 'FLAVOR_SIEGE', Type, 8 FROM Leaders WHERE Type = 'LEADER_THEODORA';</v>
      </c>
      <c r="L53" s="172"/>
      <c r="M53" s="172" t="str">
        <f t="shared" si="90"/>
        <v>INSERT INTO Leader_Flavors(FlavorType, LeaderType, Flavor) SELECT 'FLAVOR_SIEGE', Type, 8 FROM Leaders WHERE Type = 'LEADER_ALEXANDER';</v>
      </c>
      <c r="N53" s="172" t="str">
        <f t="shared" si="90"/>
        <v>INSERT INTO Leader_Flavors(FlavorType, LeaderType, Flavor) SELECT 'FLAVOR_SIEGE', Type, 8 FROM Leaders WHERE Type = 'LEADER_BISMARCK';</v>
      </c>
      <c r="O53" s="172" t="str">
        <f t="shared" si="90"/>
        <v>INSERT INTO Leader_Flavors(FlavorType, LeaderType, Flavor) SELECT 'FLAVOR_SIEGE', Type, 8 FROM Leaders WHERE Type = 'LEADER_CATHERINE';</v>
      </c>
      <c r="P53" s="172" t="str">
        <f t="shared" si="90"/>
        <v>INSERT INTO Leader_Flavors(FlavorType, LeaderType, Flavor) SELECT 'FLAVOR_SIEGE', Type, 8 FROM Leaders WHERE Type = 'LEADER_ELIZABETH';</v>
      </c>
      <c r="Q53" s="172" t="str">
        <f t="shared" si="90"/>
        <v>INSERT INTO Leader_Flavors(FlavorType, LeaderType, Flavor) SELECT 'FLAVOR_SIEGE', Type, 8 FROM Leaders WHERE Type = 'LEADER_GUSTAVUS';</v>
      </c>
      <c r="R53" s="172" t="str">
        <f t="shared" si="90"/>
        <v>INSERT INTO Leader_Flavors(FlavorType, LeaderType, Flavor) SELECT 'FLAVOR_SIEGE', Type, 8 FROM Leaders WHERE Type = 'LEADER_HIAWATHA';</v>
      </c>
      <c r="S53" s="172" t="str">
        <f t="shared" si="90"/>
        <v>INSERT INTO Leader_Flavors(FlavorType, LeaderType, Flavor) SELECT 'FLAVOR_SIEGE', Type, 8 FROM Leaders WHERE Type = 'LEADER_MONTEZUMA';</v>
      </c>
      <c r="T53" s="172" t="str">
        <f t="shared" si="90"/>
        <v>INSERT INTO Leader_Flavors(FlavorType, LeaderType, Flavor) SELECT 'FLAVOR_SIEGE', Type, 8 FROM Leaders WHERE Type = 'LEADER_WU_ZETIAN';</v>
      </c>
      <c r="U53" s="172"/>
      <c r="V53" s="172" t="str">
        <f t="shared" si="91"/>
        <v>INSERT INTO Leader_Flavors(FlavorType, LeaderType, Flavor) SELECT 'FLAVOR_SIEGE', Type, 2 FROM Leaders WHERE Type = 'LEADER_GANDHI';</v>
      </c>
      <c r="W53" s="172" t="str">
        <f t="shared" si="91"/>
        <v>INSERT INTO Leader_Flavors(FlavorType, LeaderType, Flavor) SELECT 'FLAVOR_SIEGE', Type, 2 FROM Leaders WHERE Type = 'LEADER_HAILE';</v>
      </c>
      <c r="X53" s="172" t="str">
        <f t="shared" si="91"/>
        <v>INSERT INTO Leader_Flavors(FlavorType, LeaderType, Flavor) SELECT 'FLAVOR_SIEGE', Type, 2 FROM Leaders WHERE Type = 'LEADER_KAMEHAMEHA';</v>
      </c>
      <c r="Y53" s="172" t="str">
        <f t="shared" si="91"/>
        <v>INSERT INTO Leader_Flavors(FlavorType, LeaderType, Flavor) SELECT 'FLAVOR_SIEGE', Type, 2 FROM Leaders WHERE Type = 'LEADER_MARIA';</v>
      </c>
      <c r="Z53" s="172" t="str">
        <f t="shared" si="91"/>
        <v>INSERT INTO Leader_Flavors(FlavorType, LeaderType, Flavor) SELECT 'FLAVOR_SIEGE', Type, 2 FROM Leaders WHERE Type = 'LEADER_PACHACUTI';</v>
      </c>
      <c r="AA53" s="172" t="str">
        <f t="shared" si="91"/>
        <v>INSERT INTO Leader_Flavors(FlavorType, LeaderType, Flavor) SELECT 'FLAVOR_SIEGE', Type, 2 FROM Leaders WHERE Type = 'LEADER_RAMESSES';</v>
      </c>
      <c r="AB53" s="172" t="str">
        <f t="shared" si="91"/>
        <v>INSERT INTO Leader_Flavors(FlavorType, LeaderType, Flavor) SELECT 'FLAVOR_SIEGE', Type, 2 FROM Leaders WHERE Type = 'LEADER_RAMKHAMHAENG';</v>
      </c>
      <c r="AC53" s="172" t="str">
        <f t="shared" si="91"/>
        <v>INSERT INTO Leader_Flavors(FlavorType, LeaderType, Flavor) SELECT 'FLAVOR_SIEGE', Type, 2 FROM Leaders WHERE Type = 'LEADER_SEJONG';</v>
      </c>
      <c r="AD53" s="172"/>
      <c r="AE53" s="172" t="str">
        <f t="shared" ref="AE53:AM53" si="94">"INSERT INTO Leader_Flavors(FlavorType, LeaderType, Flavor) SELECT 'FLAVOR_"&amp;UPPER($A14)&amp;"', Type, "&amp;AE14&amp;" FROM Leaders WHERE Type = 'LEADER_"&amp;UPPER(AE$2)&amp;"';"</f>
        <v>INSERT INTO Leader_Flavors(FlavorType, LeaderType, Flavor) SELECT 'FLAVOR_SIEGE', Type, 2 FROM Leaders WHERE Type = 'LEADER_BOUDICA';</v>
      </c>
      <c r="AF53" s="172" t="str">
        <f t="shared" si="94"/>
        <v>INSERT INTO Leader_Flavors(FlavorType, LeaderType, Flavor) SELECT 'FLAVOR_SIEGE', Type, 2 FROM Leaders WHERE Type = 'LEADER_DARIUS';</v>
      </c>
      <c r="AG53" s="172" t="str">
        <f t="shared" si="94"/>
        <v>INSERT INTO Leader_Flavors(FlavorType, LeaderType, Flavor) SELECT 'FLAVOR_SIEGE', Type, 2 FROM Leaders WHERE Type = 'LEADER_DIDO';</v>
      </c>
      <c r="AH53" s="172" t="str">
        <f t="shared" si="94"/>
        <v>INSERT INTO Leader_Flavors(FlavorType, LeaderType, Flavor) SELECT 'FLAVOR_SIEGE', Type, 2 FROM Leaders WHERE Type = 'LEADER_HARUN_AL_RASHID';</v>
      </c>
      <c r="AI53" s="172" t="str">
        <f t="shared" si="94"/>
        <v>INSERT INTO Leader_Flavors(FlavorType, LeaderType, Flavor) SELECT 'FLAVOR_SIEGE', Type, 2 FROM Leaders WHERE Type = 'LEADER_NEBUCHADNEZZAR';</v>
      </c>
      <c r="AJ53" s="172" t="str">
        <f t="shared" si="94"/>
        <v>INSERT INTO Leader_Flavors(FlavorType, LeaderType, Flavor) SELECT 'FLAVOR_SIEGE', Type, 2 FROM Leaders WHERE Type = 'LEADER_PACAL';</v>
      </c>
      <c r="AK53" s="172" t="str">
        <f t="shared" si="94"/>
        <v>INSERT INTO Leader_Flavors(FlavorType, LeaderType, Flavor) SELECT 'FLAVOR_SIEGE', Type, 2 FROM Leaders WHERE Type = 'LEADER_SULEIMAN';</v>
      </c>
      <c r="AL53" s="172" t="str">
        <f t="shared" si="94"/>
        <v>INSERT INTO Leader_Flavors(FlavorType, LeaderType, Flavor) SELECT 'FLAVOR_SIEGE', Type, 2 FROM Leaders WHERE Type = 'LEADER_WASHINGTON';</v>
      </c>
      <c r="AM53" s="172" t="str">
        <f t="shared" si="94"/>
        <v>INSERT INTO Leader_Flavors(FlavorType, LeaderType, Flavor) SELECT 'FLAVOR_SIEGE', Type, 2 FROM Leaders WHERE Type = 'LEADER_WILLIAM';</v>
      </c>
      <c r="AN53" s="173"/>
      <c r="AS53" s="357" t="str">
        <f t="shared" si="72"/>
        <v/>
      </c>
      <c r="AT53" s="357" t="str">
        <f t="shared" si="72"/>
        <v>else if(strFlavorName ==  "FLAVOR_SIEGE")
{
	return 9;
}</v>
      </c>
      <c r="AU53" s="357" t="str">
        <f t="shared" si="72"/>
        <v/>
      </c>
      <c r="AV53" s="357" t="str">
        <f t="shared" si="72"/>
        <v/>
      </c>
      <c r="AY53" t="str">
        <f t="shared" si="69"/>
        <v/>
      </c>
    </row>
    <row r="54" spans="2:51" ht="13.7" customHeight="1" x14ac:dyDescent="0.2">
      <c r="B54" s="145"/>
      <c r="C54" s="172" t="str">
        <f t="shared" ref="C54:K54" si="95">"INSERT INTO Leader_Flavors(FlavorType, LeaderType, Flavor) SELECT 'FLAVOR_"&amp;UPPER($A15)&amp;"', Type, "&amp;C15&amp;" FROM Leaders WHERE Type = 'LEADER_"&amp;UPPER(C$2)&amp;"';"</f>
        <v>INSERT INTO Leader_Flavors(FlavorType, LeaderType, Flavor) SELECT 'FLAVOR_NAVAL', Type, 4 FROM Leaders WHERE Type = 'LEADER_ASKIA';</v>
      </c>
      <c r="D54" s="172" t="str">
        <f t="shared" si="95"/>
        <v>INSERT INTO Leader_Flavors(FlavorType, LeaderType, Flavor) SELECT 'FLAVOR_NAVAL', Type, 4 FROM Leaders WHERE Type = 'LEADER_ATTILLA';</v>
      </c>
      <c r="E54" s="172" t="str">
        <f t="shared" si="95"/>
        <v>INSERT INTO Leader_Flavors(FlavorType, LeaderType, Flavor) SELECT 'FLAVOR_NAVAL', Type, 4 FROM Leaders WHERE Type = 'LEADER_AUGUSTUS';</v>
      </c>
      <c r="F54" s="172" t="str">
        <f t="shared" si="95"/>
        <v>INSERT INTO Leader_Flavors(FlavorType, LeaderType, Flavor) SELECT 'FLAVOR_NAVAL', Type, 4 FROM Leaders WHERE Type = 'LEADER_GENGHIS_KHAN';</v>
      </c>
      <c r="G54" s="172" t="str">
        <f t="shared" si="95"/>
        <v>INSERT INTO Leader_Flavors(FlavorType, LeaderType, Flavor) SELECT 'FLAVOR_NAVAL', Type, 8 FROM Leaders WHERE Type = 'LEADER_HARALD';</v>
      </c>
      <c r="H54" s="172" t="str">
        <f t="shared" si="95"/>
        <v>INSERT INTO Leader_Flavors(FlavorType, LeaderType, Flavor) SELECT 'FLAVOR_NAVAL', Type, 4 FROM Leaders WHERE Type = 'LEADER_ISABELLA';</v>
      </c>
      <c r="I54" s="172" t="str">
        <f t="shared" si="95"/>
        <v>INSERT INTO Leader_Flavors(FlavorType, LeaderType, Flavor) SELECT 'FLAVOR_NAVAL', Type, 4 FROM Leaders WHERE Type = 'LEADER_NAPOLEON';</v>
      </c>
      <c r="J54" s="172" t="str">
        <f t="shared" si="95"/>
        <v>INSERT INTO Leader_Flavors(FlavorType, LeaderType, Flavor) SELECT 'FLAVOR_NAVAL', Type, 4 FROM Leaders WHERE Type = 'LEADER_ODA_NOBUNAGA';</v>
      </c>
      <c r="K54" s="172" t="str">
        <f t="shared" si="95"/>
        <v>INSERT INTO Leader_Flavors(FlavorType, LeaderType, Flavor) SELECT 'FLAVOR_NAVAL', Type, 8 FROM Leaders WHERE Type = 'LEADER_THEODORA';</v>
      </c>
      <c r="L54" s="172"/>
      <c r="M54" s="172" t="str">
        <f t="shared" si="90"/>
        <v>INSERT INTO Leader_Flavors(FlavorType, LeaderType, Flavor) SELECT 'FLAVOR_NAVAL', Type, 4 FROM Leaders WHERE Type = 'LEADER_ALEXANDER';</v>
      </c>
      <c r="N54" s="172" t="str">
        <f t="shared" si="90"/>
        <v>INSERT INTO Leader_Flavors(FlavorType, LeaderType, Flavor) SELECT 'FLAVOR_NAVAL', Type, 4 FROM Leaders WHERE Type = 'LEADER_BISMARCK';</v>
      </c>
      <c r="O54" s="172" t="str">
        <f t="shared" si="90"/>
        <v>INSERT INTO Leader_Flavors(FlavorType, LeaderType, Flavor) SELECT 'FLAVOR_NAVAL', Type, 4 FROM Leaders WHERE Type = 'LEADER_CATHERINE';</v>
      </c>
      <c r="P54" s="172" t="str">
        <f t="shared" si="90"/>
        <v>INSERT INTO Leader_Flavors(FlavorType, LeaderType, Flavor) SELECT 'FLAVOR_NAVAL', Type, 8 FROM Leaders WHERE Type = 'LEADER_ELIZABETH';</v>
      </c>
      <c r="Q54" s="172" t="str">
        <f t="shared" si="90"/>
        <v>INSERT INTO Leader_Flavors(FlavorType, LeaderType, Flavor) SELECT 'FLAVOR_NAVAL', Type, 4 FROM Leaders WHERE Type = 'LEADER_GUSTAVUS';</v>
      </c>
      <c r="R54" s="172" t="str">
        <f t="shared" si="90"/>
        <v>INSERT INTO Leader_Flavors(FlavorType, LeaderType, Flavor) SELECT 'FLAVOR_NAVAL', Type, 4 FROM Leaders WHERE Type = 'LEADER_HIAWATHA';</v>
      </c>
      <c r="S54" s="172" t="str">
        <f t="shared" si="90"/>
        <v>INSERT INTO Leader_Flavors(FlavorType, LeaderType, Flavor) SELECT 'FLAVOR_NAVAL', Type, 4 FROM Leaders WHERE Type = 'LEADER_MONTEZUMA';</v>
      </c>
      <c r="T54" s="172" t="str">
        <f t="shared" si="90"/>
        <v>INSERT INTO Leader_Flavors(FlavorType, LeaderType, Flavor) SELECT 'FLAVOR_NAVAL', Type, 4 FROM Leaders WHERE Type = 'LEADER_WU_ZETIAN';</v>
      </c>
      <c r="U54" s="172"/>
      <c r="V54" s="172" t="str">
        <f t="shared" si="91"/>
        <v>INSERT INTO Leader_Flavors(FlavorType, LeaderType, Flavor) SELECT 'FLAVOR_NAVAL', Type, 4 FROM Leaders WHERE Type = 'LEADER_GANDHI';</v>
      </c>
      <c r="W54" s="172" t="str">
        <f t="shared" si="91"/>
        <v>INSERT INTO Leader_Flavors(FlavorType, LeaderType, Flavor) SELECT 'FLAVOR_NAVAL', Type, 4 FROM Leaders WHERE Type = 'LEADER_HAILE';</v>
      </c>
      <c r="X54" s="172" t="str">
        <f t="shared" si="91"/>
        <v>INSERT INTO Leader_Flavors(FlavorType, LeaderType, Flavor) SELECT 'FLAVOR_NAVAL', Type, 8 FROM Leaders WHERE Type = 'LEADER_KAMEHAMEHA';</v>
      </c>
      <c r="Y54" s="172" t="str">
        <f t="shared" si="91"/>
        <v>INSERT INTO Leader_Flavors(FlavorType, LeaderType, Flavor) SELECT 'FLAVOR_NAVAL', Type, 4 FROM Leaders WHERE Type = 'LEADER_MARIA';</v>
      </c>
      <c r="Z54" s="172" t="str">
        <f t="shared" si="91"/>
        <v>INSERT INTO Leader_Flavors(FlavorType, LeaderType, Flavor) SELECT 'FLAVOR_NAVAL', Type, 4 FROM Leaders WHERE Type = 'LEADER_PACHACUTI';</v>
      </c>
      <c r="AA54" s="172" t="str">
        <f t="shared" si="91"/>
        <v>INSERT INTO Leader_Flavors(FlavorType, LeaderType, Flavor) SELECT 'FLAVOR_NAVAL', Type, 4 FROM Leaders WHERE Type = 'LEADER_RAMESSES';</v>
      </c>
      <c r="AB54" s="172" t="str">
        <f t="shared" si="91"/>
        <v>INSERT INTO Leader_Flavors(FlavorType, LeaderType, Flavor) SELECT 'FLAVOR_NAVAL', Type, 4 FROM Leaders WHERE Type = 'LEADER_RAMKHAMHAENG';</v>
      </c>
      <c r="AC54" s="172" t="str">
        <f t="shared" si="91"/>
        <v>INSERT INTO Leader_Flavors(FlavorType, LeaderType, Flavor) SELECT 'FLAVOR_NAVAL', Type, 4 FROM Leaders WHERE Type = 'LEADER_SEJONG';</v>
      </c>
      <c r="AD54" s="172"/>
      <c r="AE54" s="172" t="str">
        <f t="shared" ref="AE54:AM54" si="96">"INSERT INTO Leader_Flavors(FlavorType, LeaderType, Flavor) SELECT 'FLAVOR_"&amp;UPPER($A15)&amp;"', Type, "&amp;AE15&amp;" FROM Leaders WHERE Type = 'LEADER_"&amp;UPPER(AE$2)&amp;"';"</f>
        <v>INSERT INTO Leader_Flavors(FlavorType, LeaderType, Flavor) SELECT 'FLAVOR_NAVAL', Type, 4 FROM Leaders WHERE Type = 'LEADER_BOUDICA';</v>
      </c>
      <c r="AF54" s="172" t="str">
        <f t="shared" si="96"/>
        <v>INSERT INTO Leader_Flavors(FlavorType, LeaderType, Flavor) SELECT 'FLAVOR_NAVAL', Type, 4 FROM Leaders WHERE Type = 'LEADER_DARIUS';</v>
      </c>
      <c r="AG54" s="172" t="str">
        <f t="shared" si="96"/>
        <v>INSERT INTO Leader_Flavors(FlavorType, LeaderType, Flavor) SELECT 'FLAVOR_NAVAL', Type, 8 FROM Leaders WHERE Type = 'LEADER_DIDO';</v>
      </c>
      <c r="AH54" s="172" t="str">
        <f t="shared" si="96"/>
        <v>INSERT INTO Leader_Flavors(FlavorType, LeaderType, Flavor) SELECT 'FLAVOR_NAVAL', Type, 4 FROM Leaders WHERE Type = 'LEADER_HARUN_AL_RASHID';</v>
      </c>
      <c r="AI54" s="172" t="str">
        <f t="shared" si="96"/>
        <v>INSERT INTO Leader_Flavors(FlavorType, LeaderType, Flavor) SELECT 'FLAVOR_NAVAL', Type, 4 FROM Leaders WHERE Type = 'LEADER_NEBUCHADNEZZAR';</v>
      </c>
      <c r="AJ54" s="172" t="str">
        <f t="shared" si="96"/>
        <v>INSERT INTO Leader_Flavors(FlavorType, LeaderType, Flavor) SELECT 'FLAVOR_NAVAL', Type, 4 FROM Leaders WHERE Type = 'LEADER_PACAL';</v>
      </c>
      <c r="AK54" s="172" t="str">
        <f t="shared" si="96"/>
        <v>INSERT INTO Leader_Flavors(FlavorType, LeaderType, Flavor) SELECT 'FLAVOR_NAVAL', Type, 8 FROM Leaders WHERE Type = 'LEADER_SULEIMAN';</v>
      </c>
      <c r="AL54" s="172" t="str">
        <f t="shared" si="96"/>
        <v>INSERT INTO Leader_Flavors(FlavorType, LeaderType, Flavor) SELECT 'FLAVOR_NAVAL', Type, 4 FROM Leaders WHERE Type = 'LEADER_WASHINGTON';</v>
      </c>
      <c r="AM54" s="172" t="str">
        <f t="shared" si="96"/>
        <v>INSERT INTO Leader_Flavors(FlavorType, LeaderType, Flavor) SELECT 'FLAVOR_NAVAL', Type, 8 FROM Leaders WHERE Type = 'LEADER_WILLIAM';</v>
      </c>
      <c r="AN54" s="173"/>
      <c r="AS54" s="357" t="str">
        <f t="shared" si="72"/>
        <v/>
      </c>
      <c r="AT54" s="357" t="str">
        <f t="shared" si="72"/>
        <v>else if(strFlavorName ==  "FLAVOR_NAVAL")
{
	return 9;
}</v>
      </c>
      <c r="AU54" s="357" t="str">
        <f t="shared" si="72"/>
        <v/>
      </c>
      <c r="AV54" s="357" t="str">
        <f t="shared" si="72"/>
        <v/>
      </c>
      <c r="AY54" t="str">
        <f t="shared" si="69"/>
        <v/>
      </c>
    </row>
    <row r="55" spans="2:51" ht="13.7" customHeight="1" x14ac:dyDescent="0.2">
      <c r="B55" s="145"/>
      <c r="C55" s="172" t="str">
        <f t="shared" ref="C55:K55" si="97">"INSERT INTO Leader_Flavors(FlavorType, LeaderType, Flavor) SELECT 'FLAVOR_"&amp;UPPER($A16)&amp;"', Type, "&amp;C16&amp;" FROM Leaders WHERE Type = 'LEADER_"&amp;UPPER(C$2)&amp;"';"</f>
        <v>INSERT INTO Leader_Flavors(FlavorType, LeaderType, Flavor) SELECT 'FLAVOR_NAVAL_BOMBARDMENT', Type, 4 FROM Leaders WHERE Type = 'LEADER_ASKIA';</v>
      </c>
      <c r="D55" s="172" t="str">
        <f t="shared" si="97"/>
        <v>INSERT INTO Leader_Flavors(FlavorType, LeaderType, Flavor) SELECT 'FLAVOR_NAVAL_BOMBARDMENT', Type, 4 FROM Leaders WHERE Type = 'LEADER_ATTILLA';</v>
      </c>
      <c r="E55" s="172" t="str">
        <f t="shared" si="97"/>
        <v>INSERT INTO Leader_Flavors(FlavorType, LeaderType, Flavor) SELECT 'FLAVOR_NAVAL_BOMBARDMENT', Type, 4 FROM Leaders WHERE Type = 'LEADER_AUGUSTUS';</v>
      </c>
      <c r="F55" s="172" t="str">
        <f t="shared" si="97"/>
        <v>INSERT INTO Leader_Flavors(FlavorType, LeaderType, Flavor) SELECT 'FLAVOR_NAVAL_BOMBARDMENT', Type, 4 FROM Leaders WHERE Type = 'LEADER_GENGHIS_KHAN';</v>
      </c>
      <c r="G55" s="172" t="str">
        <f t="shared" si="97"/>
        <v>INSERT INTO Leader_Flavors(FlavorType, LeaderType, Flavor) SELECT 'FLAVOR_NAVAL_BOMBARDMENT', Type, 8 FROM Leaders WHERE Type = 'LEADER_HARALD';</v>
      </c>
      <c r="H55" s="172" t="str">
        <f t="shared" si="97"/>
        <v>INSERT INTO Leader_Flavors(FlavorType, LeaderType, Flavor) SELECT 'FLAVOR_NAVAL_BOMBARDMENT', Type, 4 FROM Leaders WHERE Type = 'LEADER_ISABELLA';</v>
      </c>
      <c r="I55" s="172" t="str">
        <f t="shared" si="97"/>
        <v>INSERT INTO Leader_Flavors(FlavorType, LeaderType, Flavor) SELECT 'FLAVOR_NAVAL_BOMBARDMENT', Type, 4 FROM Leaders WHERE Type = 'LEADER_NAPOLEON';</v>
      </c>
      <c r="J55" s="172" t="str">
        <f t="shared" si="97"/>
        <v>INSERT INTO Leader_Flavors(FlavorType, LeaderType, Flavor) SELECT 'FLAVOR_NAVAL_BOMBARDMENT', Type, 4 FROM Leaders WHERE Type = 'LEADER_ODA_NOBUNAGA';</v>
      </c>
      <c r="K55" s="172" t="str">
        <f t="shared" si="97"/>
        <v>INSERT INTO Leader_Flavors(FlavorType, LeaderType, Flavor) SELECT 'FLAVOR_NAVAL_BOMBARDMENT', Type, 8 FROM Leaders WHERE Type = 'LEADER_THEODORA';</v>
      </c>
      <c r="L55" s="172"/>
      <c r="M55" s="172" t="str">
        <f t="shared" si="90"/>
        <v>INSERT INTO Leader_Flavors(FlavorType, LeaderType, Flavor) SELECT 'FLAVOR_NAVAL_BOMBARDMENT', Type, 4 FROM Leaders WHERE Type = 'LEADER_ALEXANDER';</v>
      </c>
      <c r="N55" s="172" t="str">
        <f t="shared" si="90"/>
        <v>INSERT INTO Leader_Flavors(FlavorType, LeaderType, Flavor) SELECT 'FLAVOR_NAVAL_BOMBARDMENT', Type, 4 FROM Leaders WHERE Type = 'LEADER_BISMARCK';</v>
      </c>
      <c r="O55" s="172" t="str">
        <f t="shared" si="90"/>
        <v>INSERT INTO Leader_Flavors(FlavorType, LeaderType, Flavor) SELECT 'FLAVOR_NAVAL_BOMBARDMENT', Type, 4 FROM Leaders WHERE Type = 'LEADER_CATHERINE';</v>
      </c>
      <c r="P55" s="172" t="str">
        <f t="shared" si="90"/>
        <v>INSERT INTO Leader_Flavors(FlavorType, LeaderType, Flavor) SELECT 'FLAVOR_NAVAL_BOMBARDMENT', Type, 8 FROM Leaders WHERE Type = 'LEADER_ELIZABETH';</v>
      </c>
      <c r="Q55" s="172" t="str">
        <f t="shared" si="90"/>
        <v>INSERT INTO Leader_Flavors(FlavorType, LeaderType, Flavor) SELECT 'FLAVOR_NAVAL_BOMBARDMENT', Type, 4 FROM Leaders WHERE Type = 'LEADER_GUSTAVUS';</v>
      </c>
      <c r="R55" s="172" t="str">
        <f t="shared" si="90"/>
        <v>INSERT INTO Leader_Flavors(FlavorType, LeaderType, Flavor) SELECT 'FLAVOR_NAVAL_BOMBARDMENT', Type, 4 FROM Leaders WHERE Type = 'LEADER_HIAWATHA';</v>
      </c>
      <c r="S55" s="172" t="str">
        <f t="shared" si="90"/>
        <v>INSERT INTO Leader_Flavors(FlavorType, LeaderType, Flavor) SELECT 'FLAVOR_NAVAL_BOMBARDMENT', Type, 4 FROM Leaders WHERE Type = 'LEADER_MONTEZUMA';</v>
      </c>
      <c r="T55" s="172" t="str">
        <f t="shared" si="90"/>
        <v>INSERT INTO Leader_Flavors(FlavorType, LeaderType, Flavor) SELECT 'FLAVOR_NAVAL_BOMBARDMENT', Type, 4 FROM Leaders WHERE Type = 'LEADER_WU_ZETIAN';</v>
      </c>
      <c r="U55" s="172"/>
      <c r="V55" s="172" t="str">
        <f t="shared" si="91"/>
        <v>INSERT INTO Leader_Flavors(FlavorType, LeaderType, Flavor) SELECT 'FLAVOR_NAVAL_BOMBARDMENT', Type, 4 FROM Leaders WHERE Type = 'LEADER_GANDHI';</v>
      </c>
      <c r="W55" s="172" t="str">
        <f t="shared" si="91"/>
        <v>INSERT INTO Leader_Flavors(FlavorType, LeaderType, Flavor) SELECT 'FLAVOR_NAVAL_BOMBARDMENT', Type, 4 FROM Leaders WHERE Type = 'LEADER_HAILE';</v>
      </c>
      <c r="X55" s="172" t="str">
        <f t="shared" si="91"/>
        <v>INSERT INTO Leader_Flavors(FlavorType, LeaderType, Flavor) SELECT 'FLAVOR_NAVAL_BOMBARDMENT', Type, 8 FROM Leaders WHERE Type = 'LEADER_KAMEHAMEHA';</v>
      </c>
      <c r="Y55" s="172" t="str">
        <f t="shared" si="91"/>
        <v>INSERT INTO Leader_Flavors(FlavorType, LeaderType, Flavor) SELECT 'FLAVOR_NAVAL_BOMBARDMENT', Type, 4 FROM Leaders WHERE Type = 'LEADER_MARIA';</v>
      </c>
      <c r="Z55" s="172" t="str">
        <f t="shared" si="91"/>
        <v>INSERT INTO Leader_Flavors(FlavorType, LeaderType, Flavor) SELECT 'FLAVOR_NAVAL_BOMBARDMENT', Type, 4 FROM Leaders WHERE Type = 'LEADER_PACHACUTI';</v>
      </c>
      <c r="AA55" s="172" t="str">
        <f t="shared" si="91"/>
        <v>INSERT INTO Leader_Flavors(FlavorType, LeaderType, Flavor) SELECT 'FLAVOR_NAVAL_BOMBARDMENT', Type, 4 FROM Leaders WHERE Type = 'LEADER_RAMESSES';</v>
      </c>
      <c r="AB55" s="172" t="str">
        <f t="shared" si="91"/>
        <v>INSERT INTO Leader_Flavors(FlavorType, LeaderType, Flavor) SELECT 'FLAVOR_NAVAL_BOMBARDMENT', Type, 4 FROM Leaders WHERE Type = 'LEADER_RAMKHAMHAENG';</v>
      </c>
      <c r="AC55" s="172" t="str">
        <f t="shared" si="91"/>
        <v>INSERT INTO Leader_Flavors(FlavorType, LeaderType, Flavor) SELECT 'FLAVOR_NAVAL_BOMBARDMENT', Type, 4 FROM Leaders WHERE Type = 'LEADER_SEJONG';</v>
      </c>
      <c r="AD55" s="172"/>
      <c r="AE55" s="172" t="str">
        <f t="shared" ref="AE55:AM55" si="98">"INSERT INTO Leader_Flavors(FlavorType, LeaderType, Flavor) SELECT 'FLAVOR_"&amp;UPPER($A16)&amp;"', Type, "&amp;AE16&amp;" FROM Leaders WHERE Type = 'LEADER_"&amp;UPPER(AE$2)&amp;"';"</f>
        <v>INSERT INTO Leader_Flavors(FlavorType, LeaderType, Flavor) SELECT 'FLAVOR_NAVAL_BOMBARDMENT', Type, 4 FROM Leaders WHERE Type = 'LEADER_BOUDICA';</v>
      </c>
      <c r="AF55" s="172" t="str">
        <f t="shared" si="98"/>
        <v>INSERT INTO Leader_Flavors(FlavorType, LeaderType, Flavor) SELECT 'FLAVOR_NAVAL_BOMBARDMENT', Type, 4 FROM Leaders WHERE Type = 'LEADER_DARIUS';</v>
      </c>
      <c r="AG55" s="172" t="str">
        <f t="shared" si="98"/>
        <v>INSERT INTO Leader_Flavors(FlavorType, LeaderType, Flavor) SELECT 'FLAVOR_NAVAL_BOMBARDMENT', Type, 8 FROM Leaders WHERE Type = 'LEADER_DIDO';</v>
      </c>
      <c r="AH55" s="172" t="str">
        <f t="shared" si="98"/>
        <v>INSERT INTO Leader_Flavors(FlavorType, LeaderType, Flavor) SELECT 'FLAVOR_NAVAL_BOMBARDMENT', Type, 4 FROM Leaders WHERE Type = 'LEADER_HARUN_AL_RASHID';</v>
      </c>
      <c r="AI55" s="172" t="str">
        <f t="shared" si="98"/>
        <v>INSERT INTO Leader_Flavors(FlavorType, LeaderType, Flavor) SELECT 'FLAVOR_NAVAL_BOMBARDMENT', Type, 4 FROM Leaders WHERE Type = 'LEADER_NEBUCHADNEZZAR';</v>
      </c>
      <c r="AJ55" s="172" t="str">
        <f t="shared" si="98"/>
        <v>INSERT INTO Leader_Flavors(FlavorType, LeaderType, Flavor) SELECT 'FLAVOR_NAVAL_BOMBARDMENT', Type, 4 FROM Leaders WHERE Type = 'LEADER_PACAL';</v>
      </c>
      <c r="AK55" s="172" t="str">
        <f t="shared" si="98"/>
        <v>INSERT INTO Leader_Flavors(FlavorType, LeaderType, Flavor) SELECT 'FLAVOR_NAVAL_BOMBARDMENT', Type, 8 FROM Leaders WHERE Type = 'LEADER_SULEIMAN';</v>
      </c>
      <c r="AL55" s="172" t="str">
        <f t="shared" si="98"/>
        <v>INSERT INTO Leader_Flavors(FlavorType, LeaderType, Flavor) SELECT 'FLAVOR_NAVAL_BOMBARDMENT', Type, 4 FROM Leaders WHERE Type = 'LEADER_WASHINGTON';</v>
      </c>
      <c r="AM55" s="172" t="str">
        <f t="shared" si="98"/>
        <v>INSERT INTO Leader_Flavors(FlavorType, LeaderType, Flavor) SELECT 'FLAVOR_NAVAL_BOMBARDMENT', Type, 8 FROM Leaders WHERE Type = 'LEADER_WILLIAM';</v>
      </c>
      <c r="AN55" s="173"/>
      <c r="AS55" s="357" t="str">
        <f t="shared" si="72"/>
        <v/>
      </c>
      <c r="AT55" s="357" t="str">
        <f t="shared" si="72"/>
        <v>else if(strFlavorName ==  "FLAVOR_NAVAL_BOMBARDMENT")
{
	return 9;
}</v>
      </c>
      <c r="AU55" s="357" t="str">
        <f t="shared" si="72"/>
        <v/>
      </c>
      <c r="AV55" s="357" t="str">
        <f t="shared" si="72"/>
        <v/>
      </c>
      <c r="AY55" t="str">
        <f t="shared" si="69"/>
        <v/>
      </c>
    </row>
    <row r="56" spans="2:51" ht="13.7" customHeight="1" x14ac:dyDescent="0.2">
      <c r="B56" s="145"/>
      <c r="C56" s="172" t="str">
        <f t="shared" ref="C56:K56" si="99">"INSERT INTO Leader_Flavors(FlavorType, LeaderType, Flavor) SELECT 'FLAVOR_"&amp;UPPER($A17)&amp;"', Type, "&amp;C17&amp;" FROM Leaders WHERE Type = 'LEADER_"&amp;UPPER(C$2)&amp;"';"</f>
        <v>INSERT INTO Leader_Flavors(FlavorType, LeaderType, Flavor) SELECT 'FLAVOR_NAVAL_RECON', Type, 4 FROM Leaders WHERE Type = 'LEADER_ASKIA';</v>
      </c>
      <c r="D56" s="172" t="str">
        <f t="shared" si="99"/>
        <v>INSERT INTO Leader_Flavors(FlavorType, LeaderType, Flavor) SELECT 'FLAVOR_NAVAL_RECON', Type, 4 FROM Leaders WHERE Type = 'LEADER_ATTILLA';</v>
      </c>
      <c r="E56" s="172" t="str">
        <f t="shared" si="99"/>
        <v>INSERT INTO Leader_Flavors(FlavorType, LeaderType, Flavor) SELECT 'FLAVOR_NAVAL_RECON', Type, 4 FROM Leaders WHERE Type = 'LEADER_AUGUSTUS';</v>
      </c>
      <c r="F56" s="172" t="str">
        <f t="shared" si="99"/>
        <v>INSERT INTO Leader_Flavors(FlavorType, LeaderType, Flavor) SELECT 'FLAVOR_NAVAL_RECON', Type, 4 FROM Leaders WHERE Type = 'LEADER_GENGHIS_KHAN';</v>
      </c>
      <c r="G56" s="172" t="str">
        <f t="shared" si="99"/>
        <v>INSERT INTO Leader_Flavors(FlavorType, LeaderType, Flavor) SELECT 'FLAVOR_NAVAL_RECON', Type, 8 FROM Leaders WHERE Type = 'LEADER_HARALD';</v>
      </c>
      <c r="H56" s="172" t="str">
        <f t="shared" si="99"/>
        <v>INSERT INTO Leader_Flavors(FlavorType, LeaderType, Flavor) SELECT 'FLAVOR_NAVAL_RECON', Type, 4 FROM Leaders WHERE Type = 'LEADER_ISABELLA';</v>
      </c>
      <c r="I56" s="172" t="str">
        <f t="shared" si="99"/>
        <v>INSERT INTO Leader_Flavors(FlavorType, LeaderType, Flavor) SELECT 'FLAVOR_NAVAL_RECON', Type, 4 FROM Leaders WHERE Type = 'LEADER_NAPOLEON';</v>
      </c>
      <c r="J56" s="172" t="str">
        <f t="shared" si="99"/>
        <v>INSERT INTO Leader_Flavors(FlavorType, LeaderType, Flavor) SELECT 'FLAVOR_NAVAL_RECON', Type, 4 FROM Leaders WHERE Type = 'LEADER_ODA_NOBUNAGA';</v>
      </c>
      <c r="K56" s="172" t="str">
        <f t="shared" si="99"/>
        <v>INSERT INTO Leader_Flavors(FlavorType, LeaderType, Flavor) SELECT 'FLAVOR_NAVAL_RECON', Type, 8 FROM Leaders WHERE Type = 'LEADER_THEODORA';</v>
      </c>
      <c r="L56" s="172"/>
      <c r="M56" s="172" t="str">
        <f t="shared" si="90"/>
        <v>INSERT INTO Leader_Flavors(FlavorType, LeaderType, Flavor) SELECT 'FLAVOR_NAVAL_RECON', Type, 4 FROM Leaders WHERE Type = 'LEADER_ALEXANDER';</v>
      </c>
      <c r="N56" s="172" t="str">
        <f t="shared" si="90"/>
        <v>INSERT INTO Leader_Flavors(FlavorType, LeaderType, Flavor) SELECT 'FLAVOR_NAVAL_RECON', Type, 4 FROM Leaders WHERE Type = 'LEADER_BISMARCK';</v>
      </c>
      <c r="O56" s="172" t="str">
        <f t="shared" si="90"/>
        <v>INSERT INTO Leader_Flavors(FlavorType, LeaderType, Flavor) SELECT 'FLAVOR_NAVAL_RECON', Type, 4 FROM Leaders WHERE Type = 'LEADER_CATHERINE';</v>
      </c>
      <c r="P56" s="172" t="str">
        <f t="shared" si="90"/>
        <v>INSERT INTO Leader_Flavors(FlavorType, LeaderType, Flavor) SELECT 'FLAVOR_NAVAL_RECON', Type, 8 FROM Leaders WHERE Type = 'LEADER_ELIZABETH';</v>
      </c>
      <c r="Q56" s="172" t="str">
        <f t="shared" si="90"/>
        <v>INSERT INTO Leader_Flavors(FlavorType, LeaderType, Flavor) SELECT 'FLAVOR_NAVAL_RECON', Type, 4 FROM Leaders WHERE Type = 'LEADER_GUSTAVUS';</v>
      </c>
      <c r="R56" s="172" t="str">
        <f t="shared" si="90"/>
        <v>INSERT INTO Leader_Flavors(FlavorType, LeaderType, Flavor) SELECT 'FLAVOR_NAVAL_RECON', Type, 4 FROM Leaders WHERE Type = 'LEADER_HIAWATHA';</v>
      </c>
      <c r="S56" s="172" t="str">
        <f t="shared" si="90"/>
        <v>INSERT INTO Leader_Flavors(FlavorType, LeaderType, Flavor) SELECT 'FLAVOR_NAVAL_RECON', Type, 4 FROM Leaders WHERE Type = 'LEADER_MONTEZUMA';</v>
      </c>
      <c r="T56" s="172" t="str">
        <f t="shared" si="90"/>
        <v>INSERT INTO Leader_Flavors(FlavorType, LeaderType, Flavor) SELECT 'FLAVOR_NAVAL_RECON', Type, 4 FROM Leaders WHERE Type = 'LEADER_WU_ZETIAN';</v>
      </c>
      <c r="U56" s="172"/>
      <c r="V56" s="172" t="str">
        <f t="shared" si="91"/>
        <v>INSERT INTO Leader_Flavors(FlavorType, LeaderType, Flavor) SELECT 'FLAVOR_NAVAL_RECON', Type, 4 FROM Leaders WHERE Type = 'LEADER_GANDHI';</v>
      </c>
      <c r="W56" s="172" t="str">
        <f t="shared" si="91"/>
        <v>INSERT INTO Leader_Flavors(FlavorType, LeaderType, Flavor) SELECT 'FLAVOR_NAVAL_RECON', Type, 4 FROM Leaders WHERE Type = 'LEADER_HAILE';</v>
      </c>
      <c r="X56" s="172" t="str">
        <f t="shared" si="91"/>
        <v>INSERT INTO Leader_Flavors(FlavorType, LeaderType, Flavor) SELECT 'FLAVOR_NAVAL_RECON', Type, 8 FROM Leaders WHERE Type = 'LEADER_KAMEHAMEHA';</v>
      </c>
      <c r="Y56" s="172" t="str">
        <f t="shared" si="91"/>
        <v>INSERT INTO Leader_Flavors(FlavorType, LeaderType, Flavor) SELECT 'FLAVOR_NAVAL_RECON', Type, 4 FROM Leaders WHERE Type = 'LEADER_MARIA';</v>
      </c>
      <c r="Z56" s="172" t="str">
        <f t="shared" si="91"/>
        <v>INSERT INTO Leader_Flavors(FlavorType, LeaderType, Flavor) SELECT 'FLAVOR_NAVAL_RECON', Type, 4 FROM Leaders WHERE Type = 'LEADER_PACHACUTI';</v>
      </c>
      <c r="AA56" s="172" t="str">
        <f t="shared" si="91"/>
        <v>INSERT INTO Leader_Flavors(FlavorType, LeaderType, Flavor) SELECT 'FLAVOR_NAVAL_RECON', Type, 4 FROM Leaders WHERE Type = 'LEADER_RAMESSES';</v>
      </c>
      <c r="AB56" s="172" t="str">
        <f t="shared" si="91"/>
        <v>INSERT INTO Leader_Flavors(FlavorType, LeaderType, Flavor) SELECT 'FLAVOR_NAVAL_RECON', Type, 4 FROM Leaders WHERE Type = 'LEADER_RAMKHAMHAENG';</v>
      </c>
      <c r="AC56" s="172" t="str">
        <f t="shared" si="91"/>
        <v>INSERT INTO Leader_Flavors(FlavorType, LeaderType, Flavor) SELECT 'FLAVOR_NAVAL_RECON', Type, 4 FROM Leaders WHERE Type = 'LEADER_SEJONG';</v>
      </c>
      <c r="AD56" s="172"/>
      <c r="AE56" s="172" t="str">
        <f t="shared" ref="AE56:AM56" si="100">"INSERT INTO Leader_Flavors(FlavorType, LeaderType, Flavor) SELECT 'FLAVOR_"&amp;UPPER($A17)&amp;"', Type, "&amp;AE17&amp;" FROM Leaders WHERE Type = 'LEADER_"&amp;UPPER(AE$2)&amp;"';"</f>
        <v>INSERT INTO Leader_Flavors(FlavorType, LeaderType, Flavor) SELECT 'FLAVOR_NAVAL_RECON', Type, 4 FROM Leaders WHERE Type = 'LEADER_BOUDICA';</v>
      </c>
      <c r="AF56" s="172" t="str">
        <f t="shared" si="100"/>
        <v>INSERT INTO Leader_Flavors(FlavorType, LeaderType, Flavor) SELECT 'FLAVOR_NAVAL_RECON', Type, 4 FROM Leaders WHERE Type = 'LEADER_DARIUS';</v>
      </c>
      <c r="AG56" s="172" t="str">
        <f t="shared" si="100"/>
        <v>INSERT INTO Leader_Flavors(FlavorType, LeaderType, Flavor) SELECT 'FLAVOR_NAVAL_RECON', Type, 8 FROM Leaders WHERE Type = 'LEADER_DIDO';</v>
      </c>
      <c r="AH56" s="172" t="str">
        <f t="shared" si="100"/>
        <v>INSERT INTO Leader_Flavors(FlavorType, LeaderType, Flavor) SELECT 'FLAVOR_NAVAL_RECON', Type, 4 FROM Leaders WHERE Type = 'LEADER_HARUN_AL_RASHID';</v>
      </c>
      <c r="AI56" s="172" t="str">
        <f t="shared" si="100"/>
        <v>INSERT INTO Leader_Flavors(FlavorType, LeaderType, Flavor) SELECT 'FLAVOR_NAVAL_RECON', Type, 4 FROM Leaders WHERE Type = 'LEADER_NEBUCHADNEZZAR';</v>
      </c>
      <c r="AJ56" s="172" t="str">
        <f t="shared" si="100"/>
        <v>INSERT INTO Leader_Flavors(FlavorType, LeaderType, Flavor) SELECT 'FLAVOR_NAVAL_RECON', Type, 4 FROM Leaders WHERE Type = 'LEADER_PACAL';</v>
      </c>
      <c r="AK56" s="172" t="str">
        <f t="shared" si="100"/>
        <v>INSERT INTO Leader_Flavors(FlavorType, LeaderType, Flavor) SELECT 'FLAVOR_NAVAL_RECON', Type, 8 FROM Leaders WHERE Type = 'LEADER_SULEIMAN';</v>
      </c>
      <c r="AL56" s="172" t="str">
        <f t="shared" si="100"/>
        <v>INSERT INTO Leader_Flavors(FlavorType, LeaderType, Flavor) SELECT 'FLAVOR_NAVAL_RECON', Type, 4 FROM Leaders WHERE Type = 'LEADER_WASHINGTON';</v>
      </c>
      <c r="AM56" s="172" t="str">
        <f t="shared" si="100"/>
        <v>INSERT INTO Leader_Flavors(FlavorType, LeaderType, Flavor) SELECT 'FLAVOR_NAVAL_RECON', Type, 8 FROM Leaders WHERE Type = 'LEADER_WILLIAM';</v>
      </c>
      <c r="AN56" s="173"/>
      <c r="AS56" s="357" t="str">
        <f t="shared" si="72"/>
        <v/>
      </c>
      <c r="AT56" s="357" t="str">
        <f t="shared" si="72"/>
        <v/>
      </c>
      <c r="AU56" s="357" t="str">
        <f t="shared" si="72"/>
        <v>else if(strFlavorName ==  "FLAVOR_NAVAL_RECON")
{
	return 9;
}</v>
      </c>
      <c r="AV56" s="357" t="str">
        <f t="shared" si="72"/>
        <v/>
      </c>
      <c r="AY56" t="str">
        <f t="shared" si="69"/>
        <v/>
      </c>
    </row>
    <row r="57" spans="2:51" ht="13.7" customHeight="1" x14ac:dyDescent="0.2">
      <c r="B57" s="145"/>
      <c r="C57" s="172" t="str">
        <f t="shared" ref="C57:K57" si="101">"INSERT INTO Leader_Flavors(FlavorType, LeaderType, Flavor) SELECT 'FLAVOR_"&amp;UPPER($A18)&amp;"', Type, "&amp;C18&amp;" FROM Leaders WHERE Type = 'LEADER_"&amp;UPPER(C$2)&amp;"';"</f>
        <v>INSERT INTO Leader_Flavors(FlavorType, LeaderType, Flavor) SELECT 'FLAVOR_NAVAL_GROWTH', Type, 4 FROM Leaders WHERE Type = 'LEADER_ASKIA';</v>
      </c>
      <c r="D57" s="172" t="str">
        <f t="shared" si="101"/>
        <v>INSERT INTO Leader_Flavors(FlavorType, LeaderType, Flavor) SELECT 'FLAVOR_NAVAL_GROWTH', Type, 4 FROM Leaders WHERE Type = 'LEADER_ATTILLA';</v>
      </c>
      <c r="E57" s="172" t="str">
        <f t="shared" si="101"/>
        <v>INSERT INTO Leader_Flavors(FlavorType, LeaderType, Flavor) SELECT 'FLAVOR_NAVAL_GROWTH', Type, 4 FROM Leaders WHERE Type = 'LEADER_AUGUSTUS';</v>
      </c>
      <c r="F57" s="172" t="str">
        <f t="shared" si="101"/>
        <v>INSERT INTO Leader_Flavors(FlavorType, LeaderType, Flavor) SELECT 'FLAVOR_NAVAL_GROWTH', Type, 4 FROM Leaders WHERE Type = 'LEADER_GENGHIS_KHAN';</v>
      </c>
      <c r="G57" s="172" t="str">
        <f t="shared" si="101"/>
        <v>INSERT INTO Leader_Flavors(FlavorType, LeaderType, Flavor) SELECT 'FLAVOR_NAVAL_GROWTH', Type, 8 FROM Leaders WHERE Type = 'LEADER_HARALD';</v>
      </c>
      <c r="H57" s="172" t="str">
        <f t="shared" si="101"/>
        <v>INSERT INTO Leader_Flavors(FlavorType, LeaderType, Flavor) SELECT 'FLAVOR_NAVAL_GROWTH', Type, 4 FROM Leaders WHERE Type = 'LEADER_ISABELLA';</v>
      </c>
      <c r="I57" s="172" t="str">
        <f t="shared" si="101"/>
        <v>INSERT INTO Leader_Flavors(FlavorType, LeaderType, Flavor) SELECT 'FLAVOR_NAVAL_GROWTH', Type, 4 FROM Leaders WHERE Type = 'LEADER_NAPOLEON';</v>
      </c>
      <c r="J57" s="172" t="str">
        <f t="shared" si="101"/>
        <v>INSERT INTO Leader_Flavors(FlavorType, LeaderType, Flavor) SELECT 'FLAVOR_NAVAL_GROWTH', Type, 4 FROM Leaders WHERE Type = 'LEADER_ODA_NOBUNAGA';</v>
      </c>
      <c r="K57" s="172" t="str">
        <f t="shared" si="101"/>
        <v>INSERT INTO Leader_Flavors(FlavorType, LeaderType, Flavor) SELECT 'FLAVOR_NAVAL_GROWTH', Type, 8 FROM Leaders WHERE Type = 'LEADER_THEODORA';</v>
      </c>
      <c r="L57" s="172"/>
      <c r="M57" s="172" t="str">
        <f t="shared" si="90"/>
        <v>INSERT INTO Leader_Flavors(FlavorType, LeaderType, Flavor) SELECT 'FLAVOR_NAVAL_GROWTH', Type, 4 FROM Leaders WHERE Type = 'LEADER_ALEXANDER';</v>
      </c>
      <c r="N57" s="172" t="str">
        <f t="shared" si="90"/>
        <v>INSERT INTO Leader_Flavors(FlavorType, LeaderType, Flavor) SELECT 'FLAVOR_NAVAL_GROWTH', Type, 4 FROM Leaders WHERE Type = 'LEADER_BISMARCK';</v>
      </c>
      <c r="O57" s="172" t="str">
        <f t="shared" si="90"/>
        <v>INSERT INTO Leader_Flavors(FlavorType, LeaderType, Flavor) SELECT 'FLAVOR_NAVAL_GROWTH', Type, 4 FROM Leaders WHERE Type = 'LEADER_CATHERINE';</v>
      </c>
      <c r="P57" s="172" t="str">
        <f t="shared" si="90"/>
        <v>INSERT INTO Leader_Flavors(FlavorType, LeaderType, Flavor) SELECT 'FLAVOR_NAVAL_GROWTH', Type, 8 FROM Leaders WHERE Type = 'LEADER_ELIZABETH';</v>
      </c>
      <c r="Q57" s="172" t="str">
        <f t="shared" si="90"/>
        <v>INSERT INTO Leader_Flavors(FlavorType, LeaderType, Flavor) SELECT 'FLAVOR_NAVAL_GROWTH', Type, 4 FROM Leaders WHERE Type = 'LEADER_GUSTAVUS';</v>
      </c>
      <c r="R57" s="172" t="str">
        <f t="shared" si="90"/>
        <v>INSERT INTO Leader_Flavors(FlavorType, LeaderType, Flavor) SELECT 'FLAVOR_NAVAL_GROWTH', Type, 4 FROM Leaders WHERE Type = 'LEADER_HIAWATHA';</v>
      </c>
      <c r="S57" s="172" t="str">
        <f t="shared" si="90"/>
        <v>INSERT INTO Leader_Flavors(FlavorType, LeaderType, Flavor) SELECT 'FLAVOR_NAVAL_GROWTH', Type, 4 FROM Leaders WHERE Type = 'LEADER_MONTEZUMA';</v>
      </c>
      <c r="T57" s="172" t="str">
        <f t="shared" si="90"/>
        <v>INSERT INTO Leader_Flavors(FlavorType, LeaderType, Flavor) SELECT 'FLAVOR_NAVAL_GROWTH', Type, 4 FROM Leaders WHERE Type = 'LEADER_WU_ZETIAN';</v>
      </c>
      <c r="U57" s="172"/>
      <c r="V57" s="172" t="str">
        <f t="shared" si="91"/>
        <v>INSERT INTO Leader_Flavors(FlavorType, LeaderType, Flavor) SELECT 'FLAVOR_NAVAL_GROWTH', Type, 4 FROM Leaders WHERE Type = 'LEADER_GANDHI';</v>
      </c>
      <c r="W57" s="172" t="str">
        <f t="shared" si="91"/>
        <v>INSERT INTO Leader_Flavors(FlavorType, LeaderType, Flavor) SELECT 'FLAVOR_NAVAL_GROWTH', Type, 4 FROM Leaders WHERE Type = 'LEADER_HAILE';</v>
      </c>
      <c r="X57" s="172" t="str">
        <f t="shared" si="91"/>
        <v>INSERT INTO Leader_Flavors(FlavorType, LeaderType, Flavor) SELECT 'FLAVOR_NAVAL_GROWTH', Type, 8 FROM Leaders WHERE Type = 'LEADER_KAMEHAMEHA';</v>
      </c>
      <c r="Y57" s="172" t="str">
        <f t="shared" si="91"/>
        <v>INSERT INTO Leader_Flavors(FlavorType, LeaderType, Flavor) SELECT 'FLAVOR_NAVAL_GROWTH', Type, 4 FROM Leaders WHERE Type = 'LEADER_MARIA';</v>
      </c>
      <c r="Z57" s="172" t="str">
        <f t="shared" si="91"/>
        <v>INSERT INTO Leader_Flavors(FlavorType, LeaderType, Flavor) SELECT 'FLAVOR_NAVAL_GROWTH', Type, 4 FROM Leaders WHERE Type = 'LEADER_PACHACUTI';</v>
      </c>
      <c r="AA57" s="172" t="str">
        <f t="shared" si="91"/>
        <v>INSERT INTO Leader_Flavors(FlavorType, LeaderType, Flavor) SELECT 'FLAVOR_NAVAL_GROWTH', Type, 4 FROM Leaders WHERE Type = 'LEADER_RAMESSES';</v>
      </c>
      <c r="AB57" s="172" t="str">
        <f t="shared" si="91"/>
        <v>INSERT INTO Leader_Flavors(FlavorType, LeaderType, Flavor) SELECT 'FLAVOR_NAVAL_GROWTH', Type, 4 FROM Leaders WHERE Type = 'LEADER_RAMKHAMHAENG';</v>
      </c>
      <c r="AC57" s="172" t="str">
        <f t="shared" si="91"/>
        <v>INSERT INTO Leader_Flavors(FlavorType, LeaderType, Flavor) SELECT 'FLAVOR_NAVAL_GROWTH', Type, 4 FROM Leaders WHERE Type = 'LEADER_SEJONG';</v>
      </c>
      <c r="AD57" s="172"/>
      <c r="AE57" s="172" t="str">
        <f t="shared" ref="AE57:AM57" si="102">"INSERT INTO Leader_Flavors(FlavorType, LeaderType, Flavor) SELECT 'FLAVOR_"&amp;UPPER($A18)&amp;"', Type, "&amp;AE18&amp;" FROM Leaders WHERE Type = 'LEADER_"&amp;UPPER(AE$2)&amp;"';"</f>
        <v>INSERT INTO Leader_Flavors(FlavorType, LeaderType, Flavor) SELECT 'FLAVOR_NAVAL_GROWTH', Type, 4 FROM Leaders WHERE Type = 'LEADER_BOUDICA';</v>
      </c>
      <c r="AF57" s="172" t="str">
        <f t="shared" si="102"/>
        <v>INSERT INTO Leader_Flavors(FlavorType, LeaderType, Flavor) SELECT 'FLAVOR_NAVAL_GROWTH', Type, 4 FROM Leaders WHERE Type = 'LEADER_DARIUS';</v>
      </c>
      <c r="AG57" s="172" t="str">
        <f t="shared" si="102"/>
        <v>INSERT INTO Leader_Flavors(FlavorType, LeaderType, Flavor) SELECT 'FLAVOR_NAVAL_GROWTH', Type, 8 FROM Leaders WHERE Type = 'LEADER_DIDO';</v>
      </c>
      <c r="AH57" s="172" t="str">
        <f t="shared" si="102"/>
        <v>INSERT INTO Leader_Flavors(FlavorType, LeaderType, Flavor) SELECT 'FLAVOR_NAVAL_GROWTH', Type, 4 FROM Leaders WHERE Type = 'LEADER_HARUN_AL_RASHID';</v>
      </c>
      <c r="AI57" s="172" t="str">
        <f t="shared" si="102"/>
        <v>INSERT INTO Leader_Flavors(FlavorType, LeaderType, Flavor) SELECT 'FLAVOR_NAVAL_GROWTH', Type, 4 FROM Leaders WHERE Type = 'LEADER_NEBUCHADNEZZAR';</v>
      </c>
      <c r="AJ57" s="172" t="str">
        <f t="shared" si="102"/>
        <v>INSERT INTO Leader_Flavors(FlavorType, LeaderType, Flavor) SELECT 'FLAVOR_NAVAL_GROWTH', Type, 4 FROM Leaders WHERE Type = 'LEADER_PACAL';</v>
      </c>
      <c r="AK57" s="172" t="str">
        <f t="shared" si="102"/>
        <v>INSERT INTO Leader_Flavors(FlavorType, LeaderType, Flavor) SELECT 'FLAVOR_NAVAL_GROWTH', Type, 8 FROM Leaders WHERE Type = 'LEADER_SULEIMAN';</v>
      </c>
      <c r="AL57" s="172" t="str">
        <f t="shared" si="102"/>
        <v>INSERT INTO Leader_Flavors(FlavorType, LeaderType, Flavor) SELECT 'FLAVOR_NAVAL_GROWTH', Type, 4 FROM Leaders WHERE Type = 'LEADER_WASHINGTON';</v>
      </c>
      <c r="AM57" s="172" t="str">
        <f t="shared" si="102"/>
        <v>INSERT INTO Leader_Flavors(FlavorType, LeaderType, Flavor) SELECT 'FLAVOR_NAVAL_GROWTH', Type, 8 FROM Leaders WHERE Type = 'LEADER_WILLIAM';</v>
      </c>
      <c r="AN57" s="173"/>
      <c r="AS57" s="357" t="str">
        <f t="shared" si="72"/>
        <v>else if(strFlavorName ==  "FLAVOR_NAVAL_GROWTH")
{
	return 9;
}</v>
      </c>
      <c r="AT57" s="357" t="str">
        <f t="shared" si="72"/>
        <v/>
      </c>
      <c r="AU57" s="357" t="str">
        <f t="shared" si="72"/>
        <v/>
      </c>
      <c r="AV57" s="357" t="str">
        <f t="shared" si="72"/>
        <v/>
      </c>
      <c r="AY57" t="str">
        <f t="shared" si="69"/>
        <v>else if(strFlavorName ==  "FLAVOR_NAVAL_GROWTH")
{
	return 9;
}</v>
      </c>
    </row>
    <row r="58" spans="2:51" ht="13.7" customHeight="1" x14ac:dyDescent="0.2">
      <c r="B58" s="145"/>
      <c r="C58" s="172" t="str">
        <f t="shared" ref="C58:K58" si="103">"INSERT INTO Leader_Flavors(FlavorType, LeaderType, Flavor) SELECT 'FLAVOR_"&amp;UPPER($A19)&amp;"', Type, "&amp;C19&amp;" FROM Leaders WHERE Type = 'LEADER_"&amp;UPPER(C$2)&amp;"';"</f>
        <v>INSERT INTO Leader_Flavors(FlavorType, LeaderType, Flavor) SELECT 'FLAVOR_NAVAL_TILE_IMPROVEMENT', Type, 4 FROM Leaders WHERE Type = 'LEADER_ASKIA';</v>
      </c>
      <c r="D58" s="172" t="str">
        <f t="shared" si="103"/>
        <v>INSERT INTO Leader_Flavors(FlavorType, LeaderType, Flavor) SELECT 'FLAVOR_NAVAL_TILE_IMPROVEMENT', Type, 4 FROM Leaders WHERE Type = 'LEADER_ATTILLA';</v>
      </c>
      <c r="E58" s="172" t="str">
        <f t="shared" si="103"/>
        <v>INSERT INTO Leader_Flavors(FlavorType, LeaderType, Flavor) SELECT 'FLAVOR_NAVAL_TILE_IMPROVEMENT', Type, 4 FROM Leaders WHERE Type = 'LEADER_AUGUSTUS';</v>
      </c>
      <c r="F58" s="172" t="str">
        <f t="shared" si="103"/>
        <v>INSERT INTO Leader_Flavors(FlavorType, LeaderType, Flavor) SELECT 'FLAVOR_NAVAL_TILE_IMPROVEMENT', Type, 4 FROM Leaders WHERE Type = 'LEADER_GENGHIS_KHAN';</v>
      </c>
      <c r="G58" s="172" t="str">
        <f t="shared" si="103"/>
        <v>INSERT INTO Leader_Flavors(FlavorType, LeaderType, Flavor) SELECT 'FLAVOR_NAVAL_TILE_IMPROVEMENT', Type, 8 FROM Leaders WHERE Type = 'LEADER_HARALD';</v>
      </c>
      <c r="H58" s="172" t="str">
        <f t="shared" si="103"/>
        <v>INSERT INTO Leader_Flavors(FlavorType, LeaderType, Flavor) SELECT 'FLAVOR_NAVAL_TILE_IMPROVEMENT', Type, 4 FROM Leaders WHERE Type = 'LEADER_ISABELLA';</v>
      </c>
      <c r="I58" s="172" t="str">
        <f t="shared" si="103"/>
        <v>INSERT INTO Leader_Flavors(FlavorType, LeaderType, Flavor) SELECT 'FLAVOR_NAVAL_TILE_IMPROVEMENT', Type, 4 FROM Leaders WHERE Type = 'LEADER_NAPOLEON';</v>
      </c>
      <c r="J58" s="172" t="str">
        <f t="shared" si="103"/>
        <v>INSERT INTO Leader_Flavors(FlavorType, LeaderType, Flavor) SELECT 'FLAVOR_NAVAL_TILE_IMPROVEMENT', Type, 4 FROM Leaders WHERE Type = 'LEADER_ODA_NOBUNAGA';</v>
      </c>
      <c r="K58" s="172" t="str">
        <f t="shared" si="103"/>
        <v>INSERT INTO Leader_Flavors(FlavorType, LeaderType, Flavor) SELECT 'FLAVOR_NAVAL_TILE_IMPROVEMENT', Type, 8 FROM Leaders WHERE Type = 'LEADER_THEODORA';</v>
      </c>
      <c r="L58" s="172"/>
      <c r="M58" s="172" t="str">
        <f t="shared" si="90"/>
        <v>INSERT INTO Leader_Flavors(FlavorType, LeaderType, Flavor) SELECT 'FLAVOR_NAVAL_TILE_IMPROVEMENT', Type, 4 FROM Leaders WHERE Type = 'LEADER_ALEXANDER';</v>
      </c>
      <c r="N58" s="172" t="str">
        <f t="shared" si="90"/>
        <v>INSERT INTO Leader_Flavors(FlavorType, LeaderType, Flavor) SELECT 'FLAVOR_NAVAL_TILE_IMPROVEMENT', Type, 4 FROM Leaders WHERE Type = 'LEADER_BISMARCK';</v>
      </c>
      <c r="O58" s="172" t="str">
        <f t="shared" si="90"/>
        <v>INSERT INTO Leader_Flavors(FlavorType, LeaderType, Flavor) SELECT 'FLAVOR_NAVAL_TILE_IMPROVEMENT', Type, 4 FROM Leaders WHERE Type = 'LEADER_CATHERINE';</v>
      </c>
      <c r="P58" s="172" t="str">
        <f t="shared" si="90"/>
        <v>INSERT INTO Leader_Flavors(FlavorType, LeaderType, Flavor) SELECT 'FLAVOR_NAVAL_TILE_IMPROVEMENT', Type, 8 FROM Leaders WHERE Type = 'LEADER_ELIZABETH';</v>
      </c>
      <c r="Q58" s="172" t="str">
        <f t="shared" si="90"/>
        <v>INSERT INTO Leader_Flavors(FlavorType, LeaderType, Flavor) SELECT 'FLAVOR_NAVAL_TILE_IMPROVEMENT', Type, 4 FROM Leaders WHERE Type = 'LEADER_GUSTAVUS';</v>
      </c>
      <c r="R58" s="172" t="str">
        <f t="shared" si="90"/>
        <v>INSERT INTO Leader_Flavors(FlavorType, LeaderType, Flavor) SELECT 'FLAVOR_NAVAL_TILE_IMPROVEMENT', Type, 4 FROM Leaders WHERE Type = 'LEADER_HIAWATHA';</v>
      </c>
      <c r="S58" s="172" t="str">
        <f t="shared" si="90"/>
        <v>INSERT INTO Leader_Flavors(FlavorType, LeaderType, Flavor) SELECT 'FLAVOR_NAVAL_TILE_IMPROVEMENT', Type, 4 FROM Leaders WHERE Type = 'LEADER_MONTEZUMA';</v>
      </c>
      <c r="T58" s="172" t="str">
        <f t="shared" si="90"/>
        <v>INSERT INTO Leader_Flavors(FlavorType, LeaderType, Flavor) SELECT 'FLAVOR_NAVAL_TILE_IMPROVEMENT', Type, 4 FROM Leaders WHERE Type = 'LEADER_WU_ZETIAN';</v>
      </c>
      <c r="U58" s="172"/>
      <c r="V58" s="172" t="str">
        <f t="shared" si="91"/>
        <v>INSERT INTO Leader_Flavors(FlavorType, LeaderType, Flavor) SELECT 'FLAVOR_NAVAL_TILE_IMPROVEMENT', Type, 4 FROM Leaders WHERE Type = 'LEADER_GANDHI';</v>
      </c>
      <c r="W58" s="172" t="str">
        <f t="shared" si="91"/>
        <v>INSERT INTO Leader_Flavors(FlavorType, LeaderType, Flavor) SELECT 'FLAVOR_NAVAL_TILE_IMPROVEMENT', Type, 4 FROM Leaders WHERE Type = 'LEADER_HAILE';</v>
      </c>
      <c r="X58" s="172" t="str">
        <f t="shared" si="91"/>
        <v>INSERT INTO Leader_Flavors(FlavorType, LeaderType, Flavor) SELECT 'FLAVOR_NAVAL_TILE_IMPROVEMENT', Type, 8 FROM Leaders WHERE Type = 'LEADER_KAMEHAMEHA';</v>
      </c>
      <c r="Y58" s="172" t="str">
        <f t="shared" si="91"/>
        <v>INSERT INTO Leader_Flavors(FlavorType, LeaderType, Flavor) SELECT 'FLAVOR_NAVAL_TILE_IMPROVEMENT', Type, 4 FROM Leaders WHERE Type = 'LEADER_MARIA';</v>
      </c>
      <c r="Z58" s="172" t="str">
        <f t="shared" si="91"/>
        <v>INSERT INTO Leader_Flavors(FlavorType, LeaderType, Flavor) SELECT 'FLAVOR_NAVAL_TILE_IMPROVEMENT', Type, 4 FROM Leaders WHERE Type = 'LEADER_PACHACUTI';</v>
      </c>
      <c r="AA58" s="172" t="str">
        <f t="shared" si="91"/>
        <v>INSERT INTO Leader_Flavors(FlavorType, LeaderType, Flavor) SELECT 'FLAVOR_NAVAL_TILE_IMPROVEMENT', Type, 4 FROM Leaders WHERE Type = 'LEADER_RAMESSES';</v>
      </c>
      <c r="AB58" s="172" t="str">
        <f t="shared" si="91"/>
        <v>INSERT INTO Leader_Flavors(FlavorType, LeaderType, Flavor) SELECT 'FLAVOR_NAVAL_TILE_IMPROVEMENT', Type, 4 FROM Leaders WHERE Type = 'LEADER_RAMKHAMHAENG';</v>
      </c>
      <c r="AC58" s="172" t="str">
        <f t="shared" si="91"/>
        <v>INSERT INTO Leader_Flavors(FlavorType, LeaderType, Flavor) SELECT 'FLAVOR_NAVAL_TILE_IMPROVEMENT', Type, 4 FROM Leaders WHERE Type = 'LEADER_SEJONG';</v>
      </c>
      <c r="AD58" s="172"/>
      <c r="AE58" s="172" t="str">
        <f t="shared" ref="AE58:AM58" si="104">"INSERT INTO Leader_Flavors(FlavorType, LeaderType, Flavor) SELECT 'FLAVOR_"&amp;UPPER($A19)&amp;"', Type, "&amp;AE19&amp;" FROM Leaders WHERE Type = 'LEADER_"&amp;UPPER(AE$2)&amp;"';"</f>
        <v>INSERT INTO Leader_Flavors(FlavorType, LeaderType, Flavor) SELECT 'FLAVOR_NAVAL_TILE_IMPROVEMENT', Type, 4 FROM Leaders WHERE Type = 'LEADER_BOUDICA';</v>
      </c>
      <c r="AF58" s="172" t="str">
        <f t="shared" si="104"/>
        <v>INSERT INTO Leader_Flavors(FlavorType, LeaderType, Flavor) SELECT 'FLAVOR_NAVAL_TILE_IMPROVEMENT', Type, 4 FROM Leaders WHERE Type = 'LEADER_DARIUS';</v>
      </c>
      <c r="AG58" s="172" t="str">
        <f t="shared" si="104"/>
        <v>INSERT INTO Leader_Flavors(FlavorType, LeaderType, Flavor) SELECT 'FLAVOR_NAVAL_TILE_IMPROVEMENT', Type, 8 FROM Leaders WHERE Type = 'LEADER_DIDO';</v>
      </c>
      <c r="AH58" s="172" t="str">
        <f t="shared" si="104"/>
        <v>INSERT INTO Leader_Flavors(FlavorType, LeaderType, Flavor) SELECT 'FLAVOR_NAVAL_TILE_IMPROVEMENT', Type, 4 FROM Leaders WHERE Type = 'LEADER_HARUN_AL_RASHID';</v>
      </c>
      <c r="AI58" s="172" t="str">
        <f t="shared" si="104"/>
        <v>INSERT INTO Leader_Flavors(FlavorType, LeaderType, Flavor) SELECT 'FLAVOR_NAVAL_TILE_IMPROVEMENT', Type, 4 FROM Leaders WHERE Type = 'LEADER_NEBUCHADNEZZAR';</v>
      </c>
      <c r="AJ58" s="172" t="str">
        <f t="shared" si="104"/>
        <v>INSERT INTO Leader_Flavors(FlavorType, LeaderType, Flavor) SELECT 'FLAVOR_NAVAL_TILE_IMPROVEMENT', Type, 4 FROM Leaders WHERE Type = 'LEADER_PACAL';</v>
      </c>
      <c r="AK58" s="172" t="str">
        <f t="shared" si="104"/>
        <v>INSERT INTO Leader_Flavors(FlavorType, LeaderType, Flavor) SELECT 'FLAVOR_NAVAL_TILE_IMPROVEMENT', Type, 8 FROM Leaders WHERE Type = 'LEADER_SULEIMAN';</v>
      </c>
      <c r="AL58" s="172" t="str">
        <f t="shared" si="104"/>
        <v>INSERT INTO Leader_Flavors(FlavorType, LeaderType, Flavor) SELECT 'FLAVOR_NAVAL_TILE_IMPROVEMENT', Type, 4 FROM Leaders WHERE Type = 'LEADER_WASHINGTON';</v>
      </c>
      <c r="AM58" s="172" t="str">
        <f t="shared" si="104"/>
        <v>INSERT INTO Leader_Flavors(FlavorType, LeaderType, Flavor) SELECT 'FLAVOR_NAVAL_TILE_IMPROVEMENT', Type, 8 FROM Leaders WHERE Type = 'LEADER_WILLIAM';</v>
      </c>
      <c r="AN58" s="173"/>
      <c r="AS58" s="357" t="str">
        <f t="shared" si="72"/>
        <v>else if(strFlavorName ==  "FLAVOR_NAVAL_TILE_IMPROVEMENT")
{
	return 9;
}</v>
      </c>
      <c r="AT58" s="357" t="str">
        <f t="shared" si="72"/>
        <v/>
      </c>
      <c r="AU58" s="357" t="str">
        <f t="shared" si="72"/>
        <v/>
      </c>
      <c r="AV58" s="357" t="str">
        <f t="shared" si="72"/>
        <v/>
      </c>
      <c r="AY58" t="str">
        <f t="shared" si="69"/>
        <v>else if(strFlavorName ==  "FLAVOR_NAVAL_TILE_IMPROVEMENT")
{
	return 9;
}</v>
      </c>
    </row>
    <row r="59" spans="2:51" ht="13.7" customHeight="1" x14ac:dyDescent="0.2">
      <c r="B59" s="145"/>
      <c r="C59" s="172" t="str">
        <f t="shared" ref="C59:K59" si="105">"INSERT INTO Leader_Flavors(FlavorType, LeaderType, Flavor) SELECT 'FLAVOR_"&amp;UPPER($A20)&amp;"', Type, "&amp;C20&amp;" FROM Leaders WHERE Type = 'LEADER_"&amp;UPPER(C$2)&amp;"';"</f>
        <v>INSERT INTO Leader_Flavors(FlavorType, LeaderType, Flavor) SELECT 'FLAVOR_AIR', Type, 4 FROM Leaders WHERE Type = 'LEADER_ASKIA';</v>
      </c>
      <c r="D59" s="172" t="str">
        <f t="shared" si="105"/>
        <v>INSERT INTO Leader_Flavors(FlavorType, LeaderType, Flavor) SELECT 'FLAVOR_AIR', Type, 4 FROM Leaders WHERE Type = 'LEADER_ATTILLA';</v>
      </c>
      <c r="E59" s="172" t="str">
        <f t="shared" si="105"/>
        <v>INSERT INTO Leader_Flavors(FlavorType, LeaderType, Flavor) SELECT 'FLAVOR_AIR', Type, 4 FROM Leaders WHERE Type = 'LEADER_AUGUSTUS';</v>
      </c>
      <c r="F59" s="172" t="str">
        <f t="shared" si="105"/>
        <v>INSERT INTO Leader_Flavors(FlavorType, LeaderType, Flavor) SELECT 'FLAVOR_AIR', Type, 4 FROM Leaders WHERE Type = 'LEADER_GENGHIS_KHAN';</v>
      </c>
      <c r="G59" s="172" t="str">
        <f t="shared" si="105"/>
        <v>INSERT INTO Leader_Flavors(FlavorType, LeaderType, Flavor) SELECT 'FLAVOR_AIR', Type, 4 FROM Leaders WHERE Type = 'LEADER_HARALD';</v>
      </c>
      <c r="H59" s="172" t="str">
        <f t="shared" si="105"/>
        <v>INSERT INTO Leader_Flavors(FlavorType, LeaderType, Flavor) SELECT 'FLAVOR_AIR', Type, 4 FROM Leaders WHERE Type = 'LEADER_ISABELLA';</v>
      </c>
      <c r="I59" s="172" t="str">
        <f t="shared" si="105"/>
        <v>INSERT INTO Leader_Flavors(FlavorType, LeaderType, Flavor) SELECT 'FLAVOR_AIR', Type, 4 FROM Leaders WHERE Type = 'LEADER_NAPOLEON';</v>
      </c>
      <c r="J59" s="172" t="str">
        <f t="shared" si="105"/>
        <v>INSERT INTO Leader_Flavors(FlavorType, LeaderType, Flavor) SELECT 'FLAVOR_AIR', Type, 4 FROM Leaders WHERE Type = 'LEADER_ODA_NOBUNAGA';</v>
      </c>
      <c r="K59" s="172" t="str">
        <f t="shared" si="105"/>
        <v>INSERT INTO Leader_Flavors(FlavorType, LeaderType, Flavor) SELECT 'FLAVOR_AIR', Type, 4 FROM Leaders WHERE Type = 'LEADER_THEODORA';</v>
      </c>
      <c r="L59" s="172"/>
      <c r="M59" s="172" t="str">
        <f t="shared" si="90"/>
        <v>INSERT INTO Leader_Flavors(FlavorType, LeaderType, Flavor) SELECT 'FLAVOR_AIR', Type, 4 FROM Leaders WHERE Type = 'LEADER_ALEXANDER';</v>
      </c>
      <c r="N59" s="172" t="str">
        <f t="shared" si="90"/>
        <v>INSERT INTO Leader_Flavors(FlavorType, LeaderType, Flavor) SELECT 'FLAVOR_AIR', Type, 4 FROM Leaders WHERE Type = 'LEADER_BISMARCK';</v>
      </c>
      <c r="O59" s="172" t="str">
        <f t="shared" si="90"/>
        <v>INSERT INTO Leader_Flavors(FlavorType, LeaderType, Flavor) SELECT 'FLAVOR_AIR', Type, 4 FROM Leaders WHERE Type = 'LEADER_CATHERINE';</v>
      </c>
      <c r="P59" s="172" t="str">
        <f t="shared" si="90"/>
        <v>INSERT INTO Leader_Flavors(FlavorType, LeaderType, Flavor) SELECT 'FLAVOR_AIR', Type, 4 FROM Leaders WHERE Type = 'LEADER_ELIZABETH';</v>
      </c>
      <c r="Q59" s="172" t="str">
        <f t="shared" si="90"/>
        <v>INSERT INTO Leader_Flavors(FlavorType, LeaderType, Flavor) SELECT 'FLAVOR_AIR', Type, 4 FROM Leaders WHERE Type = 'LEADER_GUSTAVUS';</v>
      </c>
      <c r="R59" s="172" t="str">
        <f t="shared" si="90"/>
        <v>INSERT INTO Leader_Flavors(FlavorType, LeaderType, Flavor) SELECT 'FLAVOR_AIR', Type, 4 FROM Leaders WHERE Type = 'LEADER_HIAWATHA';</v>
      </c>
      <c r="S59" s="172" t="str">
        <f t="shared" si="90"/>
        <v>INSERT INTO Leader_Flavors(FlavorType, LeaderType, Flavor) SELECT 'FLAVOR_AIR', Type, 4 FROM Leaders WHERE Type = 'LEADER_MONTEZUMA';</v>
      </c>
      <c r="T59" s="172" t="str">
        <f t="shared" si="90"/>
        <v>INSERT INTO Leader_Flavors(FlavorType, LeaderType, Flavor) SELECT 'FLAVOR_AIR', Type, 4 FROM Leaders WHERE Type = 'LEADER_WU_ZETIAN';</v>
      </c>
      <c r="U59" s="172"/>
      <c r="V59" s="172" t="str">
        <f t="shared" si="91"/>
        <v>INSERT INTO Leader_Flavors(FlavorType, LeaderType, Flavor) SELECT 'FLAVOR_AIR', Type, 2 FROM Leaders WHERE Type = 'LEADER_GANDHI';</v>
      </c>
      <c r="W59" s="172" t="str">
        <f t="shared" si="91"/>
        <v>INSERT INTO Leader_Flavors(FlavorType, LeaderType, Flavor) SELECT 'FLAVOR_AIR', Type, 2 FROM Leaders WHERE Type = 'LEADER_HAILE';</v>
      </c>
      <c r="X59" s="172" t="str">
        <f t="shared" si="91"/>
        <v>INSERT INTO Leader_Flavors(FlavorType, LeaderType, Flavor) SELECT 'FLAVOR_AIR', Type, 2 FROM Leaders WHERE Type = 'LEADER_KAMEHAMEHA';</v>
      </c>
      <c r="Y59" s="172" t="str">
        <f t="shared" si="91"/>
        <v>INSERT INTO Leader_Flavors(FlavorType, LeaderType, Flavor) SELECT 'FLAVOR_AIR', Type, 2 FROM Leaders WHERE Type = 'LEADER_MARIA';</v>
      </c>
      <c r="Z59" s="172" t="str">
        <f t="shared" si="91"/>
        <v>INSERT INTO Leader_Flavors(FlavorType, LeaderType, Flavor) SELECT 'FLAVOR_AIR', Type, 2 FROM Leaders WHERE Type = 'LEADER_PACHACUTI';</v>
      </c>
      <c r="AA59" s="172" t="str">
        <f t="shared" si="91"/>
        <v>INSERT INTO Leader_Flavors(FlavorType, LeaderType, Flavor) SELECT 'FLAVOR_AIR', Type, 2 FROM Leaders WHERE Type = 'LEADER_RAMESSES';</v>
      </c>
      <c r="AB59" s="172" t="str">
        <f t="shared" si="91"/>
        <v>INSERT INTO Leader_Flavors(FlavorType, LeaderType, Flavor) SELECT 'FLAVOR_AIR', Type, 2 FROM Leaders WHERE Type = 'LEADER_RAMKHAMHAENG';</v>
      </c>
      <c r="AC59" s="172" t="str">
        <f t="shared" si="91"/>
        <v>INSERT INTO Leader_Flavors(FlavorType, LeaderType, Flavor) SELECT 'FLAVOR_AIR', Type, 2 FROM Leaders WHERE Type = 'LEADER_SEJONG';</v>
      </c>
      <c r="AD59" s="172"/>
      <c r="AE59" s="172" t="str">
        <f t="shared" ref="AE59:AM59" si="106">"INSERT INTO Leader_Flavors(FlavorType, LeaderType, Flavor) SELECT 'FLAVOR_"&amp;UPPER($A20)&amp;"', Type, "&amp;AE20&amp;" FROM Leaders WHERE Type = 'LEADER_"&amp;UPPER(AE$2)&amp;"';"</f>
        <v>INSERT INTO Leader_Flavors(FlavorType, LeaderType, Flavor) SELECT 'FLAVOR_AIR', Type, 2 FROM Leaders WHERE Type = 'LEADER_BOUDICA';</v>
      </c>
      <c r="AF59" s="172" t="str">
        <f t="shared" si="106"/>
        <v>INSERT INTO Leader_Flavors(FlavorType, LeaderType, Flavor) SELECT 'FLAVOR_AIR', Type, 2 FROM Leaders WHERE Type = 'LEADER_DARIUS';</v>
      </c>
      <c r="AG59" s="172" t="str">
        <f t="shared" si="106"/>
        <v>INSERT INTO Leader_Flavors(FlavorType, LeaderType, Flavor) SELECT 'FLAVOR_AIR', Type, 2 FROM Leaders WHERE Type = 'LEADER_DIDO';</v>
      </c>
      <c r="AH59" s="172" t="str">
        <f t="shared" si="106"/>
        <v>INSERT INTO Leader_Flavors(FlavorType, LeaderType, Flavor) SELECT 'FLAVOR_AIR', Type, 2 FROM Leaders WHERE Type = 'LEADER_HARUN_AL_RASHID';</v>
      </c>
      <c r="AI59" s="172" t="str">
        <f t="shared" si="106"/>
        <v>INSERT INTO Leader_Flavors(FlavorType, LeaderType, Flavor) SELECT 'FLAVOR_AIR', Type, 2 FROM Leaders WHERE Type = 'LEADER_NEBUCHADNEZZAR';</v>
      </c>
      <c r="AJ59" s="172" t="str">
        <f t="shared" si="106"/>
        <v>INSERT INTO Leader_Flavors(FlavorType, LeaderType, Flavor) SELECT 'FLAVOR_AIR', Type, 2 FROM Leaders WHERE Type = 'LEADER_PACAL';</v>
      </c>
      <c r="AK59" s="172" t="str">
        <f t="shared" si="106"/>
        <v>INSERT INTO Leader_Flavors(FlavorType, LeaderType, Flavor) SELECT 'FLAVOR_AIR', Type, 2 FROM Leaders WHERE Type = 'LEADER_SULEIMAN';</v>
      </c>
      <c r="AL59" s="172" t="str">
        <f t="shared" si="106"/>
        <v>INSERT INTO Leader_Flavors(FlavorType, LeaderType, Flavor) SELECT 'FLAVOR_AIR', Type, 2 FROM Leaders WHERE Type = 'LEADER_WASHINGTON';</v>
      </c>
      <c r="AM59" s="172" t="str">
        <f t="shared" si="106"/>
        <v>INSERT INTO Leader_Flavors(FlavorType, LeaderType, Flavor) SELECT 'FLAVOR_AIR', Type, 2 FROM Leaders WHERE Type = 'LEADER_WILLIAM';</v>
      </c>
      <c r="AN59" s="173"/>
      <c r="AS59" s="357" t="str">
        <f t="shared" si="72"/>
        <v/>
      </c>
      <c r="AT59" s="357" t="str">
        <f t="shared" si="72"/>
        <v>else if(strFlavorName ==  "FLAVOR_AIR")
{
	return 5;
}</v>
      </c>
      <c r="AU59" s="357" t="str">
        <f t="shared" si="72"/>
        <v/>
      </c>
      <c r="AV59" s="357" t="str">
        <f t="shared" si="72"/>
        <v/>
      </c>
      <c r="AY59" t="str">
        <f t="shared" si="69"/>
        <v/>
      </c>
    </row>
    <row r="60" spans="2:51" ht="13.7" customHeight="1" x14ac:dyDescent="0.2">
      <c r="B60" s="145"/>
      <c r="C60" s="172" t="str">
        <f t="shared" ref="C60:K60" si="107">"INSERT INTO Leader_Flavors(FlavorType, LeaderType, Flavor) SELECT 'FLAVOR_"&amp;UPPER($A21)&amp;"', Type, "&amp;C21&amp;" FROM Leaders WHERE Type = 'LEADER_"&amp;UPPER(C$2)&amp;"';"</f>
        <v>INSERT INTO Leader_Flavors(FlavorType, LeaderType, Flavor) SELECT 'FLAVOR_NUKE', Type, 8 FROM Leaders WHERE Type = 'LEADER_ASKIA';</v>
      </c>
      <c r="D60" s="172" t="str">
        <f t="shared" si="107"/>
        <v>INSERT INTO Leader_Flavors(FlavorType, LeaderType, Flavor) SELECT 'FLAVOR_NUKE', Type, 8 FROM Leaders WHERE Type = 'LEADER_ATTILLA';</v>
      </c>
      <c r="E60" s="172" t="str">
        <f t="shared" si="107"/>
        <v>INSERT INTO Leader_Flavors(FlavorType, LeaderType, Flavor) SELECT 'FLAVOR_NUKE', Type, 8 FROM Leaders WHERE Type = 'LEADER_AUGUSTUS';</v>
      </c>
      <c r="F60" s="172" t="str">
        <f t="shared" si="107"/>
        <v>INSERT INTO Leader_Flavors(FlavorType, LeaderType, Flavor) SELECT 'FLAVOR_NUKE', Type, 8 FROM Leaders WHERE Type = 'LEADER_GENGHIS_KHAN';</v>
      </c>
      <c r="G60" s="172" t="str">
        <f t="shared" si="107"/>
        <v>INSERT INTO Leader_Flavors(FlavorType, LeaderType, Flavor) SELECT 'FLAVOR_NUKE', Type, 8 FROM Leaders WHERE Type = 'LEADER_HARALD';</v>
      </c>
      <c r="H60" s="172" t="str">
        <f t="shared" si="107"/>
        <v>INSERT INTO Leader_Flavors(FlavorType, LeaderType, Flavor) SELECT 'FLAVOR_NUKE', Type, 8 FROM Leaders WHERE Type = 'LEADER_ISABELLA';</v>
      </c>
      <c r="I60" s="172" t="str">
        <f t="shared" si="107"/>
        <v>INSERT INTO Leader_Flavors(FlavorType, LeaderType, Flavor) SELECT 'FLAVOR_NUKE', Type, 8 FROM Leaders WHERE Type = 'LEADER_NAPOLEON';</v>
      </c>
      <c r="J60" s="172" t="str">
        <f t="shared" si="107"/>
        <v>INSERT INTO Leader_Flavors(FlavorType, LeaderType, Flavor) SELECT 'FLAVOR_NUKE', Type, 8 FROM Leaders WHERE Type = 'LEADER_ODA_NOBUNAGA';</v>
      </c>
      <c r="K60" s="172" t="str">
        <f t="shared" si="107"/>
        <v>INSERT INTO Leader_Flavors(FlavorType, LeaderType, Flavor) SELECT 'FLAVOR_NUKE', Type, 8 FROM Leaders WHERE Type = 'LEADER_THEODORA';</v>
      </c>
      <c r="L60" s="172"/>
      <c r="M60" s="172" t="str">
        <f t="shared" si="90"/>
        <v>INSERT INTO Leader_Flavors(FlavorType, LeaderType, Flavor) SELECT 'FLAVOR_NUKE', Type, 8 FROM Leaders WHERE Type = 'LEADER_ALEXANDER';</v>
      </c>
      <c r="N60" s="172" t="str">
        <f t="shared" si="90"/>
        <v>INSERT INTO Leader_Flavors(FlavorType, LeaderType, Flavor) SELECT 'FLAVOR_NUKE', Type, 8 FROM Leaders WHERE Type = 'LEADER_BISMARCK';</v>
      </c>
      <c r="O60" s="172" t="str">
        <f t="shared" si="90"/>
        <v>INSERT INTO Leader_Flavors(FlavorType, LeaderType, Flavor) SELECT 'FLAVOR_NUKE', Type, 8 FROM Leaders WHERE Type = 'LEADER_CATHERINE';</v>
      </c>
      <c r="P60" s="172" t="str">
        <f t="shared" si="90"/>
        <v>INSERT INTO Leader_Flavors(FlavorType, LeaderType, Flavor) SELECT 'FLAVOR_NUKE', Type, 8 FROM Leaders WHERE Type = 'LEADER_ELIZABETH';</v>
      </c>
      <c r="Q60" s="172" t="str">
        <f t="shared" si="90"/>
        <v>INSERT INTO Leader_Flavors(FlavorType, LeaderType, Flavor) SELECT 'FLAVOR_NUKE', Type, 8 FROM Leaders WHERE Type = 'LEADER_GUSTAVUS';</v>
      </c>
      <c r="R60" s="172" t="str">
        <f t="shared" si="90"/>
        <v>INSERT INTO Leader_Flavors(FlavorType, LeaderType, Flavor) SELECT 'FLAVOR_NUKE', Type, 8 FROM Leaders WHERE Type = 'LEADER_HIAWATHA';</v>
      </c>
      <c r="S60" s="172" t="str">
        <f t="shared" si="90"/>
        <v>INSERT INTO Leader_Flavors(FlavorType, LeaderType, Flavor) SELECT 'FLAVOR_NUKE', Type, 8 FROM Leaders WHERE Type = 'LEADER_MONTEZUMA';</v>
      </c>
      <c r="T60" s="172" t="str">
        <f t="shared" si="90"/>
        <v>INSERT INTO Leader_Flavors(FlavorType, LeaderType, Flavor) SELECT 'FLAVOR_NUKE', Type, 8 FROM Leaders WHERE Type = 'LEADER_WU_ZETIAN';</v>
      </c>
      <c r="U60" s="172"/>
      <c r="V60" s="172" t="str">
        <f t="shared" si="91"/>
        <v>INSERT INTO Leader_Flavors(FlavorType, LeaderType, Flavor) SELECT 'FLAVOR_NUKE', Type, 0 FROM Leaders WHERE Type = 'LEADER_GANDHI';</v>
      </c>
      <c r="W60" s="172" t="str">
        <f t="shared" si="91"/>
        <v>INSERT INTO Leader_Flavors(FlavorType, LeaderType, Flavor) SELECT 'FLAVOR_NUKE', Type, 4 FROM Leaders WHERE Type = 'LEADER_HAILE';</v>
      </c>
      <c r="X60" s="172" t="str">
        <f t="shared" si="91"/>
        <v>INSERT INTO Leader_Flavors(FlavorType, LeaderType, Flavor) SELECT 'FLAVOR_NUKE', Type, 4 FROM Leaders WHERE Type = 'LEADER_KAMEHAMEHA';</v>
      </c>
      <c r="Y60" s="172" t="str">
        <f t="shared" si="91"/>
        <v>INSERT INTO Leader_Flavors(FlavorType, LeaderType, Flavor) SELECT 'FLAVOR_NUKE', Type, 4 FROM Leaders WHERE Type = 'LEADER_MARIA';</v>
      </c>
      <c r="Z60" s="172" t="str">
        <f t="shared" si="91"/>
        <v>INSERT INTO Leader_Flavors(FlavorType, LeaderType, Flavor) SELECT 'FLAVOR_NUKE', Type, 4 FROM Leaders WHERE Type = 'LEADER_PACHACUTI';</v>
      </c>
      <c r="AA60" s="172" t="str">
        <f t="shared" si="91"/>
        <v>INSERT INTO Leader_Flavors(FlavorType, LeaderType, Flavor) SELECT 'FLAVOR_NUKE', Type, 4 FROM Leaders WHERE Type = 'LEADER_RAMESSES';</v>
      </c>
      <c r="AB60" s="172" t="str">
        <f t="shared" si="91"/>
        <v>INSERT INTO Leader_Flavors(FlavorType, LeaderType, Flavor) SELECT 'FLAVOR_NUKE', Type, 4 FROM Leaders WHERE Type = 'LEADER_RAMKHAMHAENG';</v>
      </c>
      <c r="AC60" s="172" t="str">
        <f t="shared" si="91"/>
        <v>INSERT INTO Leader_Flavors(FlavorType, LeaderType, Flavor) SELECT 'FLAVOR_NUKE', Type, 4 FROM Leaders WHERE Type = 'LEADER_SEJONG';</v>
      </c>
      <c r="AD60" s="172"/>
      <c r="AE60" s="172" t="str">
        <f t="shared" ref="AE60:AM60" si="108">"INSERT INTO Leader_Flavors(FlavorType, LeaderType, Flavor) SELECT 'FLAVOR_"&amp;UPPER($A21)&amp;"', Type, "&amp;AE21&amp;" FROM Leaders WHERE Type = 'LEADER_"&amp;UPPER(AE$2)&amp;"';"</f>
        <v>INSERT INTO Leader_Flavors(FlavorType, LeaderType, Flavor) SELECT 'FLAVOR_NUKE', Type, 4 FROM Leaders WHERE Type = 'LEADER_BOUDICA';</v>
      </c>
      <c r="AF60" s="172" t="str">
        <f t="shared" si="108"/>
        <v>INSERT INTO Leader_Flavors(FlavorType, LeaderType, Flavor) SELECT 'FLAVOR_NUKE', Type, 4 FROM Leaders WHERE Type = 'LEADER_DARIUS';</v>
      </c>
      <c r="AG60" s="172" t="str">
        <f t="shared" si="108"/>
        <v>INSERT INTO Leader_Flavors(FlavorType, LeaderType, Flavor) SELECT 'FLAVOR_NUKE', Type, 4 FROM Leaders WHERE Type = 'LEADER_DIDO';</v>
      </c>
      <c r="AH60" s="172" t="str">
        <f t="shared" si="108"/>
        <v>INSERT INTO Leader_Flavors(FlavorType, LeaderType, Flavor) SELECT 'FLAVOR_NUKE', Type, 4 FROM Leaders WHERE Type = 'LEADER_HARUN_AL_RASHID';</v>
      </c>
      <c r="AI60" s="172" t="str">
        <f t="shared" si="108"/>
        <v>INSERT INTO Leader_Flavors(FlavorType, LeaderType, Flavor) SELECT 'FLAVOR_NUKE', Type, 4 FROM Leaders WHERE Type = 'LEADER_NEBUCHADNEZZAR';</v>
      </c>
      <c r="AJ60" s="172" t="str">
        <f t="shared" si="108"/>
        <v>INSERT INTO Leader_Flavors(FlavorType, LeaderType, Flavor) SELECT 'FLAVOR_NUKE', Type, 4 FROM Leaders WHERE Type = 'LEADER_PACAL';</v>
      </c>
      <c r="AK60" s="172" t="str">
        <f t="shared" si="108"/>
        <v>INSERT INTO Leader_Flavors(FlavorType, LeaderType, Flavor) SELECT 'FLAVOR_NUKE', Type, 4 FROM Leaders WHERE Type = 'LEADER_SULEIMAN';</v>
      </c>
      <c r="AL60" s="172" t="str">
        <f t="shared" si="108"/>
        <v>INSERT INTO Leader_Flavors(FlavorType, LeaderType, Flavor) SELECT 'FLAVOR_NUKE', Type, 4 FROM Leaders WHERE Type = 'LEADER_WASHINGTON';</v>
      </c>
      <c r="AM60" s="172" t="str">
        <f t="shared" si="108"/>
        <v>INSERT INTO Leader_Flavors(FlavorType, LeaderType, Flavor) SELECT 'FLAVOR_NUKE', Type, 4 FROM Leaders WHERE Type = 'LEADER_WILLIAM';</v>
      </c>
      <c r="AN60" s="173"/>
      <c r="AS60" s="357" t="str">
        <f t="shared" si="72"/>
        <v/>
      </c>
      <c r="AT60" s="357" t="str">
        <f t="shared" si="72"/>
        <v>else if(strFlavorName ==  "FLAVOR_NUKE")
{
	return 11;
}</v>
      </c>
      <c r="AU60" s="357" t="str">
        <f t="shared" si="72"/>
        <v/>
      </c>
      <c r="AV60" s="357" t="str">
        <f t="shared" si="72"/>
        <v/>
      </c>
      <c r="AY60" t="str">
        <f t="shared" si="69"/>
        <v/>
      </c>
    </row>
    <row r="61" spans="2:51" ht="13.7" customHeight="1" x14ac:dyDescent="0.2">
      <c r="B61" s="145"/>
      <c r="C61" s="172" t="str">
        <f t="shared" ref="C61:K61" si="109">"INSERT INTO Leader_Flavors(FlavorType, LeaderType, Flavor) SELECT 'FLAVOR_"&amp;UPPER($A22)&amp;"', Type, "&amp;C22&amp;" FROM Leaders WHERE Type = 'LEADER_"&amp;UPPER(C$2)&amp;"';"</f>
        <v>INSERT INTO Leader_Flavors(FlavorType, LeaderType, Flavor) SELECT 'FLAVOR_CITY_DEFENSE', Type, 2 FROM Leaders WHERE Type = 'LEADER_ASKIA';</v>
      </c>
      <c r="D61" s="172" t="str">
        <f t="shared" si="109"/>
        <v>INSERT INTO Leader_Flavors(FlavorType, LeaderType, Flavor) SELECT 'FLAVOR_CITY_DEFENSE', Type, 2 FROM Leaders WHERE Type = 'LEADER_ATTILLA';</v>
      </c>
      <c r="E61" s="172" t="str">
        <f t="shared" si="109"/>
        <v>INSERT INTO Leader_Flavors(FlavorType, LeaderType, Flavor) SELECT 'FLAVOR_CITY_DEFENSE', Type, 2 FROM Leaders WHERE Type = 'LEADER_AUGUSTUS';</v>
      </c>
      <c r="F61" s="172" t="str">
        <f t="shared" si="109"/>
        <v>INSERT INTO Leader_Flavors(FlavorType, LeaderType, Flavor) SELECT 'FLAVOR_CITY_DEFENSE', Type, 2 FROM Leaders WHERE Type = 'LEADER_GENGHIS_KHAN';</v>
      </c>
      <c r="G61" s="172" t="str">
        <f t="shared" si="109"/>
        <v>INSERT INTO Leader_Flavors(FlavorType, LeaderType, Flavor) SELECT 'FLAVOR_CITY_DEFENSE', Type, 2 FROM Leaders WHERE Type = 'LEADER_HARALD';</v>
      </c>
      <c r="H61" s="172" t="str">
        <f t="shared" si="109"/>
        <v>INSERT INTO Leader_Flavors(FlavorType, LeaderType, Flavor) SELECT 'FLAVOR_CITY_DEFENSE', Type, 2 FROM Leaders WHERE Type = 'LEADER_ISABELLA';</v>
      </c>
      <c r="I61" s="172" t="str">
        <f t="shared" si="109"/>
        <v>INSERT INTO Leader_Flavors(FlavorType, LeaderType, Flavor) SELECT 'FLAVOR_CITY_DEFENSE', Type, 2 FROM Leaders WHERE Type = 'LEADER_NAPOLEON';</v>
      </c>
      <c r="J61" s="172" t="str">
        <f t="shared" si="109"/>
        <v>INSERT INTO Leader_Flavors(FlavorType, LeaderType, Flavor) SELECT 'FLAVOR_CITY_DEFENSE', Type, 2 FROM Leaders WHERE Type = 'LEADER_ODA_NOBUNAGA';</v>
      </c>
      <c r="K61" s="172" t="str">
        <f t="shared" si="109"/>
        <v>INSERT INTO Leader_Flavors(FlavorType, LeaderType, Flavor) SELECT 'FLAVOR_CITY_DEFENSE', Type, 2 FROM Leaders WHERE Type = 'LEADER_THEODORA';</v>
      </c>
      <c r="L61" s="172"/>
      <c r="M61" s="172" t="str">
        <f t="shared" si="90"/>
        <v>INSERT INTO Leader_Flavors(FlavorType, LeaderType, Flavor) SELECT 'FLAVOR_CITY_DEFENSE', Type, 2 FROM Leaders WHERE Type = 'LEADER_ALEXANDER';</v>
      </c>
      <c r="N61" s="172" t="str">
        <f t="shared" si="90"/>
        <v>INSERT INTO Leader_Flavors(FlavorType, LeaderType, Flavor) SELECT 'FLAVOR_CITY_DEFENSE', Type, 2 FROM Leaders WHERE Type = 'LEADER_BISMARCK';</v>
      </c>
      <c r="O61" s="172" t="str">
        <f t="shared" si="90"/>
        <v>INSERT INTO Leader_Flavors(FlavorType, LeaderType, Flavor) SELECT 'FLAVOR_CITY_DEFENSE', Type, 2 FROM Leaders WHERE Type = 'LEADER_CATHERINE';</v>
      </c>
      <c r="P61" s="172" t="str">
        <f t="shared" si="90"/>
        <v>INSERT INTO Leader_Flavors(FlavorType, LeaderType, Flavor) SELECT 'FLAVOR_CITY_DEFENSE', Type, 2 FROM Leaders WHERE Type = 'LEADER_ELIZABETH';</v>
      </c>
      <c r="Q61" s="172" t="str">
        <f t="shared" si="90"/>
        <v>INSERT INTO Leader_Flavors(FlavorType, LeaderType, Flavor) SELECT 'FLAVOR_CITY_DEFENSE', Type, 0 FROM Leaders WHERE Type = 'LEADER_GUSTAVUS';</v>
      </c>
      <c r="R61" s="172" t="str">
        <f t="shared" si="90"/>
        <v>INSERT INTO Leader_Flavors(FlavorType, LeaderType, Flavor) SELECT 'FLAVOR_CITY_DEFENSE', Type, 2 FROM Leaders WHERE Type = 'LEADER_HIAWATHA';</v>
      </c>
      <c r="S61" s="172" t="str">
        <f t="shared" si="90"/>
        <v>INSERT INTO Leader_Flavors(FlavorType, LeaderType, Flavor) SELECT 'FLAVOR_CITY_DEFENSE', Type, 0 FROM Leaders WHERE Type = 'LEADER_MONTEZUMA';</v>
      </c>
      <c r="T61" s="172" t="str">
        <f t="shared" si="90"/>
        <v>INSERT INTO Leader_Flavors(FlavorType, LeaderType, Flavor) SELECT 'FLAVOR_CITY_DEFENSE', Type, 2 FROM Leaders WHERE Type = 'LEADER_WU_ZETIAN';</v>
      </c>
      <c r="U61" s="172"/>
      <c r="V61" s="172" t="str">
        <f t="shared" si="91"/>
        <v>INSERT INTO Leader_Flavors(FlavorType, LeaderType, Flavor) SELECT 'FLAVOR_CITY_DEFENSE', Type, 8 FROM Leaders WHERE Type = 'LEADER_GANDHI';</v>
      </c>
      <c r="W61" s="172" t="str">
        <f t="shared" si="91"/>
        <v>INSERT INTO Leader_Flavors(FlavorType, LeaderType, Flavor) SELECT 'FLAVOR_CITY_DEFENSE', Type, 8 FROM Leaders WHERE Type = 'LEADER_HAILE';</v>
      </c>
      <c r="X61" s="172" t="str">
        <f t="shared" si="91"/>
        <v>INSERT INTO Leader_Flavors(FlavorType, LeaderType, Flavor) SELECT 'FLAVOR_CITY_DEFENSE', Type, 8 FROM Leaders WHERE Type = 'LEADER_KAMEHAMEHA';</v>
      </c>
      <c r="Y61" s="172" t="str">
        <f t="shared" si="91"/>
        <v>INSERT INTO Leader_Flavors(FlavorType, LeaderType, Flavor) SELECT 'FLAVOR_CITY_DEFENSE', Type, 8 FROM Leaders WHERE Type = 'LEADER_MARIA';</v>
      </c>
      <c r="Z61" s="172" t="str">
        <f t="shared" si="91"/>
        <v>INSERT INTO Leader_Flavors(FlavorType, LeaderType, Flavor) SELECT 'FLAVOR_CITY_DEFENSE', Type, 8 FROM Leaders WHERE Type = 'LEADER_PACHACUTI';</v>
      </c>
      <c r="AA61" s="172" t="str">
        <f t="shared" si="91"/>
        <v>INSERT INTO Leader_Flavors(FlavorType, LeaderType, Flavor) SELECT 'FLAVOR_CITY_DEFENSE', Type, 8 FROM Leaders WHERE Type = 'LEADER_RAMESSES';</v>
      </c>
      <c r="AB61" s="172" t="str">
        <f t="shared" si="91"/>
        <v>INSERT INTO Leader_Flavors(FlavorType, LeaderType, Flavor) SELECT 'FLAVOR_CITY_DEFENSE', Type, 8 FROM Leaders WHERE Type = 'LEADER_RAMKHAMHAENG';</v>
      </c>
      <c r="AC61" s="172" t="str">
        <f t="shared" si="91"/>
        <v>INSERT INTO Leader_Flavors(FlavorType, LeaderType, Flavor) SELECT 'FLAVOR_CITY_DEFENSE', Type, 8 FROM Leaders WHERE Type = 'LEADER_SEJONG';</v>
      </c>
      <c r="AD61" s="172"/>
      <c r="AE61" s="172" t="str">
        <f t="shared" ref="AE61:AM61" si="110">"INSERT INTO Leader_Flavors(FlavorType, LeaderType, Flavor) SELECT 'FLAVOR_"&amp;UPPER($A22)&amp;"', Type, "&amp;AE22&amp;" FROM Leaders WHERE Type = 'LEADER_"&amp;UPPER(AE$2)&amp;"';"</f>
        <v>INSERT INTO Leader_Flavors(FlavorType, LeaderType, Flavor) SELECT 'FLAVOR_CITY_DEFENSE', Type, 8 FROM Leaders WHERE Type = 'LEADER_BOUDICA';</v>
      </c>
      <c r="AF61" s="172" t="str">
        <f t="shared" si="110"/>
        <v>INSERT INTO Leader_Flavors(FlavorType, LeaderType, Flavor) SELECT 'FLAVOR_CITY_DEFENSE', Type, 8 FROM Leaders WHERE Type = 'LEADER_DARIUS';</v>
      </c>
      <c r="AG61" s="172" t="str">
        <f t="shared" si="110"/>
        <v>INSERT INTO Leader_Flavors(FlavorType, LeaderType, Flavor) SELECT 'FLAVOR_CITY_DEFENSE', Type, 8 FROM Leaders WHERE Type = 'LEADER_DIDO';</v>
      </c>
      <c r="AH61" s="172" t="str">
        <f t="shared" si="110"/>
        <v>INSERT INTO Leader_Flavors(FlavorType, LeaderType, Flavor) SELECT 'FLAVOR_CITY_DEFENSE', Type, 8 FROM Leaders WHERE Type = 'LEADER_HARUN_AL_RASHID';</v>
      </c>
      <c r="AI61" s="172" t="str">
        <f t="shared" si="110"/>
        <v>INSERT INTO Leader_Flavors(FlavorType, LeaderType, Flavor) SELECT 'FLAVOR_CITY_DEFENSE', Type, 8 FROM Leaders WHERE Type = 'LEADER_NEBUCHADNEZZAR';</v>
      </c>
      <c r="AJ61" s="172" t="str">
        <f t="shared" si="110"/>
        <v>INSERT INTO Leader_Flavors(FlavorType, LeaderType, Flavor) SELECT 'FLAVOR_CITY_DEFENSE', Type, 8 FROM Leaders WHERE Type = 'LEADER_PACAL';</v>
      </c>
      <c r="AK61" s="172" t="str">
        <f t="shared" si="110"/>
        <v>INSERT INTO Leader_Flavors(FlavorType, LeaderType, Flavor) SELECT 'FLAVOR_CITY_DEFENSE', Type, 8 FROM Leaders WHERE Type = 'LEADER_SULEIMAN';</v>
      </c>
      <c r="AL61" s="172" t="str">
        <f t="shared" si="110"/>
        <v>INSERT INTO Leader_Flavors(FlavorType, LeaderType, Flavor) SELECT 'FLAVOR_CITY_DEFENSE', Type, 8 FROM Leaders WHERE Type = 'LEADER_WASHINGTON';</v>
      </c>
      <c r="AM61" s="172" t="str">
        <f t="shared" si="110"/>
        <v>INSERT INTO Leader_Flavors(FlavorType, LeaderType, Flavor) SELECT 'FLAVOR_CITY_DEFENSE', Type, 8 FROM Leaders WHERE Type = 'LEADER_WILLIAM';</v>
      </c>
      <c r="AN61" s="173"/>
      <c r="AS61" s="357" t="str">
        <f t="shared" si="72"/>
        <v/>
      </c>
      <c r="AT61" s="357" t="str">
        <f t="shared" si="72"/>
        <v>else if(strFlavorName ==  "FLAVOR_CITY_DEFENSE")
{
	return 9;
}</v>
      </c>
      <c r="AU61" s="357" t="str">
        <f t="shared" si="72"/>
        <v/>
      </c>
      <c r="AV61" s="357" t="str">
        <f t="shared" si="72"/>
        <v/>
      </c>
      <c r="AY61" t="str">
        <f t="shared" si="69"/>
        <v/>
      </c>
    </row>
    <row r="62" spans="2:51" ht="13.7" customHeight="1" x14ac:dyDescent="0.2">
      <c r="B62" s="145"/>
      <c r="C62" s="172" t="str">
        <f t="shared" ref="C62:K62" si="111">"INSERT INTO Leader_Flavors(FlavorType, LeaderType, Flavor) SELECT 'FLAVOR_"&amp;UPPER($A23)&amp;"', Type, "&amp;C23&amp;" FROM Leaders WHERE Type = 'LEADER_"&amp;UPPER(C$2)&amp;"';"</f>
        <v>INSERT INTO Leader_Flavors(FlavorType, LeaderType, Flavor) SELECT 'FLAVOR_EXPANSION', Type, 9 FROM Leaders WHERE Type = 'LEADER_ASKIA';</v>
      </c>
      <c r="D62" s="172" t="str">
        <f t="shared" si="111"/>
        <v>INSERT INTO Leader_Flavors(FlavorType, LeaderType, Flavor) SELECT 'FLAVOR_EXPANSION', Type, 9 FROM Leaders WHERE Type = 'LEADER_ATTILLA';</v>
      </c>
      <c r="E62" s="172" t="str">
        <f t="shared" si="111"/>
        <v>INSERT INTO Leader_Flavors(FlavorType, LeaderType, Flavor) SELECT 'FLAVOR_EXPANSION', Type, 9 FROM Leaders WHERE Type = 'LEADER_AUGUSTUS';</v>
      </c>
      <c r="F62" s="172" t="str">
        <f t="shared" si="111"/>
        <v>INSERT INTO Leader_Flavors(FlavorType, LeaderType, Flavor) SELECT 'FLAVOR_EXPANSION', Type, 9 FROM Leaders WHERE Type = 'LEADER_GENGHIS_KHAN';</v>
      </c>
      <c r="G62" s="172" t="str">
        <f t="shared" si="111"/>
        <v>INSERT INTO Leader_Flavors(FlavorType, LeaderType, Flavor) SELECT 'FLAVOR_EXPANSION', Type, 9 FROM Leaders WHERE Type = 'LEADER_HARALD';</v>
      </c>
      <c r="H62" s="172" t="str">
        <f t="shared" si="111"/>
        <v>INSERT INTO Leader_Flavors(FlavorType, LeaderType, Flavor) SELECT 'FLAVOR_EXPANSION', Type, 9 FROM Leaders WHERE Type = 'LEADER_ISABELLA';</v>
      </c>
      <c r="I62" s="172" t="str">
        <f t="shared" si="111"/>
        <v>INSERT INTO Leader_Flavors(FlavorType, LeaderType, Flavor) SELECT 'FLAVOR_EXPANSION', Type, 9 FROM Leaders WHERE Type = 'LEADER_NAPOLEON';</v>
      </c>
      <c r="J62" s="172" t="str">
        <f t="shared" si="111"/>
        <v>INSERT INTO Leader_Flavors(FlavorType, LeaderType, Flavor) SELECT 'FLAVOR_EXPANSION', Type, 9 FROM Leaders WHERE Type = 'LEADER_ODA_NOBUNAGA';</v>
      </c>
      <c r="K62" s="172" t="str">
        <f t="shared" si="111"/>
        <v>INSERT INTO Leader_Flavors(FlavorType, LeaderType, Flavor) SELECT 'FLAVOR_EXPANSION', Type, 9 FROM Leaders WHERE Type = 'LEADER_THEODORA';</v>
      </c>
      <c r="L62" s="172"/>
      <c r="M62" s="172" t="str">
        <f t="shared" ref="M62:T71" si="112">"INSERT INTO Leader_Flavors(FlavorType, LeaderType, Flavor) SELECT 'FLAVOR_"&amp;UPPER($A23)&amp;"', Type, "&amp;M23&amp;" FROM Leaders WHERE Type = 'LEADER_"&amp;UPPER(M$2)&amp;"';"</f>
        <v>INSERT INTO Leader_Flavors(FlavorType, LeaderType, Flavor) SELECT 'FLAVOR_EXPANSION', Type, 4 FROM Leaders WHERE Type = 'LEADER_ALEXANDER';</v>
      </c>
      <c r="N62" s="172" t="str">
        <f t="shared" si="112"/>
        <v>INSERT INTO Leader_Flavors(FlavorType, LeaderType, Flavor) SELECT 'FLAVOR_EXPANSION', Type, 4 FROM Leaders WHERE Type = 'LEADER_BISMARCK';</v>
      </c>
      <c r="O62" s="172" t="str">
        <f t="shared" si="112"/>
        <v>INSERT INTO Leader_Flavors(FlavorType, LeaderType, Flavor) SELECT 'FLAVOR_EXPANSION', Type, 4 FROM Leaders WHERE Type = 'LEADER_CATHERINE';</v>
      </c>
      <c r="P62" s="172" t="str">
        <f t="shared" si="112"/>
        <v>INSERT INTO Leader_Flavors(FlavorType, LeaderType, Flavor) SELECT 'FLAVOR_EXPANSION', Type, 4 FROM Leaders WHERE Type = 'LEADER_ELIZABETH';</v>
      </c>
      <c r="Q62" s="172" t="str">
        <f t="shared" si="112"/>
        <v>INSERT INTO Leader_Flavors(FlavorType, LeaderType, Flavor) SELECT 'FLAVOR_EXPANSION', Type, 4 FROM Leaders WHERE Type = 'LEADER_GUSTAVUS';</v>
      </c>
      <c r="R62" s="172" t="str">
        <f t="shared" si="112"/>
        <v>INSERT INTO Leader_Flavors(FlavorType, LeaderType, Flavor) SELECT 'FLAVOR_EXPANSION', Type, 4 FROM Leaders WHERE Type = 'LEADER_HIAWATHA';</v>
      </c>
      <c r="S62" s="172" t="str">
        <f t="shared" si="112"/>
        <v>INSERT INTO Leader_Flavors(FlavorType, LeaderType, Flavor) SELECT 'FLAVOR_EXPANSION', Type, 4 FROM Leaders WHERE Type = 'LEADER_MONTEZUMA';</v>
      </c>
      <c r="T62" s="172" t="str">
        <f t="shared" si="112"/>
        <v>INSERT INTO Leader_Flavors(FlavorType, LeaderType, Flavor) SELECT 'FLAVOR_EXPANSION', Type, 4 FROM Leaders WHERE Type = 'LEADER_WU_ZETIAN';</v>
      </c>
      <c r="U62" s="172"/>
      <c r="V62" s="172" t="str">
        <f t="shared" ref="V62:AC71" si="113">"INSERT INTO Leader_Flavors(FlavorType, LeaderType, Flavor) SELECT 'FLAVOR_"&amp;UPPER($A23)&amp;"', Type, "&amp;V23&amp;" FROM Leaders WHERE Type = 'LEADER_"&amp;UPPER(V$2)&amp;"';"</f>
        <v>INSERT INTO Leader_Flavors(FlavorType, LeaderType, Flavor) SELECT 'FLAVOR_EXPANSION', Type, 4 FROM Leaders WHERE Type = 'LEADER_GANDHI';</v>
      </c>
      <c r="W62" s="172" t="str">
        <f t="shared" si="113"/>
        <v>INSERT INTO Leader_Flavors(FlavorType, LeaderType, Flavor) SELECT 'FLAVOR_EXPANSION', Type, 4 FROM Leaders WHERE Type = 'LEADER_HAILE';</v>
      </c>
      <c r="X62" s="172" t="str">
        <f t="shared" si="113"/>
        <v>INSERT INTO Leader_Flavors(FlavorType, LeaderType, Flavor) SELECT 'FLAVOR_EXPANSION', Type, 6 FROM Leaders WHERE Type = 'LEADER_KAMEHAMEHA';</v>
      </c>
      <c r="Y62" s="172" t="str">
        <f t="shared" si="113"/>
        <v>INSERT INTO Leader_Flavors(FlavorType, LeaderType, Flavor) SELECT 'FLAVOR_EXPANSION', Type, 4 FROM Leaders WHERE Type = 'LEADER_MARIA';</v>
      </c>
      <c r="Z62" s="172" t="str">
        <f t="shared" si="113"/>
        <v>INSERT INTO Leader_Flavors(FlavorType, LeaderType, Flavor) SELECT 'FLAVOR_EXPANSION', Type, 6 FROM Leaders WHERE Type = 'LEADER_PACHACUTI';</v>
      </c>
      <c r="AA62" s="172" t="str">
        <f t="shared" si="113"/>
        <v>INSERT INTO Leader_Flavors(FlavorType, LeaderType, Flavor) SELECT 'FLAVOR_EXPANSION', Type, 4 FROM Leaders WHERE Type = 'LEADER_RAMESSES';</v>
      </c>
      <c r="AB62" s="172" t="str">
        <f t="shared" si="113"/>
        <v>INSERT INTO Leader_Flavors(FlavorType, LeaderType, Flavor) SELECT 'FLAVOR_EXPANSION', Type, 4 FROM Leaders WHERE Type = 'LEADER_RAMKHAMHAENG';</v>
      </c>
      <c r="AC62" s="172" t="str">
        <f t="shared" si="113"/>
        <v>INSERT INTO Leader_Flavors(FlavorType, LeaderType, Flavor) SELECT 'FLAVOR_EXPANSION', Type, 4 FROM Leaders WHERE Type = 'LEADER_SEJONG';</v>
      </c>
      <c r="AD62" s="172"/>
      <c r="AE62" s="172" t="str">
        <f t="shared" ref="AE62:AM62" si="114">"INSERT INTO Leader_Flavors(FlavorType, LeaderType, Flavor) SELECT 'FLAVOR_"&amp;UPPER($A23)&amp;"', Type, "&amp;AE23&amp;" FROM Leaders WHERE Type = 'LEADER_"&amp;UPPER(AE$2)&amp;"';"</f>
        <v>INSERT INTO Leader_Flavors(FlavorType, LeaderType, Flavor) SELECT 'FLAVOR_EXPANSION', Type, 8 FROM Leaders WHERE Type = 'LEADER_BOUDICA';</v>
      </c>
      <c r="AF62" s="172" t="str">
        <f t="shared" si="114"/>
        <v>INSERT INTO Leader_Flavors(FlavorType, LeaderType, Flavor) SELECT 'FLAVOR_EXPANSION', Type, 8 FROM Leaders WHERE Type = 'LEADER_DARIUS';</v>
      </c>
      <c r="AG62" s="172" t="str">
        <f t="shared" si="114"/>
        <v>INSERT INTO Leader_Flavors(FlavorType, LeaderType, Flavor) SELECT 'FLAVOR_EXPANSION', Type, 8 FROM Leaders WHERE Type = 'LEADER_DIDO';</v>
      </c>
      <c r="AH62" s="172" t="str">
        <f t="shared" si="114"/>
        <v>INSERT INTO Leader_Flavors(FlavorType, LeaderType, Flavor) SELECT 'FLAVOR_EXPANSION', Type, 8 FROM Leaders WHERE Type = 'LEADER_HARUN_AL_RASHID';</v>
      </c>
      <c r="AI62" s="172" t="str">
        <f t="shared" si="114"/>
        <v>INSERT INTO Leader_Flavors(FlavorType, LeaderType, Flavor) SELECT 'FLAVOR_EXPANSION', Type, 8 FROM Leaders WHERE Type = 'LEADER_NEBUCHADNEZZAR';</v>
      </c>
      <c r="AJ62" s="172" t="str">
        <f t="shared" si="114"/>
        <v>INSERT INTO Leader_Flavors(FlavorType, LeaderType, Flavor) SELECT 'FLAVOR_EXPANSION', Type, 8 FROM Leaders WHERE Type = 'LEADER_PACAL';</v>
      </c>
      <c r="AK62" s="172" t="str">
        <f t="shared" si="114"/>
        <v>INSERT INTO Leader_Flavors(FlavorType, LeaderType, Flavor) SELECT 'FLAVOR_EXPANSION', Type, 8 FROM Leaders WHERE Type = 'LEADER_SULEIMAN';</v>
      </c>
      <c r="AL62" s="172" t="str">
        <f t="shared" si="114"/>
        <v>INSERT INTO Leader_Flavors(FlavorType, LeaderType, Flavor) SELECT 'FLAVOR_EXPANSION', Type, 8 FROM Leaders WHERE Type = 'LEADER_WASHINGTON';</v>
      </c>
      <c r="AM62" s="172" t="str">
        <f t="shared" si="114"/>
        <v>INSERT INTO Leader_Flavors(FlavorType, LeaderType, Flavor) SELECT 'FLAVOR_EXPANSION', Type, 8 FROM Leaders WHERE Type = 'LEADER_WILLIAM';</v>
      </c>
      <c r="AN62" s="173"/>
      <c r="AS62" s="357" t="str">
        <f t="shared" si="72"/>
        <v>else if(strFlavorName ==  "FLAVOR_EXPANSION")
{
	return 12;
}</v>
      </c>
      <c r="AT62" s="357" t="str">
        <f t="shared" si="72"/>
        <v/>
      </c>
      <c r="AU62" s="357" t="str">
        <f t="shared" si="72"/>
        <v/>
      </c>
      <c r="AV62" s="357" t="str">
        <f t="shared" si="72"/>
        <v/>
      </c>
      <c r="AY62" t="str">
        <f t="shared" si="69"/>
        <v>else if(strFlavorName ==  "FLAVOR_EXPANSION")
{
	return 12;
}</v>
      </c>
    </row>
    <row r="63" spans="2:51" ht="13.7" customHeight="1" x14ac:dyDescent="0.2">
      <c r="B63" s="145"/>
      <c r="C63" s="172" t="str">
        <f t="shared" ref="C63:K63" si="115">"INSERT INTO Leader_Flavors(FlavorType, LeaderType, Flavor) SELECT 'FLAVOR_"&amp;UPPER($A24)&amp;"', Type, "&amp;C24&amp;" FROM Leaders WHERE Type = 'LEADER_"&amp;UPPER(C$2)&amp;"';"</f>
        <v>INSERT INTO Leader_Flavors(FlavorType, LeaderType, Flavor) SELECT 'FLAVOR_SCIENCE', Type, 6 FROM Leaders WHERE Type = 'LEADER_ASKIA';</v>
      </c>
      <c r="D63" s="172" t="str">
        <f t="shared" si="115"/>
        <v>INSERT INTO Leader_Flavors(FlavorType, LeaderType, Flavor) SELECT 'FLAVOR_SCIENCE', Type, 6 FROM Leaders WHERE Type = 'LEADER_ATTILLA';</v>
      </c>
      <c r="E63" s="172" t="str">
        <f t="shared" si="115"/>
        <v>INSERT INTO Leader_Flavors(FlavorType, LeaderType, Flavor) SELECT 'FLAVOR_SCIENCE', Type, 6 FROM Leaders WHERE Type = 'LEADER_AUGUSTUS';</v>
      </c>
      <c r="F63" s="172" t="str">
        <f t="shared" si="115"/>
        <v>INSERT INTO Leader_Flavors(FlavorType, LeaderType, Flavor) SELECT 'FLAVOR_SCIENCE', Type, 6 FROM Leaders WHERE Type = 'LEADER_GENGHIS_KHAN';</v>
      </c>
      <c r="G63" s="172" t="str">
        <f t="shared" si="115"/>
        <v>INSERT INTO Leader_Flavors(FlavorType, LeaderType, Flavor) SELECT 'FLAVOR_SCIENCE', Type, 6 FROM Leaders WHERE Type = 'LEADER_HARALD';</v>
      </c>
      <c r="H63" s="172" t="str">
        <f t="shared" si="115"/>
        <v>INSERT INTO Leader_Flavors(FlavorType, LeaderType, Flavor) SELECT 'FLAVOR_SCIENCE', Type, 6 FROM Leaders WHERE Type = 'LEADER_ISABELLA';</v>
      </c>
      <c r="I63" s="172" t="str">
        <f t="shared" si="115"/>
        <v>INSERT INTO Leader_Flavors(FlavorType, LeaderType, Flavor) SELECT 'FLAVOR_SCIENCE', Type, 6 FROM Leaders WHERE Type = 'LEADER_NAPOLEON';</v>
      </c>
      <c r="J63" s="172" t="str">
        <f t="shared" si="115"/>
        <v>INSERT INTO Leader_Flavors(FlavorType, LeaderType, Flavor) SELECT 'FLAVOR_SCIENCE', Type, 6 FROM Leaders WHERE Type = 'LEADER_ODA_NOBUNAGA';</v>
      </c>
      <c r="K63" s="172" t="str">
        <f t="shared" si="115"/>
        <v>INSERT INTO Leader_Flavors(FlavorType, LeaderType, Flavor) SELECT 'FLAVOR_SCIENCE', Type, 6 FROM Leaders WHERE Type = 'LEADER_THEODORA';</v>
      </c>
      <c r="L63" s="172"/>
      <c r="M63" s="172" t="str">
        <f t="shared" si="112"/>
        <v>INSERT INTO Leader_Flavors(FlavorType, LeaderType, Flavor) SELECT 'FLAVOR_SCIENCE', Type, 6 FROM Leaders WHERE Type = 'LEADER_ALEXANDER';</v>
      </c>
      <c r="N63" s="172" t="str">
        <f t="shared" si="112"/>
        <v>INSERT INTO Leader_Flavors(FlavorType, LeaderType, Flavor) SELECT 'FLAVOR_SCIENCE', Type, 6 FROM Leaders WHERE Type = 'LEADER_BISMARCK';</v>
      </c>
      <c r="O63" s="172" t="str">
        <f t="shared" si="112"/>
        <v>INSERT INTO Leader_Flavors(FlavorType, LeaderType, Flavor) SELECT 'FLAVOR_SCIENCE', Type, 6 FROM Leaders WHERE Type = 'LEADER_CATHERINE';</v>
      </c>
      <c r="P63" s="172" t="str">
        <f t="shared" si="112"/>
        <v>INSERT INTO Leader_Flavors(FlavorType, LeaderType, Flavor) SELECT 'FLAVOR_SCIENCE', Type, 6 FROM Leaders WHERE Type = 'LEADER_ELIZABETH';</v>
      </c>
      <c r="Q63" s="172" t="str">
        <f t="shared" si="112"/>
        <v>INSERT INTO Leader_Flavors(FlavorType, LeaderType, Flavor) SELECT 'FLAVOR_SCIENCE', Type, 6 FROM Leaders WHERE Type = 'LEADER_GUSTAVUS';</v>
      </c>
      <c r="R63" s="172" t="str">
        <f t="shared" si="112"/>
        <v>INSERT INTO Leader_Flavors(FlavorType, LeaderType, Flavor) SELECT 'FLAVOR_SCIENCE', Type, 6 FROM Leaders WHERE Type = 'LEADER_HIAWATHA';</v>
      </c>
      <c r="S63" s="172" t="str">
        <f t="shared" si="112"/>
        <v>INSERT INTO Leader_Flavors(FlavorType, LeaderType, Flavor) SELECT 'FLAVOR_SCIENCE', Type, 6 FROM Leaders WHERE Type = 'LEADER_MONTEZUMA';</v>
      </c>
      <c r="T63" s="172" t="str">
        <f t="shared" si="112"/>
        <v>INSERT INTO Leader_Flavors(FlavorType, LeaderType, Flavor) SELECT 'FLAVOR_SCIENCE', Type, 6 FROM Leaders WHERE Type = 'LEADER_WU_ZETIAN';</v>
      </c>
      <c r="U63" s="172"/>
      <c r="V63" s="172" t="str">
        <f t="shared" si="113"/>
        <v>INSERT INTO Leader_Flavors(FlavorType, LeaderType, Flavor) SELECT 'FLAVOR_SCIENCE', Type, 6 FROM Leaders WHERE Type = 'LEADER_GANDHI';</v>
      </c>
      <c r="W63" s="172" t="str">
        <f t="shared" si="113"/>
        <v>INSERT INTO Leader_Flavors(FlavorType, LeaderType, Flavor) SELECT 'FLAVOR_SCIENCE', Type, 6 FROM Leaders WHERE Type = 'LEADER_HAILE';</v>
      </c>
      <c r="X63" s="172" t="str">
        <f t="shared" si="113"/>
        <v>INSERT INTO Leader_Flavors(FlavorType, LeaderType, Flavor) SELECT 'FLAVOR_SCIENCE', Type, 6 FROM Leaders WHERE Type = 'LEADER_KAMEHAMEHA';</v>
      </c>
      <c r="Y63" s="172" t="str">
        <f t="shared" si="113"/>
        <v>INSERT INTO Leader_Flavors(FlavorType, LeaderType, Flavor) SELECT 'FLAVOR_SCIENCE', Type, 6 FROM Leaders WHERE Type = 'LEADER_MARIA';</v>
      </c>
      <c r="Z63" s="172" t="str">
        <f t="shared" si="113"/>
        <v>INSERT INTO Leader_Flavors(FlavorType, LeaderType, Flavor) SELECT 'FLAVOR_SCIENCE', Type, 6 FROM Leaders WHERE Type = 'LEADER_PACHACUTI';</v>
      </c>
      <c r="AA63" s="172" t="str">
        <f t="shared" si="113"/>
        <v>INSERT INTO Leader_Flavors(FlavorType, LeaderType, Flavor) SELECT 'FLAVOR_SCIENCE', Type, 6 FROM Leaders WHERE Type = 'LEADER_RAMESSES';</v>
      </c>
      <c r="AB63" s="172" t="str">
        <f t="shared" si="113"/>
        <v>INSERT INTO Leader_Flavors(FlavorType, LeaderType, Flavor) SELECT 'FLAVOR_SCIENCE', Type, 6 FROM Leaders WHERE Type = 'LEADER_RAMKHAMHAENG';</v>
      </c>
      <c r="AC63" s="172" t="str">
        <f t="shared" si="113"/>
        <v>INSERT INTO Leader_Flavors(FlavorType, LeaderType, Flavor) SELECT 'FLAVOR_SCIENCE', Type, 6 FROM Leaders WHERE Type = 'LEADER_SEJONG';</v>
      </c>
      <c r="AD63" s="172"/>
      <c r="AE63" s="172" t="str">
        <f t="shared" ref="AE63:AM63" si="116">"INSERT INTO Leader_Flavors(FlavorType, LeaderType, Flavor) SELECT 'FLAVOR_"&amp;UPPER($A24)&amp;"', Type, "&amp;AE24&amp;" FROM Leaders WHERE Type = 'LEADER_"&amp;UPPER(AE$2)&amp;"';"</f>
        <v>INSERT INTO Leader_Flavors(FlavorType, LeaderType, Flavor) SELECT 'FLAVOR_SCIENCE', Type, 8 FROM Leaders WHERE Type = 'LEADER_BOUDICA';</v>
      </c>
      <c r="AF63" s="172" t="str">
        <f t="shared" si="116"/>
        <v>INSERT INTO Leader_Flavors(FlavorType, LeaderType, Flavor) SELECT 'FLAVOR_SCIENCE', Type, 8 FROM Leaders WHERE Type = 'LEADER_DARIUS';</v>
      </c>
      <c r="AG63" s="172" t="str">
        <f t="shared" si="116"/>
        <v>INSERT INTO Leader_Flavors(FlavorType, LeaderType, Flavor) SELECT 'FLAVOR_SCIENCE', Type, 8 FROM Leaders WHERE Type = 'LEADER_DIDO';</v>
      </c>
      <c r="AH63" s="172" t="str">
        <f t="shared" si="116"/>
        <v>INSERT INTO Leader_Flavors(FlavorType, LeaderType, Flavor) SELECT 'FLAVOR_SCIENCE', Type, 8 FROM Leaders WHERE Type = 'LEADER_HARUN_AL_RASHID';</v>
      </c>
      <c r="AI63" s="172" t="str">
        <f t="shared" si="116"/>
        <v>INSERT INTO Leader_Flavors(FlavorType, LeaderType, Flavor) SELECT 'FLAVOR_SCIENCE', Type, 8 FROM Leaders WHERE Type = 'LEADER_NEBUCHADNEZZAR';</v>
      </c>
      <c r="AJ63" s="172" t="str">
        <f t="shared" si="116"/>
        <v>INSERT INTO Leader_Flavors(FlavorType, LeaderType, Flavor) SELECT 'FLAVOR_SCIENCE', Type, 8 FROM Leaders WHERE Type = 'LEADER_PACAL';</v>
      </c>
      <c r="AK63" s="172" t="str">
        <f t="shared" si="116"/>
        <v>INSERT INTO Leader_Flavors(FlavorType, LeaderType, Flavor) SELECT 'FLAVOR_SCIENCE', Type, 8 FROM Leaders WHERE Type = 'LEADER_SULEIMAN';</v>
      </c>
      <c r="AL63" s="172" t="str">
        <f t="shared" si="116"/>
        <v>INSERT INTO Leader_Flavors(FlavorType, LeaderType, Flavor) SELECT 'FLAVOR_SCIENCE', Type, 8 FROM Leaders WHERE Type = 'LEADER_WASHINGTON';</v>
      </c>
      <c r="AM63" s="172" t="str">
        <f t="shared" si="116"/>
        <v>INSERT INTO Leader_Flavors(FlavorType, LeaderType, Flavor) SELECT 'FLAVOR_SCIENCE', Type, 8 FROM Leaders WHERE Type = 'LEADER_WILLIAM';</v>
      </c>
      <c r="AN63" s="173"/>
      <c r="AS63" s="357" t="str">
        <f t="shared" si="72"/>
        <v/>
      </c>
      <c r="AT63" s="357" t="str">
        <f t="shared" si="72"/>
        <v/>
      </c>
      <c r="AU63" s="357" t="str">
        <f t="shared" si="72"/>
        <v/>
      </c>
      <c r="AV63" s="357" t="str">
        <f t="shared" si="72"/>
        <v>else if(strFlavorName ==  "FLAVOR_SCIENCE")
{
	return 12;
}</v>
      </c>
      <c r="AY63" t="str">
        <f t="shared" si="69"/>
        <v/>
      </c>
    </row>
    <row r="64" spans="2:51" ht="13.7" customHeight="1" x14ac:dyDescent="0.2">
      <c r="B64" s="145"/>
      <c r="C64" s="172" t="str">
        <f t="shared" ref="C64:K64" si="117">"INSERT INTO Leader_Flavors(FlavorType, LeaderType, Flavor) SELECT 'FLAVOR_"&amp;UPPER($A25)&amp;"', Type, "&amp;C25&amp;" FROM Leaders WHERE Type = 'LEADER_"&amp;UPPER(C$2)&amp;"';"</f>
        <v>INSERT INTO Leader_Flavors(FlavorType, LeaderType, Flavor) SELECT 'FLAVOR_CULTURE', Type, 2 FROM Leaders WHERE Type = 'LEADER_ASKIA';</v>
      </c>
      <c r="D64" s="172" t="str">
        <f t="shared" si="117"/>
        <v>INSERT INTO Leader_Flavors(FlavorType, LeaderType, Flavor) SELECT 'FLAVOR_CULTURE', Type, 2 FROM Leaders WHERE Type = 'LEADER_ATTILLA';</v>
      </c>
      <c r="E64" s="172" t="str">
        <f t="shared" si="117"/>
        <v>INSERT INTO Leader_Flavors(FlavorType, LeaderType, Flavor) SELECT 'FLAVOR_CULTURE', Type, 2 FROM Leaders WHERE Type = 'LEADER_AUGUSTUS';</v>
      </c>
      <c r="F64" s="172" t="str">
        <f t="shared" si="117"/>
        <v>INSERT INTO Leader_Flavors(FlavorType, LeaderType, Flavor) SELECT 'FLAVOR_CULTURE', Type, 2 FROM Leaders WHERE Type = 'LEADER_GENGHIS_KHAN';</v>
      </c>
      <c r="G64" s="172" t="str">
        <f t="shared" si="117"/>
        <v>INSERT INTO Leader_Flavors(FlavorType, LeaderType, Flavor) SELECT 'FLAVOR_CULTURE', Type, 2 FROM Leaders WHERE Type = 'LEADER_HARALD';</v>
      </c>
      <c r="H64" s="172" t="str">
        <f t="shared" si="117"/>
        <v>INSERT INTO Leader_Flavors(FlavorType, LeaderType, Flavor) SELECT 'FLAVOR_CULTURE', Type, 2 FROM Leaders WHERE Type = 'LEADER_ISABELLA';</v>
      </c>
      <c r="I64" s="172" t="str">
        <f t="shared" si="117"/>
        <v>INSERT INTO Leader_Flavors(FlavorType, LeaderType, Flavor) SELECT 'FLAVOR_CULTURE', Type, 2 FROM Leaders WHERE Type = 'LEADER_NAPOLEON';</v>
      </c>
      <c r="J64" s="172" t="str">
        <f t="shared" si="117"/>
        <v>INSERT INTO Leader_Flavors(FlavorType, LeaderType, Flavor) SELECT 'FLAVOR_CULTURE', Type, 2 FROM Leaders WHERE Type = 'LEADER_ODA_NOBUNAGA';</v>
      </c>
      <c r="K64" s="172" t="str">
        <f t="shared" si="117"/>
        <v>INSERT INTO Leader_Flavors(FlavorType, LeaderType, Flavor) SELECT 'FLAVOR_CULTURE', Type, 2 FROM Leaders WHERE Type = 'LEADER_THEODORA';</v>
      </c>
      <c r="L64" s="172"/>
      <c r="M64" s="172" t="str">
        <f t="shared" si="112"/>
        <v>INSERT INTO Leader_Flavors(FlavorType, LeaderType, Flavor) SELECT 'FLAVOR_CULTURE', Type, 2 FROM Leaders WHERE Type = 'LEADER_ALEXANDER';</v>
      </c>
      <c r="N64" s="172" t="str">
        <f t="shared" si="112"/>
        <v>INSERT INTO Leader_Flavors(FlavorType, LeaderType, Flavor) SELECT 'FLAVOR_CULTURE', Type, 2 FROM Leaders WHERE Type = 'LEADER_BISMARCK';</v>
      </c>
      <c r="O64" s="172" t="str">
        <f t="shared" si="112"/>
        <v>INSERT INTO Leader_Flavors(FlavorType, LeaderType, Flavor) SELECT 'FLAVOR_CULTURE', Type, 2 FROM Leaders WHERE Type = 'LEADER_CATHERINE';</v>
      </c>
      <c r="P64" s="172" t="str">
        <f t="shared" si="112"/>
        <v>INSERT INTO Leader_Flavors(FlavorType, LeaderType, Flavor) SELECT 'FLAVOR_CULTURE', Type, 2 FROM Leaders WHERE Type = 'LEADER_ELIZABETH';</v>
      </c>
      <c r="Q64" s="172" t="str">
        <f t="shared" si="112"/>
        <v>INSERT INTO Leader_Flavors(FlavorType, LeaderType, Flavor) SELECT 'FLAVOR_CULTURE', Type, 2 FROM Leaders WHERE Type = 'LEADER_GUSTAVUS';</v>
      </c>
      <c r="R64" s="172" t="str">
        <f t="shared" si="112"/>
        <v>INSERT INTO Leader_Flavors(FlavorType, LeaderType, Flavor) SELECT 'FLAVOR_CULTURE', Type, 2 FROM Leaders WHERE Type = 'LEADER_HIAWATHA';</v>
      </c>
      <c r="S64" s="172" t="str">
        <f t="shared" si="112"/>
        <v>INSERT INTO Leader_Flavors(FlavorType, LeaderType, Flavor) SELECT 'FLAVOR_CULTURE', Type, 2 FROM Leaders WHERE Type = 'LEADER_MONTEZUMA';</v>
      </c>
      <c r="T64" s="172" t="str">
        <f t="shared" si="112"/>
        <v>INSERT INTO Leader_Flavors(FlavorType, LeaderType, Flavor) SELECT 'FLAVOR_CULTURE', Type, 2 FROM Leaders WHERE Type = 'LEADER_WU_ZETIAN';</v>
      </c>
      <c r="U64" s="172"/>
      <c r="V64" s="172" t="str">
        <f t="shared" si="113"/>
        <v>INSERT INTO Leader_Flavors(FlavorType, LeaderType, Flavor) SELECT 'FLAVOR_CULTURE', Type, 8 FROM Leaders WHERE Type = 'LEADER_GANDHI';</v>
      </c>
      <c r="W64" s="172" t="str">
        <f t="shared" si="113"/>
        <v>INSERT INTO Leader_Flavors(FlavorType, LeaderType, Flavor) SELECT 'FLAVOR_CULTURE', Type, 8 FROM Leaders WHERE Type = 'LEADER_HAILE';</v>
      </c>
      <c r="X64" s="172" t="str">
        <f t="shared" si="113"/>
        <v>INSERT INTO Leader_Flavors(FlavorType, LeaderType, Flavor) SELECT 'FLAVOR_CULTURE', Type, 8 FROM Leaders WHERE Type = 'LEADER_KAMEHAMEHA';</v>
      </c>
      <c r="Y64" s="172" t="str">
        <f t="shared" si="113"/>
        <v>INSERT INTO Leader_Flavors(FlavorType, LeaderType, Flavor) SELECT 'FLAVOR_CULTURE', Type, 8 FROM Leaders WHERE Type = 'LEADER_MARIA';</v>
      </c>
      <c r="Z64" s="172" t="str">
        <f t="shared" si="113"/>
        <v>INSERT INTO Leader_Flavors(FlavorType, LeaderType, Flavor) SELECT 'FLAVOR_CULTURE', Type, 8 FROM Leaders WHERE Type = 'LEADER_PACHACUTI';</v>
      </c>
      <c r="AA64" s="172" t="str">
        <f t="shared" si="113"/>
        <v>INSERT INTO Leader_Flavors(FlavorType, LeaderType, Flavor) SELECT 'FLAVOR_CULTURE', Type, 8 FROM Leaders WHERE Type = 'LEADER_RAMESSES';</v>
      </c>
      <c r="AB64" s="172" t="str">
        <f t="shared" si="113"/>
        <v>INSERT INTO Leader_Flavors(FlavorType, LeaderType, Flavor) SELECT 'FLAVOR_CULTURE', Type, 8 FROM Leaders WHERE Type = 'LEADER_RAMKHAMHAENG';</v>
      </c>
      <c r="AC64" s="172" t="str">
        <f t="shared" si="113"/>
        <v>INSERT INTO Leader_Flavors(FlavorType, LeaderType, Flavor) SELECT 'FLAVOR_CULTURE', Type, 8 FROM Leaders WHERE Type = 'LEADER_SEJONG';</v>
      </c>
      <c r="AD64" s="172"/>
      <c r="AE64" s="172" t="str">
        <f t="shared" ref="AE64:AM64" si="118">"INSERT INTO Leader_Flavors(FlavorType, LeaderType, Flavor) SELECT 'FLAVOR_"&amp;UPPER($A25)&amp;"', Type, "&amp;AE25&amp;" FROM Leaders WHERE Type = 'LEADER_"&amp;UPPER(AE$2)&amp;"';"</f>
        <v>INSERT INTO Leader_Flavors(FlavorType, LeaderType, Flavor) SELECT 'FLAVOR_CULTURE', Type, 4 FROM Leaders WHERE Type = 'LEADER_BOUDICA';</v>
      </c>
      <c r="AF64" s="172" t="str">
        <f t="shared" si="118"/>
        <v>INSERT INTO Leader_Flavors(FlavorType, LeaderType, Flavor) SELECT 'FLAVOR_CULTURE', Type, 8 FROM Leaders WHERE Type = 'LEADER_DARIUS';</v>
      </c>
      <c r="AG64" s="172" t="str">
        <f t="shared" si="118"/>
        <v>INSERT INTO Leader_Flavors(FlavorType, LeaderType, Flavor) SELECT 'FLAVOR_CULTURE', Type, 4 FROM Leaders WHERE Type = 'LEADER_DIDO';</v>
      </c>
      <c r="AH64" s="172" t="str">
        <f t="shared" si="118"/>
        <v>INSERT INTO Leader_Flavors(FlavorType, LeaderType, Flavor) SELECT 'FLAVOR_CULTURE', Type, 4 FROM Leaders WHERE Type = 'LEADER_HARUN_AL_RASHID';</v>
      </c>
      <c r="AI64" s="172" t="str">
        <f t="shared" si="118"/>
        <v>INSERT INTO Leader_Flavors(FlavorType, LeaderType, Flavor) SELECT 'FLAVOR_CULTURE', Type, 4 FROM Leaders WHERE Type = 'LEADER_NEBUCHADNEZZAR';</v>
      </c>
      <c r="AJ64" s="172" t="str">
        <f t="shared" si="118"/>
        <v>INSERT INTO Leader_Flavors(FlavorType, LeaderType, Flavor) SELECT 'FLAVOR_CULTURE', Type, 4 FROM Leaders WHERE Type = 'LEADER_PACAL';</v>
      </c>
      <c r="AK64" s="172" t="str">
        <f t="shared" si="118"/>
        <v>INSERT INTO Leader_Flavors(FlavorType, LeaderType, Flavor) SELECT 'FLAVOR_CULTURE', Type, 4 FROM Leaders WHERE Type = 'LEADER_SULEIMAN';</v>
      </c>
      <c r="AL64" s="172" t="str">
        <f t="shared" si="118"/>
        <v>INSERT INTO Leader_Flavors(FlavorType, LeaderType, Flavor) SELECT 'FLAVOR_CULTURE', Type, 4 FROM Leaders WHERE Type = 'LEADER_WASHINGTON';</v>
      </c>
      <c r="AM64" s="172" t="str">
        <f t="shared" si="118"/>
        <v>INSERT INTO Leader_Flavors(FlavorType, LeaderType, Flavor) SELECT 'FLAVOR_CULTURE', Type, 4 FROM Leaders WHERE Type = 'LEADER_WILLIAM';</v>
      </c>
      <c r="AN64" s="173"/>
      <c r="AS64" s="357" t="str">
        <f t="shared" si="72"/>
        <v/>
      </c>
      <c r="AT64" s="357" t="str">
        <f t="shared" si="72"/>
        <v/>
      </c>
      <c r="AU64" s="357" t="str">
        <f t="shared" si="72"/>
        <v>else if(strFlavorName ==  "FLAVOR_CULTURE")
{
	return 7;
}</v>
      </c>
      <c r="AV64" s="357" t="str">
        <f t="shared" si="72"/>
        <v/>
      </c>
      <c r="AY64" t="str">
        <f t="shared" si="69"/>
        <v/>
      </c>
    </row>
    <row r="65" spans="2:51" ht="13.7" customHeight="1" x14ac:dyDescent="0.2">
      <c r="B65" s="145"/>
      <c r="C65" s="172" t="str">
        <f t="shared" ref="C65:K65" si="119">"INSERT INTO Leader_Flavors(FlavorType, LeaderType, Flavor) SELECT 'FLAVOR_"&amp;UPPER($A26)&amp;"', Type, "&amp;C26&amp;" FROM Leaders WHERE Type = 'LEADER_"&amp;UPPER(C$2)&amp;"';"</f>
        <v>INSERT INTO Leader_Flavors(FlavorType, LeaderType, Flavor) SELECT 'FLAVOR_HAPPINESS', Type, 8 FROM Leaders WHERE Type = 'LEADER_ASKIA';</v>
      </c>
      <c r="D65" s="172" t="str">
        <f t="shared" si="119"/>
        <v>INSERT INTO Leader_Flavors(FlavorType, LeaderType, Flavor) SELECT 'FLAVOR_HAPPINESS', Type, 8 FROM Leaders WHERE Type = 'LEADER_ATTILLA';</v>
      </c>
      <c r="E65" s="172" t="str">
        <f t="shared" si="119"/>
        <v>INSERT INTO Leader_Flavors(FlavorType, LeaderType, Flavor) SELECT 'FLAVOR_HAPPINESS', Type, 8 FROM Leaders WHERE Type = 'LEADER_AUGUSTUS';</v>
      </c>
      <c r="F65" s="172" t="str">
        <f t="shared" si="119"/>
        <v>INSERT INTO Leader_Flavors(FlavorType, LeaderType, Flavor) SELECT 'FLAVOR_HAPPINESS', Type, 8 FROM Leaders WHERE Type = 'LEADER_GENGHIS_KHAN';</v>
      </c>
      <c r="G65" s="172" t="str">
        <f t="shared" si="119"/>
        <v>INSERT INTO Leader_Flavors(FlavorType, LeaderType, Flavor) SELECT 'FLAVOR_HAPPINESS', Type, 8 FROM Leaders WHERE Type = 'LEADER_HARALD';</v>
      </c>
      <c r="H65" s="172" t="str">
        <f t="shared" si="119"/>
        <v>INSERT INTO Leader_Flavors(FlavorType, LeaderType, Flavor) SELECT 'FLAVOR_HAPPINESS', Type, 8 FROM Leaders WHERE Type = 'LEADER_ISABELLA';</v>
      </c>
      <c r="I65" s="172" t="str">
        <f t="shared" si="119"/>
        <v>INSERT INTO Leader_Flavors(FlavorType, LeaderType, Flavor) SELECT 'FLAVOR_HAPPINESS', Type, 8 FROM Leaders WHERE Type = 'LEADER_NAPOLEON';</v>
      </c>
      <c r="J65" s="172" t="str">
        <f t="shared" si="119"/>
        <v>INSERT INTO Leader_Flavors(FlavorType, LeaderType, Flavor) SELECT 'FLAVOR_HAPPINESS', Type, 8 FROM Leaders WHERE Type = 'LEADER_ODA_NOBUNAGA';</v>
      </c>
      <c r="K65" s="172" t="str">
        <f t="shared" si="119"/>
        <v>INSERT INTO Leader_Flavors(FlavorType, LeaderType, Flavor) SELECT 'FLAVOR_HAPPINESS', Type, 8 FROM Leaders WHERE Type = 'LEADER_THEODORA';</v>
      </c>
      <c r="L65" s="172"/>
      <c r="M65" s="172" t="str">
        <f t="shared" si="112"/>
        <v>INSERT INTO Leader_Flavors(FlavorType, LeaderType, Flavor) SELECT 'FLAVOR_HAPPINESS', Type, 8 FROM Leaders WHERE Type = 'LEADER_ALEXANDER';</v>
      </c>
      <c r="N65" s="172" t="str">
        <f t="shared" si="112"/>
        <v>INSERT INTO Leader_Flavors(FlavorType, LeaderType, Flavor) SELECT 'FLAVOR_HAPPINESS', Type, 8 FROM Leaders WHERE Type = 'LEADER_BISMARCK';</v>
      </c>
      <c r="O65" s="172" t="str">
        <f t="shared" si="112"/>
        <v>INSERT INTO Leader_Flavors(FlavorType, LeaderType, Flavor) SELECT 'FLAVOR_HAPPINESS', Type, 8 FROM Leaders WHERE Type = 'LEADER_CATHERINE';</v>
      </c>
      <c r="P65" s="172" t="str">
        <f t="shared" si="112"/>
        <v>INSERT INTO Leader_Flavors(FlavorType, LeaderType, Flavor) SELECT 'FLAVOR_HAPPINESS', Type, 8 FROM Leaders WHERE Type = 'LEADER_ELIZABETH';</v>
      </c>
      <c r="Q65" s="172" t="str">
        <f t="shared" si="112"/>
        <v>INSERT INTO Leader_Flavors(FlavorType, LeaderType, Flavor) SELECT 'FLAVOR_HAPPINESS', Type, 8 FROM Leaders WHERE Type = 'LEADER_GUSTAVUS';</v>
      </c>
      <c r="R65" s="172" t="str">
        <f t="shared" si="112"/>
        <v>INSERT INTO Leader_Flavors(FlavorType, LeaderType, Flavor) SELECT 'FLAVOR_HAPPINESS', Type, 8 FROM Leaders WHERE Type = 'LEADER_HIAWATHA';</v>
      </c>
      <c r="S65" s="172" t="str">
        <f t="shared" si="112"/>
        <v>INSERT INTO Leader_Flavors(FlavorType, LeaderType, Flavor) SELECT 'FLAVOR_HAPPINESS', Type, 8 FROM Leaders WHERE Type = 'LEADER_MONTEZUMA';</v>
      </c>
      <c r="T65" s="172" t="str">
        <f t="shared" si="112"/>
        <v>INSERT INTO Leader_Flavors(FlavorType, LeaderType, Flavor) SELECT 'FLAVOR_HAPPINESS', Type, 8 FROM Leaders WHERE Type = 'LEADER_WU_ZETIAN';</v>
      </c>
      <c r="U65" s="172"/>
      <c r="V65" s="172" t="str">
        <f t="shared" si="113"/>
        <v>INSERT INTO Leader_Flavors(FlavorType, LeaderType, Flavor) SELECT 'FLAVOR_HAPPINESS', Type, 8 FROM Leaders WHERE Type = 'LEADER_GANDHI';</v>
      </c>
      <c r="W65" s="172" t="str">
        <f t="shared" si="113"/>
        <v>INSERT INTO Leader_Flavors(FlavorType, LeaderType, Flavor) SELECT 'FLAVOR_HAPPINESS', Type, 6 FROM Leaders WHERE Type = 'LEADER_HAILE';</v>
      </c>
      <c r="X65" s="172" t="str">
        <f t="shared" si="113"/>
        <v>INSERT INTO Leader_Flavors(FlavorType, LeaderType, Flavor) SELECT 'FLAVOR_HAPPINESS', Type, 6 FROM Leaders WHERE Type = 'LEADER_KAMEHAMEHA';</v>
      </c>
      <c r="Y65" s="172" t="str">
        <f t="shared" si="113"/>
        <v>INSERT INTO Leader_Flavors(FlavorType, LeaderType, Flavor) SELECT 'FLAVOR_HAPPINESS', Type, 6 FROM Leaders WHERE Type = 'LEADER_MARIA';</v>
      </c>
      <c r="Z65" s="172" t="str">
        <f t="shared" si="113"/>
        <v>INSERT INTO Leader_Flavors(FlavorType, LeaderType, Flavor) SELECT 'FLAVOR_HAPPINESS', Type, 6 FROM Leaders WHERE Type = 'LEADER_PACHACUTI';</v>
      </c>
      <c r="AA65" s="172" t="str">
        <f t="shared" si="113"/>
        <v>INSERT INTO Leader_Flavors(FlavorType, LeaderType, Flavor) SELECT 'FLAVOR_HAPPINESS', Type, 6 FROM Leaders WHERE Type = 'LEADER_RAMESSES';</v>
      </c>
      <c r="AB65" s="172" t="str">
        <f t="shared" si="113"/>
        <v>INSERT INTO Leader_Flavors(FlavorType, LeaderType, Flavor) SELECT 'FLAVOR_HAPPINESS', Type, 6 FROM Leaders WHERE Type = 'LEADER_RAMKHAMHAENG';</v>
      </c>
      <c r="AC65" s="172" t="str">
        <f t="shared" si="113"/>
        <v>INSERT INTO Leader_Flavors(FlavorType, LeaderType, Flavor) SELECT 'FLAVOR_HAPPINESS', Type, 6 FROM Leaders WHERE Type = 'LEADER_SEJONG';</v>
      </c>
      <c r="AD65" s="172"/>
      <c r="AE65" s="172" t="str">
        <f t="shared" ref="AE65:AM65" si="120">"INSERT INTO Leader_Flavors(FlavorType, LeaderType, Flavor) SELECT 'FLAVOR_"&amp;UPPER($A26)&amp;"', Type, "&amp;AE26&amp;" FROM Leaders WHERE Type = 'LEADER_"&amp;UPPER(AE$2)&amp;"';"</f>
        <v>INSERT INTO Leader_Flavors(FlavorType, LeaderType, Flavor) SELECT 'FLAVOR_HAPPINESS', Type, 6 FROM Leaders WHERE Type = 'LEADER_BOUDICA';</v>
      </c>
      <c r="AF65" s="172" t="str">
        <f t="shared" si="120"/>
        <v>INSERT INTO Leader_Flavors(FlavorType, LeaderType, Flavor) SELECT 'FLAVOR_HAPPINESS', Type, 6 FROM Leaders WHERE Type = 'LEADER_DARIUS';</v>
      </c>
      <c r="AG65" s="172" t="str">
        <f t="shared" si="120"/>
        <v>INSERT INTO Leader_Flavors(FlavorType, LeaderType, Flavor) SELECT 'FLAVOR_HAPPINESS', Type, 6 FROM Leaders WHERE Type = 'LEADER_DIDO';</v>
      </c>
      <c r="AH65" s="172" t="str">
        <f t="shared" si="120"/>
        <v>INSERT INTO Leader_Flavors(FlavorType, LeaderType, Flavor) SELECT 'FLAVOR_HAPPINESS', Type, 6 FROM Leaders WHERE Type = 'LEADER_HARUN_AL_RASHID';</v>
      </c>
      <c r="AI65" s="172" t="str">
        <f t="shared" si="120"/>
        <v>INSERT INTO Leader_Flavors(FlavorType, LeaderType, Flavor) SELECT 'FLAVOR_HAPPINESS', Type, 6 FROM Leaders WHERE Type = 'LEADER_NEBUCHADNEZZAR';</v>
      </c>
      <c r="AJ65" s="172" t="str">
        <f t="shared" si="120"/>
        <v>INSERT INTO Leader_Flavors(FlavorType, LeaderType, Flavor) SELECT 'FLAVOR_HAPPINESS', Type, 6 FROM Leaders WHERE Type = 'LEADER_PACAL';</v>
      </c>
      <c r="AK65" s="172" t="str">
        <f t="shared" si="120"/>
        <v>INSERT INTO Leader_Flavors(FlavorType, LeaderType, Flavor) SELECT 'FLAVOR_HAPPINESS', Type, 6 FROM Leaders WHERE Type = 'LEADER_SULEIMAN';</v>
      </c>
      <c r="AL65" s="172" t="str">
        <f t="shared" si="120"/>
        <v>INSERT INTO Leader_Flavors(FlavorType, LeaderType, Flavor) SELECT 'FLAVOR_HAPPINESS', Type, 6 FROM Leaders WHERE Type = 'LEADER_WASHINGTON';</v>
      </c>
      <c r="AM65" s="172" t="str">
        <f t="shared" si="120"/>
        <v>INSERT INTO Leader_Flavors(FlavorType, LeaderType, Flavor) SELECT 'FLAVOR_HAPPINESS', Type, 6 FROM Leaders WHERE Type = 'LEADER_WILLIAM';</v>
      </c>
      <c r="AN65" s="173"/>
      <c r="AS65" s="357" t="str">
        <f t="shared" si="72"/>
        <v>else if(strFlavorName ==  "FLAVOR_HAPPINESS")
{
	return 13;
}</v>
      </c>
      <c r="AT65" s="357" t="str">
        <f t="shared" si="72"/>
        <v/>
      </c>
      <c r="AU65" s="357" t="str">
        <f t="shared" si="72"/>
        <v/>
      </c>
      <c r="AV65" s="357" t="str">
        <f t="shared" si="72"/>
        <v/>
      </c>
      <c r="AY65" t="str">
        <f t="shared" si="69"/>
        <v>else if(strFlavorName ==  "FLAVOR_HAPPINESS")
{
	return 13;
}</v>
      </c>
    </row>
    <row r="66" spans="2:51" ht="13.7" customHeight="1" x14ac:dyDescent="0.2">
      <c r="B66" s="145"/>
      <c r="C66" s="172" t="str">
        <f t="shared" ref="C66:K66" si="121">"INSERT INTO Leader_Flavors(FlavorType, LeaderType, Flavor) SELECT 'FLAVOR_"&amp;UPPER($A27)&amp;"', Type, "&amp;C27&amp;" FROM Leaders WHERE Type = 'LEADER_"&amp;UPPER(C$2)&amp;"';"</f>
        <v>INSERT INTO Leader_Flavors(FlavorType, LeaderType, Flavor) SELECT 'FLAVOR_GROWTH', Type, 4 FROM Leaders WHERE Type = 'LEADER_ASKIA';</v>
      </c>
      <c r="D66" s="172" t="str">
        <f t="shared" si="121"/>
        <v>INSERT INTO Leader_Flavors(FlavorType, LeaderType, Flavor) SELECT 'FLAVOR_GROWTH', Type, 4 FROM Leaders WHERE Type = 'LEADER_ATTILLA';</v>
      </c>
      <c r="E66" s="172" t="str">
        <f t="shared" si="121"/>
        <v>INSERT INTO Leader_Flavors(FlavorType, LeaderType, Flavor) SELECT 'FLAVOR_GROWTH', Type, 4 FROM Leaders WHERE Type = 'LEADER_AUGUSTUS';</v>
      </c>
      <c r="F66" s="172" t="str">
        <f t="shared" si="121"/>
        <v>INSERT INTO Leader_Flavors(FlavorType, LeaderType, Flavor) SELECT 'FLAVOR_GROWTH', Type, 4 FROM Leaders WHERE Type = 'LEADER_GENGHIS_KHAN';</v>
      </c>
      <c r="G66" s="172" t="str">
        <f t="shared" si="121"/>
        <v>INSERT INTO Leader_Flavors(FlavorType, LeaderType, Flavor) SELECT 'FLAVOR_GROWTH', Type, 4 FROM Leaders WHERE Type = 'LEADER_HARALD';</v>
      </c>
      <c r="H66" s="172" t="str">
        <f t="shared" si="121"/>
        <v>INSERT INTO Leader_Flavors(FlavorType, LeaderType, Flavor) SELECT 'FLAVOR_GROWTH', Type, 4 FROM Leaders WHERE Type = 'LEADER_ISABELLA';</v>
      </c>
      <c r="I66" s="172" t="str">
        <f t="shared" si="121"/>
        <v>INSERT INTO Leader_Flavors(FlavorType, LeaderType, Flavor) SELECT 'FLAVOR_GROWTH', Type, 4 FROM Leaders WHERE Type = 'LEADER_NAPOLEON';</v>
      </c>
      <c r="J66" s="172" t="str">
        <f t="shared" si="121"/>
        <v>INSERT INTO Leader_Flavors(FlavorType, LeaderType, Flavor) SELECT 'FLAVOR_GROWTH', Type, 4 FROM Leaders WHERE Type = 'LEADER_ODA_NOBUNAGA';</v>
      </c>
      <c r="K66" s="172" t="str">
        <f t="shared" si="121"/>
        <v>INSERT INTO Leader_Flavors(FlavorType, LeaderType, Flavor) SELECT 'FLAVOR_GROWTH', Type, 4 FROM Leaders WHERE Type = 'LEADER_THEODORA';</v>
      </c>
      <c r="L66" s="172"/>
      <c r="M66" s="172" t="str">
        <f t="shared" si="112"/>
        <v>INSERT INTO Leader_Flavors(FlavorType, LeaderType, Flavor) SELECT 'FLAVOR_GROWTH', Type, 6 FROM Leaders WHERE Type = 'LEADER_ALEXANDER';</v>
      </c>
      <c r="N66" s="172" t="str">
        <f t="shared" si="112"/>
        <v>INSERT INTO Leader_Flavors(FlavorType, LeaderType, Flavor) SELECT 'FLAVOR_GROWTH', Type, 6 FROM Leaders WHERE Type = 'LEADER_BISMARCK';</v>
      </c>
      <c r="O66" s="172" t="str">
        <f t="shared" si="112"/>
        <v>INSERT INTO Leader_Flavors(FlavorType, LeaderType, Flavor) SELECT 'FLAVOR_GROWTH', Type, 6 FROM Leaders WHERE Type = 'LEADER_CATHERINE';</v>
      </c>
      <c r="P66" s="172" t="str">
        <f t="shared" si="112"/>
        <v>INSERT INTO Leader_Flavors(FlavorType, LeaderType, Flavor) SELECT 'FLAVOR_GROWTH', Type, 6 FROM Leaders WHERE Type = 'LEADER_ELIZABETH';</v>
      </c>
      <c r="Q66" s="172" t="str">
        <f t="shared" si="112"/>
        <v>INSERT INTO Leader_Flavors(FlavorType, LeaderType, Flavor) SELECT 'FLAVOR_GROWTH', Type, 6 FROM Leaders WHERE Type = 'LEADER_GUSTAVUS';</v>
      </c>
      <c r="R66" s="172" t="str">
        <f t="shared" si="112"/>
        <v>INSERT INTO Leader_Flavors(FlavorType, LeaderType, Flavor) SELECT 'FLAVOR_GROWTH', Type, 6 FROM Leaders WHERE Type = 'LEADER_HIAWATHA';</v>
      </c>
      <c r="S66" s="172" t="str">
        <f t="shared" si="112"/>
        <v>INSERT INTO Leader_Flavors(FlavorType, LeaderType, Flavor) SELECT 'FLAVOR_GROWTH', Type, 6 FROM Leaders WHERE Type = 'LEADER_MONTEZUMA';</v>
      </c>
      <c r="T66" s="172" t="str">
        <f t="shared" si="112"/>
        <v>INSERT INTO Leader_Flavors(FlavorType, LeaderType, Flavor) SELECT 'FLAVOR_GROWTH', Type, 6 FROM Leaders WHERE Type = 'LEADER_WU_ZETIAN';</v>
      </c>
      <c r="U66" s="172"/>
      <c r="V66" s="172" t="str">
        <f t="shared" si="113"/>
        <v>INSERT INTO Leader_Flavors(FlavorType, LeaderType, Flavor) SELECT 'FLAVOR_GROWTH', Type, 8 FROM Leaders WHERE Type = 'LEADER_GANDHI';</v>
      </c>
      <c r="W66" s="172" t="str">
        <f t="shared" si="113"/>
        <v>INSERT INTO Leader_Flavors(FlavorType, LeaderType, Flavor) SELECT 'FLAVOR_GROWTH', Type, 6 FROM Leaders WHERE Type = 'LEADER_HAILE';</v>
      </c>
      <c r="X66" s="172" t="str">
        <f t="shared" si="113"/>
        <v>INSERT INTO Leader_Flavors(FlavorType, LeaderType, Flavor) SELECT 'FLAVOR_GROWTH', Type, 6 FROM Leaders WHERE Type = 'LEADER_KAMEHAMEHA';</v>
      </c>
      <c r="Y66" s="172" t="str">
        <f t="shared" si="113"/>
        <v>INSERT INTO Leader_Flavors(FlavorType, LeaderType, Flavor) SELECT 'FLAVOR_GROWTH', Type, 6 FROM Leaders WHERE Type = 'LEADER_MARIA';</v>
      </c>
      <c r="Z66" s="172" t="str">
        <f t="shared" si="113"/>
        <v>INSERT INTO Leader_Flavors(FlavorType, LeaderType, Flavor) SELECT 'FLAVOR_GROWTH', Type, 6 FROM Leaders WHERE Type = 'LEADER_PACHACUTI';</v>
      </c>
      <c r="AA66" s="172" t="str">
        <f t="shared" si="113"/>
        <v>INSERT INTO Leader_Flavors(FlavorType, LeaderType, Flavor) SELECT 'FLAVOR_GROWTH', Type, 6 FROM Leaders WHERE Type = 'LEADER_RAMESSES';</v>
      </c>
      <c r="AB66" s="172" t="str">
        <f t="shared" si="113"/>
        <v>INSERT INTO Leader_Flavors(FlavorType, LeaderType, Flavor) SELECT 'FLAVOR_GROWTH', Type, 6 FROM Leaders WHERE Type = 'LEADER_RAMKHAMHAENG';</v>
      </c>
      <c r="AC66" s="172" t="str">
        <f t="shared" si="113"/>
        <v>INSERT INTO Leader_Flavors(FlavorType, LeaderType, Flavor) SELECT 'FLAVOR_GROWTH', Type, 6 FROM Leaders WHERE Type = 'LEADER_SEJONG';</v>
      </c>
      <c r="AD66" s="172"/>
      <c r="AE66" s="172" t="str">
        <f t="shared" ref="AE66:AM66" si="122">"INSERT INTO Leader_Flavors(FlavorType, LeaderType, Flavor) SELECT 'FLAVOR_"&amp;UPPER($A27)&amp;"', Type, "&amp;AE27&amp;" FROM Leaders WHERE Type = 'LEADER_"&amp;UPPER(AE$2)&amp;"';"</f>
        <v>INSERT INTO Leader_Flavors(FlavorType, LeaderType, Flavor) SELECT 'FLAVOR_GROWTH', Type, 4 FROM Leaders WHERE Type = 'LEADER_BOUDICA';</v>
      </c>
      <c r="AF66" s="172" t="str">
        <f t="shared" si="122"/>
        <v>INSERT INTO Leader_Flavors(FlavorType, LeaderType, Flavor) SELECT 'FLAVOR_GROWTH', Type, 4 FROM Leaders WHERE Type = 'LEADER_DARIUS';</v>
      </c>
      <c r="AG66" s="172" t="str">
        <f t="shared" si="122"/>
        <v>INSERT INTO Leader_Flavors(FlavorType, LeaderType, Flavor) SELECT 'FLAVOR_GROWTH', Type, 4 FROM Leaders WHERE Type = 'LEADER_DIDO';</v>
      </c>
      <c r="AH66" s="172" t="str">
        <f t="shared" si="122"/>
        <v>INSERT INTO Leader_Flavors(FlavorType, LeaderType, Flavor) SELECT 'FLAVOR_GROWTH', Type, 4 FROM Leaders WHERE Type = 'LEADER_HARUN_AL_RASHID';</v>
      </c>
      <c r="AI66" s="172" t="str">
        <f t="shared" si="122"/>
        <v>INSERT INTO Leader_Flavors(FlavorType, LeaderType, Flavor) SELECT 'FLAVOR_GROWTH', Type, 4 FROM Leaders WHERE Type = 'LEADER_NEBUCHADNEZZAR';</v>
      </c>
      <c r="AJ66" s="172" t="str">
        <f t="shared" si="122"/>
        <v>INSERT INTO Leader_Flavors(FlavorType, LeaderType, Flavor) SELECT 'FLAVOR_GROWTH', Type, 4 FROM Leaders WHERE Type = 'LEADER_PACAL';</v>
      </c>
      <c r="AK66" s="172" t="str">
        <f t="shared" si="122"/>
        <v>INSERT INTO Leader_Flavors(FlavorType, LeaderType, Flavor) SELECT 'FLAVOR_GROWTH', Type, 4 FROM Leaders WHERE Type = 'LEADER_SULEIMAN';</v>
      </c>
      <c r="AL66" s="172" t="str">
        <f t="shared" si="122"/>
        <v>INSERT INTO Leader_Flavors(FlavorType, LeaderType, Flavor) SELECT 'FLAVOR_GROWTH', Type, 4 FROM Leaders WHERE Type = 'LEADER_WASHINGTON';</v>
      </c>
      <c r="AM66" s="172" t="str">
        <f t="shared" si="122"/>
        <v>INSERT INTO Leader_Flavors(FlavorType, LeaderType, Flavor) SELECT 'FLAVOR_GROWTH', Type, 4 FROM Leaders WHERE Type = 'LEADER_WILLIAM';</v>
      </c>
      <c r="AN66" s="173"/>
      <c r="AS66" s="357" t="str">
        <f t="shared" si="72"/>
        <v>else if(strFlavorName ==  "FLAVOR_GROWTH")
{
	return 9;
}</v>
      </c>
      <c r="AT66" s="357" t="str">
        <f t="shared" si="72"/>
        <v/>
      </c>
      <c r="AU66" s="357" t="str">
        <f t="shared" si="72"/>
        <v/>
      </c>
      <c r="AV66" s="357" t="str">
        <f t="shared" si="72"/>
        <v/>
      </c>
      <c r="AY66" t="str">
        <f t="shared" si="69"/>
        <v>else if(strFlavorName ==  "FLAVOR_GROWTH")
{
	return 9;
}</v>
      </c>
    </row>
    <row r="67" spans="2:51" ht="13.7" customHeight="1" x14ac:dyDescent="0.2">
      <c r="B67" s="145"/>
      <c r="C67" s="172" t="str">
        <f t="shared" ref="C67:K67" si="123">"INSERT INTO Leader_Flavors(FlavorType, LeaderType, Flavor) SELECT 'FLAVOR_"&amp;UPPER($A28)&amp;"', Type, "&amp;C28&amp;" FROM Leaders WHERE Type = 'LEADER_"&amp;UPPER(C$2)&amp;"';"</f>
        <v>INSERT INTO Leader_Flavors(FlavorType, LeaderType, Flavor) SELECT 'FLAVOR_PRODUCTION', Type, 4 FROM Leaders WHERE Type = 'LEADER_ASKIA';</v>
      </c>
      <c r="D67" s="172" t="str">
        <f t="shared" si="123"/>
        <v>INSERT INTO Leader_Flavors(FlavorType, LeaderType, Flavor) SELECT 'FLAVOR_PRODUCTION', Type, 4 FROM Leaders WHERE Type = 'LEADER_ATTILLA';</v>
      </c>
      <c r="E67" s="172" t="str">
        <f t="shared" si="123"/>
        <v>INSERT INTO Leader_Flavors(FlavorType, LeaderType, Flavor) SELECT 'FLAVOR_PRODUCTION', Type, 4 FROM Leaders WHERE Type = 'LEADER_AUGUSTUS';</v>
      </c>
      <c r="F67" s="172" t="str">
        <f t="shared" si="123"/>
        <v>INSERT INTO Leader_Flavors(FlavorType, LeaderType, Flavor) SELECT 'FLAVOR_PRODUCTION', Type, 4 FROM Leaders WHERE Type = 'LEADER_GENGHIS_KHAN';</v>
      </c>
      <c r="G67" s="172" t="str">
        <f t="shared" si="123"/>
        <v>INSERT INTO Leader_Flavors(FlavorType, LeaderType, Flavor) SELECT 'FLAVOR_PRODUCTION', Type, 4 FROM Leaders WHERE Type = 'LEADER_HARALD';</v>
      </c>
      <c r="H67" s="172" t="str">
        <f t="shared" si="123"/>
        <v>INSERT INTO Leader_Flavors(FlavorType, LeaderType, Flavor) SELECT 'FLAVOR_PRODUCTION', Type, 4 FROM Leaders WHERE Type = 'LEADER_ISABELLA';</v>
      </c>
      <c r="I67" s="172" t="str">
        <f t="shared" si="123"/>
        <v>INSERT INTO Leader_Flavors(FlavorType, LeaderType, Flavor) SELECT 'FLAVOR_PRODUCTION', Type, 4 FROM Leaders WHERE Type = 'LEADER_NAPOLEON';</v>
      </c>
      <c r="J67" s="172" t="str">
        <f t="shared" si="123"/>
        <v>INSERT INTO Leader_Flavors(FlavorType, LeaderType, Flavor) SELECT 'FLAVOR_PRODUCTION', Type, 4 FROM Leaders WHERE Type = 'LEADER_ODA_NOBUNAGA';</v>
      </c>
      <c r="K67" s="172" t="str">
        <f t="shared" si="123"/>
        <v>INSERT INTO Leader_Flavors(FlavorType, LeaderType, Flavor) SELECT 'FLAVOR_PRODUCTION', Type, 4 FROM Leaders WHERE Type = 'LEADER_THEODORA';</v>
      </c>
      <c r="L67" s="172"/>
      <c r="M67" s="172" t="str">
        <f t="shared" si="112"/>
        <v>INSERT INTO Leader_Flavors(FlavorType, LeaderType, Flavor) SELECT 'FLAVOR_PRODUCTION', Type, 4 FROM Leaders WHERE Type = 'LEADER_ALEXANDER';</v>
      </c>
      <c r="N67" s="172" t="str">
        <f t="shared" si="112"/>
        <v>INSERT INTO Leader_Flavors(FlavorType, LeaderType, Flavor) SELECT 'FLAVOR_PRODUCTION', Type, 4 FROM Leaders WHERE Type = 'LEADER_BISMARCK';</v>
      </c>
      <c r="O67" s="172" t="str">
        <f t="shared" si="112"/>
        <v>INSERT INTO Leader_Flavors(FlavorType, LeaderType, Flavor) SELECT 'FLAVOR_PRODUCTION', Type, 4 FROM Leaders WHERE Type = 'LEADER_CATHERINE';</v>
      </c>
      <c r="P67" s="172" t="str">
        <f t="shared" si="112"/>
        <v>INSERT INTO Leader_Flavors(FlavorType, LeaderType, Flavor) SELECT 'FLAVOR_PRODUCTION', Type, 4 FROM Leaders WHERE Type = 'LEADER_ELIZABETH';</v>
      </c>
      <c r="Q67" s="172" t="str">
        <f t="shared" si="112"/>
        <v>INSERT INTO Leader_Flavors(FlavorType, LeaderType, Flavor) SELECT 'FLAVOR_PRODUCTION', Type, 4 FROM Leaders WHERE Type = 'LEADER_GUSTAVUS';</v>
      </c>
      <c r="R67" s="172" t="str">
        <f t="shared" si="112"/>
        <v>INSERT INTO Leader_Flavors(FlavorType, LeaderType, Flavor) SELECT 'FLAVOR_PRODUCTION', Type, 4 FROM Leaders WHERE Type = 'LEADER_HIAWATHA';</v>
      </c>
      <c r="S67" s="172" t="str">
        <f t="shared" si="112"/>
        <v>INSERT INTO Leader_Flavors(FlavorType, LeaderType, Flavor) SELECT 'FLAVOR_PRODUCTION', Type, 4 FROM Leaders WHERE Type = 'LEADER_MONTEZUMA';</v>
      </c>
      <c r="T67" s="172" t="str">
        <f t="shared" si="112"/>
        <v>INSERT INTO Leader_Flavors(FlavorType, LeaderType, Flavor) SELECT 'FLAVOR_PRODUCTION', Type, 4 FROM Leaders WHERE Type = 'LEADER_WU_ZETIAN';</v>
      </c>
      <c r="U67" s="172"/>
      <c r="V67" s="172" t="str">
        <f t="shared" si="113"/>
        <v>INSERT INTO Leader_Flavors(FlavorType, LeaderType, Flavor) SELECT 'FLAVOR_PRODUCTION', Type, 4 FROM Leaders WHERE Type = 'LEADER_GANDHI';</v>
      </c>
      <c r="W67" s="172" t="str">
        <f t="shared" si="113"/>
        <v>INSERT INTO Leader_Flavors(FlavorType, LeaderType, Flavor) SELECT 'FLAVOR_PRODUCTION', Type, 4 FROM Leaders WHERE Type = 'LEADER_HAILE';</v>
      </c>
      <c r="X67" s="172" t="str">
        <f t="shared" si="113"/>
        <v>INSERT INTO Leader_Flavors(FlavorType, LeaderType, Flavor) SELECT 'FLAVOR_PRODUCTION', Type, 4 FROM Leaders WHERE Type = 'LEADER_KAMEHAMEHA';</v>
      </c>
      <c r="Y67" s="172" t="str">
        <f t="shared" si="113"/>
        <v>INSERT INTO Leader_Flavors(FlavorType, LeaderType, Flavor) SELECT 'FLAVOR_PRODUCTION', Type, 4 FROM Leaders WHERE Type = 'LEADER_MARIA';</v>
      </c>
      <c r="Z67" s="172" t="str">
        <f t="shared" si="113"/>
        <v>INSERT INTO Leader_Flavors(FlavorType, LeaderType, Flavor) SELECT 'FLAVOR_PRODUCTION', Type, 4 FROM Leaders WHERE Type = 'LEADER_PACHACUTI';</v>
      </c>
      <c r="AA67" s="172" t="str">
        <f t="shared" si="113"/>
        <v>INSERT INTO Leader_Flavors(FlavorType, LeaderType, Flavor) SELECT 'FLAVOR_PRODUCTION', Type, 4 FROM Leaders WHERE Type = 'LEADER_RAMESSES';</v>
      </c>
      <c r="AB67" s="172" t="str">
        <f t="shared" si="113"/>
        <v>INSERT INTO Leader_Flavors(FlavorType, LeaderType, Flavor) SELECT 'FLAVOR_PRODUCTION', Type, 4 FROM Leaders WHERE Type = 'LEADER_RAMKHAMHAENG';</v>
      </c>
      <c r="AC67" s="172" t="str">
        <f t="shared" si="113"/>
        <v>INSERT INTO Leader_Flavors(FlavorType, LeaderType, Flavor) SELECT 'FLAVOR_PRODUCTION', Type, 4 FROM Leaders WHERE Type = 'LEADER_SEJONG';</v>
      </c>
      <c r="AD67" s="172"/>
      <c r="AE67" s="172" t="str">
        <f t="shared" ref="AE67:AM67" si="124">"INSERT INTO Leader_Flavors(FlavorType, LeaderType, Flavor) SELECT 'FLAVOR_"&amp;UPPER($A28)&amp;"', Type, "&amp;AE28&amp;" FROM Leaders WHERE Type = 'LEADER_"&amp;UPPER(AE$2)&amp;"';"</f>
        <v>INSERT INTO Leader_Flavors(FlavorType, LeaderType, Flavor) SELECT 'FLAVOR_PRODUCTION', Type, 4 FROM Leaders WHERE Type = 'LEADER_BOUDICA';</v>
      </c>
      <c r="AF67" s="172" t="str">
        <f t="shared" si="124"/>
        <v>INSERT INTO Leader_Flavors(FlavorType, LeaderType, Flavor) SELECT 'FLAVOR_PRODUCTION', Type, 4 FROM Leaders WHERE Type = 'LEADER_DARIUS';</v>
      </c>
      <c r="AG67" s="172" t="str">
        <f t="shared" si="124"/>
        <v>INSERT INTO Leader_Flavors(FlavorType, LeaderType, Flavor) SELECT 'FLAVOR_PRODUCTION', Type, 4 FROM Leaders WHERE Type = 'LEADER_DIDO';</v>
      </c>
      <c r="AH67" s="172" t="str">
        <f t="shared" si="124"/>
        <v>INSERT INTO Leader_Flavors(FlavorType, LeaderType, Flavor) SELECT 'FLAVOR_PRODUCTION', Type, 4 FROM Leaders WHERE Type = 'LEADER_HARUN_AL_RASHID';</v>
      </c>
      <c r="AI67" s="172" t="str">
        <f t="shared" si="124"/>
        <v>INSERT INTO Leader_Flavors(FlavorType, LeaderType, Flavor) SELECT 'FLAVOR_PRODUCTION', Type, 4 FROM Leaders WHERE Type = 'LEADER_NEBUCHADNEZZAR';</v>
      </c>
      <c r="AJ67" s="172" t="str">
        <f t="shared" si="124"/>
        <v>INSERT INTO Leader_Flavors(FlavorType, LeaderType, Flavor) SELECT 'FLAVOR_PRODUCTION', Type, 4 FROM Leaders WHERE Type = 'LEADER_PACAL';</v>
      </c>
      <c r="AK67" s="172" t="str">
        <f t="shared" si="124"/>
        <v>INSERT INTO Leader_Flavors(FlavorType, LeaderType, Flavor) SELECT 'FLAVOR_PRODUCTION', Type, 4 FROM Leaders WHERE Type = 'LEADER_SULEIMAN';</v>
      </c>
      <c r="AL67" s="172" t="str">
        <f t="shared" si="124"/>
        <v>INSERT INTO Leader_Flavors(FlavorType, LeaderType, Flavor) SELECT 'FLAVOR_PRODUCTION', Type, 4 FROM Leaders WHERE Type = 'LEADER_WASHINGTON';</v>
      </c>
      <c r="AM67" s="172" t="str">
        <f t="shared" si="124"/>
        <v>INSERT INTO Leader_Flavors(FlavorType, LeaderType, Flavor) SELECT 'FLAVOR_PRODUCTION', Type, 4 FROM Leaders WHERE Type = 'LEADER_WILLIAM';</v>
      </c>
      <c r="AN67" s="173"/>
      <c r="AS67" s="357" t="str">
        <f t="shared" si="72"/>
        <v>else if(strFlavorName ==  "FLAVOR_PRODUCTION")
{
	return 7;
}</v>
      </c>
      <c r="AT67" s="357" t="str">
        <f t="shared" si="72"/>
        <v/>
      </c>
      <c r="AU67" s="357" t="str">
        <f t="shared" si="72"/>
        <v/>
      </c>
      <c r="AV67" s="357" t="str">
        <f t="shared" si="72"/>
        <v/>
      </c>
      <c r="AY67" t="str">
        <f t="shared" si="69"/>
        <v>else if(strFlavorName ==  "FLAVOR_PRODUCTION")
{
	return 7;
}</v>
      </c>
    </row>
    <row r="68" spans="2:51" ht="13.7" customHeight="1" x14ac:dyDescent="0.2">
      <c r="B68" s="145"/>
      <c r="C68" s="172" t="str">
        <f t="shared" ref="C68:K68" si="125">"INSERT INTO Leader_Flavors(FlavorType, LeaderType, Flavor) SELECT 'FLAVOR_"&amp;UPPER($A29)&amp;"', Type, "&amp;C29&amp;" FROM Leaders WHERE Type = 'LEADER_"&amp;UPPER(C$2)&amp;"';"</f>
        <v>INSERT INTO Leader_Flavors(FlavorType, LeaderType, Flavor) SELECT 'FLAVOR_GOLD', Type, 4 FROM Leaders WHERE Type = 'LEADER_ASKIA';</v>
      </c>
      <c r="D68" s="172" t="str">
        <f t="shared" si="125"/>
        <v>INSERT INTO Leader_Flavors(FlavorType, LeaderType, Flavor) SELECT 'FLAVOR_GOLD', Type, 4 FROM Leaders WHERE Type = 'LEADER_ATTILLA';</v>
      </c>
      <c r="E68" s="172" t="str">
        <f t="shared" si="125"/>
        <v>INSERT INTO Leader_Flavors(FlavorType, LeaderType, Flavor) SELECT 'FLAVOR_GOLD', Type, 4 FROM Leaders WHERE Type = 'LEADER_AUGUSTUS';</v>
      </c>
      <c r="F68" s="172" t="str">
        <f t="shared" si="125"/>
        <v>INSERT INTO Leader_Flavors(FlavorType, LeaderType, Flavor) SELECT 'FLAVOR_GOLD', Type, 4 FROM Leaders WHERE Type = 'LEADER_GENGHIS_KHAN';</v>
      </c>
      <c r="G68" s="172" t="str">
        <f t="shared" si="125"/>
        <v>INSERT INTO Leader_Flavors(FlavorType, LeaderType, Flavor) SELECT 'FLAVOR_GOLD', Type, 4 FROM Leaders WHERE Type = 'LEADER_HARALD';</v>
      </c>
      <c r="H68" s="172" t="str">
        <f t="shared" si="125"/>
        <v>INSERT INTO Leader_Flavors(FlavorType, LeaderType, Flavor) SELECT 'FLAVOR_GOLD', Type, 4 FROM Leaders WHERE Type = 'LEADER_ISABELLA';</v>
      </c>
      <c r="I68" s="172" t="str">
        <f t="shared" si="125"/>
        <v>INSERT INTO Leader_Flavors(FlavorType, LeaderType, Flavor) SELECT 'FLAVOR_GOLD', Type, 4 FROM Leaders WHERE Type = 'LEADER_NAPOLEON';</v>
      </c>
      <c r="J68" s="172" t="str">
        <f t="shared" si="125"/>
        <v>INSERT INTO Leader_Flavors(FlavorType, LeaderType, Flavor) SELECT 'FLAVOR_GOLD', Type, 4 FROM Leaders WHERE Type = 'LEADER_ODA_NOBUNAGA';</v>
      </c>
      <c r="K68" s="172" t="str">
        <f t="shared" si="125"/>
        <v>INSERT INTO Leader_Flavors(FlavorType, LeaderType, Flavor) SELECT 'FLAVOR_GOLD', Type, 4 FROM Leaders WHERE Type = 'LEADER_THEODORA';</v>
      </c>
      <c r="L68" s="172"/>
      <c r="M68" s="172" t="str">
        <f t="shared" si="112"/>
        <v>INSERT INTO Leader_Flavors(FlavorType, LeaderType, Flavor) SELECT 'FLAVOR_GOLD', Type, 4 FROM Leaders WHERE Type = 'LEADER_ALEXANDER';</v>
      </c>
      <c r="N68" s="172" t="str">
        <f t="shared" si="112"/>
        <v>INSERT INTO Leader_Flavors(FlavorType, LeaderType, Flavor) SELECT 'FLAVOR_GOLD', Type, 4 FROM Leaders WHERE Type = 'LEADER_BISMARCK';</v>
      </c>
      <c r="O68" s="172" t="str">
        <f t="shared" si="112"/>
        <v>INSERT INTO Leader_Flavors(FlavorType, LeaderType, Flavor) SELECT 'FLAVOR_GOLD', Type, 4 FROM Leaders WHERE Type = 'LEADER_CATHERINE';</v>
      </c>
      <c r="P68" s="172" t="str">
        <f t="shared" si="112"/>
        <v>INSERT INTO Leader_Flavors(FlavorType, LeaderType, Flavor) SELECT 'FLAVOR_GOLD', Type, 4 FROM Leaders WHERE Type = 'LEADER_ELIZABETH';</v>
      </c>
      <c r="Q68" s="172" t="str">
        <f t="shared" si="112"/>
        <v>INSERT INTO Leader_Flavors(FlavorType, LeaderType, Flavor) SELECT 'FLAVOR_GOLD', Type, 4 FROM Leaders WHERE Type = 'LEADER_GUSTAVUS';</v>
      </c>
      <c r="R68" s="172" t="str">
        <f t="shared" si="112"/>
        <v>INSERT INTO Leader_Flavors(FlavorType, LeaderType, Flavor) SELECT 'FLAVOR_GOLD', Type, 4 FROM Leaders WHERE Type = 'LEADER_HIAWATHA';</v>
      </c>
      <c r="S68" s="172" t="str">
        <f t="shared" si="112"/>
        <v>INSERT INTO Leader_Flavors(FlavorType, LeaderType, Flavor) SELECT 'FLAVOR_GOLD', Type, 4 FROM Leaders WHERE Type = 'LEADER_MONTEZUMA';</v>
      </c>
      <c r="T68" s="172" t="str">
        <f t="shared" si="112"/>
        <v>INSERT INTO Leader_Flavors(FlavorType, LeaderType, Flavor) SELECT 'FLAVOR_GOLD', Type, 4 FROM Leaders WHERE Type = 'LEADER_WU_ZETIAN';</v>
      </c>
      <c r="U68" s="172"/>
      <c r="V68" s="172" t="str">
        <f t="shared" si="113"/>
        <v>INSERT INTO Leader_Flavors(FlavorType, LeaderType, Flavor) SELECT 'FLAVOR_GOLD', Type, 4 FROM Leaders WHERE Type = 'LEADER_GANDHI';</v>
      </c>
      <c r="W68" s="172" t="str">
        <f t="shared" si="113"/>
        <v>INSERT INTO Leader_Flavors(FlavorType, LeaderType, Flavor) SELECT 'FLAVOR_GOLD', Type, 4 FROM Leaders WHERE Type = 'LEADER_HAILE';</v>
      </c>
      <c r="X68" s="172" t="str">
        <f t="shared" si="113"/>
        <v>INSERT INTO Leader_Flavors(FlavorType, LeaderType, Flavor) SELECT 'FLAVOR_GOLD', Type, 4 FROM Leaders WHERE Type = 'LEADER_KAMEHAMEHA';</v>
      </c>
      <c r="Y68" s="172" t="str">
        <f t="shared" si="113"/>
        <v>INSERT INTO Leader_Flavors(FlavorType, LeaderType, Flavor) SELECT 'FLAVOR_GOLD', Type, 4 FROM Leaders WHERE Type = 'LEADER_MARIA';</v>
      </c>
      <c r="Z68" s="172" t="str">
        <f t="shared" si="113"/>
        <v>INSERT INTO Leader_Flavors(FlavorType, LeaderType, Flavor) SELECT 'FLAVOR_GOLD', Type, 4 FROM Leaders WHERE Type = 'LEADER_PACHACUTI';</v>
      </c>
      <c r="AA68" s="172" t="str">
        <f t="shared" si="113"/>
        <v>INSERT INTO Leader_Flavors(FlavorType, LeaderType, Flavor) SELECT 'FLAVOR_GOLD', Type, 4 FROM Leaders WHERE Type = 'LEADER_RAMESSES';</v>
      </c>
      <c r="AB68" s="172" t="str">
        <f t="shared" si="113"/>
        <v>INSERT INTO Leader_Flavors(FlavorType, LeaderType, Flavor) SELECT 'FLAVOR_GOLD', Type, 4 FROM Leaders WHERE Type = 'LEADER_RAMKHAMHAENG';</v>
      </c>
      <c r="AC68" s="172" t="str">
        <f t="shared" si="113"/>
        <v>INSERT INTO Leader_Flavors(FlavorType, LeaderType, Flavor) SELECT 'FLAVOR_GOLD', Type, 4 FROM Leaders WHERE Type = 'LEADER_SEJONG';</v>
      </c>
      <c r="AD68" s="172"/>
      <c r="AE68" s="172" t="str">
        <f t="shared" ref="AE68:AM68" si="126">"INSERT INTO Leader_Flavors(FlavorType, LeaderType, Flavor) SELECT 'FLAVOR_"&amp;UPPER($A29)&amp;"', Type, "&amp;AE29&amp;" FROM Leaders WHERE Type = 'LEADER_"&amp;UPPER(AE$2)&amp;"';"</f>
        <v>INSERT INTO Leader_Flavors(FlavorType, LeaderType, Flavor) SELECT 'FLAVOR_GOLD', Type, 4 FROM Leaders WHERE Type = 'LEADER_BOUDICA';</v>
      </c>
      <c r="AF68" s="172" t="str">
        <f t="shared" si="126"/>
        <v>INSERT INTO Leader_Flavors(FlavorType, LeaderType, Flavor) SELECT 'FLAVOR_GOLD', Type, 4 FROM Leaders WHERE Type = 'LEADER_DARIUS';</v>
      </c>
      <c r="AG68" s="172" t="str">
        <f t="shared" si="126"/>
        <v>INSERT INTO Leader_Flavors(FlavorType, LeaderType, Flavor) SELECT 'FLAVOR_GOLD', Type, 4 FROM Leaders WHERE Type = 'LEADER_DIDO';</v>
      </c>
      <c r="AH68" s="172" t="str">
        <f t="shared" si="126"/>
        <v>INSERT INTO Leader_Flavors(FlavorType, LeaderType, Flavor) SELECT 'FLAVOR_GOLD', Type, 4 FROM Leaders WHERE Type = 'LEADER_HARUN_AL_RASHID';</v>
      </c>
      <c r="AI68" s="172" t="str">
        <f t="shared" si="126"/>
        <v>INSERT INTO Leader_Flavors(FlavorType, LeaderType, Flavor) SELECT 'FLAVOR_GOLD', Type, 4 FROM Leaders WHERE Type = 'LEADER_NEBUCHADNEZZAR';</v>
      </c>
      <c r="AJ68" s="172" t="str">
        <f t="shared" si="126"/>
        <v>INSERT INTO Leader_Flavors(FlavorType, LeaderType, Flavor) SELECT 'FLAVOR_GOLD', Type, 4 FROM Leaders WHERE Type = 'LEADER_PACAL';</v>
      </c>
      <c r="AK68" s="172" t="str">
        <f t="shared" si="126"/>
        <v>INSERT INTO Leader_Flavors(FlavorType, LeaderType, Flavor) SELECT 'FLAVOR_GOLD', Type, 4 FROM Leaders WHERE Type = 'LEADER_SULEIMAN';</v>
      </c>
      <c r="AL68" s="172" t="str">
        <f t="shared" si="126"/>
        <v>INSERT INTO Leader_Flavors(FlavorType, LeaderType, Flavor) SELECT 'FLAVOR_GOLD', Type, 4 FROM Leaders WHERE Type = 'LEADER_WASHINGTON';</v>
      </c>
      <c r="AM68" s="172" t="str">
        <f t="shared" si="126"/>
        <v>INSERT INTO Leader_Flavors(FlavorType, LeaderType, Flavor) SELECT 'FLAVOR_GOLD', Type, 4 FROM Leaders WHERE Type = 'LEADER_WILLIAM';</v>
      </c>
      <c r="AN68" s="173"/>
      <c r="AS68" s="357" t="str">
        <f t="shared" si="72"/>
        <v>else if(strFlavorName ==  "FLAVOR_GOLD")
{
	return 7;
}</v>
      </c>
      <c r="AT68" s="357" t="str">
        <f t="shared" si="72"/>
        <v/>
      </c>
      <c r="AU68" s="357" t="str">
        <f t="shared" si="72"/>
        <v/>
      </c>
      <c r="AV68" s="357" t="str">
        <f t="shared" si="72"/>
        <v/>
      </c>
      <c r="AY68" t="str">
        <f t="shared" si="69"/>
        <v>else if(strFlavorName ==  "FLAVOR_GOLD")
{
	return 7;
}</v>
      </c>
    </row>
    <row r="69" spans="2:51" ht="13.7" customHeight="1" x14ac:dyDescent="0.2">
      <c r="B69" s="145"/>
      <c r="C69" s="172" t="str">
        <f t="shared" ref="C69:K69" si="127">"INSERT INTO Leader_Flavors(FlavorType, LeaderType, Flavor) SELECT 'FLAVOR_"&amp;UPPER($A30)&amp;"', Type, "&amp;C30&amp;" FROM Leaders WHERE Type = 'LEADER_"&amp;UPPER(C$2)&amp;"';"</f>
        <v>INSERT INTO Leader_Flavors(FlavorType, LeaderType, Flavor) SELECT 'FLAVOR_GREAT_PEOPLE', Type, 2 FROM Leaders WHERE Type = 'LEADER_ASKIA';</v>
      </c>
      <c r="D69" s="172" t="str">
        <f t="shared" si="127"/>
        <v>INSERT INTO Leader_Flavors(FlavorType, LeaderType, Flavor) SELECT 'FLAVOR_GREAT_PEOPLE', Type, 2 FROM Leaders WHERE Type = 'LEADER_ATTILLA';</v>
      </c>
      <c r="E69" s="172" t="str">
        <f t="shared" si="127"/>
        <v>INSERT INTO Leader_Flavors(FlavorType, LeaderType, Flavor) SELECT 'FLAVOR_GREAT_PEOPLE', Type, 2 FROM Leaders WHERE Type = 'LEADER_AUGUSTUS';</v>
      </c>
      <c r="F69" s="172" t="str">
        <f t="shared" si="127"/>
        <v>INSERT INTO Leader_Flavors(FlavorType, LeaderType, Flavor) SELECT 'FLAVOR_GREAT_PEOPLE', Type, 2 FROM Leaders WHERE Type = 'LEADER_GENGHIS_KHAN';</v>
      </c>
      <c r="G69" s="172" t="str">
        <f t="shared" si="127"/>
        <v>INSERT INTO Leader_Flavors(FlavorType, LeaderType, Flavor) SELECT 'FLAVOR_GREAT_PEOPLE', Type, 2 FROM Leaders WHERE Type = 'LEADER_HARALD';</v>
      </c>
      <c r="H69" s="172" t="str">
        <f t="shared" si="127"/>
        <v>INSERT INTO Leader_Flavors(FlavorType, LeaderType, Flavor) SELECT 'FLAVOR_GREAT_PEOPLE', Type, 2 FROM Leaders WHERE Type = 'LEADER_ISABELLA';</v>
      </c>
      <c r="I69" s="172" t="str">
        <f t="shared" si="127"/>
        <v>INSERT INTO Leader_Flavors(FlavorType, LeaderType, Flavor) SELECT 'FLAVOR_GREAT_PEOPLE', Type, 2 FROM Leaders WHERE Type = 'LEADER_NAPOLEON';</v>
      </c>
      <c r="J69" s="172" t="str">
        <f t="shared" si="127"/>
        <v>INSERT INTO Leader_Flavors(FlavorType, LeaderType, Flavor) SELECT 'FLAVOR_GREAT_PEOPLE', Type, 2 FROM Leaders WHERE Type = 'LEADER_ODA_NOBUNAGA';</v>
      </c>
      <c r="K69" s="172" t="str">
        <f t="shared" si="127"/>
        <v>INSERT INTO Leader_Flavors(FlavorType, LeaderType, Flavor) SELECT 'FLAVOR_GREAT_PEOPLE', Type, 2 FROM Leaders WHERE Type = 'LEADER_THEODORA';</v>
      </c>
      <c r="L69" s="172"/>
      <c r="M69" s="172" t="str">
        <f t="shared" si="112"/>
        <v>INSERT INTO Leader_Flavors(FlavorType, LeaderType, Flavor) SELECT 'FLAVOR_GREAT_PEOPLE', Type, 2 FROM Leaders WHERE Type = 'LEADER_ALEXANDER';</v>
      </c>
      <c r="N69" s="172" t="str">
        <f t="shared" si="112"/>
        <v>INSERT INTO Leader_Flavors(FlavorType, LeaderType, Flavor) SELECT 'FLAVOR_GREAT_PEOPLE', Type, 2 FROM Leaders WHERE Type = 'LEADER_BISMARCK';</v>
      </c>
      <c r="O69" s="172" t="str">
        <f t="shared" si="112"/>
        <v>INSERT INTO Leader_Flavors(FlavorType, LeaderType, Flavor) SELECT 'FLAVOR_GREAT_PEOPLE', Type, 2 FROM Leaders WHERE Type = 'LEADER_CATHERINE';</v>
      </c>
      <c r="P69" s="172" t="str">
        <f t="shared" si="112"/>
        <v>INSERT INTO Leader_Flavors(FlavorType, LeaderType, Flavor) SELECT 'FLAVOR_GREAT_PEOPLE', Type, 2 FROM Leaders WHERE Type = 'LEADER_ELIZABETH';</v>
      </c>
      <c r="Q69" s="172" t="str">
        <f t="shared" si="112"/>
        <v>INSERT INTO Leader_Flavors(FlavorType, LeaderType, Flavor) SELECT 'FLAVOR_GREAT_PEOPLE', Type, 2 FROM Leaders WHERE Type = 'LEADER_GUSTAVUS';</v>
      </c>
      <c r="R69" s="172" t="str">
        <f t="shared" si="112"/>
        <v>INSERT INTO Leader_Flavors(FlavorType, LeaderType, Flavor) SELECT 'FLAVOR_GREAT_PEOPLE', Type, 2 FROM Leaders WHERE Type = 'LEADER_HIAWATHA';</v>
      </c>
      <c r="S69" s="172" t="str">
        <f t="shared" si="112"/>
        <v>INSERT INTO Leader_Flavors(FlavorType, LeaderType, Flavor) SELECT 'FLAVOR_GREAT_PEOPLE', Type, 2 FROM Leaders WHERE Type = 'LEADER_MONTEZUMA';</v>
      </c>
      <c r="T69" s="172" t="str">
        <f t="shared" si="112"/>
        <v>INSERT INTO Leader_Flavors(FlavorType, LeaderType, Flavor) SELECT 'FLAVOR_GREAT_PEOPLE', Type, 2 FROM Leaders WHERE Type = 'LEADER_WU_ZETIAN';</v>
      </c>
      <c r="U69" s="172"/>
      <c r="V69" s="172" t="str">
        <f t="shared" si="113"/>
        <v>INSERT INTO Leader_Flavors(FlavorType, LeaderType, Flavor) SELECT 'FLAVOR_GREAT_PEOPLE', Type, 4 FROM Leaders WHERE Type = 'LEADER_GANDHI';</v>
      </c>
      <c r="W69" s="172" t="str">
        <f t="shared" si="113"/>
        <v>INSERT INTO Leader_Flavors(FlavorType, LeaderType, Flavor) SELECT 'FLAVOR_GREAT_PEOPLE', Type, 4 FROM Leaders WHERE Type = 'LEADER_HAILE';</v>
      </c>
      <c r="X69" s="172" t="str">
        <f t="shared" si="113"/>
        <v>INSERT INTO Leader_Flavors(FlavorType, LeaderType, Flavor) SELECT 'FLAVOR_GREAT_PEOPLE', Type, 4 FROM Leaders WHERE Type = 'LEADER_KAMEHAMEHA';</v>
      </c>
      <c r="Y69" s="172" t="str">
        <f t="shared" si="113"/>
        <v>INSERT INTO Leader_Flavors(FlavorType, LeaderType, Flavor) SELECT 'FLAVOR_GREAT_PEOPLE', Type, 4 FROM Leaders WHERE Type = 'LEADER_MARIA';</v>
      </c>
      <c r="Z69" s="172" t="str">
        <f t="shared" si="113"/>
        <v>INSERT INTO Leader_Flavors(FlavorType, LeaderType, Flavor) SELECT 'FLAVOR_GREAT_PEOPLE', Type, 4 FROM Leaders WHERE Type = 'LEADER_PACHACUTI';</v>
      </c>
      <c r="AA69" s="172" t="str">
        <f t="shared" si="113"/>
        <v>INSERT INTO Leader_Flavors(FlavorType, LeaderType, Flavor) SELECT 'FLAVOR_GREAT_PEOPLE', Type, 8 FROM Leaders WHERE Type = 'LEADER_RAMESSES';</v>
      </c>
      <c r="AB69" s="172" t="str">
        <f t="shared" si="113"/>
        <v>INSERT INTO Leader_Flavors(FlavorType, LeaderType, Flavor) SELECT 'FLAVOR_GREAT_PEOPLE', Type, 4 FROM Leaders WHERE Type = 'LEADER_RAMKHAMHAENG';</v>
      </c>
      <c r="AC69" s="172" t="str">
        <f t="shared" si="113"/>
        <v>INSERT INTO Leader_Flavors(FlavorType, LeaderType, Flavor) SELECT 'FLAVOR_GREAT_PEOPLE', Type, 4 FROM Leaders WHERE Type = 'LEADER_SEJONG';</v>
      </c>
      <c r="AD69" s="172"/>
      <c r="AE69" s="172" t="str">
        <f t="shared" ref="AE69:AM69" si="128">"INSERT INTO Leader_Flavors(FlavorType, LeaderType, Flavor) SELECT 'FLAVOR_"&amp;UPPER($A30)&amp;"', Type, "&amp;AE30&amp;" FROM Leaders WHERE Type = 'LEADER_"&amp;UPPER(AE$2)&amp;"';"</f>
        <v>INSERT INTO Leader_Flavors(FlavorType, LeaderType, Flavor) SELECT 'FLAVOR_GREAT_PEOPLE', Type, 4 FROM Leaders WHERE Type = 'LEADER_BOUDICA';</v>
      </c>
      <c r="AF69" s="172" t="str">
        <f t="shared" si="128"/>
        <v>INSERT INTO Leader_Flavors(FlavorType, LeaderType, Flavor) SELECT 'FLAVOR_GREAT_PEOPLE', Type, 8 FROM Leaders WHERE Type = 'LEADER_DARIUS';</v>
      </c>
      <c r="AG69" s="172" t="str">
        <f t="shared" si="128"/>
        <v>INSERT INTO Leader_Flavors(FlavorType, LeaderType, Flavor) SELECT 'FLAVOR_GREAT_PEOPLE', Type, 4 FROM Leaders WHERE Type = 'LEADER_DIDO';</v>
      </c>
      <c r="AH69" s="172" t="str">
        <f t="shared" si="128"/>
        <v>INSERT INTO Leader_Flavors(FlavorType, LeaderType, Flavor) SELECT 'FLAVOR_GREAT_PEOPLE', Type, 4 FROM Leaders WHERE Type = 'LEADER_HARUN_AL_RASHID';</v>
      </c>
      <c r="AI69" s="172" t="str">
        <f t="shared" si="128"/>
        <v>INSERT INTO Leader_Flavors(FlavorType, LeaderType, Flavor) SELECT 'FLAVOR_GREAT_PEOPLE', Type, 4 FROM Leaders WHERE Type = 'LEADER_NEBUCHADNEZZAR';</v>
      </c>
      <c r="AJ69" s="172" t="str">
        <f t="shared" si="128"/>
        <v>INSERT INTO Leader_Flavors(FlavorType, LeaderType, Flavor) SELECT 'FLAVOR_GREAT_PEOPLE', Type, 8 FROM Leaders WHERE Type = 'LEADER_PACAL';</v>
      </c>
      <c r="AK69" s="172" t="str">
        <f t="shared" si="128"/>
        <v>INSERT INTO Leader_Flavors(FlavorType, LeaderType, Flavor) SELECT 'FLAVOR_GREAT_PEOPLE', Type, 4 FROM Leaders WHERE Type = 'LEADER_SULEIMAN';</v>
      </c>
      <c r="AL69" s="172" t="str">
        <f t="shared" si="128"/>
        <v>INSERT INTO Leader_Flavors(FlavorType, LeaderType, Flavor) SELECT 'FLAVOR_GREAT_PEOPLE', Type, 4 FROM Leaders WHERE Type = 'LEADER_WASHINGTON';</v>
      </c>
      <c r="AM69" s="172" t="str">
        <f t="shared" si="128"/>
        <v>INSERT INTO Leader_Flavors(FlavorType, LeaderType, Flavor) SELECT 'FLAVOR_GREAT_PEOPLE', Type, 4 FROM Leaders WHERE Type = 'LEADER_WILLIAM';</v>
      </c>
      <c r="AN69" s="173"/>
      <c r="AS69" s="357" t="str">
        <f t="shared" si="72"/>
        <v/>
      </c>
      <c r="AT69" s="357" t="str">
        <f t="shared" si="72"/>
        <v/>
      </c>
      <c r="AU69" s="357" t="str">
        <f t="shared" si="72"/>
        <v/>
      </c>
      <c r="AV69" s="357" t="str">
        <f t="shared" si="72"/>
        <v>else if(strFlavorName ==  "FLAVOR_GREAT_PEOPLE")
{
	return 6;
}</v>
      </c>
      <c r="AY69" t="str">
        <f t="shared" si="69"/>
        <v/>
      </c>
    </row>
    <row r="70" spans="2:51" ht="13.7" customHeight="1" x14ac:dyDescent="0.2">
      <c r="B70" s="145"/>
      <c r="C70" s="172" t="str">
        <f t="shared" ref="C70:K70" si="129">"INSERT INTO Leader_Flavors(FlavorType, LeaderType, Flavor) SELECT 'FLAVOR_"&amp;UPPER($A31)&amp;"', Type, "&amp;C31&amp;" FROM Leaders WHERE Type = 'LEADER_"&amp;UPPER(C$2)&amp;"';"</f>
        <v>INSERT INTO Leader_Flavors(FlavorType, LeaderType, Flavor) SELECT 'FLAVOR_TILE_IMPROVEMENT', Type, 6 FROM Leaders WHERE Type = 'LEADER_ASKIA';</v>
      </c>
      <c r="D70" s="172" t="str">
        <f t="shared" si="129"/>
        <v>INSERT INTO Leader_Flavors(FlavorType, LeaderType, Flavor) SELECT 'FLAVOR_TILE_IMPROVEMENT', Type, 6 FROM Leaders WHERE Type = 'LEADER_ATTILLA';</v>
      </c>
      <c r="E70" s="172" t="str">
        <f t="shared" si="129"/>
        <v>INSERT INTO Leader_Flavors(FlavorType, LeaderType, Flavor) SELECT 'FLAVOR_TILE_IMPROVEMENT', Type, 6 FROM Leaders WHERE Type = 'LEADER_AUGUSTUS';</v>
      </c>
      <c r="F70" s="172" t="str">
        <f t="shared" si="129"/>
        <v>INSERT INTO Leader_Flavors(FlavorType, LeaderType, Flavor) SELECT 'FLAVOR_TILE_IMPROVEMENT', Type, 6 FROM Leaders WHERE Type = 'LEADER_GENGHIS_KHAN';</v>
      </c>
      <c r="G70" s="172" t="str">
        <f t="shared" si="129"/>
        <v>INSERT INTO Leader_Flavors(FlavorType, LeaderType, Flavor) SELECT 'FLAVOR_TILE_IMPROVEMENT', Type, 6 FROM Leaders WHERE Type = 'LEADER_HARALD';</v>
      </c>
      <c r="H70" s="172" t="str">
        <f t="shared" si="129"/>
        <v>INSERT INTO Leader_Flavors(FlavorType, LeaderType, Flavor) SELECT 'FLAVOR_TILE_IMPROVEMENT', Type, 6 FROM Leaders WHERE Type = 'LEADER_ISABELLA';</v>
      </c>
      <c r="I70" s="172" t="str">
        <f t="shared" si="129"/>
        <v>INSERT INTO Leader_Flavors(FlavorType, LeaderType, Flavor) SELECT 'FLAVOR_TILE_IMPROVEMENT', Type, 6 FROM Leaders WHERE Type = 'LEADER_NAPOLEON';</v>
      </c>
      <c r="J70" s="172" t="str">
        <f t="shared" si="129"/>
        <v>INSERT INTO Leader_Flavors(FlavorType, LeaderType, Flavor) SELECT 'FLAVOR_TILE_IMPROVEMENT', Type, 6 FROM Leaders WHERE Type = 'LEADER_ODA_NOBUNAGA';</v>
      </c>
      <c r="K70" s="172" t="str">
        <f t="shared" si="129"/>
        <v>INSERT INTO Leader_Flavors(FlavorType, LeaderType, Flavor) SELECT 'FLAVOR_TILE_IMPROVEMENT', Type, 6 FROM Leaders WHERE Type = 'LEADER_THEODORA';</v>
      </c>
      <c r="L70" s="172"/>
      <c r="M70" s="172" t="str">
        <f t="shared" si="112"/>
        <v>INSERT INTO Leader_Flavors(FlavorType, LeaderType, Flavor) SELECT 'FLAVOR_TILE_IMPROVEMENT', Type, 4 FROM Leaders WHERE Type = 'LEADER_ALEXANDER';</v>
      </c>
      <c r="N70" s="172" t="str">
        <f t="shared" si="112"/>
        <v>INSERT INTO Leader_Flavors(FlavorType, LeaderType, Flavor) SELECT 'FLAVOR_TILE_IMPROVEMENT', Type, 4 FROM Leaders WHERE Type = 'LEADER_BISMARCK';</v>
      </c>
      <c r="O70" s="172" t="str">
        <f t="shared" si="112"/>
        <v>INSERT INTO Leader_Flavors(FlavorType, LeaderType, Flavor) SELECT 'FLAVOR_TILE_IMPROVEMENT', Type, 4 FROM Leaders WHERE Type = 'LEADER_CATHERINE';</v>
      </c>
      <c r="P70" s="172" t="str">
        <f t="shared" si="112"/>
        <v>INSERT INTO Leader_Flavors(FlavorType, LeaderType, Flavor) SELECT 'FLAVOR_TILE_IMPROVEMENT', Type, 4 FROM Leaders WHERE Type = 'LEADER_ELIZABETH';</v>
      </c>
      <c r="Q70" s="172" t="str">
        <f t="shared" si="112"/>
        <v>INSERT INTO Leader_Flavors(FlavorType, LeaderType, Flavor) SELECT 'FLAVOR_TILE_IMPROVEMENT', Type, 4 FROM Leaders WHERE Type = 'LEADER_GUSTAVUS';</v>
      </c>
      <c r="R70" s="172" t="str">
        <f t="shared" si="112"/>
        <v>INSERT INTO Leader_Flavors(FlavorType, LeaderType, Flavor) SELECT 'FLAVOR_TILE_IMPROVEMENT', Type, 4 FROM Leaders WHERE Type = 'LEADER_HIAWATHA';</v>
      </c>
      <c r="S70" s="172" t="str">
        <f t="shared" si="112"/>
        <v>INSERT INTO Leader_Flavors(FlavorType, LeaderType, Flavor) SELECT 'FLAVOR_TILE_IMPROVEMENT', Type, 4 FROM Leaders WHERE Type = 'LEADER_MONTEZUMA';</v>
      </c>
      <c r="T70" s="172" t="str">
        <f t="shared" si="112"/>
        <v>INSERT INTO Leader_Flavors(FlavorType, LeaderType, Flavor) SELECT 'FLAVOR_TILE_IMPROVEMENT', Type, 4 FROM Leaders WHERE Type = 'LEADER_WU_ZETIAN';</v>
      </c>
      <c r="U70" s="172"/>
      <c r="V70" s="172" t="str">
        <f t="shared" si="113"/>
        <v>INSERT INTO Leader_Flavors(FlavorType, LeaderType, Flavor) SELECT 'FLAVOR_TILE_IMPROVEMENT', Type, 4 FROM Leaders WHERE Type = 'LEADER_GANDHI';</v>
      </c>
      <c r="W70" s="172" t="str">
        <f t="shared" si="113"/>
        <v>INSERT INTO Leader_Flavors(FlavorType, LeaderType, Flavor) SELECT 'FLAVOR_TILE_IMPROVEMENT', Type, 4 FROM Leaders WHERE Type = 'LEADER_HAILE';</v>
      </c>
      <c r="X70" s="172" t="str">
        <f t="shared" si="113"/>
        <v>INSERT INTO Leader_Flavors(FlavorType, LeaderType, Flavor) SELECT 'FLAVOR_TILE_IMPROVEMENT', Type, 8 FROM Leaders WHERE Type = 'LEADER_KAMEHAMEHA';</v>
      </c>
      <c r="Y70" s="172" t="str">
        <f t="shared" si="113"/>
        <v>INSERT INTO Leader_Flavors(FlavorType, LeaderType, Flavor) SELECT 'FLAVOR_TILE_IMPROVEMENT', Type, 4 FROM Leaders WHERE Type = 'LEADER_MARIA';</v>
      </c>
      <c r="Z70" s="172" t="str">
        <f t="shared" si="113"/>
        <v>INSERT INTO Leader_Flavors(FlavorType, LeaderType, Flavor) SELECT 'FLAVOR_TILE_IMPROVEMENT', Type, 8 FROM Leaders WHERE Type = 'LEADER_PACHACUTI';</v>
      </c>
      <c r="AA70" s="172" t="str">
        <f t="shared" si="113"/>
        <v>INSERT INTO Leader_Flavors(FlavorType, LeaderType, Flavor) SELECT 'FLAVOR_TILE_IMPROVEMENT', Type, 4 FROM Leaders WHERE Type = 'LEADER_RAMESSES';</v>
      </c>
      <c r="AB70" s="172" t="str">
        <f t="shared" si="113"/>
        <v>INSERT INTO Leader_Flavors(FlavorType, LeaderType, Flavor) SELECT 'FLAVOR_TILE_IMPROVEMENT', Type, 4 FROM Leaders WHERE Type = 'LEADER_RAMKHAMHAENG';</v>
      </c>
      <c r="AC70" s="172" t="str">
        <f t="shared" si="113"/>
        <v>INSERT INTO Leader_Flavors(FlavorType, LeaderType, Flavor) SELECT 'FLAVOR_TILE_IMPROVEMENT', Type, 4 FROM Leaders WHERE Type = 'LEADER_SEJONG';</v>
      </c>
      <c r="AD70" s="172"/>
      <c r="AE70" s="172" t="str">
        <f t="shared" ref="AE70:AM70" si="130">"INSERT INTO Leader_Flavors(FlavorType, LeaderType, Flavor) SELECT 'FLAVOR_"&amp;UPPER($A31)&amp;"', Type, "&amp;AE31&amp;" FROM Leaders WHERE Type = 'LEADER_"&amp;UPPER(AE$2)&amp;"';"</f>
        <v>INSERT INTO Leader_Flavors(FlavorType, LeaderType, Flavor) SELECT 'FLAVOR_TILE_IMPROVEMENT', Type, 6 FROM Leaders WHERE Type = 'LEADER_BOUDICA';</v>
      </c>
      <c r="AF70" s="172" t="str">
        <f t="shared" si="130"/>
        <v>INSERT INTO Leader_Flavors(FlavorType, LeaderType, Flavor) SELECT 'FLAVOR_TILE_IMPROVEMENT', Type, 6 FROM Leaders WHERE Type = 'LEADER_DARIUS';</v>
      </c>
      <c r="AG70" s="172" t="str">
        <f t="shared" si="130"/>
        <v>INSERT INTO Leader_Flavors(FlavorType, LeaderType, Flavor) SELECT 'FLAVOR_TILE_IMPROVEMENT', Type, 6 FROM Leaders WHERE Type = 'LEADER_DIDO';</v>
      </c>
      <c r="AH70" s="172" t="str">
        <f t="shared" si="130"/>
        <v>INSERT INTO Leader_Flavors(FlavorType, LeaderType, Flavor) SELECT 'FLAVOR_TILE_IMPROVEMENT', Type, 6 FROM Leaders WHERE Type = 'LEADER_HARUN_AL_RASHID';</v>
      </c>
      <c r="AI70" s="172" t="str">
        <f t="shared" si="130"/>
        <v>INSERT INTO Leader_Flavors(FlavorType, LeaderType, Flavor) SELECT 'FLAVOR_TILE_IMPROVEMENT', Type, 6 FROM Leaders WHERE Type = 'LEADER_NEBUCHADNEZZAR';</v>
      </c>
      <c r="AJ70" s="172" t="str">
        <f t="shared" si="130"/>
        <v>INSERT INTO Leader_Flavors(FlavorType, LeaderType, Flavor) SELECT 'FLAVOR_TILE_IMPROVEMENT', Type, 6 FROM Leaders WHERE Type = 'LEADER_PACAL';</v>
      </c>
      <c r="AK70" s="172" t="str">
        <f t="shared" si="130"/>
        <v>INSERT INTO Leader_Flavors(FlavorType, LeaderType, Flavor) SELECT 'FLAVOR_TILE_IMPROVEMENT', Type, 6 FROM Leaders WHERE Type = 'LEADER_SULEIMAN';</v>
      </c>
      <c r="AL70" s="172" t="str">
        <f t="shared" si="130"/>
        <v>INSERT INTO Leader_Flavors(FlavorType, LeaderType, Flavor) SELECT 'FLAVOR_TILE_IMPROVEMENT', Type, 6 FROM Leaders WHERE Type = 'LEADER_WASHINGTON';</v>
      </c>
      <c r="AM70" s="172" t="str">
        <f t="shared" si="130"/>
        <v>INSERT INTO Leader_Flavors(FlavorType, LeaderType, Flavor) SELECT 'FLAVOR_TILE_IMPROVEMENT', Type, 8 FROM Leaders WHERE Type = 'LEADER_WILLIAM';</v>
      </c>
      <c r="AN70" s="173"/>
      <c r="AS70" s="357" t="str">
        <f t="shared" si="72"/>
        <v>else if(strFlavorName ==  "FLAVOR_TILE_IMPROVEMENT")
{
	return 10;
}</v>
      </c>
      <c r="AT70" s="357" t="str">
        <f t="shared" si="72"/>
        <v/>
      </c>
      <c r="AU70" s="357" t="str">
        <f t="shared" si="72"/>
        <v/>
      </c>
      <c r="AV70" s="357" t="str">
        <f t="shared" si="72"/>
        <v/>
      </c>
      <c r="AY70" t="str">
        <f t="shared" si="69"/>
        <v>else if(strFlavorName ==  "FLAVOR_TILE_IMPROVEMENT")
{
	return 10;
}</v>
      </c>
    </row>
    <row r="71" spans="2:51" ht="13.7" customHeight="1" x14ac:dyDescent="0.2">
      <c r="B71" s="145"/>
      <c r="C71" s="172" t="str">
        <f t="shared" ref="C71:K71" si="131">"INSERT INTO Leader_Flavors(FlavorType, LeaderType, Flavor) SELECT 'FLAVOR_"&amp;UPPER($A32)&amp;"', Type, "&amp;C32&amp;" FROM Leaders WHERE Type = 'LEADER_"&amp;UPPER(C$2)&amp;"';"</f>
        <v>INSERT INTO Leader_Flavors(FlavorType, LeaderType, Flavor) SELECT 'FLAVOR_INFRASTRUCTURE', Type, 4 FROM Leaders WHERE Type = 'LEADER_ASKIA';</v>
      </c>
      <c r="D71" s="172" t="str">
        <f t="shared" si="131"/>
        <v>INSERT INTO Leader_Flavors(FlavorType, LeaderType, Flavor) SELECT 'FLAVOR_INFRASTRUCTURE', Type, 4 FROM Leaders WHERE Type = 'LEADER_ATTILLA';</v>
      </c>
      <c r="E71" s="172" t="str">
        <f t="shared" si="131"/>
        <v>INSERT INTO Leader_Flavors(FlavorType, LeaderType, Flavor) SELECT 'FLAVOR_INFRASTRUCTURE', Type, 4 FROM Leaders WHERE Type = 'LEADER_AUGUSTUS';</v>
      </c>
      <c r="F71" s="172" t="str">
        <f t="shared" si="131"/>
        <v>INSERT INTO Leader_Flavors(FlavorType, LeaderType, Flavor) SELECT 'FLAVOR_INFRASTRUCTURE', Type, 4 FROM Leaders WHERE Type = 'LEADER_GENGHIS_KHAN';</v>
      </c>
      <c r="G71" s="172" t="str">
        <f t="shared" si="131"/>
        <v>INSERT INTO Leader_Flavors(FlavorType, LeaderType, Flavor) SELECT 'FLAVOR_INFRASTRUCTURE', Type, 4 FROM Leaders WHERE Type = 'LEADER_HARALD';</v>
      </c>
      <c r="H71" s="172" t="str">
        <f t="shared" si="131"/>
        <v>INSERT INTO Leader_Flavors(FlavorType, LeaderType, Flavor) SELECT 'FLAVOR_INFRASTRUCTURE', Type, 4 FROM Leaders WHERE Type = 'LEADER_ISABELLA';</v>
      </c>
      <c r="I71" s="172" t="str">
        <f t="shared" si="131"/>
        <v>INSERT INTO Leader_Flavors(FlavorType, LeaderType, Flavor) SELECT 'FLAVOR_INFRASTRUCTURE', Type, 4 FROM Leaders WHERE Type = 'LEADER_NAPOLEON';</v>
      </c>
      <c r="J71" s="172" t="str">
        <f t="shared" si="131"/>
        <v>INSERT INTO Leader_Flavors(FlavorType, LeaderType, Flavor) SELECT 'FLAVOR_INFRASTRUCTURE', Type, 4 FROM Leaders WHERE Type = 'LEADER_ODA_NOBUNAGA';</v>
      </c>
      <c r="K71" s="172" t="str">
        <f t="shared" si="131"/>
        <v>INSERT INTO Leader_Flavors(FlavorType, LeaderType, Flavor) SELECT 'FLAVOR_INFRASTRUCTURE', Type, 4 FROM Leaders WHERE Type = 'LEADER_THEODORA';</v>
      </c>
      <c r="L71" s="172"/>
      <c r="M71" s="172" t="str">
        <f t="shared" si="112"/>
        <v>INSERT INTO Leader_Flavors(FlavorType, LeaderType, Flavor) SELECT 'FLAVOR_INFRASTRUCTURE', Type, 4 FROM Leaders WHERE Type = 'LEADER_ALEXANDER';</v>
      </c>
      <c r="N71" s="172" t="str">
        <f t="shared" si="112"/>
        <v>INSERT INTO Leader_Flavors(FlavorType, LeaderType, Flavor) SELECT 'FLAVOR_INFRASTRUCTURE', Type, 4 FROM Leaders WHERE Type = 'LEADER_BISMARCK';</v>
      </c>
      <c r="O71" s="172" t="str">
        <f t="shared" si="112"/>
        <v>INSERT INTO Leader_Flavors(FlavorType, LeaderType, Flavor) SELECT 'FLAVOR_INFRASTRUCTURE', Type, 4 FROM Leaders WHERE Type = 'LEADER_CATHERINE';</v>
      </c>
      <c r="P71" s="172" t="str">
        <f t="shared" si="112"/>
        <v>INSERT INTO Leader_Flavors(FlavorType, LeaderType, Flavor) SELECT 'FLAVOR_INFRASTRUCTURE', Type, 4 FROM Leaders WHERE Type = 'LEADER_ELIZABETH';</v>
      </c>
      <c r="Q71" s="172" t="str">
        <f t="shared" si="112"/>
        <v>INSERT INTO Leader_Flavors(FlavorType, LeaderType, Flavor) SELECT 'FLAVOR_INFRASTRUCTURE', Type, 4 FROM Leaders WHERE Type = 'LEADER_GUSTAVUS';</v>
      </c>
      <c r="R71" s="172" t="str">
        <f t="shared" si="112"/>
        <v>INSERT INTO Leader_Flavors(FlavorType, LeaderType, Flavor) SELECT 'FLAVOR_INFRASTRUCTURE', Type, 4 FROM Leaders WHERE Type = 'LEADER_HIAWATHA';</v>
      </c>
      <c r="S71" s="172" t="str">
        <f t="shared" si="112"/>
        <v>INSERT INTO Leader_Flavors(FlavorType, LeaderType, Flavor) SELECT 'FLAVOR_INFRASTRUCTURE', Type, 4 FROM Leaders WHERE Type = 'LEADER_MONTEZUMA';</v>
      </c>
      <c r="T71" s="172" t="str">
        <f t="shared" si="112"/>
        <v>INSERT INTO Leader_Flavors(FlavorType, LeaderType, Flavor) SELECT 'FLAVOR_INFRASTRUCTURE', Type, 4 FROM Leaders WHERE Type = 'LEADER_WU_ZETIAN';</v>
      </c>
      <c r="U71" s="172"/>
      <c r="V71" s="172" t="str">
        <f t="shared" si="113"/>
        <v>INSERT INTO Leader_Flavors(FlavorType, LeaderType, Flavor) SELECT 'FLAVOR_INFRASTRUCTURE', Type, 4 FROM Leaders WHERE Type = 'LEADER_GANDHI';</v>
      </c>
      <c r="W71" s="172" t="str">
        <f t="shared" si="113"/>
        <v>INSERT INTO Leader_Flavors(FlavorType, LeaderType, Flavor) SELECT 'FLAVOR_INFRASTRUCTURE', Type, 4 FROM Leaders WHERE Type = 'LEADER_HAILE';</v>
      </c>
      <c r="X71" s="172" t="str">
        <f t="shared" si="113"/>
        <v>INSERT INTO Leader_Flavors(FlavorType, LeaderType, Flavor) SELECT 'FLAVOR_INFRASTRUCTURE', Type, 4 FROM Leaders WHERE Type = 'LEADER_KAMEHAMEHA';</v>
      </c>
      <c r="Y71" s="172" t="str">
        <f t="shared" si="113"/>
        <v>INSERT INTO Leader_Flavors(FlavorType, LeaderType, Flavor) SELECT 'FLAVOR_INFRASTRUCTURE', Type, 4 FROM Leaders WHERE Type = 'LEADER_MARIA';</v>
      </c>
      <c r="Z71" s="172" t="str">
        <f t="shared" si="113"/>
        <v>INSERT INTO Leader_Flavors(FlavorType, LeaderType, Flavor) SELECT 'FLAVOR_INFRASTRUCTURE', Type, 4 FROM Leaders WHERE Type = 'LEADER_PACHACUTI';</v>
      </c>
      <c r="AA71" s="172" t="str">
        <f t="shared" si="113"/>
        <v>INSERT INTO Leader_Flavors(FlavorType, LeaderType, Flavor) SELECT 'FLAVOR_INFRASTRUCTURE', Type, 4 FROM Leaders WHERE Type = 'LEADER_RAMESSES';</v>
      </c>
      <c r="AB71" s="172" t="str">
        <f t="shared" si="113"/>
        <v>INSERT INTO Leader_Flavors(FlavorType, LeaderType, Flavor) SELECT 'FLAVOR_INFRASTRUCTURE', Type, 4 FROM Leaders WHERE Type = 'LEADER_RAMKHAMHAENG';</v>
      </c>
      <c r="AC71" s="172" t="str">
        <f t="shared" si="113"/>
        <v>INSERT INTO Leader_Flavors(FlavorType, LeaderType, Flavor) SELECT 'FLAVOR_INFRASTRUCTURE', Type, 4 FROM Leaders WHERE Type = 'LEADER_SEJONG';</v>
      </c>
      <c r="AD71" s="172"/>
      <c r="AE71" s="172" t="str">
        <f t="shared" ref="AE71:AM71" si="132">"INSERT INTO Leader_Flavors(FlavorType, LeaderType, Flavor) SELECT 'FLAVOR_"&amp;UPPER($A32)&amp;"', Type, "&amp;AE32&amp;" FROM Leaders WHERE Type = 'LEADER_"&amp;UPPER(AE$2)&amp;"';"</f>
        <v>INSERT INTO Leader_Flavors(FlavorType, LeaderType, Flavor) SELECT 'FLAVOR_INFRASTRUCTURE', Type, 4 FROM Leaders WHERE Type = 'LEADER_BOUDICA';</v>
      </c>
      <c r="AF71" s="172" t="str">
        <f t="shared" si="132"/>
        <v>INSERT INTO Leader_Flavors(FlavorType, LeaderType, Flavor) SELECT 'FLAVOR_INFRASTRUCTURE', Type, 4 FROM Leaders WHERE Type = 'LEADER_DARIUS';</v>
      </c>
      <c r="AG71" s="172" t="str">
        <f t="shared" si="132"/>
        <v>INSERT INTO Leader_Flavors(FlavorType, LeaderType, Flavor) SELECT 'FLAVOR_INFRASTRUCTURE', Type, 4 FROM Leaders WHERE Type = 'LEADER_DIDO';</v>
      </c>
      <c r="AH71" s="172" t="str">
        <f t="shared" si="132"/>
        <v>INSERT INTO Leader_Flavors(FlavorType, LeaderType, Flavor) SELECT 'FLAVOR_INFRASTRUCTURE', Type, 4 FROM Leaders WHERE Type = 'LEADER_HARUN_AL_RASHID';</v>
      </c>
      <c r="AI71" s="172" t="str">
        <f t="shared" si="132"/>
        <v>INSERT INTO Leader_Flavors(FlavorType, LeaderType, Flavor) SELECT 'FLAVOR_INFRASTRUCTURE', Type, 4 FROM Leaders WHERE Type = 'LEADER_NEBUCHADNEZZAR';</v>
      </c>
      <c r="AJ71" s="172" t="str">
        <f t="shared" si="132"/>
        <v>INSERT INTO Leader_Flavors(FlavorType, LeaderType, Flavor) SELECT 'FLAVOR_INFRASTRUCTURE', Type, 4 FROM Leaders WHERE Type = 'LEADER_PACAL';</v>
      </c>
      <c r="AK71" s="172" t="str">
        <f t="shared" si="132"/>
        <v>INSERT INTO Leader_Flavors(FlavorType, LeaderType, Flavor) SELECT 'FLAVOR_INFRASTRUCTURE', Type, 4 FROM Leaders WHERE Type = 'LEADER_SULEIMAN';</v>
      </c>
      <c r="AL71" s="172" t="str">
        <f t="shared" si="132"/>
        <v>INSERT INTO Leader_Flavors(FlavorType, LeaderType, Flavor) SELECT 'FLAVOR_INFRASTRUCTURE', Type, 4 FROM Leaders WHERE Type = 'LEADER_WASHINGTON';</v>
      </c>
      <c r="AM71" s="172" t="str">
        <f t="shared" si="132"/>
        <v>INSERT INTO Leader_Flavors(FlavorType, LeaderType, Flavor) SELECT 'FLAVOR_INFRASTRUCTURE', Type, 4 FROM Leaders WHERE Type = 'LEADER_WILLIAM';</v>
      </c>
      <c r="AN71" s="173"/>
      <c r="AS71" s="357" t="str">
        <f t="shared" si="72"/>
        <v>else if(strFlavorName ==  "FLAVOR_INFRASTRUCTURE")
{
	return 7;
}</v>
      </c>
      <c r="AT71" s="357" t="str">
        <f t="shared" si="72"/>
        <v/>
      </c>
      <c r="AU71" s="357" t="str">
        <f t="shared" si="72"/>
        <v/>
      </c>
      <c r="AV71" s="357" t="str">
        <f t="shared" si="72"/>
        <v/>
      </c>
      <c r="AY71" t="str">
        <f t="shared" si="69"/>
        <v>else if(strFlavorName ==  "FLAVOR_INFRASTRUCTURE")
{
	return 7;
}</v>
      </c>
    </row>
    <row r="72" spans="2:51" ht="13.7" customHeight="1" x14ac:dyDescent="0.2">
      <c r="B72" s="145"/>
      <c r="C72" s="172" t="str">
        <f t="shared" ref="C72:K72" si="133">"INSERT INTO Leader_Flavors(FlavorType, LeaderType, Flavor) SELECT 'FLAVOR_"&amp;UPPER($A33)&amp;"', Type, "&amp;C33&amp;" FROM Leaders WHERE Type = 'LEADER_"&amp;UPPER(C$2)&amp;"';"</f>
        <v>INSERT INTO Leader_Flavors(FlavorType, LeaderType, Flavor) SELECT 'FLAVOR_WATER_CONNECTION', Type, 4 FROM Leaders WHERE Type = 'LEADER_ASKIA';</v>
      </c>
      <c r="D72" s="172" t="str">
        <f t="shared" si="133"/>
        <v>INSERT INTO Leader_Flavors(FlavorType, LeaderType, Flavor) SELECT 'FLAVOR_WATER_CONNECTION', Type, 4 FROM Leaders WHERE Type = 'LEADER_ATTILLA';</v>
      </c>
      <c r="E72" s="172" t="str">
        <f t="shared" si="133"/>
        <v>INSERT INTO Leader_Flavors(FlavorType, LeaderType, Flavor) SELECT 'FLAVOR_WATER_CONNECTION', Type, 4 FROM Leaders WHERE Type = 'LEADER_AUGUSTUS';</v>
      </c>
      <c r="F72" s="172" t="str">
        <f t="shared" si="133"/>
        <v>INSERT INTO Leader_Flavors(FlavorType, LeaderType, Flavor) SELECT 'FLAVOR_WATER_CONNECTION', Type, 4 FROM Leaders WHERE Type = 'LEADER_GENGHIS_KHAN';</v>
      </c>
      <c r="G72" s="172" t="str">
        <f t="shared" si="133"/>
        <v>INSERT INTO Leader_Flavors(FlavorType, LeaderType, Flavor) SELECT 'FLAVOR_WATER_CONNECTION', Type, 4 FROM Leaders WHERE Type = 'LEADER_HARALD';</v>
      </c>
      <c r="H72" s="172" t="str">
        <f t="shared" si="133"/>
        <v>INSERT INTO Leader_Flavors(FlavorType, LeaderType, Flavor) SELECT 'FLAVOR_WATER_CONNECTION', Type, 4 FROM Leaders WHERE Type = 'LEADER_ISABELLA';</v>
      </c>
      <c r="I72" s="172" t="str">
        <f t="shared" si="133"/>
        <v>INSERT INTO Leader_Flavors(FlavorType, LeaderType, Flavor) SELECT 'FLAVOR_WATER_CONNECTION', Type, 4 FROM Leaders WHERE Type = 'LEADER_NAPOLEON';</v>
      </c>
      <c r="J72" s="172" t="str">
        <f t="shared" si="133"/>
        <v>INSERT INTO Leader_Flavors(FlavorType, LeaderType, Flavor) SELECT 'FLAVOR_WATER_CONNECTION', Type, 4 FROM Leaders WHERE Type = 'LEADER_ODA_NOBUNAGA';</v>
      </c>
      <c r="K72" s="172" t="str">
        <f t="shared" si="133"/>
        <v>INSERT INTO Leader_Flavors(FlavorType, LeaderType, Flavor) SELECT 'FLAVOR_WATER_CONNECTION', Type, 4 FROM Leaders WHERE Type = 'LEADER_THEODORA';</v>
      </c>
      <c r="L72" s="172"/>
      <c r="M72" s="172" t="str">
        <f t="shared" ref="M72:T76" si="134">"INSERT INTO Leader_Flavors(FlavorType, LeaderType, Flavor) SELECT 'FLAVOR_"&amp;UPPER($A33)&amp;"', Type, "&amp;M33&amp;" FROM Leaders WHERE Type = 'LEADER_"&amp;UPPER(M$2)&amp;"';"</f>
        <v>INSERT INTO Leader_Flavors(FlavorType, LeaderType, Flavor) SELECT 'FLAVOR_WATER_CONNECTION', Type, 4 FROM Leaders WHERE Type = 'LEADER_ALEXANDER';</v>
      </c>
      <c r="N72" s="172" t="str">
        <f t="shared" si="134"/>
        <v>INSERT INTO Leader_Flavors(FlavorType, LeaderType, Flavor) SELECT 'FLAVOR_WATER_CONNECTION', Type, 4 FROM Leaders WHERE Type = 'LEADER_BISMARCK';</v>
      </c>
      <c r="O72" s="172" t="str">
        <f t="shared" si="134"/>
        <v>INSERT INTO Leader_Flavors(FlavorType, LeaderType, Flavor) SELECT 'FLAVOR_WATER_CONNECTION', Type, 4 FROM Leaders WHERE Type = 'LEADER_CATHERINE';</v>
      </c>
      <c r="P72" s="172" t="str">
        <f t="shared" si="134"/>
        <v>INSERT INTO Leader_Flavors(FlavorType, LeaderType, Flavor) SELECT 'FLAVOR_WATER_CONNECTION', Type, 4 FROM Leaders WHERE Type = 'LEADER_ELIZABETH';</v>
      </c>
      <c r="Q72" s="172" t="str">
        <f t="shared" si="134"/>
        <v>INSERT INTO Leader_Flavors(FlavorType, LeaderType, Flavor) SELECT 'FLAVOR_WATER_CONNECTION', Type, 4 FROM Leaders WHERE Type = 'LEADER_GUSTAVUS';</v>
      </c>
      <c r="R72" s="172" t="str">
        <f t="shared" si="134"/>
        <v>INSERT INTO Leader_Flavors(FlavorType, LeaderType, Flavor) SELECT 'FLAVOR_WATER_CONNECTION', Type, 4 FROM Leaders WHERE Type = 'LEADER_HIAWATHA';</v>
      </c>
      <c r="S72" s="172" t="str">
        <f t="shared" si="134"/>
        <v>INSERT INTO Leader_Flavors(FlavorType, LeaderType, Flavor) SELECT 'FLAVOR_WATER_CONNECTION', Type, 4 FROM Leaders WHERE Type = 'LEADER_MONTEZUMA';</v>
      </c>
      <c r="T72" s="172" t="str">
        <f t="shared" si="134"/>
        <v>INSERT INTO Leader_Flavors(FlavorType, LeaderType, Flavor) SELECT 'FLAVOR_WATER_CONNECTION', Type, 4 FROM Leaders WHERE Type = 'LEADER_WU_ZETIAN';</v>
      </c>
      <c r="U72" s="172"/>
      <c r="V72" s="172" t="str">
        <f t="shared" ref="V72:AC76" si="135">"INSERT INTO Leader_Flavors(FlavorType, LeaderType, Flavor) SELECT 'FLAVOR_"&amp;UPPER($A33)&amp;"', Type, "&amp;V33&amp;" FROM Leaders WHERE Type = 'LEADER_"&amp;UPPER(V$2)&amp;"';"</f>
        <v>INSERT INTO Leader_Flavors(FlavorType, LeaderType, Flavor) SELECT 'FLAVOR_WATER_CONNECTION', Type, 4 FROM Leaders WHERE Type = 'LEADER_GANDHI';</v>
      </c>
      <c r="W72" s="172" t="str">
        <f t="shared" si="135"/>
        <v>INSERT INTO Leader_Flavors(FlavorType, LeaderType, Flavor) SELECT 'FLAVOR_WATER_CONNECTION', Type, 4 FROM Leaders WHERE Type = 'LEADER_HAILE';</v>
      </c>
      <c r="X72" s="172" t="str">
        <f t="shared" si="135"/>
        <v>INSERT INTO Leader_Flavors(FlavorType, LeaderType, Flavor) SELECT 'FLAVOR_WATER_CONNECTION', Type, 4 FROM Leaders WHERE Type = 'LEADER_KAMEHAMEHA';</v>
      </c>
      <c r="Y72" s="172" t="str">
        <f t="shared" si="135"/>
        <v>INSERT INTO Leader_Flavors(FlavorType, LeaderType, Flavor) SELECT 'FLAVOR_WATER_CONNECTION', Type, 4 FROM Leaders WHERE Type = 'LEADER_MARIA';</v>
      </c>
      <c r="Z72" s="172" t="str">
        <f t="shared" si="135"/>
        <v>INSERT INTO Leader_Flavors(FlavorType, LeaderType, Flavor) SELECT 'FLAVOR_WATER_CONNECTION', Type, 4 FROM Leaders WHERE Type = 'LEADER_PACHACUTI';</v>
      </c>
      <c r="AA72" s="172" t="str">
        <f t="shared" si="135"/>
        <v>INSERT INTO Leader_Flavors(FlavorType, LeaderType, Flavor) SELECT 'FLAVOR_WATER_CONNECTION', Type, 4 FROM Leaders WHERE Type = 'LEADER_RAMESSES';</v>
      </c>
      <c r="AB72" s="172" t="str">
        <f t="shared" si="135"/>
        <v>INSERT INTO Leader_Flavors(FlavorType, LeaderType, Flavor) SELECT 'FLAVOR_WATER_CONNECTION', Type, 4 FROM Leaders WHERE Type = 'LEADER_RAMKHAMHAENG';</v>
      </c>
      <c r="AC72" s="172" t="str">
        <f t="shared" si="135"/>
        <v>INSERT INTO Leader_Flavors(FlavorType, LeaderType, Flavor) SELECT 'FLAVOR_WATER_CONNECTION', Type, 4 FROM Leaders WHERE Type = 'LEADER_SEJONG';</v>
      </c>
      <c r="AD72" s="172"/>
      <c r="AE72" s="172" t="str">
        <f t="shared" ref="AE72:AM72" si="136">"INSERT INTO Leader_Flavors(FlavorType, LeaderType, Flavor) SELECT 'FLAVOR_"&amp;UPPER($A33)&amp;"', Type, "&amp;AE33&amp;" FROM Leaders WHERE Type = 'LEADER_"&amp;UPPER(AE$2)&amp;"';"</f>
        <v>INSERT INTO Leader_Flavors(FlavorType, LeaderType, Flavor) SELECT 'FLAVOR_WATER_CONNECTION', Type, 4 FROM Leaders WHERE Type = 'LEADER_BOUDICA';</v>
      </c>
      <c r="AF72" s="172" t="str">
        <f t="shared" si="136"/>
        <v>INSERT INTO Leader_Flavors(FlavorType, LeaderType, Flavor) SELECT 'FLAVOR_WATER_CONNECTION', Type, 4 FROM Leaders WHERE Type = 'LEADER_DARIUS';</v>
      </c>
      <c r="AG72" s="172" t="str">
        <f t="shared" si="136"/>
        <v>INSERT INTO Leader_Flavors(FlavorType, LeaderType, Flavor) SELECT 'FLAVOR_WATER_CONNECTION', Type, 4 FROM Leaders WHERE Type = 'LEADER_DIDO';</v>
      </c>
      <c r="AH72" s="172" t="str">
        <f t="shared" si="136"/>
        <v>INSERT INTO Leader_Flavors(FlavorType, LeaderType, Flavor) SELECT 'FLAVOR_WATER_CONNECTION', Type, 4 FROM Leaders WHERE Type = 'LEADER_HARUN_AL_RASHID';</v>
      </c>
      <c r="AI72" s="172" t="str">
        <f t="shared" si="136"/>
        <v>INSERT INTO Leader_Flavors(FlavorType, LeaderType, Flavor) SELECT 'FLAVOR_WATER_CONNECTION', Type, 4 FROM Leaders WHERE Type = 'LEADER_NEBUCHADNEZZAR';</v>
      </c>
      <c r="AJ72" s="172" t="str">
        <f t="shared" si="136"/>
        <v>INSERT INTO Leader_Flavors(FlavorType, LeaderType, Flavor) SELECT 'FLAVOR_WATER_CONNECTION', Type, 4 FROM Leaders WHERE Type = 'LEADER_PACAL';</v>
      </c>
      <c r="AK72" s="172" t="str">
        <f t="shared" si="136"/>
        <v>INSERT INTO Leader_Flavors(FlavorType, LeaderType, Flavor) SELECT 'FLAVOR_WATER_CONNECTION', Type, 4 FROM Leaders WHERE Type = 'LEADER_SULEIMAN';</v>
      </c>
      <c r="AL72" s="172" t="str">
        <f t="shared" si="136"/>
        <v>INSERT INTO Leader_Flavors(FlavorType, LeaderType, Flavor) SELECT 'FLAVOR_WATER_CONNECTION', Type, 4 FROM Leaders WHERE Type = 'LEADER_WASHINGTON';</v>
      </c>
      <c r="AM72" s="172" t="str">
        <f t="shared" si="136"/>
        <v>INSERT INTO Leader_Flavors(FlavorType, LeaderType, Flavor) SELECT 'FLAVOR_WATER_CONNECTION', Type, 4 FROM Leaders WHERE Type = 'LEADER_WILLIAM';</v>
      </c>
      <c r="AN72" s="173"/>
      <c r="AS72" s="357" t="str">
        <f t="shared" si="72"/>
        <v>else if(strFlavorName ==  "FLAVOR_WATER_CONNECTION")
{
	return 7;
}</v>
      </c>
      <c r="AT72" s="357" t="str">
        <f t="shared" si="72"/>
        <v/>
      </c>
      <c r="AU72" s="357" t="str">
        <f t="shared" si="72"/>
        <v/>
      </c>
      <c r="AV72" s="357" t="str">
        <f t="shared" si="72"/>
        <v/>
      </c>
      <c r="AY72" t="str">
        <f t="shared" si="69"/>
        <v>else if(strFlavorName ==  "FLAVOR_WATER_CONNECTION")
{
	return 7;
}</v>
      </c>
    </row>
    <row r="73" spans="2:51" ht="13.7" customHeight="1" x14ac:dyDescent="0.2">
      <c r="B73" s="145"/>
      <c r="C73" s="172" t="str">
        <f t="shared" ref="C73:K73" si="137">"INSERT INTO Leader_Flavors(FlavorType, LeaderType, Flavor) SELECT 'FLAVOR_"&amp;UPPER($A34)&amp;"', Type, "&amp;C34&amp;" FROM Leaders WHERE Type = 'LEADER_"&amp;UPPER(C$2)&amp;"';"</f>
        <v>INSERT INTO Leader_Flavors(FlavorType, LeaderType, Flavor) SELECT 'FLAVOR_DIPLOMACY', Type, 0 FROM Leaders WHERE Type = 'LEADER_ASKIA';</v>
      </c>
      <c r="D73" s="172" t="str">
        <f t="shared" si="137"/>
        <v>INSERT INTO Leader_Flavors(FlavorType, LeaderType, Flavor) SELECT 'FLAVOR_DIPLOMACY', Type, 0 FROM Leaders WHERE Type = 'LEADER_ATTILLA';</v>
      </c>
      <c r="E73" s="172" t="str">
        <f t="shared" si="137"/>
        <v>INSERT INTO Leader_Flavors(FlavorType, LeaderType, Flavor) SELECT 'FLAVOR_DIPLOMACY', Type, 0 FROM Leaders WHERE Type = 'LEADER_AUGUSTUS';</v>
      </c>
      <c r="F73" s="172" t="str">
        <f t="shared" si="137"/>
        <v>INSERT INTO Leader_Flavors(FlavorType, LeaderType, Flavor) SELECT 'FLAVOR_DIPLOMACY', Type, 0 FROM Leaders WHERE Type = 'LEADER_GENGHIS_KHAN';</v>
      </c>
      <c r="G73" s="172" t="str">
        <f t="shared" si="137"/>
        <v>INSERT INTO Leader_Flavors(FlavorType, LeaderType, Flavor) SELECT 'FLAVOR_DIPLOMACY', Type, 0 FROM Leaders WHERE Type = 'LEADER_HARALD';</v>
      </c>
      <c r="H73" s="172" t="str">
        <f t="shared" si="137"/>
        <v>INSERT INTO Leader_Flavors(FlavorType, LeaderType, Flavor) SELECT 'FLAVOR_DIPLOMACY', Type, 0 FROM Leaders WHERE Type = 'LEADER_ISABELLA';</v>
      </c>
      <c r="I73" s="172" t="str">
        <f t="shared" si="137"/>
        <v>INSERT INTO Leader_Flavors(FlavorType, LeaderType, Flavor) SELECT 'FLAVOR_DIPLOMACY', Type, 0 FROM Leaders WHERE Type = 'LEADER_NAPOLEON';</v>
      </c>
      <c r="J73" s="172" t="str">
        <f t="shared" si="137"/>
        <v>INSERT INTO Leader_Flavors(FlavorType, LeaderType, Flavor) SELECT 'FLAVOR_DIPLOMACY', Type, 0 FROM Leaders WHERE Type = 'LEADER_ODA_NOBUNAGA';</v>
      </c>
      <c r="K73" s="172" t="str">
        <f t="shared" si="137"/>
        <v>INSERT INTO Leader_Flavors(FlavorType, LeaderType, Flavor) SELECT 'FLAVOR_DIPLOMACY', Type, 0 FROM Leaders WHERE Type = 'LEADER_THEODORA';</v>
      </c>
      <c r="L73" s="172"/>
      <c r="M73" s="172" t="str">
        <f t="shared" si="134"/>
        <v>INSERT INTO Leader_Flavors(FlavorType, LeaderType, Flavor) SELECT 'FLAVOR_DIPLOMACY', Type, 8 FROM Leaders WHERE Type = 'LEADER_ALEXANDER';</v>
      </c>
      <c r="N73" s="172" t="str">
        <f t="shared" si="134"/>
        <v>INSERT INTO Leader_Flavors(FlavorType, LeaderType, Flavor) SELECT 'FLAVOR_DIPLOMACY', Type, 8 FROM Leaders WHERE Type = 'LEADER_BISMARCK';</v>
      </c>
      <c r="O73" s="172" t="str">
        <f t="shared" si="134"/>
        <v>INSERT INTO Leader_Flavors(FlavorType, LeaderType, Flavor) SELECT 'FLAVOR_DIPLOMACY', Type, 8 FROM Leaders WHERE Type = 'LEADER_CATHERINE';</v>
      </c>
      <c r="P73" s="172" t="str">
        <f t="shared" si="134"/>
        <v>INSERT INTO Leader_Flavors(FlavorType, LeaderType, Flavor) SELECT 'FLAVOR_DIPLOMACY', Type, 8 FROM Leaders WHERE Type = 'LEADER_ELIZABETH';</v>
      </c>
      <c r="Q73" s="172" t="str">
        <f t="shared" si="134"/>
        <v>INSERT INTO Leader_Flavors(FlavorType, LeaderType, Flavor) SELECT 'FLAVOR_DIPLOMACY', Type, 8 FROM Leaders WHERE Type = 'LEADER_GUSTAVUS';</v>
      </c>
      <c r="R73" s="172" t="str">
        <f t="shared" si="134"/>
        <v>INSERT INTO Leader_Flavors(FlavorType, LeaderType, Flavor) SELECT 'FLAVOR_DIPLOMACY', Type, 8 FROM Leaders WHERE Type = 'LEADER_HIAWATHA';</v>
      </c>
      <c r="S73" s="172" t="str">
        <f t="shared" si="134"/>
        <v>INSERT INTO Leader_Flavors(FlavorType, LeaderType, Flavor) SELECT 'FLAVOR_DIPLOMACY', Type, 8 FROM Leaders WHERE Type = 'LEADER_MONTEZUMA';</v>
      </c>
      <c r="T73" s="172" t="str">
        <f t="shared" si="134"/>
        <v>INSERT INTO Leader_Flavors(FlavorType, LeaderType, Flavor) SELECT 'FLAVOR_DIPLOMACY', Type, 8 FROM Leaders WHERE Type = 'LEADER_WU_ZETIAN';</v>
      </c>
      <c r="U73" s="172"/>
      <c r="V73" s="172" t="str">
        <f t="shared" si="135"/>
        <v>INSERT INTO Leader_Flavors(FlavorType, LeaderType, Flavor) SELECT 'FLAVOR_DIPLOMACY', Type, 8 FROM Leaders WHERE Type = 'LEADER_GANDHI';</v>
      </c>
      <c r="W73" s="172" t="str">
        <f t="shared" si="135"/>
        <v>INSERT INTO Leader_Flavors(FlavorType, LeaderType, Flavor) SELECT 'FLAVOR_DIPLOMACY', Type, 8 FROM Leaders WHERE Type = 'LEADER_HAILE';</v>
      </c>
      <c r="X73" s="172" t="str">
        <f t="shared" si="135"/>
        <v>INSERT INTO Leader_Flavors(FlavorType, LeaderType, Flavor) SELECT 'FLAVOR_DIPLOMACY', Type, 8 FROM Leaders WHERE Type = 'LEADER_KAMEHAMEHA';</v>
      </c>
      <c r="Y73" s="172" t="str">
        <f t="shared" si="135"/>
        <v>INSERT INTO Leader_Flavors(FlavorType, LeaderType, Flavor) SELECT 'FLAVOR_DIPLOMACY', Type, 8 FROM Leaders WHERE Type = 'LEADER_MARIA';</v>
      </c>
      <c r="Z73" s="172" t="str">
        <f t="shared" si="135"/>
        <v>INSERT INTO Leader_Flavors(FlavorType, LeaderType, Flavor) SELECT 'FLAVOR_DIPLOMACY', Type, 8 FROM Leaders WHERE Type = 'LEADER_PACHACUTI';</v>
      </c>
      <c r="AA73" s="172" t="str">
        <f t="shared" si="135"/>
        <v>INSERT INTO Leader_Flavors(FlavorType, LeaderType, Flavor) SELECT 'FLAVOR_DIPLOMACY', Type, 8 FROM Leaders WHERE Type = 'LEADER_RAMESSES';</v>
      </c>
      <c r="AB73" s="172" t="str">
        <f t="shared" si="135"/>
        <v>INSERT INTO Leader_Flavors(FlavorType, LeaderType, Flavor) SELECT 'FLAVOR_DIPLOMACY', Type, 8 FROM Leaders WHERE Type = 'LEADER_RAMKHAMHAENG';</v>
      </c>
      <c r="AC73" s="172" t="str">
        <f t="shared" si="135"/>
        <v>INSERT INTO Leader_Flavors(FlavorType, LeaderType, Flavor) SELECT 'FLAVOR_DIPLOMACY', Type, 8 FROM Leaders WHERE Type = 'LEADER_SEJONG';</v>
      </c>
      <c r="AD73" s="172"/>
      <c r="AE73" s="172" t="str">
        <f t="shared" ref="AE73:AM73" si="138">"INSERT INTO Leader_Flavors(FlavorType, LeaderType, Flavor) SELECT 'FLAVOR_"&amp;UPPER($A34)&amp;"', Type, "&amp;AE34&amp;" FROM Leaders WHERE Type = 'LEADER_"&amp;UPPER(AE$2)&amp;"';"</f>
        <v>INSERT INTO Leader_Flavors(FlavorType, LeaderType, Flavor) SELECT 'FLAVOR_DIPLOMACY', Type, 2 FROM Leaders WHERE Type = 'LEADER_BOUDICA';</v>
      </c>
      <c r="AF73" s="172" t="str">
        <f t="shared" si="138"/>
        <v>INSERT INTO Leader_Flavors(FlavorType, LeaderType, Flavor) SELECT 'FLAVOR_DIPLOMACY', Type, 2 FROM Leaders WHERE Type = 'LEADER_DARIUS';</v>
      </c>
      <c r="AG73" s="172" t="str">
        <f t="shared" si="138"/>
        <v>INSERT INTO Leader_Flavors(FlavorType, LeaderType, Flavor) SELECT 'FLAVOR_DIPLOMACY', Type, 2 FROM Leaders WHERE Type = 'LEADER_DIDO';</v>
      </c>
      <c r="AH73" s="172" t="str">
        <f t="shared" si="138"/>
        <v>INSERT INTO Leader_Flavors(FlavorType, LeaderType, Flavor) SELECT 'FLAVOR_DIPLOMACY', Type, 2 FROM Leaders WHERE Type = 'LEADER_HARUN_AL_RASHID';</v>
      </c>
      <c r="AI73" s="172" t="str">
        <f t="shared" si="138"/>
        <v>INSERT INTO Leader_Flavors(FlavorType, LeaderType, Flavor) SELECT 'FLAVOR_DIPLOMACY', Type, 2 FROM Leaders WHERE Type = 'LEADER_NEBUCHADNEZZAR';</v>
      </c>
      <c r="AJ73" s="172" t="str">
        <f t="shared" si="138"/>
        <v>INSERT INTO Leader_Flavors(FlavorType, LeaderType, Flavor) SELECT 'FLAVOR_DIPLOMACY', Type, 2 FROM Leaders WHERE Type = 'LEADER_PACAL';</v>
      </c>
      <c r="AK73" s="172" t="str">
        <f t="shared" si="138"/>
        <v>INSERT INTO Leader_Flavors(FlavorType, LeaderType, Flavor) SELECT 'FLAVOR_DIPLOMACY', Type, 2 FROM Leaders WHERE Type = 'LEADER_SULEIMAN';</v>
      </c>
      <c r="AL73" s="172" t="str">
        <f t="shared" si="138"/>
        <v>INSERT INTO Leader_Flavors(FlavorType, LeaderType, Flavor) SELECT 'FLAVOR_DIPLOMACY', Type, 2 FROM Leaders WHERE Type = 'LEADER_WASHINGTON';</v>
      </c>
      <c r="AM73" s="172" t="str">
        <f t="shared" si="138"/>
        <v>INSERT INTO Leader_Flavors(FlavorType, LeaderType, Flavor) SELECT 'FLAVOR_DIPLOMACY', Type, 2 FROM Leaders WHERE Type = 'LEADER_WILLIAM';</v>
      </c>
      <c r="AN73" s="173"/>
      <c r="AS73" s="357" t="str">
        <f t="shared" si="72"/>
        <v/>
      </c>
      <c r="AT73" s="357" t="str">
        <f t="shared" si="72"/>
        <v/>
      </c>
      <c r="AU73" s="357" t="str">
        <f t="shared" si="72"/>
        <v>else if(strFlavorName ==  "FLAVOR_DIPLOMACY")
{
	return 8;
}</v>
      </c>
      <c r="AV73" s="357" t="str">
        <f t="shared" si="72"/>
        <v/>
      </c>
      <c r="AY73" t="str">
        <f t="shared" si="69"/>
        <v/>
      </c>
    </row>
    <row r="74" spans="2:51" ht="13.7" customHeight="1" x14ac:dyDescent="0.2">
      <c r="B74" s="145"/>
      <c r="C74" s="172" t="str">
        <f t="shared" ref="C74:K74" si="139">"INSERT INTO Leader_Flavors(FlavorType, LeaderType, Flavor) SELECT 'FLAVOR_"&amp;UPPER($A35)&amp;"', Type, "&amp;C35&amp;" FROM Leaders WHERE Type = 'LEADER_"&amp;UPPER(C$2)&amp;"';"</f>
        <v>INSERT INTO Leader_Flavors(FlavorType, LeaderType, Flavor) SELECT 'FLAVOR_WONDER', Type, 2 FROM Leaders WHERE Type = 'LEADER_ASKIA';</v>
      </c>
      <c r="D74" s="172" t="str">
        <f t="shared" si="139"/>
        <v>INSERT INTO Leader_Flavors(FlavorType, LeaderType, Flavor) SELECT 'FLAVOR_WONDER', Type, 2 FROM Leaders WHERE Type = 'LEADER_ATTILLA';</v>
      </c>
      <c r="E74" s="172" t="str">
        <f t="shared" si="139"/>
        <v>INSERT INTO Leader_Flavors(FlavorType, LeaderType, Flavor) SELECT 'FLAVOR_WONDER', Type, 2 FROM Leaders WHERE Type = 'LEADER_AUGUSTUS';</v>
      </c>
      <c r="F74" s="172" t="str">
        <f t="shared" si="139"/>
        <v>INSERT INTO Leader_Flavors(FlavorType, LeaderType, Flavor) SELECT 'FLAVOR_WONDER', Type, 2 FROM Leaders WHERE Type = 'LEADER_GENGHIS_KHAN';</v>
      </c>
      <c r="G74" s="172" t="str">
        <f t="shared" si="139"/>
        <v>INSERT INTO Leader_Flavors(FlavorType, LeaderType, Flavor) SELECT 'FLAVOR_WONDER', Type, 2 FROM Leaders WHERE Type = 'LEADER_HARALD';</v>
      </c>
      <c r="H74" s="172" t="str">
        <f t="shared" si="139"/>
        <v>INSERT INTO Leader_Flavors(FlavorType, LeaderType, Flavor) SELECT 'FLAVOR_WONDER', Type, 2 FROM Leaders WHERE Type = 'LEADER_ISABELLA';</v>
      </c>
      <c r="I74" s="172" t="str">
        <f t="shared" si="139"/>
        <v>INSERT INTO Leader_Flavors(FlavorType, LeaderType, Flavor) SELECT 'FLAVOR_WONDER', Type, 2 FROM Leaders WHERE Type = 'LEADER_NAPOLEON';</v>
      </c>
      <c r="J74" s="172" t="str">
        <f t="shared" si="139"/>
        <v>INSERT INTO Leader_Flavors(FlavorType, LeaderType, Flavor) SELECT 'FLAVOR_WONDER', Type, 2 FROM Leaders WHERE Type = 'LEADER_ODA_NOBUNAGA';</v>
      </c>
      <c r="K74" s="172" t="str">
        <f t="shared" si="139"/>
        <v>INSERT INTO Leader_Flavors(FlavorType, LeaderType, Flavor) SELECT 'FLAVOR_WONDER', Type, 2 FROM Leaders WHERE Type = 'LEADER_THEODORA';</v>
      </c>
      <c r="L74" s="172"/>
      <c r="M74" s="172" t="str">
        <f t="shared" si="134"/>
        <v>INSERT INTO Leader_Flavors(FlavorType, LeaderType, Flavor) SELECT 'FLAVOR_WONDER', Type, 2 FROM Leaders WHERE Type = 'LEADER_ALEXANDER';</v>
      </c>
      <c r="N74" s="172" t="str">
        <f t="shared" si="134"/>
        <v>INSERT INTO Leader_Flavors(FlavorType, LeaderType, Flavor) SELECT 'FLAVOR_WONDER', Type, 2 FROM Leaders WHERE Type = 'LEADER_BISMARCK';</v>
      </c>
      <c r="O74" s="172" t="str">
        <f t="shared" si="134"/>
        <v>INSERT INTO Leader_Flavors(FlavorType, LeaderType, Flavor) SELECT 'FLAVOR_WONDER', Type, 2 FROM Leaders WHERE Type = 'LEADER_CATHERINE';</v>
      </c>
      <c r="P74" s="172" t="str">
        <f t="shared" si="134"/>
        <v>INSERT INTO Leader_Flavors(FlavorType, LeaderType, Flavor) SELECT 'FLAVOR_WONDER', Type, 2 FROM Leaders WHERE Type = 'LEADER_ELIZABETH';</v>
      </c>
      <c r="Q74" s="172" t="str">
        <f t="shared" si="134"/>
        <v>INSERT INTO Leader_Flavors(FlavorType, LeaderType, Flavor) SELECT 'FLAVOR_WONDER', Type, 2 FROM Leaders WHERE Type = 'LEADER_GUSTAVUS';</v>
      </c>
      <c r="R74" s="172" t="str">
        <f t="shared" si="134"/>
        <v>INSERT INTO Leader_Flavors(FlavorType, LeaderType, Flavor) SELECT 'FLAVOR_WONDER', Type, 2 FROM Leaders WHERE Type = 'LEADER_HIAWATHA';</v>
      </c>
      <c r="S74" s="172" t="str">
        <f t="shared" si="134"/>
        <v>INSERT INTO Leader_Flavors(FlavorType, LeaderType, Flavor) SELECT 'FLAVOR_WONDER', Type, 2 FROM Leaders WHERE Type = 'LEADER_MONTEZUMA';</v>
      </c>
      <c r="T74" s="172" t="str">
        <f t="shared" si="134"/>
        <v>INSERT INTO Leader_Flavors(FlavorType, LeaderType, Flavor) SELECT 'FLAVOR_WONDER', Type, 2 FROM Leaders WHERE Type = 'LEADER_WU_ZETIAN';</v>
      </c>
      <c r="U74" s="172"/>
      <c r="V74" s="172" t="str">
        <f t="shared" si="135"/>
        <v>INSERT INTO Leader_Flavors(FlavorType, LeaderType, Flavor) SELECT 'FLAVOR_WONDER', Type, 8 FROM Leaders WHERE Type = 'LEADER_GANDHI';</v>
      </c>
      <c r="W74" s="172" t="str">
        <f t="shared" si="135"/>
        <v>INSERT INTO Leader_Flavors(FlavorType, LeaderType, Flavor) SELECT 'FLAVOR_WONDER', Type, 8 FROM Leaders WHERE Type = 'LEADER_HAILE';</v>
      </c>
      <c r="X74" s="172" t="str">
        <f t="shared" si="135"/>
        <v>INSERT INTO Leader_Flavors(FlavorType, LeaderType, Flavor) SELECT 'FLAVOR_WONDER', Type, 8 FROM Leaders WHERE Type = 'LEADER_KAMEHAMEHA';</v>
      </c>
      <c r="Y74" s="172" t="str">
        <f t="shared" si="135"/>
        <v>INSERT INTO Leader_Flavors(FlavorType, LeaderType, Flavor) SELECT 'FLAVOR_WONDER', Type, 8 FROM Leaders WHERE Type = 'LEADER_MARIA';</v>
      </c>
      <c r="Z74" s="172" t="str">
        <f t="shared" si="135"/>
        <v>INSERT INTO Leader_Flavors(FlavorType, LeaderType, Flavor) SELECT 'FLAVOR_WONDER', Type, 8 FROM Leaders WHERE Type = 'LEADER_PACHACUTI';</v>
      </c>
      <c r="AA74" s="172" t="str">
        <f t="shared" si="135"/>
        <v>INSERT INTO Leader_Flavors(FlavorType, LeaderType, Flavor) SELECT 'FLAVOR_WONDER', Type, 8 FROM Leaders WHERE Type = 'LEADER_RAMESSES';</v>
      </c>
      <c r="AB74" s="172" t="str">
        <f t="shared" si="135"/>
        <v>INSERT INTO Leader_Flavors(FlavorType, LeaderType, Flavor) SELECT 'FLAVOR_WONDER', Type, 8 FROM Leaders WHERE Type = 'LEADER_RAMKHAMHAENG';</v>
      </c>
      <c r="AC74" s="172" t="str">
        <f t="shared" si="135"/>
        <v>INSERT INTO Leader_Flavors(FlavorType, LeaderType, Flavor) SELECT 'FLAVOR_WONDER', Type, 8 FROM Leaders WHERE Type = 'LEADER_SEJONG';</v>
      </c>
      <c r="AD74" s="172"/>
      <c r="AE74" s="172" t="str">
        <f t="shared" ref="AE74:AM74" si="140">"INSERT INTO Leader_Flavors(FlavorType, LeaderType, Flavor) SELECT 'FLAVOR_"&amp;UPPER($A35)&amp;"', Type, "&amp;AE35&amp;" FROM Leaders WHERE Type = 'LEADER_"&amp;UPPER(AE$2)&amp;"';"</f>
        <v>INSERT INTO Leader_Flavors(FlavorType, LeaderType, Flavor) SELECT 'FLAVOR_WONDER', Type, 6 FROM Leaders WHERE Type = 'LEADER_BOUDICA';</v>
      </c>
      <c r="AF74" s="172" t="str">
        <f t="shared" si="140"/>
        <v>INSERT INTO Leader_Flavors(FlavorType, LeaderType, Flavor) SELECT 'FLAVOR_WONDER', Type, 6 FROM Leaders WHERE Type = 'LEADER_DARIUS';</v>
      </c>
      <c r="AG74" s="172" t="str">
        <f t="shared" si="140"/>
        <v>INSERT INTO Leader_Flavors(FlavorType, LeaderType, Flavor) SELECT 'FLAVOR_WONDER', Type, 6 FROM Leaders WHERE Type = 'LEADER_DIDO';</v>
      </c>
      <c r="AH74" s="172" t="str">
        <f t="shared" si="140"/>
        <v>INSERT INTO Leader_Flavors(FlavorType, LeaderType, Flavor) SELECT 'FLAVOR_WONDER', Type, 6 FROM Leaders WHERE Type = 'LEADER_HARUN_AL_RASHID';</v>
      </c>
      <c r="AI74" s="172" t="str">
        <f t="shared" si="140"/>
        <v>INSERT INTO Leader_Flavors(FlavorType, LeaderType, Flavor) SELECT 'FLAVOR_WONDER', Type, 6 FROM Leaders WHERE Type = 'LEADER_NEBUCHADNEZZAR';</v>
      </c>
      <c r="AJ74" s="172" t="str">
        <f t="shared" si="140"/>
        <v>INSERT INTO Leader_Flavors(FlavorType, LeaderType, Flavor) SELECT 'FLAVOR_WONDER', Type, 6 FROM Leaders WHERE Type = 'LEADER_PACAL';</v>
      </c>
      <c r="AK74" s="172" t="str">
        <f t="shared" si="140"/>
        <v>INSERT INTO Leader_Flavors(FlavorType, LeaderType, Flavor) SELECT 'FLAVOR_WONDER', Type, 6 FROM Leaders WHERE Type = 'LEADER_SULEIMAN';</v>
      </c>
      <c r="AL74" s="172" t="str">
        <f t="shared" si="140"/>
        <v>INSERT INTO Leader_Flavors(FlavorType, LeaderType, Flavor) SELECT 'FLAVOR_WONDER', Type, 6 FROM Leaders WHERE Type = 'LEADER_WASHINGTON';</v>
      </c>
      <c r="AM74" s="172" t="str">
        <f t="shared" si="140"/>
        <v>INSERT INTO Leader_Flavors(FlavorType, LeaderType, Flavor) SELECT 'FLAVOR_WONDER', Type, 6 FROM Leaders WHERE Type = 'LEADER_WILLIAM';</v>
      </c>
      <c r="AN74" s="173"/>
      <c r="AS74" s="357" t="str">
        <f t="shared" si="72"/>
        <v>else if(strFlavorName ==  "FLAVOR_WONDER")
{
	return 4;
}</v>
      </c>
      <c r="AT74" s="357" t="str">
        <f t="shared" si="72"/>
        <v/>
      </c>
      <c r="AU74" s="357" t="str">
        <f t="shared" si="72"/>
        <v/>
      </c>
      <c r="AV74" s="357" t="str">
        <f t="shared" si="72"/>
        <v>else if(strFlavorName ==  "FLAVOR_WONDER")
{
	return 4;
}</v>
      </c>
      <c r="AY74" t="str">
        <f t="shared" si="69"/>
        <v>else if(strFlavorName ==  "FLAVOR_WONDER")
{
	return 4;
}</v>
      </c>
    </row>
    <row r="75" spans="2:51" ht="13.7" customHeight="1" x14ac:dyDescent="0.2">
      <c r="C75" s="172" t="str">
        <f t="shared" ref="C75:K75" si="141">"INSERT INTO Leader_Flavors(FlavorType, LeaderType, Flavor) SELECT 'FLAVOR_"&amp;UPPER($A36)&amp;"', Type, "&amp;C36&amp;" FROM Leaders WHERE Type = 'LEADER_"&amp;UPPER(C$2)&amp;"';"</f>
        <v>INSERT INTO Leader_Flavors(FlavorType, LeaderType, Flavor) SELECT 'FLAVOR_SPACESHIP', Type, 2 FROM Leaders WHERE Type = 'LEADER_ASKIA';</v>
      </c>
      <c r="D75" s="172" t="str">
        <f t="shared" si="141"/>
        <v>INSERT INTO Leader_Flavors(FlavorType, LeaderType, Flavor) SELECT 'FLAVOR_SPACESHIP', Type, 2 FROM Leaders WHERE Type = 'LEADER_ATTILLA';</v>
      </c>
      <c r="E75" s="172" t="str">
        <f t="shared" si="141"/>
        <v>INSERT INTO Leader_Flavors(FlavorType, LeaderType, Flavor) SELECT 'FLAVOR_SPACESHIP', Type, 2 FROM Leaders WHERE Type = 'LEADER_AUGUSTUS';</v>
      </c>
      <c r="F75" s="172" t="str">
        <f t="shared" si="141"/>
        <v>INSERT INTO Leader_Flavors(FlavorType, LeaderType, Flavor) SELECT 'FLAVOR_SPACESHIP', Type, 2 FROM Leaders WHERE Type = 'LEADER_GENGHIS_KHAN';</v>
      </c>
      <c r="G75" s="172" t="str">
        <f t="shared" si="141"/>
        <v>INSERT INTO Leader_Flavors(FlavorType, LeaderType, Flavor) SELECT 'FLAVOR_SPACESHIP', Type, 2 FROM Leaders WHERE Type = 'LEADER_HARALD';</v>
      </c>
      <c r="H75" s="172" t="str">
        <f t="shared" si="141"/>
        <v>INSERT INTO Leader_Flavors(FlavorType, LeaderType, Flavor) SELECT 'FLAVOR_SPACESHIP', Type, 2 FROM Leaders WHERE Type = 'LEADER_ISABELLA';</v>
      </c>
      <c r="I75" s="172" t="str">
        <f t="shared" si="141"/>
        <v>INSERT INTO Leader_Flavors(FlavorType, LeaderType, Flavor) SELECT 'FLAVOR_SPACESHIP', Type, 2 FROM Leaders WHERE Type = 'LEADER_NAPOLEON';</v>
      </c>
      <c r="J75" s="172" t="str">
        <f t="shared" si="141"/>
        <v>INSERT INTO Leader_Flavors(FlavorType, LeaderType, Flavor) SELECT 'FLAVOR_SPACESHIP', Type, 2 FROM Leaders WHERE Type = 'LEADER_ODA_NOBUNAGA';</v>
      </c>
      <c r="K75" s="172" t="str">
        <f t="shared" si="141"/>
        <v>INSERT INTO Leader_Flavors(FlavorType, LeaderType, Flavor) SELECT 'FLAVOR_SPACESHIP', Type, 2 FROM Leaders WHERE Type = 'LEADER_THEODORA';</v>
      </c>
      <c r="L75" s="172"/>
      <c r="M75" s="172" t="str">
        <f t="shared" si="134"/>
        <v>INSERT INTO Leader_Flavors(FlavorType, LeaderType, Flavor) SELECT 'FLAVOR_SPACESHIP', Type, 2 FROM Leaders WHERE Type = 'LEADER_ALEXANDER';</v>
      </c>
      <c r="N75" s="172" t="str">
        <f t="shared" si="134"/>
        <v>INSERT INTO Leader_Flavors(FlavorType, LeaderType, Flavor) SELECT 'FLAVOR_SPACESHIP', Type, 2 FROM Leaders WHERE Type = 'LEADER_BISMARCK';</v>
      </c>
      <c r="O75" s="172" t="str">
        <f t="shared" si="134"/>
        <v>INSERT INTO Leader_Flavors(FlavorType, LeaderType, Flavor) SELECT 'FLAVOR_SPACESHIP', Type, 2 FROM Leaders WHERE Type = 'LEADER_CATHERINE';</v>
      </c>
      <c r="P75" s="172" t="str">
        <f t="shared" si="134"/>
        <v>INSERT INTO Leader_Flavors(FlavorType, LeaderType, Flavor) SELECT 'FLAVOR_SPACESHIP', Type, 2 FROM Leaders WHERE Type = 'LEADER_ELIZABETH';</v>
      </c>
      <c r="Q75" s="172" t="str">
        <f t="shared" si="134"/>
        <v>INSERT INTO Leader_Flavors(FlavorType, LeaderType, Flavor) SELECT 'FLAVOR_SPACESHIP', Type, 2 FROM Leaders WHERE Type = 'LEADER_GUSTAVUS';</v>
      </c>
      <c r="R75" s="172" t="str">
        <f t="shared" si="134"/>
        <v>INSERT INTO Leader_Flavors(FlavorType, LeaderType, Flavor) SELECT 'FLAVOR_SPACESHIP', Type, 2 FROM Leaders WHERE Type = 'LEADER_HIAWATHA';</v>
      </c>
      <c r="S75" s="172" t="str">
        <f t="shared" si="134"/>
        <v>INSERT INTO Leader_Flavors(FlavorType, LeaderType, Flavor) SELECT 'FLAVOR_SPACESHIP', Type, 2 FROM Leaders WHERE Type = 'LEADER_MONTEZUMA';</v>
      </c>
      <c r="T75" s="172" t="str">
        <f t="shared" si="134"/>
        <v>INSERT INTO Leader_Flavors(FlavorType, LeaderType, Flavor) SELECT 'FLAVOR_SPACESHIP', Type, 2 FROM Leaders WHERE Type = 'LEADER_WU_ZETIAN';</v>
      </c>
      <c r="U75" s="172"/>
      <c r="V75" s="172" t="str">
        <f t="shared" si="135"/>
        <v>INSERT INTO Leader_Flavors(FlavorType, LeaderType, Flavor) SELECT 'FLAVOR_SPACESHIP', Type, 8 FROM Leaders WHERE Type = 'LEADER_GANDHI';</v>
      </c>
      <c r="W75" s="172" t="str">
        <f t="shared" si="135"/>
        <v>INSERT INTO Leader_Flavors(FlavorType, LeaderType, Flavor) SELECT 'FLAVOR_SPACESHIP', Type, 4 FROM Leaders WHERE Type = 'LEADER_HAILE';</v>
      </c>
      <c r="X75" s="172" t="str">
        <f t="shared" si="135"/>
        <v>INSERT INTO Leader_Flavors(FlavorType, LeaderType, Flavor) SELECT 'FLAVOR_SPACESHIP', Type, 8 FROM Leaders WHERE Type = 'LEADER_KAMEHAMEHA';</v>
      </c>
      <c r="Y75" s="172" t="str">
        <f t="shared" si="135"/>
        <v>INSERT INTO Leader_Flavors(FlavorType, LeaderType, Flavor) SELECT 'FLAVOR_SPACESHIP', Type, 4 FROM Leaders WHERE Type = 'LEADER_MARIA';</v>
      </c>
      <c r="Z75" s="172" t="str">
        <f t="shared" si="135"/>
        <v>INSERT INTO Leader_Flavors(FlavorType, LeaderType, Flavor) SELECT 'FLAVOR_SPACESHIP', Type, 8 FROM Leaders WHERE Type = 'LEADER_PACHACUTI';</v>
      </c>
      <c r="AA75" s="172" t="str">
        <f t="shared" si="135"/>
        <v>INSERT INTO Leader_Flavors(FlavorType, LeaderType, Flavor) SELECT 'FLAVOR_SPACESHIP', Type, 4 FROM Leaders WHERE Type = 'LEADER_RAMESSES';</v>
      </c>
      <c r="AB75" s="172" t="str">
        <f t="shared" si="135"/>
        <v>INSERT INTO Leader_Flavors(FlavorType, LeaderType, Flavor) SELECT 'FLAVOR_SPACESHIP', Type, 4 FROM Leaders WHERE Type = 'LEADER_RAMKHAMHAENG';</v>
      </c>
      <c r="AC75" s="172" t="str">
        <f t="shared" si="135"/>
        <v>INSERT INTO Leader_Flavors(FlavorType, LeaderType, Flavor) SELECT 'FLAVOR_SPACESHIP', Type, 8 FROM Leaders WHERE Type = 'LEADER_SEJONG';</v>
      </c>
      <c r="AD75" s="172"/>
      <c r="AE75" s="172" t="str">
        <f t="shared" ref="AE75:AM75" si="142">"INSERT INTO Leader_Flavors(FlavorType, LeaderType, Flavor) SELECT 'FLAVOR_"&amp;UPPER($A36)&amp;"', Type, "&amp;AE36&amp;" FROM Leaders WHERE Type = 'LEADER_"&amp;UPPER(AE$2)&amp;"';"</f>
        <v>INSERT INTO Leader_Flavors(FlavorType, LeaderType, Flavor) SELECT 'FLAVOR_SPACESHIP', Type, 8 FROM Leaders WHERE Type = 'LEADER_BOUDICA';</v>
      </c>
      <c r="AF75" s="172" t="str">
        <f t="shared" si="142"/>
        <v>INSERT INTO Leader_Flavors(FlavorType, LeaderType, Flavor) SELECT 'FLAVOR_SPACESHIP', Type, 8 FROM Leaders WHERE Type = 'LEADER_DARIUS';</v>
      </c>
      <c r="AG75" s="172" t="str">
        <f t="shared" si="142"/>
        <v>INSERT INTO Leader_Flavors(FlavorType, LeaderType, Flavor) SELECT 'FLAVOR_SPACESHIP', Type, 8 FROM Leaders WHERE Type = 'LEADER_DIDO';</v>
      </c>
      <c r="AH75" s="172" t="str">
        <f t="shared" si="142"/>
        <v>INSERT INTO Leader_Flavors(FlavorType, LeaderType, Flavor) SELECT 'FLAVOR_SPACESHIP', Type, 8 FROM Leaders WHERE Type = 'LEADER_HARUN_AL_RASHID';</v>
      </c>
      <c r="AI75" s="172" t="str">
        <f t="shared" si="142"/>
        <v>INSERT INTO Leader_Flavors(FlavorType, LeaderType, Flavor) SELECT 'FLAVOR_SPACESHIP', Type, 8 FROM Leaders WHERE Type = 'LEADER_NEBUCHADNEZZAR';</v>
      </c>
      <c r="AJ75" s="172" t="str">
        <f t="shared" si="142"/>
        <v>INSERT INTO Leader_Flavors(FlavorType, LeaderType, Flavor) SELECT 'FLAVOR_SPACESHIP', Type, 8 FROM Leaders WHERE Type = 'LEADER_PACAL';</v>
      </c>
      <c r="AK75" s="172" t="str">
        <f t="shared" si="142"/>
        <v>INSERT INTO Leader_Flavors(FlavorType, LeaderType, Flavor) SELECT 'FLAVOR_SPACESHIP', Type, 8 FROM Leaders WHERE Type = 'LEADER_SULEIMAN';</v>
      </c>
      <c r="AL75" s="172" t="str">
        <f t="shared" si="142"/>
        <v>INSERT INTO Leader_Flavors(FlavorType, LeaderType, Flavor) SELECT 'FLAVOR_SPACESHIP', Type, 8 FROM Leaders WHERE Type = 'LEADER_WASHINGTON';</v>
      </c>
      <c r="AM75" s="172" t="str">
        <f t="shared" si="142"/>
        <v>INSERT INTO Leader_Flavors(FlavorType, LeaderType, Flavor) SELECT 'FLAVOR_SPACESHIP', Type, 8 FROM Leaders WHERE Type = 'LEADER_WILLIAM';</v>
      </c>
      <c r="AN75" s="173"/>
      <c r="AS75" s="357" t="str">
        <f t="shared" si="72"/>
        <v/>
      </c>
      <c r="AT75" s="357" t="str">
        <f t="shared" si="72"/>
        <v/>
      </c>
      <c r="AU75" s="357" t="str">
        <f t="shared" si="72"/>
        <v/>
      </c>
      <c r="AV75" s="357" t="str">
        <f t="shared" si="72"/>
        <v>else if(strFlavorName ==  "FLAVOR_SPACESHIP")
{
	return 8;
}</v>
      </c>
      <c r="AY75" t="str">
        <f t="shared" si="69"/>
        <v/>
      </c>
    </row>
    <row r="76" spans="2:51" ht="13.7" customHeight="1" x14ac:dyDescent="0.2">
      <c r="C76" s="172" t="str">
        <f t="shared" ref="C76:K76" si="143">"INSERT INTO Leader_Flavors(FlavorType, LeaderType, Flavor) SELECT 'FLAVOR_"&amp;UPPER($A37)&amp;"', Type, "&amp;C37&amp;" FROM Leaders WHERE Type = 'LEADER_"&amp;UPPER(C$2)&amp;"';"</f>
        <v>INSERT INTO Leader_Flavors(FlavorType, LeaderType, Flavor) SELECT 'FLAVOR_RELIGION', Type, 8 FROM Leaders WHERE Type = 'LEADER_ASKIA';</v>
      </c>
      <c r="D76" s="172" t="str">
        <f t="shared" si="143"/>
        <v>INSERT INTO Leader_Flavors(FlavorType, LeaderType, Flavor) SELECT 'FLAVOR_RELIGION', Type, 6 FROM Leaders WHERE Type = 'LEADER_ATTILLA';</v>
      </c>
      <c r="E76" s="172" t="str">
        <f t="shared" si="143"/>
        <v>INSERT INTO Leader_Flavors(FlavorType, LeaderType, Flavor) SELECT 'FLAVOR_RELIGION', Type, 6 FROM Leaders WHERE Type = 'LEADER_AUGUSTUS';</v>
      </c>
      <c r="F76" s="172" t="str">
        <f t="shared" si="143"/>
        <v>INSERT INTO Leader_Flavors(FlavorType, LeaderType, Flavor) SELECT 'FLAVOR_RELIGION', Type, 6 FROM Leaders WHERE Type = 'LEADER_GENGHIS_KHAN';</v>
      </c>
      <c r="G76" s="172" t="str">
        <f t="shared" si="143"/>
        <v>INSERT INTO Leader_Flavors(FlavorType, LeaderType, Flavor) SELECT 'FLAVOR_RELIGION', Type, 6 FROM Leaders WHERE Type = 'LEADER_HARALD';</v>
      </c>
      <c r="H76" s="172" t="str">
        <f t="shared" si="143"/>
        <v>INSERT INTO Leader_Flavors(FlavorType, LeaderType, Flavor) SELECT 'FLAVOR_RELIGION', Type, 8 FROM Leaders WHERE Type = 'LEADER_ISABELLA';</v>
      </c>
      <c r="I76" s="172" t="str">
        <f t="shared" si="143"/>
        <v>INSERT INTO Leader_Flavors(FlavorType, LeaderType, Flavor) SELECT 'FLAVOR_RELIGION', Type, 6 FROM Leaders WHERE Type = 'LEADER_NAPOLEON';</v>
      </c>
      <c r="J76" s="172" t="str">
        <f t="shared" si="143"/>
        <v>INSERT INTO Leader_Flavors(FlavorType, LeaderType, Flavor) SELECT 'FLAVOR_RELIGION', Type, 6 FROM Leaders WHERE Type = 'LEADER_ODA_NOBUNAGA';</v>
      </c>
      <c r="K76" s="172" t="str">
        <f t="shared" si="143"/>
        <v>INSERT INTO Leader_Flavors(FlavorType, LeaderType, Flavor) SELECT 'FLAVOR_RELIGION', Type, 8 FROM Leaders WHERE Type = 'LEADER_THEODORA';</v>
      </c>
      <c r="L76" s="172"/>
      <c r="M76" s="172" t="str">
        <f t="shared" si="134"/>
        <v>INSERT INTO Leader_Flavors(FlavorType, LeaderType, Flavor) SELECT 'FLAVOR_RELIGION', Type, 2 FROM Leaders WHERE Type = 'LEADER_ALEXANDER';</v>
      </c>
      <c r="N76" s="172" t="str">
        <f t="shared" si="134"/>
        <v>INSERT INTO Leader_Flavors(FlavorType, LeaderType, Flavor) SELECT 'FLAVOR_RELIGION', Type, 2 FROM Leaders WHERE Type = 'LEADER_BISMARCK';</v>
      </c>
      <c r="O76" s="172" t="str">
        <f t="shared" si="134"/>
        <v>INSERT INTO Leader_Flavors(FlavorType, LeaderType, Flavor) SELECT 'FLAVOR_RELIGION', Type, 2 FROM Leaders WHERE Type = 'LEADER_CATHERINE';</v>
      </c>
      <c r="P76" s="172" t="str">
        <f t="shared" si="134"/>
        <v>INSERT INTO Leader_Flavors(FlavorType, LeaderType, Flavor) SELECT 'FLAVOR_RELIGION', Type, 2 FROM Leaders WHERE Type = 'LEADER_ELIZABETH';</v>
      </c>
      <c r="Q76" s="172" t="str">
        <f t="shared" si="134"/>
        <v>INSERT INTO Leader_Flavors(FlavorType, LeaderType, Flavor) SELECT 'FLAVOR_RELIGION', Type, 2 FROM Leaders WHERE Type = 'LEADER_GUSTAVUS';</v>
      </c>
      <c r="R76" s="172" t="str">
        <f t="shared" si="134"/>
        <v>INSERT INTO Leader_Flavors(FlavorType, LeaderType, Flavor) SELECT 'FLAVOR_RELIGION', Type, 2 FROM Leaders WHERE Type = 'LEADER_HIAWATHA';</v>
      </c>
      <c r="S76" s="172" t="str">
        <f t="shared" si="134"/>
        <v>INSERT INTO Leader_Flavors(FlavorType, LeaderType, Flavor) SELECT 'FLAVOR_RELIGION', Type, 8 FROM Leaders WHERE Type = 'LEADER_MONTEZUMA';</v>
      </c>
      <c r="T76" s="172" t="str">
        <f t="shared" si="134"/>
        <v>INSERT INTO Leader_Flavors(FlavorType, LeaderType, Flavor) SELECT 'FLAVOR_RELIGION', Type, 2 FROM Leaders WHERE Type = 'LEADER_WU_ZETIAN';</v>
      </c>
      <c r="U76" s="172"/>
      <c r="V76" s="172" t="str">
        <f t="shared" si="135"/>
        <v>INSERT INTO Leader_Flavors(FlavorType, LeaderType, Flavor) SELECT 'FLAVOR_RELIGION', Type, 8 FROM Leaders WHERE Type = 'LEADER_GANDHI';</v>
      </c>
      <c r="W76" s="172" t="str">
        <f t="shared" si="135"/>
        <v>INSERT INTO Leader_Flavors(FlavorType, LeaderType, Flavor) SELECT 'FLAVOR_RELIGION', Type, 8 FROM Leaders WHERE Type = 'LEADER_HAILE';</v>
      </c>
      <c r="X76" s="172" t="str">
        <f t="shared" si="135"/>
        <v>INSERT INTO Leader_Flavors(FlavorType, LeaderType, Flavor) SELECT 'FLAVOR_RELIGION', Type, 2 FROM Leaders WHERE Type = 'LEADER_KAMEHAMEHA';</v>
      </c>
      <c r="Y76" s="172" t="str">
        <f t="shared" si="135"/>
        <v>INSERT INTO Leader_Flavors(FlavorType, LeaderType, Flavor) SELECT 'FLAVOR_RELIGION', Type, 2 FROM Leaders WHERE Type = 'LEADER_MARIA';</v>
      </c>
      <c r="Z76" s="172" t="str">
        <f t="shared" si="135"/>
        <v>INSERT INTO Leader_Flavors(FlavorType, LeaderType, Flavor) SELECT 'FLAVOR_RELIGION', Type, 8 FROM Leaders WHERE Type = 'LEADER_PACHACUTI';</v>
      </c>
      <c r="AA76" s="172" t="str">
        <f t="shared" si="135"/>
        <v>INSERT INTO Leader_Flavors(FlavorType, LeaderType, Flavor) SELECT 'FLAVOR_RELIGION', Type, 8 FROM Leaders WHERE Type = 'LEADER_RAMESSES';</v>
      </c>
      <c r="AB76" s="172" t="str">
        <f t="shared" si="135"/>
        <v>INSERT INTO Leader_Flavors(FlavorType, LeaderType, Flavor) SELECT 'FLAVOR_RELIGION', Type, 2 FROM Leaders WHERE Type = 'LEADER_RAMKHAMHAENG';</v>
      </c>
      <c r="AC76" s="172" t="str">
        <f t="shared" si="135"/>
        <v>INSERT INTO Leader_Flavors(FlavorType, LeaderType, Flavor) SELECT 'FLAVOR_RELIGION', Type, 2 FROM Leaders WHERE Type = 'LEADER_SEJONG';</v>
      </c>
      <c r="AD76" s="172"/>
      <c r="AE76" s="172" t="str">
        <f t="shared" ref="AE76:AM76" si="144">"INSERT INTO Leader_Flavors(FlavorType, LeaderType, Flavor) SELECT 'FLAVOR_"&amp;UPPER($A37)&amp;"', Type, "&amp;AE37&amp;" FROM Leaders WHERE Type = 'LEADER_"&amp;UPPER(AE$2)&amp;"';"</f>
        <v>INSERT INTO Leader_Flavors(FlavorType, LeaderType, Flavor) SELECT 'FLAVOR_RELIGION', Type, 8 FROM Leaders WHERE Type = 'LEADER_BOUDICA';</v>
      </c>
      <c r="AF76" s="172" t="str">
        <f t="shared" si="144"/>
        <v>INSERT INTO Leader_Flavors(FlavorType, LeaderType, Flavor) SELECT 'FLAVOR_RELIGION', Type, 6 FROM Leaders WHERE Type = 'LEADER_DARIUS';</v>
      </c>
      <c r="AG76" s="172" t="str">
        <f t="shared" si="144"/>
        <v>INSERT INTO Leader_Flavors(FlavorType, LeaderType, Flavor) SELECT 'FLAVOR_RELIGION', Type, 6 FROM Leaders WHERE Type = 'LEADER_DIDO';</v>
      </c>
      <c r="AH76" s="172" t="str">
        <f t="shared" si="144"/>
        <v>INSERT INTO Leader_Flavors(FlavorType, LeaderType, Flavor) SELECT 'FLAVOR_RELIGION', Type, 8 FROM Leaders WHERE Type = 'LEADER_HARUN_AL_RASHID';</v>
      </c>
      <c r="AI76" s="172" t="str">
        <f t="shared" si="144"/>
        <v>INSERT INTO Leader_Flavors(FlavorType, LeaderType, Flavor) SELECT 'FLAVOR_RELIGION', Type, 6 FROM Leaders WHERE Type = 'LEADER_NEBUCHADNEZZAR';</v>
      </c>
      <c r="AJ76" s="172" t="str">
        <f t="shared" si="144"/>
        <v>INSERT INTO Leader_Flavors(FlavorType, LeaderType, Flavor) SELECT 'FLAVOR_RELIGION', Type, 8 FROM Leaders WHERE Type = 'LEADER_PACAL';</v>
      </c>
      <c r="AK76" s="172" t="str">
        <f t="shared" si="144"/>
        <v>INSERT INTO Leader_Flavors(FlavorType, LeaderType, Flavor) SELECT 'FLAVOR_RELIGION', Type, 6 FROM Leaders WHERE Type = 'LEADER_SULEIMAN';</v>
      </c>
      <c r="AL76" s="172" t="str">
        <f t="shared" si="144"/>
        <v>INSERT INTO Leader_Flavors(FlavorType, LeaderType, Flavor) SELECT 'FLAVOR_RELIGION', Type, 6 FROM Leaders WHERE Type = 'LEADER_WASHINGTON';</v>
      </c>
      <c r="AM76" s="172" t="str">
        <f t="shared" si="144"/>
        <v>INSERT INTO Leader_Flavors(FlavorType, LeaderType, Flavor) SELECT 'FLAVOR_RELIGION', Type, 6 FROM Leaders WHERE Type = 'LEADER_WILLIAM';</v>
      </c>
      <c r="AN76" s="173"/>
      <c r="AS76" s="357" t="str">
        <f t="shared" si="72"/>
        <v/>
      </c>
      <c r="AT76" s="357" t="str">
        <f t="shared" si="72"/>
        <v/>
      </c>
      <c r="AU76" s="357" t="str">
        <f t="shared" si="72"/>
        <v>else if(strFlavorName ==  "FLAVOR_RELIGION")
{
	return 9;
}</v>
      </c>
      <c r="AV76" s="357" t="str">
        <f t="shared" si="72"/>
        <v/>
      </c>
      <c r="AY76" t="str">
        <f t="shared" si="69"/>
        <v/>
      </c>
    </row>
    <row r="77" spans="2:51" ht="13.7" customHeight="1" x14ac:dyDescent="0.2">
      <c r="B77" s="174" t="s">
        <v>472</v>
      </c>
      <c r="AS77" s="357" t="str">
        <f>"break;"</f>
        <v>break;</v>
      </c>
      <c r="AT77" s="357" t="str">
        <f t="shared" ref="AT77:AU77" si="145">"break;"</f>
        <v>break;</v>
      </c>
      <c r="AU77" s="357" t="str">
        <f t="shared" si="145"/>
        <v>break;</v>
      </c>
      <c r="AV77" s="357" t="str">
        <f>"break;"</f>
        <v>break;</v>
      </c>
      <c r="AY77" t="str">
        <f t="shared" si="69"/>
        <v>break;</v>
      </c>
    </row>
    <row r="78" spans="2:51" ht="13.7" customHeight="1" x14ac:dyDescent="0.2">
      <c r="AY78" t="str">
        <f>AT41</f>
        <v>case ADVISOR_MILITARY:</v>
      </c>
    </row>
    <row r="79" spans="2:51" ht="13.7" customHeight="1" x14ac:dyDescent="0.2">
      <c r="AY79" t="str">
        <f t="shared" ref="AY79:AY117" si="146">AT42</f>
        <v>else if(strFlavorName ==  "FLAVOR_MILITARY_TRAINING")
{
	return 9;
}</v>
      </c>
    </row>
    <row r="80" spans="2:51" ht="13.7" customHeight="1" x14ac:dyDescent="0.2">
      <c r="AY80" t="str">
        <f t="shared" si="146"/>
        <v>else if(strFlavorName ==  "FLAVOR_OFFENSE")
{
	return 6;
}</v>
      </c>
    </row>
    <row r="81" spans="51:51" ht="13.7" customHeight="1" x14ac:dyDescent="0.2">
      <c r="AY81" t="str">
        <f t="shared" si="146"/>
        <v>else if(strFlavorName ==  "FLAVOR_DEFENSE")
{
	return 5;
}</v>
      </c>
    </row>
    <row r="82" spans="51:51" ht="13.7" customHeight="1" x14ac:dyDescent="0.2">
      <c r="AY82" t="str">
        <f t="shared" si="146"/>
        <v>else if(strFlavorName ==  "FLAVOR_SOLDIER")
{
	return 6;
}</v>
      </c>
    </row>
    <row r="83" spans="51:51" ht="13.7" customHeight="1" x14ac:dyDescent="0.2">
      <c r="AY83" t="str">
        <f t="shared" si="146"/>
        <v>else if(strFlavorName ==  "FLAVOR_MOBILE")
{
	return 8;
}</v>
      </c>
    </row>
    <row r="84" spans="51:51" ht="13.7" customHeight="1" x14ac:dyDescent="0.2">
      <c r="AY84" t="str">
        <f t="shared" si="146"/>
        <v>else if(strFlavorName ==  "FLAVOR_ANTI_MOBILE")
{
	return 5;
}</v>
      </c>
    </row>
    <row r="85" spans="51:51" ht="13.7" customHeight="1" x14ac:dyDescent="0.2">
      <c r="AY85" t="str">
        <f t="shared" si="146"/>
        <v>else if(strFlavorName ==  "FLAVOR_RECON")
{
	return 6;
}</v>
      </c>
    </row>
    <row r="86" spans="51:51" ht="13.7" customHeight="1" x14ac:dyDescent="0.2">
      <c r="AY86" t="str">
        <f t="shared" si="146"/>
        <v>else if(strFlavorName ==  "FLAVOR_HEALING")
{
	return 7;
}</v>
      </c>
    </row>
    <row r="87" spans="51:51" ht="13.7" customHeight="1" x14ac:dyDescent="0.2">
      <c r="AY87" t="str">
        <f t="shared" si="146"/>
        <v>else if(strFlavorName ==  "FLAVOR_PILLAGE")
{
	return 7;
}</v>
      </c>
    </row>
    <row r="88" spans="51:51" ht="13.7" customHeight="1" x14ac:dyDescent="0.2">
      <c r="AY88" t="str">
        <f t="shared" si="146"/>
        <v>else if(strFlavorName ==  "FLAVOR_VANGUARD")
{
	return 5;
}</v>
      </c>
    </row>
    <row r="89" spans="51:51" ht="13.7" customHeight="1" x14ac:dyDescent="0.2">
      <c r="AY89" t="str">
        <f t="shared" si="146"/>
        <v>else if(strFlavorName ==  "FLAVOR_RANGED")
{
	return 7;
}</v>
      </c>
    </row>
    <row r="90" spans="51:51" ht="13.7" customHeight="1" x14ac:dyDescent="0.2">
      <c r="AY90" t="str">
        <f t="shared" si="146"/>
        <v>else if(strFlavorName ==  "FLAVOR_SIEGE")
{
	return 9;
}</v>
      </c>
    </row>
    <row r="91" spans="51:51" ht="13.7" customHeight="1" x14ac:dyDescent="0.2">
      <c r="AY91" t="str">
        <f t="shared" si="146"/>
        <v>else if(strFlavorName ==  "FLAVOR_NAVAL")
{
	return 9;
}</v>
      </c>
    </row>
    <row r="92" spans="51:51" ht="13.7" customHeight="1" x14ac:dyDescent="0.2">
      <c r="AY92" t="str">
        <f t="shared" si="146"/>
        <v>else if(strFlavorName ==  "FLAVOR_NAVAL_BOMBARDMENT")
{
	return 9;
}</v>
      </c>
    </row>
    <row r="93" spans="51:51" ht="13.7" customHeight="1" x14ac:dyDescent="0.2">
      <c r="AY93" t="str">
        <f t="shared" si="146"/>
        <v/>
      </c>
    </row>
    <row r="94" spans="51:51" ht="13.7" customHeight="1" x14ac:dyDescent="0.2">
      <c r="AY94" t="str">
        <f t="shared" si="146"/>
        <v/>
      </c>
    </row>
    <row r="95" spans="51:51" ht="13.7" customHeight="1" x14ac:dyDescent="0.2">
      <c r="AY95" t="str">
        <f t="shared" si="146"/>
        <v/>
      </c>
    </row>
    <row r="96" spans="51:51" ht="13.7" customHeight="1" x14ac:dyDescent="0.2">
      <c r="AY96" t="str">
        <f t="shared" si="146"/>
        <v>else if(strFlavorName ==  "FLAVOR_AIR")
{
	return 5;
}</v>
      </c>
    </row>
    <row r="97" spans="51:51" ht="13.7" customHeight="1" x14ac:dyDescent="0.2">
      <c r="AY97" t="str">
        <f t="shared" si="146"/>
        <v>else if(strFlavorName ==  "FLAVOR_NUKE")
{
	return 11;
}</v>
      </c>
    </row>
    <row r="98" spans="51:51" ht="13.7" customHeight="1" x14ac:dyDescent="0.2">
      <c r="AY98" t="str">
        <f t="shared" si="146"/>
        <v>else if(strFlavorName ==  "FLAVOR_CITY_DEFENSE")
{
	return 9;
}</v>
      </c>
    </row>
    <row r="99" spans="51:51" ht="13.7" customHeight="1" x14ac:dyDescent="0.2">
      <c r="AY99" t="str">
        <f t="shared" si="146"/>
        <v/>
      </c>
    </row>
    <row r="100" spans="51:51" ht="13.7" customHeight="1" x14ac:dyDescent="0.2">
      <c r="AY100" t="str">
        <f t="shared" si="146"/>
        <v/>
      </c>
    </row>
    <row r="101" spans="51:51" ht="13.7" customHeight="1" x14ac:dyDescent="0.2">
      <c r="AY101" t="str">
        <f t="shared" si="146"/>
        <v/>
      </c>
    </row>
    <row r="102" spans="51:51" ht="13.7" customHeight="1" x14ac:dyDescent="0.2">
      <c r="AY102" t="str">
        <f t="shared" si="146"/>
        <v/>
      </c>
    </row>
    <row r="103" spans="51:51" ht="13.7" customHeight="1" x14ac:dyDescent="0.2">
      <c r="AY103" t="str">
        <f t="shared" si="146"/>
        <v/>
      </c>
    </row>
    <row r="104" spans="51:51" ht="13.7" customHeight="1" x14ac:dyDescent="0.2">
      <c r="AY104" t="str">
        <f t="shared" si="146"/>
        <v/>
      </c>
    </row>
    <row r="105" spans="51:51" ht="13.7" customHeight="1" x14ac:dyDescent="0.2">
      <c r="AY105" t="str">
        <f t="shared" si="146"/>
        <v/>
      </c>
    </row>
    <row r="106" spans="51:51" ht="13.7" customHeight="1" x14ac:dyDescent="0.2">
      <c r="AY106" t="str">
        <f t="shared" si="146"/>
        <v/>
      </c>
    </row>
    <row r="107" spans="51:51" ht="13.7" customHeight="1" x14ac:dyDescent="0.2">
      <c r="AY107" t="str">
        <f t="shared" si="146"/>
        <v/>
      </c>
    </row>
    <row r="108" spans="51:51" ht="13.7" customHeight="1" x14ac:dyDescent="0.2">
      <c r="AY108" t="str">
        <f t="shared" si="146"/>
        <v/>
      </c>
    </row>
    <row r="109" spans="51:51" ht="13.7" customHeight="1" x14ac:dyDescent="0.2">
      <c r="AY109" t="str">
        <f t="shared" si="146"/>
        <v/>
      </c>
    </row>
    <row r="110" spans="51:51" ht="13.7" customHeight="1" x14ac:dyDescent="0.2">
      <c r="AY110" t="str">
        <f t="shared" si="146"/>
        <v/>
      </c>
    </row>
    <row r="111" spans="51:51" ht="13.7" customHeight="1" x14ac:dyDescent="0.2">
      <c r="AY111" t="str">
        <f>AT74</f>
        <v/>
      </c>
    </row>
    <row r="112" spans="51:51" ht="13.7" customHeight="1" x14ac:dyDescent="0.2">
      <c r="AY112" t="str">
        <f t="shared" si="146"/>
        <v/>
      </c>
    </row>
    <row r="113" spans="51:51" ht="13.7" customHeight="1" x14ac:dyDescent="0.2">
      <c r="AY113" t="str">
        <f t="shared" si="146"/>
        <v/>
      </c>
    </row>
    <row r="114" spans="51:51" ht="13.7" customHeight="1" x14ac:dyDescent="0.2">
      <c r="AY114" t="str">
        <f t="shared" si="146"/>
        <v>break;</v>
      </c>
    </row>
    <row r="115" spans="51:51" ht="13.7" customHeight="1" x14ac:dyDescent="0.2">
      <c r="AY115" t="str">
        <f>AU41</f>
        <v>case ADVISOR_FOREIGN:</v>
      </c>
    </row>
    <row r="116" spans="51:51" ht="13.7" customHeight="1" x14ac:dyDescent="0.2">
      <c r="AY116" t="str">
        <f t="shared" ref="AY116:AY179" si="147">AU42</f>
        <v/>
      </c>
    </row>
    <row r="117" spans="51:51" ht="13.7" customHeight="1" x14ac:dyDescent="0.2">
      <c r="AY117" t="str">
        <f t="shared" si="147"/>
        <v/>
      </c>
    </row>
    <row r="118" spans="51:51" ht="13.7" customHeight="1" x14ac:dyDescent="0.2">
      <c r="AY118" t="str">
        <f t="shared" si="147"/>
        <v/>
      </c>
    </row>
    <row r="119" spans="51:51" ht="13.7" customHeight="1" x14ac:dyDescent="0.2">
      <c r="AY119" t="str">
        <f t="shared" si="147"/>
        <v/>
      </c>
    </row>
    <row r="120" spans="51:51" ht="13.7" customHeight="1" x14ac:dyDescent="0.2">
      <c r="AY120" t="str">
        <f t="shared" si="147"/>
        <v/>
      </c>
    </row>
    <row r="121" spans="51:51" ht="13.7" customHeight="1" x14ac:dyDescent="0.2">
      <c r="AY121" t="str">
        <f t="shared" si="147"/>
        <v/>
      </c>
    </row>
    <row r="122" spans="51:51" ht="13.7" customHeight="1" x14ac:dyDescent="0.2">
      <c r="AY122" t="str">
        <f t="shared" si="147"/>
        <v/>
      </c>
    </row>
    <row r="123" spans="51:51" ht="13.7" customHeight="1" x14ac:dyDescent="0.2">
      <c r="AY123" t="str">
        <f t="shared" si="147"/>
        <v/>
      </c>
    </row>
    <row r="124" spans="51:51" ht="13.7" customHeight="1" x14ac:dyDescent="0.2">
      <c r="AY124" t="str">
        <f t="shared" si="147"/>
        <v/>
      </c>
    </row>
    <row r="125" spans="51:51" ht="13.7" customHeight="1" x14ac:dyDescent="0.2">
      <c r="AY125" t="str">
        <f t="shared" si="147"/>
        <v/>
      </c>
    </row>
    <row r="126" spans="51:51" ht="13.7" customHeight="1" x14ac:dyDescent="0.2">
      <c r="AY126" t="str">
        <f t="shared" si="147"/>
        <v/>
      </c>
    </row>
    <row r="127" spans="51:51" ht="13.7" customHeight="1" x14ac:dyDescent="0.2">
      <c r="AY127" t="str">
        <f t="shared" si="147"/>
        <v/>
      </c>
    </row>
    <row r="128" spans="51:51" ht="13.7" customHeight="1" x14ac:dyDescent="0.2">
      <c r="AY128" t="str">
        <f t="shared" si="147"/>
        <v/>
      </c>
    </row>
    <row r="129" spans="51:51" ht="13.7" customHeight="1" x14ac:dyDescent="0.2">
      <c r="AY129" t="str">
        <f t="shared" si="147"/>
        <v/>
      </c>
    </row>
    <row r="130" spans="51:51" ht="13.7" customHeight="1" x14ac:dyDescent="0.2">
      <c r="AY130" t="str">
        <f t="shared" si="147"/>
        <v>else if(strFlavorName ==  "FLAVOR_NAVAL_RECON")
{
	return 9;
}</v>
      </c>
    </row>
    <row r="131" spans="51:51" ht="13.7" customHeight="1" x14ac:dyDescent="0.2">
      <c r="AY131" t="str">
        <f t="shared" si="147"/>
        <v/>
      </c>
    </row>
    <row r="132" spans="51:51" ht="13.7" customHeight="1" x14ac:dyDescent="0.2">
      <c r="AY132" t="str">
        <f t="shared" si="147"/>
        <v/>
      </c>
    </row>
    <row r="133" spans="51:51" ht="13.7" customHeight="1" x14ac:dyDescent="0.2">
      <c r="AY133" t="str">
        <f t="shared" si="147"/>
        <v/>
      </c>
    </row>
    <row r="134" spans="51:51" ht="13.7" customHeight="1" x14ac:dyDescent="0.2">
      <c r="AY134" t="str">
        <f t="shared" si="147"/>
        <v/>
      </c>
    </row>
    <row r="135" spans="51:51" ht="13.7" customHeight="1" x14ac:dyDescent="0.2">
      <c r="AY135" t="str">
        <f t="shared" si="147"/>
        <v/>
      </c>
    </row>
    <row r="136" spans="51:51" ht="13.7" customHeight="1" x14ac:dyDescent="0.2">
      <c r="AY136" t="str">
        <f t="shared" si="147"/>
        <v/>
      </c>
    </row>
    <row r="137" spans="51:51" ht="13.7" customHeight="1" x14ac:dyDescent="0.2">
      <c r="AY137" t="str">
        <f t="shared" si="147"/>
        <v/>
      </c>
    </row>
    <row r="138" spans="51:51" ht="13.7" customHeight="1" x14ac:dyDescent="0.2">
      <c r="AY138" t="str">
        <f t="shared" si="147"/>
        <v>else if(strFlavorName ==  "FLAVOR_CULTURE")
{
	return 7;
}</v>
      </c>
    </row>
    <row r="139" spans="51:51" ht="13.7" customHeight="1" x14ac:dyDescent="0.2">
      <c r="AY139" t="str">
        <f t="shared" si="147"/>
        <v/>
      </c>
    </row>
    <row r="140" spans="51:51" ht="13.7" customHeight="1" x14ac:dyDescent="0.2">
      <c r="AY140" t="str">
        <f t="shared" si="147"/>
        <v/>
      </c>
    </row>
    <row r="141" spans="51:51" ht="13.7" customHeight="1" x14ac:dyDescent="0.2">
      <c r="AY141" t="str">
        <f t="shared" si="147"/>
        <v/>
      </c>
    </row>
    <row r="142" spans="51:51" ht="13.7" customHeight="1" x14ac:dyDescent="0.2">
      <c r="AY142" t="str">
        <f t="shared" si="147"/>
        <v/>
      </c>
    </row>
    <row r="143" spans="51:51" ht="13.7" customHeight="1" x14ac:dyDescent="0.2">
      <c r="AY143" t="str">
        <f t="shared" si="147"/>
        <v/>
      </c>
    </row>
    <row r="144" spans="51:51" ht="13.7" customHeight="1" x14ac:dyDescent="0.2">
      <c r="AY144" t="str">
        <f t="shared" si="147"/>
        <v/>
      </c>
    </row>
    <row r="145" spans="51:51" ht="13.7" customHeight="1" x14ac:dyDescent="0.2">
      <c r="AY145" t="str">
        <f t="shared" si="147"/>
        <v/>
      </c>
    </row>
    <row r="146" spans="51:51" ht="13.7" customHeight="1" x14ac:dyDescent="0.2">
      <c r="AY146" t="str">
        <f t="shared" si="147"/>
        <v/>
      </c>
    </row>
    <row r="147" spans="51:51" ht="13.7" customHeight="1" x14ac:dyDescent="0.2">
      <c r="AY147" t="str">
        <f t="shared" si="147"/>
        <v>else if(strFlavorName ==  "FLAVOR_DIPLOMACY")
{
	return 8;
}</v>
      </c>
    </row>
    <row r="148" spans="51:51" ht="13.7" customHeight="1" x14ac:dyDescent="0.2">
      <c r="AY148" t="str">
        <f t="shared" si="147"/>
        <v/>
      </c>
    </row>
    <row r="149" spans="51:51" ht="13.7" customHeight="1" x14ac:dyDescent="0.2">
      <c r="AY149" t="str">
        <f t="shared" si="147"/>
        <v/>
      </c>
    </row>
    <row r="150" spans="51:51" ht="13.7" customHeight="1" x14ac:dyDescent="0.2">
      <c r="AY150" t="str">
        <f t="shared" si="147"/>
        <v>else if(strFlavorName ==  "FLAVOR_RELIGION")
{
	return 9;
}</v>
      </c>
    </row>
    <row r="151" spans="51:51" ht="13.7" customHeight="1" x14ac:dyDescent="0.2">
      <c r="AY151" t="str">
        <f t="shared" si="147"/>
        <v>break;</v>
      </c>
    </row>
    <row r="152" spans="51:51" ht="13.7" customHeight="1" x14ac:dyDescent="0.2">
      <c r="AY152" t="str">
        <f>AV41</f>
        <v>case ADVISOR_SCIENCE:</v>
      </c>
    </row>
    <row r="153" spans="51:51" ht="13.7" customHeight="1" x14ac:dyDescent="0.2">
      <c r="AY153" t="str">
        <f t="shared" ref="AY153:AY198" si="148">AV42</f>
        <v/>
      </c>
    </row>
    <row r="154" spans="51:51" ht="13.7" customHeight="1" x14ac:dyDescent="0.2">
      <c r="AY154" t="str">
        <f t="shared" si="148"/>
        <v/>
      </c>
    </row>
    <row r="155" spans="51:51" ht="13.7" customHeight="1" x14ac:dyDescent="0.2">
      <c r="AY155" t="str">
        <f t="shared" si="148"/>
        <v/>
      </c>
    </row>
    <row r="156" spans="51:51" ht="13.7" customHeight="1" x14ac:dyDescent="0.2">
      <c r="AY156" t="str">
        <f t="shared" si="148"/>
        <v/>
      </c>
    </row>
    <row r="157" spans="51:51" ht="13.7" customHeight="1" x14ac:dyDescent="0.2">
      <c r="AY157" t="str">
        <f t="shared" si="148"/>
        <v/>
      </c>
    </row>
    <row r="158" spans="51:51" ht="13.7" customHeight="1" x14ac:dyDescent="0.2">
      <c r="AY158" t="str">
        <f t="shared" si="148"/>
        <v/>
      </c>
    </row>
    <row r="159" spans="51:51" ht="13.7" customHeight="1" x14ac:dyDescent="0.2">
      <c r="AY159" t="str">
        <f t="shared" si="148"/>
        <v/>
      </c>
    </row>
    <row r="160" spans="51:51" ht="13.7" customHeight="1" x14ac:dyDescent="0.2">
      <c r="AY160" t="str">
        <f t="shared" si="148"/>
        <v/>
      </c>
    </row>
    <row r="161" spans="51:51" ht="13.7" customHeight="1" x14ac:dyDescent="0.2">
      <c r="AY161" t="str">
        <f t="shared" si="148"/>
        <v/>
      </c>
    </row>
    <row r="162" spans="51:51" ht="13.7" customHeight="1" x14ac:dyDescent="0.2">
      <c r="AY162" t="str">
        <f t="shared" si="148"/>
        <v/>
      </c>
    </row>
    <row r="163" spans="51:51" ht="13.7" customHeight="1" x14ac:dyDescent="0.2">
      <c r="AY163" t="str">
        <f t="shared" si="148"/>
        <v/>
      </c>
    </row>
    <row r="164" spans="51:51" ht="13.7" customHeight="1" x14ac:dyDescent="0.2">
      <c r="AY164" t="str">
        <f t="shared" si="148"/>
        <v/>
      </c>
    </row>
    <row r="165" spans="51:51" ht="13.7" customHeight="1" x14ac:dyDescent="0.2">
      <c r="AY165" t="str">
        <f t="shared" si="148"/>
        <v/>
      </c>
    </row>
    <row r="166" spans="51:51" ht="13.7" customHeight="1" x14ac:dyDescent="0.2">
      <c r="AY166" t="str">
        <f t="shared" si="148"/>
        <v/>
      </c>
    </row>
    <row r="167" spans="51:51" ht="13.7" customHeight="1" x14ac:dyDescent="0.2">
      <c r="AY167" t="str">
        <f t="shared" si="148"/>
        <v/>
      </c>
    </row>
    <row r="168" spans="51:51" ht="13.7" customHeight="1" x14ac:dyDescent="0.2">
      <c r="AY168" t="str">
        <f t="shared" si="148"/>
        <v/>
      </c>
    </row>
    <row r="169" spans="51:51" ht="13.7" customHeight="1" x14ac:dyDescent="0.2">
      <c r="AY169" t="str">
        <f t="shared" si="148"/>
        <v/>
      </c>
    </row>
    <row r="170" spans="51:51" ht="13.7" customHeight="1" x14ac:dyDescent="0.2">
      <c r="AY170" t="str">
        <f t="shared" si="148"/>
        <v/>
      </c>
    </row>
    <row r="171" spans="51:51" ht="13.7" customHeight="1" x14ac:dyDescent="0.2">
      <c r="AY171" t="str">
        <f t="shared" si="148"/>
        <v/>
      </c>
    </row>
    <row r="172" spans="51:51" ht="13.7" customHeight="1" x14ac:dyDescent="0.2">
      <c r="AY172" t="str">
        <f t="shared" si="148"/>
        <v/>
      </c>
    </row>
    <row r="173" spans="51:51" ht="13.7" customHeight="1" x14ac:dyDescent="0.2">
      <c r="AY173" t="str">
        <f t="shared" si="148"/>
        <v/>
      </c>
    </row>
    <row r="174" spans="51:51" ht="13.7" customHeight="1" x14ac:dyDescent="0.2">
      <c r="AY174" t="str">
        <f t="shared" si="148"/>
        <v>else if(strFlavorName ==  "FLAVOR_SCIENCE")
{
	return 12;
}</v>
      </c>
    </row>
    <row r="175" spans="51:51" ht="13.7" customHeight="1" x14ac:dyDescent="0.2">
      <c r="AY175" t="str">
        <f t="shared" si="148"/>
        <v/>
      </c>
    </row>
    <row r="176" spans="51:51" ht="13.7" customHeight="1" x14ac:dyDescent="0.2">
      <c r="AY176" t="str">
        <f t="shared" si="148"/>
        <v/>
      </c>
    </row>
    <row r="177" spans="51:51" ht="13.7" customHeight="1" x14ac:dyDescent="0.2">
      <c r="AY177" t="str">
        <f t="shared" si="148"/>
        <v/>
      </c>
    </row>
    <row r="178" spans="51:51" ht="13.7" customHeight="1" x14ac:dyDescent="0.2">
      <c r="AY178" t="str">
        <f t="shared" si="148"/>
        <v/>
      </c>
    </row>
    <row r="179" spans="51:51" ht="13.7" customHeight="1" x14ac:dyDescent="0.2">
      <c r="AY179" t="str">
        <f t="shared" si="148"/>
        <v/>
      </c>
    </row>
    <row r="180" spans="51:51" ht="13.7" customHeight="1" x14ac:dyDescent="0.2">
      <c r="AY180" t="str">
        <f t="shared" si="148"/>
        <v>else if(strFlavorName ==  "FLAVOR_GREAT_PEOPLE")
{
	return 6;
}</v>
      </c>
    </row>
    <row r="181" spans="51:51" ht="13.7" customHeight="1" x14ac:dyDescent="0.2">
      <c r="AY181" t="str">
        <f t="shared" si="148"/>
        <v/>
      </c>
    </row>
    <row r="182" spans="51:51" ht="13.7" customHeight="1" x14ac:dyDescent="0.2">
      <c r="AY182" t="str">
        <f t="shared" si="148"/>
        <v/>
      </c>
    </row>
    <row r="183" spans="51:51" ht="13.7" customHeight="1" x14ac:dyDescent="0.2">
      <c r="AY183" t="str">
        <f t="shared" si="148"/>
        <v/>
      </c>
    </row>
    <row r="184" spans="51:51" ht="13.7" customHeight="1" x14ac:dyDescent="0.2">
      <c r="AY184" t="str">
        <f t="shared" si="148"/>
        <v/>
      </c>
    </row>
    <row r="185" spans="51:51" ht="13.7" customHeight="1" x14ac:dyDescent="0.2">
      <c r="AY185" t="str">
        <f t="shared" si="148"/>
        <v>else if(strFlavorName ==  "FLAVOR_WONDER")
{
	return 4;
}</v>
      </c>
    </row>
    <row r="186" spans="51:51" ht="13.7" customHeight="1" x14ac:dyDescent="0.2">
      <c r="AY186" t="str">
        <f t="shared" si="148"/>
        <v>else if(strFlavorName ==  "FLAVOR_SPACESHIP")
{
	return 8;
}</v>
      </c>
    </row>
    <row r="187" spans="51:51" ht="13.7" customHeight="1" x14ac:dyDescent="0.2">
      <c r="AY187" t="str">
        <f t="shared" si="148"/>
        <v/>
      </c>
    </row>
    <row r="188" spans="51:51" ht="13.7" customHeight="1" x14ac:dyDescent="0.2">
      <c r="AY188" t="str">
        <f t="shared" si="148"/>
        <v>break;</v>
      </c>
    </row>
  </sheetData>
  <sheetProtection selectLockedCells="1" selectUnlockedCells="1"/>
  <mergeCells count="4">
    <mergeCell ref="B1:K1"/>
    <mergeCell ref="L1:T1"/>
    <mergeCell ref="U1:AC1"/>
    <mergeCell ref="AD1:AM1"/>
  </mergeCells>
  <conditionalFormatting sqref="B3:AM37">
    <cfRule type="cellIs" dxfId="25" priority="4" stopIfTrue="1" operator="greaterThanOrEqual">
      <formula>8</formula>
    </cfRule>
    <cfRule type="cellIs" dxfId="24" priority="5" stopIfTrue="1" operator="between">
      <formula>3</formula>
      <formula>7</formula>
    </cfRule>
    <cfRule type="cellIs" dxfId="23" priority="6" stopIfTrue="1" operator="lessThanOrEqual">
      <formula>2</formula>
    </cfRule>
  </conditionalFormatting>
  <conditionalFormatting sqref="AS39:AV39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X3:AX37">
    <cfRule type="expression" dxfId="22" priority="1" stopIfTrue="1">
      <formula>ABS(AP3-AX3)&gt;=(AQ3/2)</formula>
    </cfRule>
    <cfRule type="expression" dxfId="21" priority="2" stopIfTrue="1">
      <formula>ABS(AP3-AX3)&lt;(AQ3/2)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7"/>
  </sheetPr>
  <dimension ref="A1:AN58"/>
  <sheetViews>
    <sheetView workbookViewId="0"/>
  </sheetViews>
  <sheetFormatPr defaultColWidth="11.5703125" defaultRowHeight="13.7" customHeight="1" x14ac:dyDescent="0.2"/>
  <cols>
    <col min="1" max="1" width="28.28515625" style="145" customWidth="1"/>
    <col min="2" max="2" width="3.28515625" style="146" customWidth="1"/>
    <col min="3" max="3" width="3.28515625" style="147" customWidth="1"/>
    <col min="4" max="39" width="3.28515625" style="146" customWidth="1"/>
    <col min="40" max="40" width="3.28515625" customWidth="1"/>
  </cols>
  <sheetData>
    <row r="1" spans="1:40" ht="21.6" customHeight="1" x14ac:dyDescent="0.2">
      <c r="A1" s="148"/>
      <c r="B1" s="360" t="s">
        <v>415</v>
      </c>
      <c r="C1" s="360"/>
      <c r="D1" s="360"/>
      <c r="E1" s="360"/>
      <c r="F1" s="360"/>
      <c r="G1" s="360"/>
      <c r="H1" s="360"/>
      <c r="I1" s="360"/>
      <c r="J1" s="360"/>
      <c r="K1" s="360"/>
      <c r="L1" s="361" t="s">
        <v>419</v>
      </c>
      <c r="M1" s="361"/>
      <c r="N1" s="361"/>
      <c r="O1" s="361"/>
      <c r="P1" s="361"/>
      <c r="Q1" s="361"/>
      <c r="R1" s="361"/>
      <c r="S1" s="361"/>
      <c r="T1" s="361"/>
      <c r="U1" s="360" t="s">
        <v>420</v>
      </c>
      <c r="V1" s="360"/>
      <c r="W1" s="360"/>
      <c r="X1" s="360"/>
      <c r="Y1" s="360"/>
      <c r="Z1" s="360"/>
      <c r="AA1" s="360"/>
      <c r="AB1" s="360"/>
      <c r="AC1" s="360"/>
      <c r="AD1" s="361" t="s">
        <v>421</v>
      </c>
      <c r="AE1" s="361"/>
      <c r="AF1" s="361"/>
      <c r="AG1" s="361"/>
      <c r="AH1" s="361"/>
      <c r="AI1" s="361"/>
      <c r="AJ1" s="361"/>
      <c r="AK1" s="361"/>
      <c r="AL1" s="361"/>
      <c r="AM1" s="361"/>
      <c r="AN1" s="149"/>
    </row>
    <row r="2" spans="1:40" ht="95.45" customHeight="1" x14ac:dyDescent="0.2">
      <c r="A2" s="150" t="s">
        <v>434</v>
      </c>
      <c r="B2" s="151" t="s">
        <v>415</v>
      </c>
      <c r="C2" s="152" t="s">
        <v>355</v>
      </c>
      <c r="D2" s="152" t="s">
        <v>385</v>
      </c>
      <c r="E2" s="152" t="s">
        <v>435</v>
      </c>
      <c r="F2" s="152" t="s">
        <v>171</v>
      </c>
      <c r="G2" s="152" t="s">
        <v>397</v>
      </c>
      <c r="H2" s="152" t="s">
        <v>196</v>
      </c>
      <c r="I2" s="152" t="s">
        <v>436</v>
      </c>
      <c r="J2" s="152" t="s">
        <v>25</v>
      </c>
      <c r="K2" s="152" t="s">
        <v>418</v>
      </c>
      <c r="L2" s="153" t="s">
        <v>419</v>
      </c>
      <c r="M2" s="154" t="s">
        <v>424</v>
      </c>
      <c r="N2" s="154" t="s">
        <v>437</v>
      </c>
      <c r="O2" s="154" t="s">
        <v>366</v>
      </c>
      <c r="P2" s="154" t="s">
        <v>225</v>
      </c>
      <c r="Q2" s="154" t="s">
        <v>425</v>
      </c>
      <c r="R2" s="154" t="s">
        <v>438</v>
      </c>
      <c r="S2" s="154" t="s">
        <v>40</v>
      </c>
      <c r="T2" s="154" t="s">
        <v>111</v>
      </c>
      <c r="U2" s="151" t="s">
        <v>420</v>
      </c>
      <c r="V2" s="152" t="s">
        <v>272</v>
      </c>
      <c r="W2" s="152" t="s">
        <v>428</v>
      </c>
      <c r="X2" s="152" t="s">
        <v>262</v>
      </c>
      <c r="Y2" s="152" t="s">
        <v>236</v>
      </c>
      <c r="Z2" s="152" t="s">
        <v>430</v>
      </c>
      <c r="AA2" s="152" t="s">
        <v>305</v>
      </c>
      <c r="AB2" s="152" t="s">
        <v>9</v>
      </c>
      <c r="AC2" s="152" t="s">
        <v>65</v>
      </c>
      <c r="AD2" s="153" t="s">
        <v>421</v>
      </c>
      <c r="AE2" s="154" t="s">
        <v>337</v>
      </c>
      <c r="AF2" s="154" t="s">
        <v>439</v>
      </c>
      <c r="AG2" s="154" t="s">
        <v>286</v>
      </c>
      <c r="AH2" s="154" t="s">
        <v>433</v>
      </c>
      <c r="AI2" s="154" t="s">
        <v>327</v>
      </c>
      <c r="AJ2" s="154" t="s">
        <v>123</v>
      </c>
      <c r="AK2" s="154" t="s">
        <v>89</v>
      </c>
      <c r="AL2" s="154" t="s">
        <v>99</v>
      </c>
      <c r="AM2" s="154" t="s">
        <v>431</v>
      </c>
      <c r="AN2" s="155"/>
    </row>
    <row r="3" spans="1:40" ht="13.7" customHeight="1" x14ac:dyDescent="0.2">
      <c r="A3" s="148" t="s">
        <v>473</v>
      </c>
      <c r="B3" s="175" t="str">
        <f>"PERSONALITY_"&amp;UPPER(B2)</f>
        <v>PERSONALITY_CONQUEROR</v>
      </c>
      <c r="C3" s="176" t="str">
        <f t="shared" ref="C3:K12" si="0">$B3</f>
        <v>PERSONALITY_CONQUEROR</v>
      </c>
      <c r="D3" s="176" t="str">
        <f t="shared" si="0"/>
        <v>PERSONALITY_CONQUEROR</v>
      </c>
      <c r="E3" s="176" t="str">
        <f t="shared" si="0"/>
        <v>PERSONALITY_CONQUEROR</v>
      </c>
      <c r="F3" s="176" t="str">
        <f t="shared" si="0"/>
        <v>PERSONALITY_CONQUEROR</v>
      </c>
      <c r="G3" s="176" t="str">
        <f t="shared" si="0"/>
        <v>PERSONALITY_CONQUEROR</v>
      </c>
      <c r="H3" s="176" t="str">
        <f t="shared" si="0"/>
        <v>PERSONALITY_CONQUEROR</v>
      </c>
      <c r="I3" s="176" t="str">
        <f t="shared" si="0"/>
        <v>PERSONALITY_CONQUEROR</v>
      </c>
      <c r="J3" s="176" t="str">
        <f t="shared" si="0"/>
        <v>PERSONALITY_CONQUEROR</v>
      </c>
      <c r="K3" s="176" t="str">
        <f t="shared" si="0"/>
        <v>PERSONALITY_CONQUEROR</v>
      </c>
      <c r="L3" s="177" t="str">
        <f>"PERSONALITY_"&amp;UPPER(L2)</f>
        <v>PERSONALITY_COALITION</v>
      </c>
      <c r="M3" s="178" t="str">
        <f t="shared" ref="M3:T5" si="1">$L3</f>
        <v>PERSONALITY_COALITION</v>
      </c>
      <c r="N3" s="178" t="str">
        <f t="shared" si="1"/>
        <v>PERSONALITY_COALITION</v>
      </c>
      <c r="O3" s="178" t="str">
        <f t="shared" si="1"/>
        <v>PERSONALITY_COALITION</v>
      </c>
      <c r="P3" s="178" t="str">
        <f t="shared" si="1"/>
        <v>PERSONALITY_COALITION</v>
      </c>
      <c r="Q3" s="178" t="str">
        <f t="shared" si="1"/>
        <v>PERSONALITY_COALITION</v>
      </c>
      <c r="R3" s="178" t="str">
        <f t="shared" si="1"/>
        <v>PERSONALITY_COALITION</v>
      </c>
      <c r="S3" s="178" t="str">
        <f t="shared" si="1"/>
        <v>PERSONALITY_COALITION</v>
      </c>
      <c r="T3" s="178" t="str">
        <f t="shared" si="1"/>
        <v>PERSONALITY_COALITION</v>
      </c>
      <c r="U3" s="175" t="str">
        <f>"PERSONALITY_"&amp;UPPER(U2)</f>
        <v>PERSONALITY_DIPLOMAT</v>
      </c>
      <c r="V3" s="176" t="str">
        <f t="shared" ref="V3:AC4" si="2">$U3</f>
        <v>PERSONALITY_DIPLOMAT</v>
      </c>
      <c r="W3" s="176" t="str">
        <f t="shared" si="2"/>
        <v>PERSONALITY_DIPLOMAT</v>
      </c>
      <c r="X3" s="176" t="str">
        <f t="shared" si="2"/>
        <v>PERSONALITY_DIPLOMAT</v>
      </c>
      <c r="Y3" s="176" t="str">
        <f t="shared" si="2"/>
        <v>PERSONALITY_DIPLOMAT</v>
      </c>
      <c r="Z3" s="176" t="str">
        <f t="shared" si="2"/>
        <v>PERSONALITY_DIPLOMAT</v>
      </c>
      <c r="AA3" s="176" t="str">
        <f t="shared" si="2"/>
        <v>PERSONALITY_DIPLOMAT</v>
      </c>
      <c r="AB3" s="176" t="str">
        <f t="shared" si="2"/>
        <v>PERSONALITY_DIPLOMAT</v>
      </c>
      <c r="AC3" s="176" t="str">
        <f t="shared" si="2"/>
        <v>PERSONALITY_DIPLOMAT</v>
      </c>
      <c r="AD3" s="177" t="str">
        <f>"PERSONALITY_"&amp;UPPER(AD2)</f>
        <v>PERSONALITY_EXPANSIONIST</v>
      </c>
      <c r="AE3" s="178" t="str">
        <f t="shared" ref="AE3:AJ16" si="3">$AD3</f>
        <v>PERSONALITY_EXPANSIONIST</v>
      </c>
      <c r="AF3" s="178" t="str">
        <f t="shared" si="3"/>
        <v>PERSONALITY_EXPANSIONIST</v>
      </c>
      <c r="AG3" s="178" t="str">
        <f t="shared" si="3"/>
        <v>PERSONALITY_EXPANSIONIST</v>
      </c>
      <c r="AH3" s="178" t="str">
        <f t="shared" si="3"/>
        <v>PERSONALITY_EXPANSIONIST</v>
      </c>
      <c r="AI3" s="178" t="str">
        <f t="shared" si="3"/>
        <v>PERSONALITY_EXPANSIONIST</v>
      </c>
      <c r="AJ3" s="178" t="str">
        <f t="shared" si="3"/>
        <v>PERSONALITY_EXPANSIONIST</v>
      </c>
      <c r="AK3" s="177" t="str">
        <f>AD3</f>
        <v>PERSONALITY_EXPANSIONIST</v>
      </c>
      <c r="AL3" s="177" t="str">
        <f>AE3</f>
        <v>PERSONALITY_EXPANSIONIST</v>
      </c>
      <c r="AM3" s="177" t="str">
        <f>AF3</f>
        <v>PERSONALITY_EXPANSIONIST</v>
      </c>
      <c r="AN3" s="179"/>
    </row>
    <row r="4" spans="1:40" ht="13.7" customHeight="1" x14ac:dyDescent="0.2">
      <c r="A4" s="148" t="s">
        <v>474</v>
      </c>
      <c r="B4" s="161">
        <v>8</v>
      </c>
      <c r="C4" s="157">
        <f t="shared" si="0"/>
        <v>8</v>
      </c>
      <c r="D4" s="157">
        <f t="shared" si="0"/>
        <v>8</v>
      </c>
      <c r="E4" s="157">
        <f t="shared" si="0"/>
        <v>8</v>
      </c>
      <c r="F4" s="157">
        <f t="shared" si="0"/>
        <v>8</v>
      </c>
      <c r="G4" s="157">
        <f t="shared" si="0"/>
        <v>8</v>
      </c>
      <c r="H4" s="157">
        <f t="shared" si="0"/>
        <v>8</v>
      </c>
      <c r="I4" s="157">
        <f t="shared" si="0"/>
        <v>8</v>
      </c>
      <c r="J4" s="157">
        <f t="shared" si="0"/>
        <v>8</v>
      </c>
      <c r="K4" s="157">
        <f t="shared" si="0"/>
        <v>8</v>
      </c>
      <c r="L4" s="160">
        <v>6</v>
      </c>
      <c r="M4" s="160">
        <f t="shared" si="1"/>
        <v>6</v>
      </c>
      <c r="N4" s="160">
        <f t="shared" si="1"/>
        <v>6</v>
      </c>
      <c r="O4" s="160">
        <f t="shared" si="1"/>
        <v>6</v>
      </c>
      <c r="P4" s="160">
        <f t="shared" si="1"/>
        <v>6</v>
      </c>
      <c r="Q4" s="160">
        <f t="shared" si="1"/>
        <v>6</v>
      </c>
      <c r="R4" s="160">
        <f t="shared" si="1"/>
        <v>6</v>
      </c>
      <c r="S4" s="160">
        <f t="shared" si="1"/>
        <v>6</v>
      </c>
      <c r="T4" s="160">
        <f t="shared" si="1"/>
        <v>6</v>
      </c>
      <c r="U4" s="161">
        <v>4</v>
      </c>
      <c r="V4" s="161">
        <f t="shared" si="2"/>
        <v>4</v>
      </c>
      <c r="W4" s="161">
        <f t="shared" si="2"/>
        <v>4</v>
      </c>
      <c r="X4" s="161">
        <f t="shared" si="2"/>
        <v>4</v>
      </c>
      <c r="Y4" s="161">
        <f t="shared" si="2"/>
        <v>4</v>
      </c>
      <c r="Z4" s="161">
        <f t="shared" si="2"/>
        <v>4</v>
      </c>
      <c r="AA4" s="161">
        <f t="shared" si="2"/>
        <v>4</v>
      </c>
      <c r="AB4" s="161">
        <f t="shared" si="2"/>
        <v>4</v>
      </c>
      <c r="AC4" s="161">
        <f t="shared" si="2"/>
        <v>4</v>
      </c>
      <c r="AD4" s="160">
        <v>5</v>
      </c>
      <c r="AE4" s="160">
        <f t="shared" si="3"/>
        <v>5</v>
      </c>
      <c r="AF4" s="160">
        <f t="shared" si="3"/>
        <v>5</v>
      </c>
      <c r="AG4" s="160">
        <f t="shared" si="3"/>
        <v>5</v>
      </c>
      <c r="AH4" s="160">
        <f t="shared" si="3"/>
        <v>5</v>
      </c>
      <c r="AI4" s="160">
        <f t="shared" si="3"/>
        <v>5</v>
      </c>
      <c r="AJ4" s="160">
        <f t="shared" si="3"/>
        <v>5</v>
      </c>
      <c r="AK4" s="160">
        <f t="shared" ref="AK4:AM16" si="4">$AD4</f>
        <v>5</v>
      </c>
      <c r="AL4" s="160">
        <f t="shared" si="4"/>
        <v>5</v>
      </c>
      <c r="AM4" s="160">
        <f t="shared" si="4"/>
        <v>5</v>
      </c>
      <c r="AN4" s="155"/>
    </row>
    <row r="5" spans="1:40" ht="13.7" customHeight="1" x14ac:dyDescent="0.2">
      <c r="A5" s="148" t="s">
        <v>475</v>
      </c>
      <c r="B5" s="161">
        <v>2</v>
      </c>
      <c r="C5" s="161">
        <f t="shared" si="0"/>
        <v>2</v>
      </c>
      <c r="D5" s="161">
        <f t="shared" si="0"/>
        <v>2</v>
      </c>
      <c r="E5" s="161">
        <f t="shared" si="0"/>
        <v>2</v>
      </c>
      <c r="F5" s="161">
        <f t="shared" si="0"/>
        <v>2</v>
      </c>
      <c r="G5" s="161">
        <f t="shared" si="0"/>
        <v>2</v>
      </c>
      <c r="H5" s="161">
        <f t="shared" si="0"/>
        <v>2</v>
      </c>
      <c r="I5" s="161">
        <f t="shared" si="0"/>
        <v>2</v>
      </c>
      <c r="J5" s="161">
        <f t="shared" si="0"/>
        <v>2</v>
      </c>
      <c r="K5" s="161">
        <f t="shared" si="0"/>
        <v>2</v>
      </c>
      <c r="L5" s="160">
        <v>2</v>
      </c>
      <c r="M5" s="160">
        <f t="shared" si="1"/>
        <v>2</v>
      </c>
      <c r="N5" s="160">
        <f t="shared" si="1"/>
        <v>2</v>
      </c>
      <c r="O5" s="160">
        <f t="shared" si="1"/>
        <v>2</v>
      </c>
      <c r="P5" s="160">
        <f t="shared" si="1"/>
        <v>2</v>
      </c>
      <c r="Q5" s="160">
        <f t="shared" si="1"/>
        <v>2</v>
      </c>
      <c r="R5" s="160">
        <f t="shared" si="1"/>
        <v>2</v>
      </c>
      <c r="S5" s="160">
        <f t="shared" si="1"/>
        <v>2</v>
      </c>
      <c r="T5" s="160">
        <f t="shared" si="1"/>
        <v>2</v>
      </c>
      <c r="U5" s="161">
        <v>5</v>
      </c>
      <c r="V5" s="161">
        <f t="shared" ref="V5:X8" si="5">$U5</f>
        <v>5</v>
      </c>
      <c r="W5" s="161">
        <f t="shared" si="5"/>
        <v>5</v>
      </c>
      <c r="X5" s="161">
        <f t="shared" si="5"/>
        <v>5</v>
      </c>
      <c r="Y5" s="161">
        <v>8</v>
      </c>
      <c r="Z5" s="161">
        <f>$U5</f>
        <v>5</v>
      </c>
      <c r="AA5" s="161">
        <f>$U5</f>
        <v>5</v>
      </c>
      <c r="AB5" s="161">
        <f>$U5</f>
        <v>5</v>
      </c>
      <c r="AC5" s="161">
        <f>$U5</f>
        <v>5</v>
      </c>
      <c r="AD5" s="160">
        <v>5</v>
      </c>
      <c r="AE5" s="160">
        <f t="shared" si="3"/>
        <v>5</v>
      </c>
      <c r="AF5" s="160">
        <f t="shared" si="3"/>
        <v>5</v>
      </c>
      <c r="AG5" s="160">
        <f t="shared" si="3"/>
        <v>5</v>
      </c>
      <c r="AH5" s="160">
        <f t="shared" si="3"/>
        <v>5</v>
      </c>
      <c r="AI5" s="160">
        <f t="shared" si="3"/>
        <v>5</v>
      </c>
      <c r="AJ5" s="160">
        <f t="shared" si="3"/>
        <v>5</v>
      </c>
      <c r="AK5" s="160">
        <f t="shared" si="4"/>
        <v>5</v>
      </c>
      <c r="AL5" s="160">
        <f t="shared" si="4"/>
        <v>5</v>
      </c>
      <c r="AM5" s="160">
        <f t="shared" si="4"/>
        <v>5</v>
      </c>
      <c r="AN5" s="155"/>
    </row>
    <row r="6" spans="1:40" ht="13.7" customHeight="1" x14ac:dyDescent="0.2">
      <c r="A6" s="148" t="s">
        <v>476</v>
      </c>
      <c r="B6" s="161">
        <v>0</v>
      </c>
      <c r="C6" s="161">
        <f t="shared" si="0"/>
        <v>0</v>
      </c>
      <c r="D6" s="161">
        <f t="shared" si="0"/>
        <v>0</v>
      </c>
      <c r="E6" s="161">
        <f t="shared" si="0"/>
        <v>0</v>
      </c>
      <c r="F6" s="161">
        <f t="shared" si="0"/>
        <v>0</v>
      </c>
      <c r="G6" s="161">
        <f t="shared" si="0"/>
        <v>0</v>
      </c>
      <c r="H6" s="161">
        <f t="shared" si="0"/>
        <v>0</v>
      </c>
      <c r="I6" s="161">
        <f t="shared" si="0"/>
        <v>0</v>
      </c>
      <c r="J6" s="161">
        <f t="shared" si="0"/>
        <v>0</v>
      </c>
      <c r="K6" s="161">
        <f t="shared" si="0"/>
        <v>0</v>
      </c>
      <c r="L6" s="160">
        <v>6</v>
      </c>
      <c r="M6" s="160">
        <v>10</v>
      </c>
      <c r="N6" s="160">
        <f t="shared" ref="N6:T18" si="6">$L6</f>
        <v>6</v>
      </c>
      <c r="O6" s="160">
        <f t="shared" si="6"/>
        <v>6</v>
      </c>
      <c r="P6" s="160">
        <f t="shared" si="6"/>
        <v>6</v>
      </c>
      <c r="Q6" s="160">
        <f t="shared" si="6"/>
        <v>6</v>
      </c>
      <c r="R6" s="160">
        <f t="shared" si="6"/>
        <v>6</v>
      </c>
      <c r="S6" s="160">
        <f t="shared" si="6"/>
        <v>6</v>
      </c>
      <c r="T6" s="160">
        <f t="shared" si="6"/>
        <v>6</v>
      </c>
      <c r="U6" s="161">
        <v>6</v>
      </c>
      <c r="V6" s="161">
        <f t="shared" si="5"/>
        <v>6</v>
      </c>
      <c r="W6" s="161">
        <f t="shared" si="5"/>
        <v>6</v>
      </c>
      <c r="X6" s="161">
        <f t="shared" si="5"/>
        <v>6</v>
      </c>
      <c r="Y6" s="161">
        <f t="shared" ref="Y6:Y27" si="7">$U6</f>
        <v>6</v>
      </c>
      <c r="Z6" s="161">
        <v>10</v>
      </c>
      <c r="AA6" s="161">
        <f t="shared" ref="AA6:AC27" si="8">$U6</f>
        <v>6</v>
      </c>
      <c r="AB6" s="161">
        <f t="shared" si="8"/>
        <v>6</v>
      </c>
      <c r="AC6" s="161">
        <f t="shared" si="8"/>
        <v>6</v>
      </c>
      <c r="AD6" s="160">
        <v>0</v>
      </c>
      <c r="AE6" s="160">
        <f t="shared" si="3"/>
        <v>0</v>
      </c>
      <c r="AF6" s="160">
        <f t="shared" si="3"/>
        <v>0</v>
      </c>
      <c r="AG6" s="160">
        <f t="shared" si="3"/>
        <v>0</v>
      </c>
      <c r="AH6" s="160">
        <f t="shared" si="3"/>
        <v>0</v>
      </c>
      <c r="AI6" s="160">
        <f t="shared" si="3"/>
        <v>0</v>
      </c>
      <c r="AJ6" s="160">
        <f t="shared" si="3"/>
        <v>0</v>
      </c>
      <c r="AK6" s="160">
        <f t="shared" si="4"/>
        <v>0</v>
      </c>
      <c r="AL6" s="160">
        <f t="shared" si="4"/>
        <v>0</v>
      </c>
      <c r="AM6" s="160">
        <f t="shared" si="4"/>
        <v>0</v>
      </c>
      <c r="AN6" s="155"/>
    </row>
    <row r="7" spans="1:40" ht="13.7" customHeight="1" x14ac:dyDescent="0.2">
      <c r="A7" s="148" t="s">
        <v>477</v>
      </c>
      <c r="B7" s="161">
        <v>8</v>
      </c>
      <c r="C7" s="161">
        <f t="shared" si="0"/>
        <v>8</v>
      </c>
      <c r="D7" s="161">
        <f t="shared" si="0"/>
        <v>8</v>
      </c>
      <c r="E7" s="161">
        <f t="shared" si="0"/>
        <v>8</v>
      </c>
      <c r="F7" s="161">
        <f t="shared" si="0"/>
        <v>8</v>
      </c>
      <c r="G7" s="161">
        <f t="shared" si="0"/>
        <v>8</v>
      </c>
      <c r="H7" s="161">
        <f t="shared" si="0"/>
        <v>8</v>
      </c>
      <c r="I7" s="161">
        <f t="shared" si="0"/>
        <v>8</v>
      </c>
      <c r="J7" s="161">
        <f t="shared" si="0"/>
        <v>8</v>
      </c>
      <c r="K7" s="161">
        <f t="shared" si="0"/>
        <v>8</v>
      </c>
      <c r="L7" s="160">
        <v>8</v>
      </c>
      <c r="M7" s="160">
        <f t="shared" ref="M7:M18" si="9">$L7</f>
        <v>8</v>
      </c>
      <c r="N7" s="160">
        <f t="shared" si="6"/>
        <v>8</v>
      </c>
      <c r="O7" s="160">
        <f t="shared" si="6"/>
        <v>8</v>
      </c>
      <c r="P7" s="160">
        <f t="shared" si="6"/>
        <v>8</v>
      </c>
      <c r="Q7" s="160">
        <f t="shared" si="6"/>
        <v>8</v>
      </c>
      <c r="R7" s="160">
        <f t="shared" si="6"/>
        <v>8</v>
      </c>
      <c r="S7" s="160">
        <f t="shared" si="6"/>
        <v>8</v>
      </c>
      <c r="T7" s="160">
        <f t="shared" si="6"/>
        <v>8</v>
      </c>
      <c r="U7" s="161">
        <v>0</v>
      </c>
      <c r="V7" s="161">
        <f t="shared" si="5"/>
        <v>0</v>
      </c>
      <c r="W7" s="161">
        <f t="shared" si="5"/>
        <v>0</v>
      </c>
      <c r="X7" s="161">
        <f t="shared" si="5"/>
        <v>0</v>
      </c>
      <c r="Y7" s="161">
        <f t="shared" si="7"/>
        <v>0</v>
      </c>
      <c r="Z7" s="161">
        <f t="shared" ref="Z7:Z27" si="10">$U7</f>
        <v>0</v>
      </c>
      <c r="AA7" s="161">
        <f t="shared" si="8"/>
        <v>0</v>
      </c>
      <c r="AB7" s="161">
        <f t="shared" si="8"/>
        <v>0</v>
      </c>
      <c r="AC7" s="161">
        <f t="shared" si="8"/>
        <v>0</v>
      </c>
      <c r="AD7" s="160">
        <v>0</v>
      </c>
      <c r="AE7" s="160">
        <f t="shared" si="3"/>
        <v>0</v>
      </c>
      <c r="AF7" s="160">
        <f t="shared" si="3"/>
        <v>0</v>
      </c>
      <c r="AG7" s="160">
        <f t="shared" si="3"/>
        <v>0</v>
      </c>
      <c r="AH7" s="160">
        <f t="shared" si="3"/>
        <v>0</v>
      </c>
      <c r="AI7" s="160">
        <f t="shared" si="3"/>
        <v>0</v>
      </c>
      <c r="AJ7" s="160">
        <f t="shared" si="3"/>
        <v>0</v>
      </c>
      <c r="AK7" s="160">
        <f t="shared" si="4"/>
        <v>0</v>
      </c>
      <c r="AL7" s="160">
        <f t="shared" si="4"/>
        <v>0</v>
      </c>
      <c r="AM7" s="160">
        <f t="shared" si="4"/>
        <v>0</v>
      </c>
      <c r="AN7" s="155"/>
    </row>
    <row r="8" spans="1:40" ht="13.7" customHeight="1" x14ac:dyDescent="0.2">
      <c r="A8" s="148" t="s">
        <v>478</v>
      </c>
      <c r="B8" s="161">
        <v>6</v>
      </c>
      <c r="C8" s="161">
        <f t="shared" si="0"/>
        <v>6</v>
      </c>
      <c r="D8" s="161">
        <f t="shared" si="0"/>
        <v>6</v>
      </c>
      <c r="E8" s="161">
        <f t="shared" si="0"/>
        <v>6</v>
      </c>
      <c r="F8" s="161">
        <f t="shared" si="0"/>
        <v>6</v>
      </c>
      <c r="G8" s="161">
        <f t="shared" si="0"/>
        <v>6</v>
      </c>
      <c r="H8" s="161">
        <f t="shared" si="0"/>
        <v>6</v>
      </c>
      <c r="I8" s="161">
        <f t="shared" si="0"/>
        <v>6</v>
      </c>
      <c r="J8" s="161">
        <f t="shared" si="0"/>
        <v>6</v>
      </c>
      <c r="K8" s="161">
        <f t="shared" si="0"/>
        <v>6</v>
      </c>
      <c r="L8" s="160">
        <v>6</v>
      </c>
      <c r="M8" s="160">
        <f t="shared" si="9"/>
        <v>6</v>
      </c>
      <c r="N8" s="160">
        <f t="shared" si="6"/>
        <v>6</v>
      </c>
      <c r="O8" s="160">
        <f t="shared" si="6"/>
        <v>6</v>
      </c>
      <c r="P8" s="160">
        <f t="shared" si="6"/>
        <v>6</v>
      </c>
      <c r="Q8" s="160">
        <f t="shared" si="6"/>
        <v>6</v>
      </c>
      <c r="R8" s="160">
        <f t="shared" si="6"/>
        <v>6</v>
      </c>
      <c r="S8" s="160">
        <f t="shared" si="6"/>
        <v>6</v>
      </c>
      <c r="T8" s="160">
        <f t="shared" si="6"/>
        <v>6</v>
      </c>
      <c r="U8" s="161">
        <v>4</v>
      </c>
      <c r="V8" s="161">
        <f t="shared" si="5"/>
        <v>4</v>
      </c>
      <c r="W8" s="161">
        <f t="shared" si="5"/>
        <v>4</v>
      </c>
      <c r="X8" s="161">
        <f t="shared" si="5"/>
        <v>4</v>
      </c>
      <c r="Y8" s="161">
        <f t="shared" si="7"/>
        <v>4</v>
      </c>
      <c r="Z8" s="161">
        <f t="shared" si="10"/>
        <v>4</v>
      </c>
      <c r="AA8" s="161">
        <f t="shared" si="8"/>
        <v>4</v>
      </c>
      <c r="AB8" s="161">
        <f t="shared" si="8"/>
        <v>4</v>
      </c>
      <c r="AC8" s="161">
        <f t="shared" si="8"/>
        <v>4</v>
      </c>
      <c r="AD8" s="160">
        <v>4</v>
      </c>
      <c r="AE8" s="160">
        <f t="shared" si="3"/>
        <v>4</v>
      </c>
      <c r="AF8" s="160">
        <f t="shared" si="3"/>
        <v>4</v>
      </c>
      <c r="AG8" s="160">
        <f t="shared" si="3"/>
        <v>4</v>
      </c>
      <c r="AH8" s="160">
        <f t="shared" si="3"/>
        <v>4</v>
      </c>
      <c r="AI8" s="160">
        <f t="shared" si="3"/>
        <v>4</v>
      </c>
      <c r="AJ8" s="160">
        <f t="shared" si="3"/>
        <v>4</v>
      </c>
      <c r="AK8" s="160">
        <f t="shared" si="4"/>
        <v>4</v>
      </c>
      <c r="AL8" s="160">
        <f t="shared" si="4"/>
        <v>4</v>
      </c>
      <c r="AM8" s="160">
        <f t="shared" si="4"/>
        <v>4</v>
      </c>
      <c r="AN8" s="155"/>
    </row>
    <row r="9" spans="1:40" ht="13.7" customHeight="1" x14ac:dyDescent="0.2">
      <c r="A9" s="148" t="s">
        <v>479</v>
      </c>
      <c r="B9" s="161">
        <v>-20</v>
      </c>
      <c r="C9" s="161">
        <f t="shared" si="0"/>
        <v>-20</v>
      </c>
      <c r="D9" s="161">
        <f t="shared" si="0"/>
        <v>-20</v>
      </c>
      <c r="E9" s="161">
        <f t="shared" si="0"/>
        <v>-20</v>
      </c>
      <c r="F9" s="161">
        <f t="shared" si="0"/>
        <v>-20</v>
      </c>
      <c r="G9" s="161">
        <f t="shared" si="0"/>
        <v>-20</v>
      </c>
      <c r="H9" s="161">
        <f t="shared" si="0"/>
        <v>-20</v>
      </c>
      <c r="I9" s="161">
        <f t="shared" si="0"/>
        <v>-20</v>
      </c>
      <c r="J9" s="161">
        <f t="shared" si="0"/>
        <v>-20</v>
      </c>
      <c r="K9" s="161">
        <f t="shared" si="0"/>
        <v>-20</v>
      </c>
      <c r="L9" s="160">
        <v>-20</v>
      </c>
      <c r="M9" s="160">
        <f t="shared" si="9"/>
        <v>-20</v>
      </c>
      <c r="N9" s="160">
        <f t="shared" si="6"/>
        <v>-20</v>
      </c>
      <c r="O9" s="160">
        <f t="shared" si="6"/>
        <v>-20</v>
      </c>
      <c r="P9" s="160">
        <f t="shared" si="6"/>
        <v>-20</v>
      </c>
      <c r="Q9" s="160">
        <f t="shared" si="6"/>
        <v>-20</v>
      </c>
      <c r="R9" s="160">
        <f t="shared" si="6"/>
        <v>-20</v>
      </c>
      <c r="S9" s="160">
        <f t="shared" si="6"/>
        <v>-20</v>
      </c>
      <c r="T9" s="160">
        <f t="shared" si="6"/>
        <v>-20</v>
      </c>
      <c r="U9" s="161">
        <v>4</v>
      </c>
      <c r="V9" s="161">
        <v>10</v>
      </c>
      <c r="W9" s="161">
        <f t="shared" ref="W9:X27" si="11">$U9</f>
        <v>4</v>
      </c>
      <c r="X9" s="161">
        <f t="shared" si="11"/>
        <v>4</v>
      </c>
      <c r="Y9" s="161">
        <f t="shared" si="7"/>
        <v>4</v>
      </c>
      <c r="Z9" s="161">
        <f t="shared" si="10"/>
        <v>4</v>
      </c>
      <c r="AA9" s="161">
        <f t="shared" si="8"/>
        <v>4</v>
      </c>
      <c r="AB9" s="161">
        <f t="shared" si="8"/>
        <v>4</v>
      </c>
      <c r="AC9" s="161">
        <f t="shared" si="8"/>
        <v>4</v>
      </c>
      <c r="AD9" s="160">
        <v>3</v>
      </c>
      <c r="AE9" s="160">
        <f t="shared" si="3"/>
        <v>3</v>
      </c>
      <c r="AF9" s="160">
        <f t="shared" si="3"/>
        <v>3</v>
      </c>
      <c r="AG9" s="160">
        <f t="shared" si="3"/>
        <v>3</v>
      </c>
      <c r="AH9" s="160">
        <f t="shared" si="3"/>
        <v>3</v>
      </c>
      <c r="AI9" s="160">
        <f t="shared" si="3"/>
        <v>3</v>
      </c>
      <c r="AJ9" s="160">
        <f t="shared" si="3"/>
        <v>3</v>
      </c>
      <c r="AK9" s="160">
        <f t="shared" si="4"/>
        <v>3</v>
      </c>
      <c r="AL9" s="160">
        <f t="shared" si="4"/>
        <v>3</v>
      </c>
      <c r="AM9" s="160">
        <f t="shared" si="4"/>
        <v>3</v>
      </c>
      <c r="AN9" s="155"/>
    </row>
    <row r="10" spans="1:40" ht="13.7" customHeight="1" x14ac:dyDescent="0.2">
      <c r="A10" s="148" t="s">
        <v>480</v>
      </c>
      <c r="B10" s="161">
        <v>7</v>
      </c>
      <c r="C10" s="161">
        <f t="shared" si="0"/>
        <v>7</v>
      </c>
      <c r="D10" s="161">
        <f t="shared" si="0"/>
        <v>7</v>
      </c>
      <c r="E10" s="161">
        <f t="shared" si="0"/>
        <v>7</v>
      </c>
      <c r="F10" s="161">
        <f t="shared" si="0"/>
        <v>7</v>
      </c>
      <c r="G10" s="161">
        <f t="shared" si="0"/>
        <v>7</v>
      </c>
      <c r="H10" s="161">
        <f t="shared" si="0"/>
        <v>7</v>
      </c>
      <c r="I10" s="161">
        <f t="shared" si="0"/>
        <v>7</v>
      </c>
      <c r="J10" s="161">
        <f t="shared" si="0"/>
        <v>7</v>
      </c>
      <c r="K10" s="161">
        <f t="shared" si="0"/>
        <v>7</v>
      </c>
      <c r="L10" s="160">
        <v>7</v>
      </c>
      <c r="M10" s="160">
        <f t="shared" si="9"/>
        <v>7</v>
      </c>
      <c r="N10" s="160">
        <f t="shared" si="6"/>
        <v>7</v>
      </c>
      <c r="O10" s="160">
        <f t="shared" si="6"/>
        <v>7</v>
      </c>
      <c r="P10" s="160">
        <f t="shared" si="6"/>
        <v>7</v>
      </c>
      <c r="Q10" s="160">
        <f t="shared" si="6"/>
        <v>7</v>
      </c>
      <c r="R10" s="160">
        <f t="shared" si="6"/>
        <v>7</v>
      </c>
      <c r="S10" s="160">
        <f t="shared" si="6"/>
        <v>7</v>
      </c>
      <c r="T10" s="160">
        <f t="shared" si="6"/>
        <v>7</v>
      </c>
      <c r="U10" s="161">
        <v>3</v>
      </c>
      <c r="V10" s="161">
        <f t="shared" ref="V10:V16" si="12">$U10</f>
        <v>3</v>
      </c>
      <c r="W10" s="161">
        <f t="shared" si="11"/>
        <v>3</v>
      </c>
      <c r="X10" s="161">
        <f t="shared" si="11"/>
        <v>3</v>
      </c>
      <c r="Y10" s="161">
        <f t="shared" si="7"/>
        <v>3</v>
      </c>
      <c r="Z10" s="161">
        <f t="shared" si="10"/>
        <v>3</v>
      </c>
      <c r="AA10" s="161">
        <f t="shared" si="8"/>
        <v>3</v>
      </c>
      <c r="AB10" s="161">
        <f t="shared" si="8"/>
        <v>3</v>
      </c>
      <c r="AC10" s="161">
        <f t="shared" si="8"/>
        <v>3</v>
      </c>
      <c r="AD10" s="160">
        <v>3</v>
      </c>
      <c r="AE10" s="160">
        <f t="shared" si="3"/>
        <v>3</v>
      </c>
      <c r="AF10" s="160">
        <f t="shared" si="3"/>
        <v>3</v>
      </c>
      <c r="AG10" s="160">
        <f t="shared" si="3"/>
        <v>3</v>
      </c>
      <c r="AH10" s="160">
        <f t="shared" si="3"/>
        <v>3</v>
      </c>
      <c r="AI10" s="160">
        <f t="shared" si="3"/>
        <v>3</v>
      </c>
      <c r="AJ10" s="160">
        <f t="shared" si="3"/>
        <v>3</v>
      </c>
      <c r="AK10" s="160">
        <f t="shared" si="4"/>
        <v>3</v>
      </c>
      <c r="AL10" s="160">
        <f t="shared" si="4"/>
        <v>3</v>
      </c>
      <c r="AM10" s="160">
        <f t="shared" si="4"/>
        <v>3</v>
      </c>
      <c r="AN10" s="155"/>
    </row>
    <row r="11" spans="1:40" ht="13.7" customHeight="1" x14ac:dyDescent="0.2">
      <c r="A11" s="148" t="s">
        <v>481</v>
      </c>
      <c r="B11" s="157">
        <v>7</v>
      </c>
      <c r="C11" s="157">
        <f t="shared" si="0"/>
        <v>7</v>
      </c>
      <c r="D11" s="157">
        <f t="shared" si="0"/>
        <v>7</v>
      </c>
      <c r="E11" s="157">
        <f t="shared" si="0"/>
        <v>7</v>
      </c>
      <c r="F11" s="157">
        <f t="shared" si="0"/>
        <v>7</v>
      </c>
      <c r="G11" s="157">
        <f t="shared" si="0"/>
        <v>7</v>
      </c>
      <c r="H11" s="157">
        <f t="shared" si="0"/>
        <v>7</v>
      </c>
      <c r="I11" s="157">
        <f t="shared" si="0"/>
        <v>7</v>
      </c>
      <c r="J11" s="157">
        <f t="shared" si="0"/>
        <v>7</v>
      </c>
      <c r="K11" s="157">
        <f t="shared" si="0"/>
        <v>7</v>
      </c>
      <c r="L11" s="159">
        <v>7</v>
      </c>
      <c r="M11" s="159">
        <f t="shared" si="9"/>
        <v>7</v>
      </c>
      <c r="N11" s="159">
        <f t="shared" si="6"/>
        <v>7</v>
      </c>
      <c r="O11" s="159">
        <f t="shared" si="6"/>
        <v>7</v>
      </c>
      <c r="P11" s="159">
        <f t="shared" si="6"/>
        <v>7</v>
      </c>
      <c r="Q11" s="159">
        <f t="shared" si="6"/>
        <v>7</v>
      </c>
      <c r="R11" s="159">
        <f t="shared" si="6"/>
        <v>7</v>
      </c>
      <c r="S11" s="159">
        <f t="shared" si="6"/>
        <v>7</v>
      </c>
      <c r="T11" s="159">
        <f t="shared" si="6"/>
        <v>7</v>
      </c>
      <c r="U11" s="157">
        <v>7</v>
      </c>
      <c r="V11" s="157">
        <f t="shared" si="12"/>
        <v>7</v>
      </c>
      <c r="W11" s="157">
        <f t="shared" si="11"/>
        <v>7</v>
      </c>
      <c r="X11" s="157">
        <f t="shared" si="11"/>
        <v>7</v>
      </c>
      <c r="Y11" s="157">
        <f t="shared" si="7"/>
        <v>7</v>
      </c>
      <c r="Z11" s="157">
        <f t="shared" si="10"/>
        <v>7</v>
      </c>
      <c r="AA11" s="157">
        <f t="shared" si="8"/>
        <v>7</v>
      </c>
      <c r="AB11" s="157">
        <f t="shared" si="8"/>
        <v>7</v>
      </c>
      <c r="AC11" s="157">
        <f t="shared" si="8"/>
        <v>7</v>
      </c>
      <c r="AD11" s="159">
        <v>7</v>
      </c>
      <c r="AE11" s="159">
        <f t="shared" si="3"/>
        <v>7</v>
      </c>
      <c r="AF11" s="159">
        <f t="shared" si="3"/>
        <v>7</v>
      </c>
      <c r="AG11" s="159">
        <f t="shared" si="3"/>
        <v>7</v>
      </c>
      <c r="AH11" s="159">
        <f t="shared" si="3"/>
        <v>7</v>
      </c>
      <c r="AI11" s="159">
        <f t="shared" si="3"/>
        <v>7</v>
      </c>
      <c r="AJ11" s="159">
        <f t="shared" si="3"/>
        <v>7</v>
      </c>
      <c r="AK11" s="159">
        <f t="shared" si="4"/>
        <v>7</v>
      </c>
      <c r="AL11" s="159">
        <f t="shared" si="4"/>
        <v>7</v>
      </c>
      <c r="AM11" s="159">
        <f t="shared" si="4"/>
        <v>7</v>
      </c>
      <c r="AN11" s="155"/>
    </row>
    <row r="12" spans="1:40" ht="13.7" customHeight="1" x14ac:dyDescent="0.2">
      <c r="A12" s="148" t="s">
        <v>482</v>
      </c>
      <c r="B12" s="161">
        <v>0</v>
      </c>
      <c r="C12" s="161">
        <f t="shared" si="0"/>
        <v>0</v>
      </c>
      <c r="D12" s="161">
        <f t="shared" si="0"/>
        <v>0</v>
      </c>
      <c r="E12" s="161">
        <f t="shared" si="0"/>
        <v>0</v>
      </c>
      <c r="F12" s="161">
        <f t="shared" si="0"/>
        <v>0</v>
      </c>
      <c r="G12" s="161">
        <f t="shared" si="0"/>
        <v>0</v>
      </c>
      <c r="H12" s="161">
        <f t="shared" si="0"/>
        <v>0</v>
      </c>
      <c r="I12" s="161">
        <f t="shared" si="0"/>
        <v>0</v>
      </c>
      <c r="J12" s="161">
        <f t="shared" si="0"/>
        <v>0</v>
      </c>
      <c r="K12" s="161">
        <f t="shared" si="0"/>
        <v>0</v>
      </c>
      <c r="L12" s="160">
        <v>4</v>
      </c>
      <c r="M12" s="160">
        <f t="shared" si="9"/>
        <v>4</v>
      </c>
      <c r="N12" s="160">
        <f t="shared" si="6"/>
        <v>4</v>
      </c>
      <c r="O12" s="160">
        <f t="shared" si="6"/>
        <v>4</v>
      </c>
      <c r="P12" s="160">
        <f t="shared" si="6"/>
        <v>4</v>
      </c>
      <c r="Q12" s="160">
        <f t="shared" si="6"/>
        <v>4</v>
      </c>
      <c r="R12" s="160">
        <f t="shared" si="6"/>
        <v>4</v>
      </c>
      <c r="S12" s="160">
        <f t="shared" si="6"/>
        <v>4</v>
      </c>
      <c r="T12" s="160">
        <f t="shared" si="6"/>
        <v>4</v>
      </c>
      <c r="U12" s="161">
        <v>8</v>
      </c>
      <c r="V12" s="161">
        <f t="shared" si="12"/>
        <v>8</v>
      </c>
      <c r="W12" s="161">
        <f t="shared" si="11"/>
        <v>8</v>
      </c>
      <c r="X12" s="161">
        <f t="shared" si="11"/>
        <v>8</v>
      </c>
      <c r="Y12" s="161">
        <f t="shared" si="7"/>
        <v>8</v>
      </c>
      <c r="Z12" s="161">
        <f t="shared" si="10"/>
        <v>8</v>
      </c>
      <c r="AA12" s="161">
        <f t="shared" si="8"/>
        <v>8</v>
      </c>
      <c r="AB12" s="161">
        <f t="shared" si="8"/>
        <v>8</v>
      </c>
      <c r="AC12" s="161">
        <f t="shared" si="8"/>
        <v>8</v>
      </c>
      <c r="AD12" s="160">
        <v>4</v>
      </c>
      <c r="AE12" s="160">
        <f t="shared" si="3"/>
        <v>4</v>
      </c>
      <c r="AF12" s="160">
        <f t="shared" si="3"/>
        <v>4</v>
      </c>
      <c r="AG12" s="160">
        <f t="shared" si="3"/>
        <v>4</v>
      </c>
      <c r="AH12" s="160">
        <f t="shared" si="3"/>
        <v>4</v>
      </c>
      <c r="AI12" s="160">
        <f t="shared" si="3"/>
        <v>4</v>
      </c>
      <c r="AJ12" s="160">
        <f t="shared" si="3"/>
        <v>4</v>
      </c>
      <c r="AK12" s="160">
        <f t="shared" si="4"/>
        <v>4</v>
      </c>
      <c r="AL12" s="160">
        <f t="shared" si="4"/>
        <v>4</v>
      </c>
      <c r="AM12" s="160">
        <f t="shared" si="4"/>
        <v>4</v>
      </c>
      <c r="AN12" s="155"/>
    </row>
    <row r="13" spans="1:40" ht="13.7" customHeight="1" x14ac:dyDescent="0.2">
      <c r="A13" s="148" t="s">
        <v>483</v>
      </c>
      <c r="B13" s="161">
        <v>8</v>
      </c>
      <c r="C13" s="161">
        <f t="shared" ref="C13:K18" si="13">$B13</f>
        <v>8</v>
      </c>
      <c r="D13" s="161">
        <f t="shared" si="13"/>
        <v>8</v>
      </c>
      <c r="E13" s="161">
        <f t="shared" si="13"/>
        <v>8</v>
      </c>
      <c r="F13" s="161">
        <f t="shared" si="13"/>
        <v>8</v>
      </c>
      <c r="G13" s="161">
        <f t="shared" si="13"/>
        <v>8</v>
      </c>
      <c r="H13" s="161">
        <f t="shared" si="13"/>
        <v>8</v>
      </c>
      <c r="I13" s="161">
        <f t="shared" si="13"/>
        <v>8</v>
      </c>
      <c r="J13" s="161">
        <f t="shared" si="13"/>
        <v>8</v>
      </c>
      <c r="K13" s="161">
        <f t="shared" si="13"/>
        <v>8</v>
      </c>
      <c r="L13" s="160">
        <v>4</v>
      </c>
      <c r="M13" s="160">
        <f t="shared" si="9"/>
        <v>4</v>
      </c>
      <c r="N13" s="160">
        <f t="shared" si="6"/>
        <v>4</v>
      </c>
      <c r="O13" s="160">
        <f t="shared" si="6"/>
        <v>4</v>
      </c>
      <c r="P13" s="160">
        <f t="shared" si="6"/>
        <v>4</v>
      </c>
      <c r="Q13" s="160">
        <f t="shared" si="6"/>
        <v>4</v>
      </c>
      <c r="R13" s="160">
        <f t="shared" si="6"/>
        <v>4</v>
      </c>
      <c r="S13" s="160">
        <f t="shared" si="6"/>
        <v>4</v>
      </c>
      <c r="T13" s="160">
        <f t="shared" si="6"/>
        <v>4</v>
      </c>
      <c r="U13" s="161">
        <v>0</v>
      </c>
      <c r="V13" s="161">
        <f t="shared" si="12"/>
        <v>0</v>
      </c>
      <c r="W13" s="161">
        <f t="shared" si="11"/>
        <v>0</v>
      </c>
      <c r="X13" s="161">
        <f t="shared" si="11"/>
        <v>0</v>
      </c>
      <c r="Y13" s="161">
        <f t="shared" si="7"/>
        <v>0</v>
      </c>
      <c r="Z13" s="161">
        <f t="shared" si="10"/>
        <v>0</v>
      </c>
      <c r="AA13" s="161">
        <f t="shared" si="8"/>
        <v>0</v>
      </c>
      <c r="AB13" s="161">
        <f t="shared" si="8"/>
        <v>0</v>
      </c>
      <c r="AC13" s="161">
        <f t="shared" si="8"/>
        <v>0</v>
      </c>
      <c r="AD13" s="160">
        <v>4</v>
      </c>
      <c r="AE13" s="160">
        <f t="shared" si="3"/>
        <v>4</v>
      </c>
      <c r="AF13" s="160">
        <f t="shared" si="3"/>
        <v>4</v>
      </c>
      <c r="AG13" s="160">
        <f t="shared" si="3"/>
        <v>4</v>
      </c>
      <c r="AH13" s="160">
        <f t="shared" si="3"/>
        <v>4</v>
      </c>
      <c r="AI13" s="160">
        <f t="shared" si="3"/>
        <v>4</v>
      </c>
      <c r="AJ13" s="160">
        <f t="shared" si="3"/>
        <v>4</v>
      </c>
      <c r="AK13" s="160">
        <f t="shared" si="4"/>
        <v>4</v>
      </c>
      <c r="AL13" s="160">
        <f t="shared" si="4"/>
        <v>4</v>
      </c>
      <c r="AM13" s="160">
        <f t="shared" si="4"/>
        <v>4</v>
      </c>
      <c r="AN13" s="155"/>
    </row>
    <row r="14" spans="1:40" ht="13.7" customHeight="1" x14ac:dyDescent="0.2">
      <c r="A14" s="148" t="s">
        <v>484</v>
      </c>
      <c r="B14" s="161">
        <v>8</v>
      </c>
      <c r="C14" s="161">
        <f t="shared" si="13"/>
        <v>8</v>
      </c>
      <c r="D14" s="161">
        <f t="shared" si="13"/>
        <v>8</v>
      </c>
      <c r="E14" s="161">
        <f t="shared" si="13"/>
        <v>8</v>
      </c>
      <c r="F14" s="161">
        <f t="shared" si="13"/>
        <v>8</v>
      </c>
      <c r="G14" s="161">
        <f t="shared" si="13"/>
        <v>8</v>
      </c>
      <c r="H14" s="161">
        <f t="shared" si="13"/>
        <v>8</v>
      </c>
      <c r="I14" s="161">
        <f t="shared" si="13"/>
        <v>8</v>
      </c>
      <c r="J14" s="161">
        <f t="shared" si="13"/>
        <v>8</v>
      </c>
      <c r="K14" s="161">
        <f t="shared" si="13"/>
        <v>8</v>
      </c>
      <c r="L14" s="160">
        <v>4</v>
      </c>
      <c r="M14" s="160">
        <f t="shared" si="9"/>
        <v>4</v>
      </c>
      <c r="N14" s="160">
        <f t="shared" si="6"/>
        <v>4</v>
      </c>
      <c r="O14" s="160">
        <f t="shared" si="6"/>
        <v>4</v>
      </c>
      <c r="P14" s="160">
        <f t="shared" si="6"/>
        <v>4</v>
      </c>
      <c r="Q14" s="160">
        <f t="shared" si="6"/>
        <v>4</v>
      </c>
      <c r="R14" s="160">
        <f t="shared" si="6"/>
        <v>4</v>
      </c>
      <c r="S14" s="160">
        <f t="shared" si="6"/>
        <v>4</v>
      </c>
      <c r="T14" s="160">
        <f t="shared" si="6"/>
        <v>4</v>
      </c>
      <c r="U14" s="161">
        <v>0</v>
      </c>
      <c r="V14" s="161">
        <f t="shared" si="12"/>
        <v>0</v>
      </c>
      <c r="W14" s="161">
        <f t="shared" si="11"/>
        <v>0</v>
      </c>
      <c r="X14" s="161">
        <f t="shared" si="11"/>
        <v>0</v>
      </c>
      <c r="Y14" s="161">
        <f t="shared" si="7"/>
        <v>0</v>
      </c>
      <c r="Z14" s="161">
        <f t="shared" si="10"/>
        <v>0</v>
      </c>
      <c r="AA14" s="161">
        <f t="shared" si="8"/>
        <v>0</v>
      </c>
      <c r="AB14" s="161">
        <f t="shared" si="8"/>
        <v>0</v>
      </c>
      <c r="AC14" s="161">
        <f t="shared" si="8"/>
        <v>0</v>
      </c>
      <c r="AD14" s="160">
        <v>4</v>
      </c>
      <c r="AE14" s="160">
        <f t="shared" si="3"/>
        <v>4</v>
      </c>
      <c r="AF14" s="160">
        <f t="shared" si="3"/>
        <v>4</v>
      </c>
      <c r="AG14" s="160">
        <f t="shared" si="3"/>
        <v>4</v>
      </c>
      <c r="AH14" s="160">
        <f t="shared" si="3"/>
        <v>4</v>
      </c>
      <c r="AI14" s="160">
        <f t="shared" si="3"/>
        <v>4</v>
      </c>
      <c r="AJ14" s="160">
        <f t="shared" si="3"/>
        <v>4</v>
      </c>
      <c r="AK14" s="160">
        <f t="shared" si="4"/>
        <v>4</v>
      </c>
      <c r="AL14" s="160">
        <f t="shared" si="4"/>
        <v>4</v>
      </c>
      <c r="AM14" s="160">
        <f t="shared" si="4"/>
        <v>4</v>
      </c>
      <c r="AN14" s="155"/>
    </row>
    <row r="15" spans="1:40" ht="13.7" customHeight="1" x14ac:dyDescent="0.2">
      <c r="A15" s="148" t="s">
        <v>485</v>
      </c>
      <c r="B15" s="157">
        <v>2</v>
      </c>
      <c r="C15" s="157">
        <f t="shared" si="13"/>
        <v>2</v>
      </c>
      <c r="D15" s="157">
        <f t="shared" si="13"/>
        <v>2</v>
      </c>
      <c r="E15" s="157">
        <f t="shared" si="13"/>
        <v>2</v>
      </c>
      <c r="F15" s="157">
        <f t="shared" si="13"/>
        <v>2</v>
      </c>
      <c r="G15" s="157">
        <f t="shared" si="13"/>
        <v>2</v>
      </c>
      <c r="H15" s="157">
        <f t="shared" si="13"/>
        <v>2</v>
      </c>
      <c r="I15" s="157">
        <f t="shared" si="13"/>
        <v>2</v>
      </c>
      <c r="J15" s="157">
        <f t="shared" si="13"/>
        <v>2</v>
      </c>
      <c r="K15" s="157">
        <f t="shared" si="13"/>
        <v>2</v>
      </c>
      <c r="L15" s="159">
        <v>8</v>
      </c>
      <c r="M15" s="159">
        <f t="shared" si="9"/>
        <v>8</v>
      </c>
      <c r="N15" s="159">
        <f t="shared" si="6"/>
        <v>8</v>
      </c>
      <c r="O15" s="159">
        <f t="shared" si="6"/>
        <v>8</v>
      </c>
      <c r="P15" s="159">
        <f t="shared" si="6"/>
        <v>8</v>
      </c>
      <c r="Q15" s="159">
        <f t="shared" si="6"/>
        <v>8</v>
      </c>
      <c r="R15" s="159">
        <f t="shared" si="6"/>
        <v>8</v>
      </c>
      <c r="S15" s="159">
        <f t="shared" si="6"/>
        <v>8</v>
      </c>
      <c r="T15" s="159">
        <f t="shared" si="6"/>
        <v>8</v>
      </c>
      <c r="U15" s="157">
        <v>8</v>
      </c>
      <c r="V15" s="157">
        <f t="shared" si="12"/>
        <v>8</v>
      </c>
      <c r="W15" s="157">
        <f t="shared" si="11"/>
        <v>8</v>
      </c>
      <c r="X15" s="157">
        <f t="shared" si="11"/>
        <v>8</v>
      </c>
      <c r="Y15" s="157">
        <f t="shared" si="7"/>
        <v>8</v>
      </c>
      <c r="Z15" s="157">
        <f t="shared" si="10"/>
        <v>8</v>
      </c>
      <c r="AA15" s="157">
        <f t="shared" si="8"/>
        <v>8</v>
      </c>
      <c r="AB15" s="157">
        <f t="shared" si="8"/>
        <v>8</v>
      </c>
      <c r="AC15" s="157">
        <f t="shared" si="8"/>
        <v>8</v>
      </c>
      <c r="AD15" s="159">
        <v>2</v>
      </c>
      <c r="AE15" s="159">
        <f t="shared" si="3"/>
        <v>2</v>
      </c>
      <c r="AF15" s="159">
        <f t="shared" si="3"/>
        <v>2</v>
      </c>
      <c r="AG15" s="159">
        <f t="shared" si="3"/>
        <v>2</v>
      </c>
      <c r="AH15" s="159">
        <f t="shared" si="3"/>
        <v>2</v>
      </c>
      <c r="AI15" s="159">
        <f t="shared" si="3"/>
        <v>2</v>
      </c>
      <c r="AJ15" s="159">
        <f t="shared" si="3"/>
        <v>2</v>
      </c>
      <c r="AK15" s="159">
        <f t="shared" si="4"/>
        <v>2</v>
      </c>
      <c r="AL15" s="159">
        <f t="shared" si="4"/>
        <v>2</v>
      </c>
      <c r="AM15" s="159">
        <f t="shared" si="4"/>
        <v>2</v>
      </c>
      <c r="AN15" s="155"/>
    </row>
    <row r="16" spans="1:40" ht="13.7" customHeight="1" x14ac:dyDescent="0.2">
      <c r="A16" s="180" t="s">
        <v>486</v>
      </c>
      <c r="B16" s="164">
        <v>8</v>
      </c>
      <c r="C16" s="164">
        <f t="shared" si="13"/>
        <v>8</v>
      </c>
      <c r="D16" s="164">
        <f t="shared" si="13"/>
        <v>8</v>
      </c>
      <c r="E16" s="164">
        <f t="shared" si="13"/>
        <v>8</v>
      </c>
      <c r="F16" s="164">
        <f t="shared" si="13"/>
        <v>8</v>
      </c>
      <c r="G16" s="164">
        <f t="shared" si="13"/>
        <v>8</v>
      </c>
      <c r="H16" s="164">
        <f t="shared" si="13"/>
        <v>8</v>
      </c>
      <c r="I16" s="164">
        <f t="shared" si="13"/>
        <v>8</v>
      </c>
      <c r="J16" s="164">
        <f t="shared" si="13"/>
        <v>8</v>
      </c>
      <c r="K16" s="164">
        <f t="shared" si="13"/>
        <v>8</v>
      </c>
      <c r="L16" s="165">
        <v>4</v>
      </c>
      <c r="M16" s="165">
        <f t="shared" si="9"/>
        <v>4</v>
      </c>
      <c r="N16" s="165">
        <f t="shared" si="6"/>
        <v>4</v>
      </c>
      <c r="O16" s="165">
        <f t="shared" si="6"/>
        <v>4</v>
      </c>
      <c r="P16" s="165">
        <f t="shared" si="6"/>
        <v>4</v>
      </c>
      <c r="Q16" s="165">
        <f t="shared" si="6"/>
        <v>4</v>
      </c>
      <c r="R16" s="165">
        <f t="shared" si="6"/>
        <v>4</v>
      </c>
      <c r="S16" s="165">
        <f t="shared" si="6"/>
        <v>4</v>
      </c>
      <c r="T16" s="165">
        <f t="shared" si="6"/>
        <v>4</v>
      </c>
      <c r="U16" s="164">
        <v>0</v>
      </c>
      <c r="V16" s="164">
        <f t="shared" si="12"/>
        <v>0</v>
      </c>
      <c r="W16" s="164">
        <f t="shared" si="11"/>
        <v>0</v>
      </c>
      <c r="X16" s="164">
        <f t="shared" si="11"/>
        <v>0</v>
      </c>
      <c r="Y16" s="164">
        <f t="shared" si="7"/>
        <v>0</v>
      </c>
      <c r="Z16" s="164">
        <f t="shared" si="10"/>
        <v>0</v>
      </c>
      <c r="AA16" s="164">
        <f t="shared" si="8"/>
        <v>0</v>
      </c>
      <c r="AB16" s="164">
        <f t="shared" si="8"/>
        <v>0</v>
      </c>
      <c r="AC16" s="164">
        <f t="shared" si="8"/>
        <v>0</v>
      </c>
      <c r="AD16" s="165">
        <v>4</v>
      </c>
      <c r="AE16" s="165">
        <f t="shared" si="3"/>
        <v>4</v>
      </c>
      <c r="AF16" s="165">
        <f t="shared" si="3"/>
        <v>4</v>
      </c>
      <c r="AG16" s="165">
        <f t="shared" si="3"/>
        <v>4</v>
      </c>
      <c r="AH16" s="165">
        <f t="shared" si="3"/>
        <v>4</v>
      </c>
      <c r="AI16" s="165">
        <f t="shared" si="3"/>
        <v>4</v>
      </c>
      <c r="AJ16" s="165">
        <f t="shared" si="3"/>
        <v>4</v>
      </c>
      <c r="AK16" s="165">
        <f t="shared" si="4"/>
        <v>4</v>
      </c>
      <c r="AL16" s="165">
        <f t="shared" si="4"/>
        <v>4</v>
      </c>
      <c r="AM16" s="165">
        <f t="shared" si="4"/>
        <v>4</v>
      </c>
      <c r="AN16" s="155"/>
    </row>
    <row r="17" spans="1:40" ht="13.7" customHeight="1" x14ac:dyDescent="0.2">
      <c r="A17" s="148" t="s">
        <v>487</v>
      </c>
      <c r="B17" s="161">
        <v>6</v>
      </c>
      <c r="C17" s="161">
        <f t="shared" si="13"/>
        <v>6</v>
      </c>
      <c r="D17" s="161">
        <f t="shared" si="13"/>
        <v>6</v>
      </c>
      <c r="E17" s="161">
        <f t="shared" si="13"/>
        <v>6</v>
      </c>
      <c r="F17" s="161">
        <f t="shared" si="13"/>
        <v>6</v>
      </c>
      <c r="G17" s="161">
        <f t="shared" si="13"/>
        <v>6</v>
      </c>
      <c r="H17" s="161">
        <f t="shared" si="13"/>
        <v>6</v>
      </c>
      <c r="I17" s="161">
        <f t="shared" si="13"/>
        <v>6</v>
      </c>
      <c r="J17" s="161">
        <f t="shared" si="13"/>
        <v>6</v>
      </c>
      <c r="K17" s="161">
        <f t="shared" si="13"/>
        <v>6</v>
      </c>
      <c r="L17" s="160">
        <v>6</v>
      </c>
      <c r="M17" s="160">
        <f t="shared" si="9"/>
        <v>6</v>
      </c>
      <c r="N17" s="160">
        <f t="shared" si="6"/>
        <v>6</v>
      </c>
      <c r="O17" s="160">
        <f t="shared" si="6"/>
        <v>6</v>
      </c>
      <c r="P17" s="160">
        <f t="shared" si="6"/>
        <v>6</v>
      </c>
      <c r="Q17" s="160">
        <f t="shared" si="6"/>
        <v>6</v>
      </c>
      <c r="R17" s="160">
        <f t="shared" si="6"/>
        <v>6</v>
      </c>
      <c r="S17" s="160">
        <f t="shared" si="6"/>
        <v>6</v>
      </c>
      <c r="T17" s="160">
        <f t="shared" si="6"/>
        <v>6</v>
      </c>
      <c r="U17" s="161">
        <v>2</v>
      </c>
      <c r="V17" s="161">
        <v>-99</v>
      </c>
      <c r="W17" s="161">
        <f t="shared" si="11"/>
        <v>2</v>
      </c>
      <c r="X17" s="161">
        <f t="shared" si="11"/>
        <v>2</v>
      </c>
      <c r="Y17" s="161">
        <f t="shared" si="7"/>
        <v>2</v>
      </c>
      <c r="Z17" s="161">
        <f t="shared" si="10"/>
        <v>2</v>
      </c>
      <c r="AA17" s="161">
        <f t="shared" si="8"/>
        <v>2</v>
      </c>
      <c r="AB17" s="161">
        <f t="shared" si="8"/>
        <v>2</v>
      </c>
      <c r="AC17" s="161">
        <f t="shared" si="8"/>
        <v>2</v>
      </c>
      <c r="AD17" s="160">
        <v>4</v>
      </c>
      <c r="AE17" s="160">
        <f t="shared" ref="AE17:AE27" si="14">$AD17</f>
        <v>4</v>
      </c>
      <c r="AF17" s="160">
        <v>-99</v>
      </c>
      <c r="AG17" s="160">
        <f t="shared" ref="AG17:AK27" si="15">$AD17</f>
        <v>4</v>
      </c>
      <c r="AH17" s="160">
        <f t="shared" si="15"/>
        <v>4</v>
      </c>
      <c r="AI17" s="160">
        <f t="shared" si="15"/>
        <v>4</v>
      </c>
      <c r="AJ17" s="160">
        <f t="shared" si="15"/>
        <v>4</v>
      </c>
      <c r="AK17" s="160">
        <f t="shared" si="15"/>
        <v>4</v>
      </c>
      <c r="AL17" s="160">
        <v>-99</v>
      </c>
      <c r="AM17" s="160">
        <f t="shared" ref="AM17:AM27" si="16">$AD17</f>
        <v>4</v>
      </c>
      <c r="AN17" s="155"/>
    </row>
    <row r="18" spans="1:40" ht="13.7" customHeight="1" x14ac:dyDescent="0.2">
      <c r="A18" s="148" t="s">
        <v>488</v>
      </c>
      <c r="B18" s="161">
        <v>4</v>
      </c>
      <c r="C18" s="161">
        <f t="shared" si="13"/>
        <v>4</v>
      </c>
      <c r="D18" s="161">
        <f t="shared" si="13"/>
        <v>4</v>
      </c>
      <c r="E18" s="161">
        <f t="shared" si="13"/>
        <v>4</v>
      </c>
      <c r="F18" s="161">
        <f t="shared" si="13"/>
        <v>4</v>
      </c>
      <c r="G18" s="161">
        <f t="shared" si="13"/>
        <v>4</v>
      </c>
      <c r="H18" s="161">
        <f t="shared" si="13"/>
        <v>4</v>
      </c>
      <c r="I18" s="161">
        <f t="shared" si="13"/>
        <v>4</v>
      </c>
      <c r="J18" s="161">
        <f t="shared" si="13"/>
        <v>4</v>
      </c>
      <c r="K18" s="161">
        <f t="shared" si="13"/>
        <v>4</v>
      </c>
      <c r="L18" s="160">
        <v>4</v>
      </c>
      <c r="M18" s="160">
        <f t="shared" si="9"/>
        <v>4</v>
      </c>
      <c r="N18" s="160">
        <f t="shared" si="6"/>
        <v>4</v>
      </c>
      <c r="O18" s="160">
        <f t="shared" si="6"/>
        <v>4</v>
      </c>
      <c r="P18" s="160">
        <f t="shared" si="6"/>
        <v>4</v>
      </c>
      <c r="Q18" s="160">
        <f t="shared" si="6"/>
        <v>4</v>
      </c>
      <c r="R18" s="160">
        <f t="shared" si="6"/>
        <v>4</v>
      </c>
      <c r="S18" s="160">
        <f t="shared" si="6"/>
        <v>4</v>
      </c>
      <c r="T18" s="160">
        <f t="shared" si="6"/>
        <v>4</v>
      </c>
      <c r="U18" s="161">
        <v>0</v>
      </c>
      <c r="V18" s="161">
        <f t="shared" ref="V18:V27" si="17">$U18</f>
        <v>0</v>
      </c>
      <c r="W18" s="161">
        <f t="shared" si="11"/>
        <v>0</v>
      </c>
      <c r="X18" s="161">
        <f t="shared" si="11"/>
        <v>0</v>
      </c>
      <c r="Y18" s="161">
        <f t="shared" si="7"/>
        <v>0</v>
      </c>
      <c r="Z18" s="161">
        <f t="shared" si="10"/>
        <v>0</v>
      </c>
      <c r="AA18" s="161">
        <f t="shared" si="8"/>
        <v>0</v>
      </c>
      <c r="AB18" s="161">
        <f t="shared" si="8"/>
        <v>0</v>
      </c>
      <c r="AC18" s="161">
        <f t="shared" si="8"/>
        <v>0</v>
      </c>
      <c r="AD18" s="160">
        <v>4</v>
      </c>
      <c r="AE18" s="160">
        <f t="shared" si="14"/>
        <v>4</v>
      </c>
      <c r="AF18" s="160">
        <f t="shared" ref="AF18:AF27" si="18">$AD18</f>
        <v>4</v>
      </c>
      <c r="AG18" s="160">
        <f t="shared" si="15"/>
        <v>4</v>
      </c>
      <c r="AH18" s="160">
        <f t="shared" si="15"/>
        <v>4</v>
      </c>
      <c r="AI18" s="160">
        <f t="shared" si="15"/>
        <v>4</v>
      </c>
      <c r="AJ18" s="160">
        <f t="shared" si="15"/>
        <v>4</v>
      </c>
      <c r="AK18" s="160">
        <f t="shared" si="15"/>
        <v>4</v>
      </c>
      <c r="AL18" s="160">
        <f t="shared" ref="AL18:AL27" si="19">$AD18</f>
        <v>4</v>
      </c>
      <c r="AM18" s="160">
        <f t="shared" si="16"/>
        <v>4</v>
      </c>
      <c r="AN18" s="155"/>
    </row>
    <row r="19" spans="1:40" ht="13.7" customHeight="1" x14ac:dyDescent="0.2">
      <c r="A19" s="148" t="s">
        <v>489</v>
      </c>
      <c r="B19" s="161">
        <v>8</v>
      </c>
      <c r="C19" s="161">
        <f t="shared" ref="C19:C27" si="20">$B19</f>
        <v>8</v>
      </c>
      <c r="D19" s="161">
        <v>0</v>
      </c>
      <c r="E19" s="161">
        <f t="shared" ref="E19:H27" si="21">$B19</f>
        <v>8</v>
      </c>
      <c r="F19" s="161">
        <f t="shared" si="21"/>
        <v>8</v>
      </c>
      <c r="G19" s="161">
        <f t="shared" si="21"/>
        <v>8</v>
      </c>
      <c r="H19" s="161">
        <f t="shared" si="21"/>
        <v>8</v>
      </c>
      <c r="I19" s="161">
        <v>0</v>
      </c>
      <c r="J19" s="161">
        <f t="shared" ref="J19:K27" si="22">$B19</f>
        <v>8</v>
      </c>
      <c r="K19" s="161">
        <f t="shared" si="22"/>
        <v>8</v>
      </c>
      <c r="L19" s="160">
        <v>0</v>
      </c>
      <c r="M19" s="160">
        <v>8</v>
      </c>
      <c r="N19" s="160">
        <f t="shared" ref="N19:P27" si="23">$L19</f>
        <v>0</v>
      </c>
      <c r="O19" s="160">
        <f t="shared" si="23"/>
        <v>0</v>
      </c>
      <c r="P19" s="160">
        <f t="shared" si="23"/>
        <v>0</v>
      </c>
      <c r="Q19" s="160">
        <v>8</v>
      </c>
      <c r="R19" s="160">
        <f t="shared" ref="R19:T27" si="24">$L19</f>
        <v>0</v>
      </c>
      <c r="S19" s="160">
        <f t="shared" si="24"/>
        <v>0</v>
      </c>
      <c r="T19" s="160">
        <f t="shared" si="24"/>
        <v>0</v>
      </c>
      <c r="U19" s="161">
        <v>0</v>
      </c>
      <c r="V19" s="161">
        <f t="shared" si="17"/>
        <v>0</v>
      </c>
      <c r="W19" s="161">
        <f t="shared" si="11"/>
        <v>0</v>
      </c>
      <c r="X19" s="161">
        <f t="shared" si="11"/>
        <v>0</v>
      </c>
      <c r="Y19" s="161">
        <f t="shared" si="7"/>
        <v>0</v>
      </c>
      <c r="Z19" s="161">
        <f t="shared" si="10"/>
        <v>0</v>
      </c>
      <c r="AA19" s="161">
        <f t="shared" si="8"/>
        <v>0</v>
      </c>
      <c r="AB19" s="161">
        <f t="shared" si="8"/>
        <v>0</v>
      </c>
      <c r="AC19" s="161">
        <f t="shared" si="8"/>
        <v>0</v>
      </c>
      <c r="AD19" s="160">
        <v>0</v>
      </c>
      <c r="AE19" s="160">
        <f t="shared" si="14"/>
        <v>0</v>
      </c>
      <c r="AF19" s="160">
        <f t="shared" si="18"/>
        <v>0</v>
      </c>
      <c r="AG19" s="160">
        <f t="shared" si="15"/>
        <v>0</v>
      </c>
      <c r="AH19" s="160">
        <f t="shared" si="15"/>
        <v>0</v>
      </c>
      <c r="AI19" s="160">
        <f t="shared" si="15"/>
        <v>0</v>
      </c>
      <c r="AJ19" s="160">
        <f t="shared" si="15"/>
        <v>0</v>
      </c>
      <c r="AK19" s="160">
        <f t="shared" si="15"/>
        <v>0</v>
      </c>
      <c r="AL19" s="160">
        <f t="shared" si="19"/>
        <v>0</v>
      </c>
      <c r="AM19" s="160">
        <f t="shared" si="16"/>
        <v>0</v>
      </c>
      <c r="AN19" s="155"/>
    </row>
    <row r="20" spans="1:40" ht="13.7" customHeight="1" x14ac:dyDescent="0.2">
      <c r="A20" s="148" t="s">
        <v>490</v>
      </c>
      <c r="B20" s="157">
        <v>4</v>
      </c>
      <c r="C20" s="157">
        <f t="shared" si="20"/>
        <v>4</v>
      </c>
      <c r="D20" s="157">
        <f t="shared" ref="D20:D27" si="25">$B20</f>
        <v>4</v>
      </c>
      <c r="E20" s="157">
        <f t="shared" si="21"/>
        <v>4</v>
      </c>
      <c r="F20" s="157">
        <f t="shared" si="21"/>
        <v>4</v>
      </c>
      <c r="G20" s="157">
        <f t="shared" si="21"/>
        <v>4</v>
      </c>
      <c r="H20" s="157">
        <f t="shared" si="21"/>
        <v>4</v>
      </c>
      <c r="I20" s="157">
        <f t="shared" ref="I20:I27" si="26">$B20</f>
        <v>4</v>
      </c>
      <c r="J20" s="157">
        <f t="shared" si="22"/>
        <v>4</v>
      </c>
      <c r="K20" s="157">
        <f t="shared" si="22"/>
        <v>4</v>
      </c>
      <c r="L20" s="159">
        <v>6</v>
      </c>
      <c r="M20" s="159">
        <f t="shared" ref="M20:M27" si="27">$L20</f>
        <v>6</v>
      </c>
      <c r="N20" s="159">
        <f t="shared" si="23"/>
        <v>6</v>
      </c>
      <c r="O20" s="159">
        <f t="shared" si="23"/>
        <v>6</v>
      </c>
      <c r="P20" s="159">
        <f t="shared" si="23"/>
        <v>6</v>
      </c>
      <c r="Q20" s="159">
        <f t="shared" ref="Q20:Q27" si="28">$L20</f>
        <v>6</v>
      </c>
      <c r="R20" s="159">
        <f t="shared" si="24"/>
        <v>6</v>
      </c>
      <c r="S20" s="159">
        <f t="shared" si="24"/>
        <v>6</v>
      </c>
      <c r="T20" s="159">
        <f t="shared" si="24"/>
        <v>6</v>
      </c>
      <c r="U20" s="157">
        <v>4</v>
      </c>
      <c r="V20" s="157">
        <f t="shared" si="17"/>
        <v>4</v>
      </c>
      <c r="W20" s="157">
        <f t="shared" si="11"/>
        <v>4</v>
      </c>
      <c r="X20" s="157">
        <f t="shared" si="11"/>
        <v>4</v>
      </c>
      <c r="Y20" s="157">
        <f t="shared" si="7"/>
        <v>4</v>
      </c>
      <c r="Z20" s="157">
        <f t="shared" si="10"/>
        <v>4</v>
      </c>
      <c r="AA20" s="157">
        <f t="shared" si="8"/>
        <v>4</v>
      </c>
      <c r="AB20" s="157">
        <f t="shared" si="8"/>
        <v>4</v>
      </c>
      <c r="AC20" s="157">
        <f t="shared" si="8"/>
        <v>4</v>
      </c>
      <c r="AD20" s="159">
        <v>4</v>
      </c>
      <c r="AE20" s="159">
        <f t="shared" si="14"/>
        <v>4</v>
      </c>
      <c r="AF20" s="159">
        <f t="shared" si="18"/>
        <v>4</v>
      </c>
      <c r="AG20" s="159">
        <f t="shared" si="15"/>
        <v>4</v>
      </c>
      <c r="AH20" s="159">
        <f t="shared" si="15"/>
        <v>4</v>
      </c>
      <c r="AI20" s="159">
        <f t="shared" si="15"/>
        <v>4</v>
      </c>
      <c r="AJ20" s="159">
        <f t="shared" si="15"/>
        <v>4</v>
      </c>
      <c r="AK20" s="159">
        <f t="shared" si="15"/>
        <v>4</v>
      </c>
      <c r="AL20" s="159">
        <f t="shared" si="19"/>
        <v>4</v>
      </c>
      <c r="AM20" s="159">
        <f t="shared" si="16"/>
        <v>4</v>
      </c>
      <c r="AN20" s="155"/>
    </row>
    <row r="21" spans="1:40" ht="13.7" customHeight="1" x14ac:dyDescent="0.2">
      <c r="A21" s="148" t="s">
        <v>491</v>
      </c>
      <c r="B21" s="161">
        <v>2</v>
      </c>
      <c r="C21" s="161">
        <f t="shared" si="20"/>
        <v>2</v>
      </c>
      <c r="D21" s="161">
        <f t="shared" si="25"/>
        <v>2</v>
      </c>
      <c r="E21" s="161">
        <f t="shared" si="21"/>
        <v>2</v>
      </c>
      <c r="F21" s="161">
        <f t="shared" si="21"/>
        <v>2</v>
      </c>
      <c r="G21" s="161">
        <f t="shared" si="21"/>
        <v>2</v>
      </c>
      <c r="H21" s="161">
        <f t="shared" si="21"/>
        <v>2</v>
      </c>
      <c r="I21" s="161">
        <f t="shared" si="26"/>
        <v>2</v>
      </c>
      <c r="J21" s="161">
        <f t="shared" si="22"/>
        <v>2</v>
      </c>
      <c r="K21" s="161">
        <f t="shared" si="22"/>
        <v>2</v>
      </c>
      <c r="L21" s="160">
        <v>4</v>
      </c>
      <c r="M21" s="160">
        <f t="shared" si="27"/>
        <v>4</v>
      </c>
      <c r="N21" s="160">
        <f t="shared" si="23"/>
        <v>4</v>
      </c>
      <c r="O21" s="160">
        <f t="shared" si="23"/>
        <v>4</v>
      </c>
      <c r="P21" s="160">
        <f t="shared" si="23"/>
        <v>4</v>
      </c>
      <c r="Q21" s="160">
        <f t="shared" si="28"/>
        <v>4</v>
      </c>
      <c r="R21" s="160">
        <f t="shared" si="24"/>
        <v>4</v>
      </c>
      <c r="S21" s="160">
        <f t="shared" si="24"/>
        <v>4</v>
      </c>
      <c r="T21" s="160">
        <f t="shared" si="24"/>
        <v>4</v>
      </c>
      <c r="U21" s="161">
        <v>6</v>
      </c>
      <c r="V21" s="161">
        <f t="shared" si="17"/>
        <v>6</v>
      </c>
      <c r="W21" s="161">
        <f t="shared" si="11"/>
        <v>6</v>
      </c>
      <c r="X21" s="161">
        <f t="shared" si="11"/>
        <v>6</v>
      </c>
      <c r="Y21" s="161">
        <f t="shared" si="7"/>
        <v>6</v>
      </c>
      <c r="Z21" s="161">
        <f t="shared" si="10"/>
        <v>6</v>
      </c>
      <c r="AA21" s="161">
        <f t="shared" si="8"/>
        <v>6</v>
      </c>
      <c r="AB21" s="161">
        <f t="shared" si="8"/>
        <v>6</v>
      </c>
      <c r="AC21" s="161">
        <f t="shared" si="8"/>
        <v>6</v>
      </c>
      <c r="AD21" s="160">
        <v>4</v>
      </c>
      <c r="AE21" s="160">
        <f t="shared" si="14"/>
        <v>4</v>
      </c>
      <c r="AF21" s="160">
        <f t="shared" si="18"/>
        <v>4</v>
      </c>
      <c r="AG21" s="160">
        <f t="shared" si="15"/>
        <v>4</v>
      </c>
      <c r="AH21" s="160">
        <f t="shared" si="15"/>
        <v>4</v>
      </c>
      <c r="AI21" s="160">
        <f t="shared" si="15"/>
        <v>4</v>
      </c>
      <c r="AJ21" s="160">
        <f t="shared" si="15"/>
        <v>4</v>
      </c>
      <c r="AK21" s="160">
        <f t="shared" si="15"/>
        <v>4</v>
      </c>
      <c r="AL21" s="160">
        <f t="shared" si="19"/>
        <v>4</v>
      </c>
      <c r="AM21" s="160">
        <f t="shared" si="16"/>
        <v>4</v>
      </c>
      <c r="AN21" s="155"/>
    </row>
    <row r="22" spans="1:40" ht="13.7" customHeight="1" x14ac:dyDescent="0.2">
      <c r="A22" s="148" t="s">
        <v>492</v>
      </c>
      <c r="B22" s="161">
        <v>4</v>
      </c>
      <c r="C22" s="161">
        <f t="shared" si="20"/>
        <v>4</v>
      </c>
      <c r="D22" s="161">
        <f t="shared" si="25"/>
        <v>4</v>
      </c>
      <c r="E22" s="161">
        <f t="shared" si="21"/>
        <v>4</v>
      </c>
      <c r="F22" s="161">
        <f t="shared" si="21"/>
        <v>4</v>
      </c>
      <c r="G22" s="161">
        <f t="shared" si="21"/>
        <v>4</v>
      </c>
      <c r="H22" s="161">
        <f t="shared" si="21"/>
        <v>4</v>
      </c>
      <c r="I22" s="161">
        <f t="shared" si="26"/>
        <v>4</v>
      </c>
      <c r="J22" s="161">
        <f t="shared" si="22"/>
        <v>4</v>
      </c>
      <c r="K22" s="161">
        <f t="shared" si="22"/>
        <v>4</v>
      </c>
      <c r="L22" s="160">
        <v>6</v>
      </c>
      <c r="M22" s="160">
        <f t="shared" si="27"/>
        <v>6</v>
      </c>
      <c r="N22" s="160">
        <f t="shared" si="23"/>
        <v>6</v>
      </c>
      <c r="O22" s="160">
        <f t="shared" si="23"/>
        <v>6</v>
      </c>
      <c r="P22" s="160">
        <f t="shared" si="23"/>
        <v>6</v>
      </c>
      <c r="Q22" s="160">
        <f t="shared" si="28"/>
        <v>6</v>
      </c>
      <c r="R22" s="160">
        <f t="shared" si="24"/>
        <v>6</v>
      </c>
      <c r="S22" s="160">
        <f t="shared" si="24"/>
        <v>6</v>
      </c>
      <c r="T22" s="160">
        <f t="shared" si="24"/>
        <v>6</v>
      </c>
      <c r="U22" s="161">
        <v>6</v>
      </c>
      <c r="V22" s="161">
        <f t="shared" si="17"/>
        <v>6</v>
      </c>
      <c r="W22" s="161">
        <f t="shared" si="11"/>
        <v>6</v>
      </c>
      <c r="X22" s="161">
        <f t="shared" si="11"/>
        <v>6</v>
      </c>
      <c r="Y22" s="161">
        <f t="shared" si="7"/>
        <v>6</v>
      </c>
      <c r="Z22" s="161">
        <f t="shared" si="10"/>
        <v>6</v>
      </c>
      <c r="AA22" s="161">
        <f t="shared" si="8"/>
        <v>6</v>
      </c>
      <c r="AB22" s="161">
        <f t="shared" si="8"/>
        <v>6</v>
      </c>
      <c r="AC22" s="161">
        <f t="shared" si="8"/>
        <v>6</v>
      </c>
      <c r="AD22" s="160">
        <v>5</v>
      </c>
      <c r="AE22" s="160">
        <f t="shared" si="14"/>
        <v>5</v>
      </c>
      <c r="AF22" s="160">
        <f t="shared" si="18"/>
        <v>5</v>
      </c>
      <c r="AG22" s="160">
        <f t="shared" si="15"/>
        <v>5</v>
      </c>
      <c r="AH22" s="160">
        <f t="shared" si="15"/>
        <v>5</v>
      </c>
      <c r="AI22" s="160">
        <f t="shared" si="15"/>
        <v>5</v>
      </c>
      <c r="AJ22" s="160">
        <f t="shared" si="15"/>
        <v>5</v>
      </c>
      <c r="AK22" s="160">
        <f t="shared" si="15"/>
        <v>5</v>
      </c>
      <c r="AL22" s="160">
        <f t="shared" si="19"/>
        <v>5</v>
      </c>
      <c r="AM22" s="160">
        <f t="shared" si="16"/>
        <v>5</v>
      </c>
      <c r="AN22" s="155"/>
    </row>
    <row r="23" spans="1:40" ht="13.7" customHeight="1" x14ac:dyDescent="0.2">
      <c r="A23" s="180" t="s">
        <v>493</v>
      </c>
      <c r="B23" s="164">
        <v>4</v>
      </c>
      <c r="C23" s="164">
        <f t="shared" si="20"/>
        <v>4</v>
      </c>
      <c r="D23" s="164">
        <f t="shared" si="25"/>
        <v>4</v>
      </c>
      <c r="E23" s="164">
        <f t="shared" si="21"/>
        <v>4</v>
      </c>
      <c r="F23" s="164">
        <f t="shared" si="21"/>
        <v>4</v>
      </c>
      <c r="G23" s="164">
        <f t="shared" si="21"/>
        <v>4</v>
      </c>
      <c r="H23" s="164">
        <f t="shared" si="21"/>
        <v>4</v>
      </c>
      <c r="I23" s="164">
        <f t="shared" si="26"/>
        <v>4</v>
      </c>
      <c r="J23" s="164">
        <f t="shared" si="22"/>
        <v>4</v>
      </c>
      <c r="K23" s="164">
        <f t="shared" si="22"/>
        <v>4</v>
      </c>
      <c r="L23" s="165">
        <v>4</v>
      </c>
      <c r="M23" s="165">
        <f t="shared" si="27"/>
        <v>4</v>
      </c>
      <c r="N23" s="165">
        <f t="shared" si="23"/>
        <v>4</v>
      </c>
      <c r="O23" s="165">
        <f t="shared" si="23"/>
        <v>4</v>
      </c>
      <c r="P23" s="165">
        <f t="shared" si="23"/>
        <v>4</v>
      </c>
      <c r="Q23" s="165">
        <f t="shared" si="28"/>
        <v>4</v>
      </c>
      <c r="R23" s="165">
        <f t="shared" si="24"/>
        <v>4</v>
      </c>
      <c r="S23" s="165">
        <f t="shared" si="24"/>
        <v>4</v>
      </c>
      <c r="T23" s="165">
        <f t="shared" si="24"/>
        <v>4</v>
      </c>
      <c r="U23" s="164">
        <v>4</v>
      </c>
      <c r="V23" s="164">
        <f t="shared" si="17"/>
        <v>4</v>
      </c>
      <c r="W23" s="164">
        <f t="shared" si="11"/>
        <v>4</v>
      </c>
      <c r="X23" s="164">
        <f t="shared" si="11"/>
        <v>4</v>
      </c>
      <c r="Y23" s="164">
        <f t="shared" si="7"/>
        <v>4</v>
      </c>
      <c r="Z23" s="164">
        <f t="shared" si="10"/>
        <v>4</v>
      </c>
      <c r="AA23" s="164">
        <f t="shared" si="8"/>
        <v>4</v>
      </c>
      <c r="AB23" s="164">
        <f t="shared" si="8"/>
        <v>4</v>
      </c>
      <c r="AC23" s="164">
        <f t="shared" si="8"/>
        <v>4</v>
      </c>
      <c r="AD23" s="165">
        <v>6</v>
      </c>
      <c r="AE23" s="165">
        <f t="shared" si="14"/>
        <v>6</v>
      </c>
      <c r="AF23" s="165">
        <f t="shared" si="18"/>
        <v>6</v>
      </c>
      <c r="AG23" s="165">
        <f t="shared" si="15"/>
        <v>6</v>
      </c>
      <c r="AH23" s="165">
        <f t="shared" si="15"/>
        <v>6</v>
      </c>
      <c r="AI23" s="165">
        <f t="shared" si="15"/>
        <v>6</v>
      </c>
      <c r="AJ23" s="165">
        <f t="shared" si="15"/>
        <v>6</v>
      </c>
      <c r="AK23" s="165">
        <f t="shared" si="15"/>
        <v>6</v>
      </c>
      <c r="AL23" s="165">
        <f t="shared" si="19"/>
        <v>6</v>
      </c>
      <c r="AM23" s="165">
        <f t="shared" si="16"/>
        <v>6</v>
      </c>
      <c r="AN23" s="155"/>
    </row>
    <row r="24" spans="1:40" ht="13.7" customHeight="1" x14ac:dyDescent="0.2">
      <c r="A24" s="148" t="s">
        <v>494</v>
      </c>
      <c r="B24" s="161">
        <v>50</v>
      </c>
      <c r="C24" s="161">
        <f t="shared" si="20"/>
        <v>50</v>
      </c>
      <c r="D24" s="161">
        <f t="shared" si="25"/>
        <v>50</v>
      </c>
      <c r="E24" s="161">
        <f t="shared" si="21"/>
        <v>50</v>
      </c>
      <c r="F24" s="161">
        <f t="shared" si="21"/>
        <v>50</v>
      </c>
      <c r="G24" s="161">
        <f t="shared" si="21"/>
        <v>50</v>
      </c>
      <c r="H24" s="161">
        <f t="shared" si="21"/>
        <v>50</v>
      </c>
      <c r="I24" s="161">
        <f t="shared" si="26"/>
        <v>50</v>
      </c>
      <c r="J24" s="161">
        <f t="shared" si="22"/>
        <v>50</v>
      </c>
      <c r="K24" s="161">
        <f t="shared" si="22"/>
        <v>50</v>
      </c>
      <c r="L24" s="160">
        <v>50</v>
      </c>
      <c r="M24" s="160">
        <f t="shared" si="27"/>
        <v>50</v>
      </c>
      <c r="N24" s="160">
        <f t="shared" si="23"/>
        <v>50</v>
      </c>
      <c r="O24" s="160">
        <f t="shared" si="23"/>
        <v>50</v>
      </c>
      <c r="P24" s="160">
        <f t="shared" si="23"/>
        <v>50</v>
      </c>
      <c r="Q24" s="160">
        <f t="shared" si="28"/>
        <v>50</v>
      </c>
      <c r="R24" s="160">
        <f t="shared" si="24"/>
        <v>50</v>
      </c>
      <c r="S24" s="160">
        <f t="shared" si="24"/>
        <v>50</v>
      </c>
      <c r="T24" s="160">
        <f t="shared" si="24"/>
        <v>50</v>
      </c>
      <c r="U24" s="161">
        <v>50</v>
      </c>
      <c r="V24" s="161">
        <f t="shared" si="17"/>
        <v>50</v>
      </c>
      <c r="W24" s="161">
        <f t="shared" si="11"/>
        <v>50</v>
      </c>
      <c r="X24" s="161">
        <f t="shared" si="11"/>
        <v>50</v>
      </c>
      <c r="Y24" s="161">
        <f t="shared" si="7"/>
        <v>50</v>
      </c>
      <c r="Z24" s="161">
        <f t="shared" si="10"/>
        <v>50</v>
      </c>
      <c r="AA24" s="161">
        <f t="shared" si="8"/>
        <v>50</v>
      </c>
      <c r="AB24" s="161">
        <f t="shared" si="8"/>
        <v>50</v>
      </c>
      <c r="AC24" s="161">
        <f t="shared" si="8"/>
        <v>50</v>
      </c>
      <c r="AD24" s="160">
        <v>50</v>
      </c>
      <c r="AE24" s="160">
        <f t="shared" si="14"/>
        <v>50</v>
      </c>
      <c r="AF24" s="160">
        <f t="shared" si="18"/>
        <v>50</v>
      </c>
      <c r="AG24" s="160">
        <f t="shared" si="15"/>
        <v>50</v>
      </c>
      <c r="AH24" s="160">
        <f t="shared" si="15"/>
        <v>50</v>
      </c>
      <c r="AI24" s="160">
        <f t="shared" si="15"/>
        <v>50</v>
      </c>
      <c r="AJ24" s="160">
        <f t="shared" si="15"/>
        <v>50</v>
      </c>
      <c r="AK24" s="160">
        <f t="shared" si="15"/>
        <v>50</v>
      </c>
      <c r="AL24" s="160">
        <f t="shared" si="19"/>
        <v>50</v>
      </c>
      <c r="AM24" s="160">
        <f t="shared" si="16"/>
        <v>50</v>
      </c>
      <c r="AN24" s="155"/>
    </row>
    <row r="25" spans="1:40" ht="13.7" customHeight="1" x14ac:dyDescent="0.2">
      <c r="A25" s="148" t="s">
        <v>492</v>
      </c>
      <c r="B25" s="157">
        <v>0</v>
      </c>
      <c r="C25" s="157">
        <f t="shared" si="20"/>
        <v>0</v>
      </c>
      <c r="D25" s="157">
        <f t="shared" si="25"/>
        <v>0</v>
      </c>
      <c r="E25" s="157">
        <f t="shared" si="21"/>
        <v>0</v>
      </c>
      <c r="F25" s="157">
        <f t="shared" si="21"/>
        <v>0</v>
      </c>
      <c r="G25" s="157">
        <f t="shared" si="21"/>
        <v>0</v>
      </c>
      <c r="H25" s="157">
        <f t="shared" si="21"/>
        <v>0</v>
      </c>
      <c r="I25" s="157">
        <f t="shared" si="26"/>
        <v>0</v>
      </c>
      <c r="J25" s="157">
        <f t="shared" si="22"/>
        <v>0</v>
      </c>
      <c r="K25" s="157">
        <f t="shared" si="22"/>
        <v>0</v>
      </c>
      <c r="L25" s="159">
        <v>0</v>
      </c>
      <c r="M25" s="159">
        <f t="shared" si="27"/>
        <v>0</v>
      </c>
      <c r="N25" s="159">
        <f t="shared" si="23"/>
        <v>0</v>
      </c>
      <c r="O25" s="159">
        <f t="shared" si="23"/>
        <v>0</v>
      </c>
      <c r="P25" s="159">
        <f t="shared" si="23"/>
        <v>0</v>
      </c>
      <c r="Q25" s="159">
        <f t="shared" si="28"/>
        <v>0</v>
      </c>
      <c r="R25" s="159">
        <f t="shared" si="24"/>
        <v>0</v>
      </c>
      <c r="S25" s="159">
        <f t="shared" si="24"/>
        <v>0</v>
      </c>
      <c r="T25" s="159">
        <f t="shared" si="24"/>
        <v>0</v>
      </c>
      <c r="U25" s="157">
        <v>0</v>
      </c>
      <c r="V25" s="157">
        <f t="shared" si="17"/>
        <v>0</v>
      </c>
      <c r="W25" s="157">
        <f t="shared" si="11"/>
        <v>0</v>
      </c>
      <c r="X25" s="157">
        <f t="shared" si="11"/>
        <v>0</v>
      </c>
      <c r="Y25" s="157">
        <f t="shared" si="7"/>
        <v>0</v>
      </c>
      <c r="Z25" s="157">
        <f t="shared" si="10"/>
        <v>0</v>
      </c>
      <c r="AA25" s="157">
        <f t="shared" si="8"/>
        <v>0</v>
      </c>
      <c r="AB25" s="157">
        <f t="shared" si="8"/>
        <v>0</v>
      </c>
      <c r="AC25" s="157">
        <f t="shared" si="8"/>
        <v>0</v>
      </c>
      <c r="AD25" s="159">
        <v>0</v>
      </c>
      <c r="AE25" s="159">
        <f t="shared" si="14"/>
        <v>0</v>
      </c>
      <c r="AF25" s="159">
        <f t="shared" si="18"/>
        <v>0</v>
      </c>
      <c r="AG25" s="159">
        <f t="shared" si="15"/>
        <v>0</v>
      </c>
      <c r="AH25" s="159">
        <f t="shared" si="15"/>
        <v>0</v>
      </c>
      <c r="AI25" s="159">
        <f t="shared" si="15"/>
        <v>0</v>
      </c>
      <c r="AJ25" s="159">
        <f t="shared" si="15"/>
        <v>0</v>
      </c>
      <c r="AK25" s="159">
        <f t="shared" si="15"/>
        <v>0</v>
      </c>
      <c r="AL25" s="159">
        <f t="shared" si="19"/>
        <v>0</v>
      </c>
      <c r="AM25" s="159">
        <f t="shared" si="16"/>
        <v>0</v>
      </c>
      <c r="AN25" s="155"/>
    </row>
    <row r="26" spans="1:40" ht="13.7" customHeight="1" x14ac:dyDescent="0.2">
      <c r="A26" s="148" t="s">
        <v>495</v>
      </c>
      <c r="B26" s="157">
        <v>-50</v>
      </c>
      <c r="C26" s="157">
        <f t="shared" si="20"/>
        <v>-50</v>
      </c>
      <c r="D26" s="157">
        <f t="shared" si="25"/>
        <v>-50</v>
      </c>
      <c r="E26" s="157">
        <f t="shared" si="21"/>
        <v>-50</v>
      </c>
      <c r="F26" s="157">
        <f t="shared" si="21"/>
        <v>-50</v>
      </c>
      <c r="G26" s="157">
        <f t="shared" si="21"/>
        <v>-50</v>
      </c>
      <c r="H26" s="157">
        <f t="shared" si="21"/>
        <v>-50</v>
      </c>
      <c r="I26" s="157">
        <f t="shared" si="26"/>
        <v>-50</v>
      </c>
      <c r="J26" s="157">
        <f t="shared" si="22"/>
        <v>-50</v>
      </c>
      <c r="K26" s="157">
        <f t="shared" si="22"/>
        <v>-50</v>
      </c>
      <c r="L26" s="159">
        <v>50</v>
      </c>
      <c r="M26" s="159">
        <f t="shared" si="27"/>
        <v>50</v>
      </c>
      <c r="N26" s="159">
        <f t="shared" si="23"/>
        <v>50</v>
      </c>
      <c r="O26" s="159">
        <f t="shared" si="23"/>
        <v>50</v>
      </c>
      <c r="P26" s="159">
        <f t="shared" si="23"/>
        <v>50</v>
      </c>
      <c r="Q26" s="159">
        <f t="shared" si="28"/>
        <v>50</v>
      </c>
      <c r="R26" s="159">
        <f t="shared" si="24"/>
        <v>50</v>
      </c>
      <c r="S26" s="159">
        <f t="shared" si="24"/>
        <v>50</v>
      </c>
      <c r="T26" s="159">
        <f t="shared" si="24"/>
        <v>50</v>
      </c>
      <c r="U26" s="157">
        <v>50</v>
      </c>
      <c r="V26" s="157">
        <f t="shared" si="17"/>
        <v>50</v>
      </c>
      <c r="W26" s="157">
        <f t="shared" si="11"/>
        <v>50</v>
      </c>
      <c r="X26" s="157">
        <f t="shared" si="11"/>
        <v>50</v>
      </c>
      <c r="Y26" s="157">
        <f t="shared" si="7"/>
        <v>50</v>
      </c>
      <c r="Z26" s="157">
        <f t="shared" si="10"/>
        <v>50</v>
      </c>
      <c r="AA26" s="157">
        <f t="shared" si="8"/>
        <v>50</v>
      </c>
      <c r="AB26" s="157">
        <f t="shared" si="8"/>
        <v>50</v>
      </c>
      <c r="AC26" s="157">
        <f t="shared" si="8"/>
        <v>50</v>
      </c>
      <c r="AD26" s="159">
        <v>-50</v>
      </c>
      <c r="AE26" s="159">
        <f t="shared" si="14"/>
        <v>-50</v>
      </c>
      <c r="AF26" s="159">
        <f t="shared" si="18"/>
        <v>-50</v>
      </c>
      <c r="AG26" s="159">
        <f t="shared" si="15"/>
        <v>-50</v>
      </c>
      <c r="AH26" s="159">
        <f t="shared" si="15"/>
        <v>-50</v>
      </c>
      <c r="AI26" s="159">
        <f t="shared" si="15"/>
        <v>-50</v>
      </c>
      <c r="AJ26" s="159">
        <f t="shared" si="15"/>
        <v>-50</v>
      </c>
      <c r="AK26" s="159">
        <f t="shared" si="15"/>
        <v>-50</v>
      </c>
      <c r="AL26" s="159">
        <f t="shared" si="19"/>
        <v>-50</v>
      </c>
      <c r="AM26" s="159">
        <f t="shared" si="16"/>
        <v>-50</v>
      </c>
      <c r="AN26" s="155"/>
    </row>
    <row r="27" spans="1:40" ht="13.7" customHeight="1" x14ac:dyDescent="0.2">
      <c r="A27" s="148" t="s">
        <v>496</v>
      </c>
      <c r="B27" s="157">
        <v>150</v>
      </c>
      <c r="C27" s="157">
        <f t="shared" si="20"/>
        <v>150</v>
      </c>
      <c r="D27" s="157">
        <f t="shared" si="25"/>
        <v>150</v>
      </c>
      <c r="E27" s="157">
        <f t="shared" si="21"/>
        <v>150</v>
      </c>
      <c r="F27" s="157">
        <f t="shared" si="21"/>
        <v>150</v>
      </c>
      <c r="G27" s="157">
        <f t="shared" si="21"/>
        <v>150</v>
      </c>
      <c r="H27" s="157">
        <f t="shared" si="21"/>
        <v>150</v>
      </c>
      <c r="I27" s="157">
        <f t="shared" si="26"/>
        <v>150</v>
      </c>
      <c r="J27" s="157">
        <f t="shared" si="22"/>
        <v>150</v>
      </c>
      <c r="K27" s="157">
        <f t="shared" si="22"/>
        <v>150</v>
      </c>
      <c r="L27" s="159">
        <v>-500</v>
      </c>
      <c r="M27" s="159">
        <f t="shared" si="27"/>
        <v>-500</v>
      </c>
      <c r="N27" s="159">
        <f t="shared" si="23"/>
        <v>-500</v>
      </c>
      <c r="O27" s="159">
        <f t="shared" si="23"/>
        <v>-500</v>
      </c>
      <c r="P27" s="159">
        <f t="shared" si="23"/>
        <v>-500</v>
      </c>
      <c r="Q27" s="159">
        <f t="shared" si="28"/>
        <v>-500</v>
      </c>
      <c r="R27" s="159">
        <f t="shared" si="24"/>
        <v>-500</v>
      </c>
      <c r="S27" s="159">
        <f t="shared" si="24"/>
        <v>-500</v>
      </c>
      <c r="T27" s="159">
        <f t="shared" si="24"/>
        <v>-500</v>
      </c>
      <c r="U27" s="157">
        <v>-500</v>
      </c>
      <c r="V27" s="157">
        <f t="shared" si="17"/>
        <v>-500</v>
      </c>
      <c r="W27" s="157">
        <f t="shared" si="11"/>
        <v>-500</v>
      </c>
      <c r="X27" s="157">
        <f t="shared" si="11"/>
        <v>-500</v>
      </c>
      <c r="Y27" s="157">
        <f t="shared" si="7"/>
        <v>-500</v>
      </c>
      <c r="Z27" s="157">
        <f t="shared" si="10"/>
        <v>-500</v>
      </c>
      <c r="AA27" s="157">
        <f t="shared" si="8"/>
        <v>-500</v>
      </c>
      <c r="AB27" s="157">
        <f t="shared" si="8"/>
        <v>-500</v>
      </c>
      <c r="AC27" s="157">
        <f t="shared" si="8"/>
        <v>-500</v>
      </c>
      <c r="AD27" s="159">
        <v>-500</v>
      </c>
      <c r="AE27" s="159">
        <f t="shared" si="14"/>
        <v>-500</v>
      </c>
      <c r="AF27" s="159">
        <f t="shared" si="18"/>
        <v>-500</v>
      </c>
      <c r="AG27" s="159">
        <f t="shared" si="15"/>
        <v>-500</v>
      </c>
      <c r="AH27" s="159">
        <f t="shared" si="15"/>
        <v>-500</v>
      </c>
      <c r="AI27" s="159">
        <f t="shared" si="15"/>
        <v>-500</v>
      </c>
      <c r="AJ27" s="159">
        <f t="shared" si="15"/>
        <v>-500</v>
      </c>
      <c r="AK27" s="159">
        <f t="shared" si="15"/>
        <v>-500</v>
      </c>
      <c r="AL27" s="159">
        <f t="shared" si="19"/>
        <v>-500</v>
      </c>
      <c r="AM27" s="159">
        <f t="shared" si="16"/>
        <v>-500</v>
      </c>
      <c r="AN27" s="155"/>
    </row>
    <row r="28" spans="1:40" ht="13.7" customHeight="1" x14ac:dyDescent="0.2">
      <c r="A28" s="155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55"/>
    </row>
    <row r="29" spans="1:40" s="181" customFormat="1" ht="13.7" customHeight="1" x14ac:dyDescent="0.2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40" s="181" customFormat="1" ht="46.35" customHeight="1" x14ac:dyDescent="0.2">
      <c r="B30"/>
      <c r="C30" s="362" t="s">
        <v>497</v>
      </c>
      <c r="D30" s="362"/>
      <c r="E30" s="362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  <c r="X30" s="362"/>
      <c r="Y30" s="362"/>
      <c r="Z30" s="362"/>
      <c r="AA30" s="362"/>
      <c r="AB30" s="362"/>
      <c r="AC30" s="362"/>
      <c r="AD30" s="362"/>
      <c r="AE30" s="362"/>
      <c r="AF30" s="362"/>
      <c r="AG30" s="362"/>
      <c r="AH30" s="362"/>
      <c r="AI30" s="362"/>
      <c r="AJ30" s="362"/>
      <c r="AK30" s="362"/>
      <c r="AL30" s="362"/>
      <c r="AM30" s="362"/>
    </row>
    <row r="31" spans="1:40" s="181" customFormat="1" ht="13.5" customHeight="1" x14ac:dyDescent="0.2">
      <c r="B31"/>
      <c r="C31" s="182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40" s="181" customFormat="1" ht="13.7" customHeight="1" x14ac:dyDescent="0.2">
      <c r="C32" s="172" t="str">
        <f t="shared" ref="C32:AM32" si="29">"UPDATE Leaders SET "&amp;$A3&amp;" = '"&amp;C3&amp;"' WHERE Type = 'LEADER_"&amp;UPPER(C$2)&amp;"';"</f>
        <v>UPDATE Leaders SET Personality = 'PERSONALITY_CONQUEROR' WHERE Type = 'LEADER_AUGUSTUS';</v>
      </c>
      <c r="D32" s="172" t="str">
        <f t="shared" si="29"/>
        <v>UPDATE Leaders SET Personality = 'PERSONALITY_CONQUEROR' WHERE Type = 'LEADER_ASKIA';</v>
      </c>
      <c r="E32" s="172" t="str">
        <f t="shared" si="29"/>
        <v>UPDATE Leaders SET Personality = 'PERSONALITY_CONQUEROR' WHERE Type = 'LEADER_GENGHIS_KHAN';</v>
      </c>
      <c r="F32" s="172" t="str">
        <f t="shared" si="29"/>
        <v>UPDATE Leaders SET Personality = 'PERSONALITY_CONQUEROR' WHERE Type = 'LEADER_HARALD';</v>
      </c>
      <c r="G32" s="172" t="str">
        <f t="shared" si="29"/>
        <v>UPDATE Leaders SET Personality = 'PERSONALITY_CONQUEROR' WHERE Type = 'LEADER_ISABELLA';</v>
      </c>
      <c r="H32" s="172" t="str">
        <f t="shared" si="29"/>
        <v>UPDATE Leaders SET Personality = 'PERSONALITY_CONQUEROR' WHERE Type = 'LEADER_NAPOLEON';</v>
      </c>
      <c r="I32" s="172" t="str">
        <f t="shared" si="29"/>
        <v>UPDATE Leaders SET Personality = 'PERSONALITY_CONQUEROR' WHERE Type = 'LEADER_ODA_NOBUNAGA';</v>
      </c>
      <c r="J32" s="172" t="str">
        <f t="shared" si="29"/>
        <v>UPDATE Leaders SET Personality = 'PERSONALITY_CONQUEROR' WHERE Type = 'LEADER_THEODORA';</v>
      </c>
      <c r="K32" s="172" t="str">
        <f t="shared" si="29"/>
        <v>UPDATE Leaders SET Personality = 'PERSONALITY_CONQUEROR' WHERE Type = 'LEADER_ATTILLA';</v>
      </c>
      <c r="L32" s="172" t="str">
        <f t="shared" si="29"/>
        <v>UPDATE Leaders SET Personality = 'PERSONALITY_COALITION' WHERE Type = 'LEADER_COALITION';</v>
      </c>
      <c r="M32" s="172" t="str">
        <f t="shared" si="29"/>
        <v>UPDATE Leaders SET Personality = 'PERSONALITY_COALITION' WHERE Type = 'LEADER_ALEXANDER';</v>
      </c>
      <c r="N32" s="172" t="str">
        <f t="shared" si="29"/>
        <v>UPDATE Leaders SET Personality = 'PERSONALITY_COALITION' WHERE Type = 'LEADER_BISMARCK';</v>
      </c>
      <c r="O32" s="172" t="str">
        <f t="shared" si="29"/>
        <v>UPDATE Leaders SET Personality = 'PERSONALITY_COALITION' WHERE Type = 'LEADER_CATHERINE';</v>
      </c>
      <c r="P32" s="172" t="str">
        <f t="shared" si="29"/>
        <v>UPDATE Leaders SET Personality = 'PERSONALITY_COALITION' WHERE Type = 'LEADER_ELIZABETH';</v>
      </c>
      <c r="Q32" s="172" t="str">
        <f t="shared" si="29"/>
        <v>UPDATE Leaders SET Personality = 'PERSONALITY_COALITION' WHERE Type = 'LEADER_MONTEZUMA';</v>
      </c>
      <c r="R32" s="172" t="str">
        <f t="shared" si="29"/>
        <v>UPDATE Leaders SET Personality = 'PERSONALITY_COALITION' WHERE Type = 'LEADER_WU_ZETIAN';</v>
      </c>
      <c r="S32" s="172" t="str">
        <f t="shared" si="29"/>
        <v>UPDATE Leaders SET Personality = 'PERSONALITY_COALITION' WHERE Type = 'LEADER_DIDO';</v>
      </c>
      <c r="T32" s="172" t="str">
        <f t="shared" si="29"/>
        <v>UPDATE Leaders SET Personality = 'PERSONALITY_COALITION' WHERE Type = 'LEADER_GUSTAVUS';</v>
      </c>
      <c r="U32" s="172" t="str">
        <f t="shared" si="29"/>
        <v>UPDATE Leaders SET Personality = 'PERSONALITY_DIPLOMAT' WHERE Type = 'LEADER_DIPLOMAT';</v>
      </c>
      <c r="V32" s="172" t="str">
        <f t="shared" si="29"/>
        <v>UPDATE Leaders SET Personality = 'PERSONALITY_DIPLOMAT' WHERE Type = 'LEADER_GANDHI';</v>
      </c>
      <c r="W32" s="172" t="str">
        <f t="shared" si="29"/>
        <v>UPDATE Leaders SET Personality = 'PERSONALITY_DIPLOMAT' WHERE Type = 'LEADER_KAMEHAMEHA';</v>
      </c>
      <c r="X32" s="172" t="str">
        <f t="shared" si="29"/>
        <v>UPDATE Leaders SET Personality = 'PERSONALITY_DIPLOMAT' WHERE Type = 'LEADER_PACHACUTI';</v>
      </c>
      <c r="Y32" s="172" t="str">
        <f t="shared" si="29"/>
        <v>UPDATE Leaders SET Personality = 'PERSONALITY_DIPLOMAT' WHERE Type = 'LEADER_RAMESSES';</v>
      </c>
      <c r="Z32" s="172" t="str">
        <f t="shared" si="29"/>
        <v>UPDATE Leaders SET Personality = 'PERSONALITY_DIPLOMAT' WHERE Type = 'LEADER_RAMKHAMHAENG';</v>
      </c>
      <c r="AA32" s="172" t="str">
        <f t="shared" si="29"/>
        <v>UPDATE Leaders SET Personality = 'PERSONALITY_DIPLOMAT' WHERE Type = 'LEADER_SEJONG';</v>
      </c>
      <c r="AB32" s="172" t="str">
        <f t="shared" si="29"/>
        <v>UPDATE Leaders SET Personality = 'PERSONALITY_DIPLOMAT' WHERE Type = 'LEADER_MARIA';</v>
      </c>
      <c r="AC32" s="172" t="str">
        <f t="shared" si="29"/>
        <v>UPDATE Leaders SET Personality = 'PERSONALITY_DIPLOMAT' WHERE Type = 'LEADER_HAILE';</v>
      </c>
      <c r="AD32" s="172" t="str">
        <f t="shared" si="29"/>
        <v>UPDATE Leaders SET Personality = 'PERSONALITY_EXPANSIONIST' WHERE Type = 'LEADER_EXPANSIONIST';</v>
      </c>
      <c r="AE32" s="172" t="str">
        <f t="shared" si="29"/>
        <v>UPDATE Leaders SET Personality = 'PERSONALITY_EXPANSIONIST' WHERE Type = 'LEADER_DARIUS';</v>
      </c>
      <c r="AF32" s="172" t="str">
        <f t="shared" si="29"/>
        <v>UPDATE Leaders SET Personality = 'PERSONALITY_EXPANSIONIST' WHERE Type = 'LEADER_HARUN_AL_RASHID';</v>
      </c>
      <c r="AG32" s="172" t="str">
        <f t="shared" si="29"/>
        <v>UPDATE Leaders SET Personality = 'PERSONALITY_EXPANSIONIST' WHERE Type = 'LEADER_HIAWATHA';</v>
      </c>
      <c r="AH32" s="172" t="str">
        <f t="shared" si="29"/>
        <v>UPDATE Leaders SET Personality = 'PERSONALITY_EXPANSIONIST' WHERE Type = 'LEADER_NEBUCHADNEZZAR';</v>
      </c>
      <c r="AI32" s="172" t="str">
        <f t="shared" si="29"/>
        <v>UPDATE Leaders SET Personality = 'PERSONALITY_EXPANSIONIST' WHERE Type = 'LEADER_SULEIMAN';</v>
      </c>
      <c r="AJ32" s="172" t="str">
        <f t="shared" si="29"/>
        <v>UPDATE Leaders SET Personality = 'PERSONALITY_EXPANSIONIST' WHERE Type = 'LEADER_WASHINGTON';</v>
      </c>
      <c r="AK32" s="172" t="str">
        <f t="shared" si="29"/>
        <v>UPDATE Leaders SET Personality = 'PERSONALITY_EXPANSIONIST' WHERE Type = 'LEADER_PACAL';</v>
      </c>
      <c r="AL32" s="172" t="str">
        <f t="shared" si="29"/>
        <v>UPDATE Leaders SET Personality = 'PERSONALITY_EXPANSIONIST' WHERE Type = 'LEADER_WILLIAM';</v>
      </c>
      <c r="AM32" s="172" t="str">
        <f t="shared" si="29"/>
        <v>UPDATE Leaders SET Personality = 'PERSONALITY_EXPANSIONIST' WHERE Type = 'LEADER_BOUDICA';</v>
      </c>
    </row>
    <row r="33" spans="2:39" s="181" customFormat="1" ht="13.7" customHeight="1" x14ac:dyDescent="0.2">
      <c r="C33" s="172" t="str">
        <f t="shared" ref="C33:AM33" si="30">"UPDATE Leaders SET "&amp;$A4&amp;" = "&amp;C4&amp;" WHERE Type = 'LEADER_"&amp;UPPER(C$2)&amp;"';"</f>
        <v>UPDATE Leaders SET VictoryCompetitiveness = 8 WHERE Type = 'LEADER_AUGUSTUS';</v>
      </c>
      <c r="D33" s="172" t="str">
        <f t="shared" si="30"/>
        <v>UPDATE Leaders SET VictoryCompetitiveness = 8 WHERE Type = 'LEADER_ASKIA';</v>
      </c>
      <c r="E33" s="172" t="str">
        <f t="shared" si="30"/>
        <v>UPDATE Leaders SET VictoryCompetitiveness = 8 WHERE Type = 'LEADER_GENGHIS_KHAN';</v>
      </c>
      <c r="F33" s="172" t="str">
        <f t="shared" si="30"/>
        <v>UPDATE Leaders SET VictoryCompetitiveness = 8 WHERE Type = 'LEADER_HARALD';</v>
      </c>
      <c r="G33" s="172" t="str">
        <f t="shared" si="30"/>
        <v>UPDATE Leaders SET VictoryCompetitiveness = 8 WHERE Type = 'LEADER_ISABELLA';</v>
      </c>
      <c r="H33" s="172" t="str">
        <f t="shared" si="30"/>
        <v>UPDATE Leaders SET VictoryCompetitiveness = 8 WHERE Type = 'LEADER_NAPOLEON';</v>
      </c>
      <c r="I33" s="172" t="str">
        <f t="shared" si="30"/>
        <v>UPDATE Leaders SET VictoryCompetitiveness = 8 WHERE Type = 'LEADER_ODA_NOBUNAGA';</v>
      </c>
      <c r="J33" s="172" t="str">
        <f t="shared" si="30"/>
        <v>UPDATE Leaders SET VictoryCompetitiveness = 8 WHERE Type = 'LEADER_THEODORA';</v>
      </c>
      <c r="K33" s="172" t="str">
        <f t="shared" si="30"/>
        <v>UPDATE Leaders SET VictoryCompetitiveness = 8 WHERE Type = 'LEADER_ATTILLA';</v>
      </c>
      <c r="L33" s="172" t="str">
        <f t="shared" si="30"/>
        <v>UPDATE Leaders SET VictoryCompetitiveness = 6 WHERE Type = 'LEADER_COALITION';</v>
      </c>
      <c r="M33" s="172" t="str">
        <f t="shared" si="30"/>
        <v>UPDATE Leaders SET VictoryCompetitiveness = 6 WHERE Type = 'LEADER_ALEXANDER';</v>
      </c>
      <c r="N33" s="172" t="str">
        <f t="shared" si="30"/>
        <v>UPDATE Leaders SET VictoryCompetitiveness = 6 WHERE Type = 'LEADER_BISMARCK';</v>
      </c>
      <c r="O33" s="172" t="str">
        <f t="shared" si="30"/>
        <v>UPDATE Leaders SET VictoryCompetitiveness = 6 WHERE Type = 'LEADER_CATHERINE';</v>
      </c>
      <c r="P33" s="172" t="str">
        <f t="shared" si="30"/>
        <v>UPDATE Leaders SET VictoryCompetitiveness = 6 WHERE Type = 'LEADER_ELIZABETH';</v>
      </c>
      <c r="Q33" s="172" t="str">
        <f t="shared" si="30"/>
        <v>UPDATE Leaders SET VictoryCompetitiveness = 6 WHERE Type = 'LEADER_MONTEZUMA';</v>
      </c>
      <c r="R33" s="172" t="str">
        <f t="shared" si="30"/>
        <v>UPDATE Leaders SET VictoryCompetitiveness = 6 WHERE Type = 'LEADER_WU_ZETIAN';</v>
      </c>
      <c r="S33" s="172" t="str">
        <f t="shared" si="30"/>
        <v>UPDATE Leaders SET VictoryCompetitiveness = 6 WHERE Type = 'LEADER_DIDO';</v>
      </c>
      <c r="T33" s="172" t="str">
        <f t="shared" si="30"/>
        <v>UPDATE Leaders SET VictoryCompetitiveness = 6 WHERE Type = 'LEADER_GUSTAVUS';</v>
      </c>
      <c r="U33" s="172" t="str">
        <f t="shared" si="30"/>
        <v>UPDATE Leaders SET VictoryCompetitiveness = 4 WHERE Type = 'LEADER_DIPLOMAT';</v>
      </c>
      <c r="V33" s="172" t="str">
        <f t="shared" si="30"/>
        <v>UPDATE Leaders SET VictoryCompetitiveness = 4 WHERE Type = 'LEADER_GANDHI';</v>
      </c>
      <c r="W33" s="172" t="str">
        <f t="shared" si="30"/>
        <v>UPDATE Leaders SET VictoryCompetitiveness = 4 WHERE Type = 'LEADER_KAMEHAMEHA';</v>
      </c>
      <c r="X33" s="172" t="str">
        <f t="shared" si="30"/>
        <v>UPDATE Leaders SET VictoryCompetitiveness = 4 WHERE Type = 'LEADER_PACHACUTI';</v>
      </c>
      <c r="Y33" s="172" t="str">
        <f t="shared" si="30"/>
        <v>UPDATE Leaders SET VictoryCompetitiveness = 4 WHERE Type = 'LEADER_RAMESSES';</v>
      </c>
      <c r="Z33" s="172" t="str">
        <f t="shared" si="30"/>
        <v>UPDATE Leaders SET VictoryCompetitiveness = 4 WHERE Type = 'LEADER_RAMKHAMHAENG';</v>
      </c>
      <c r="AA33" s="172" t="str">
        <f t="shared" si="30"/>
        <v>UPDATE Leaders SET VictoryCompetitiveness = 4 WHERE Type = 'LEADER_SEJONG';</v>
      </c>
      <c r="AB33" s="172" t="str">
        <f t="shared" si="30"/>
        <v>UPDATE Leaders SET VictoryCompetitiveness = 4 WHERE Type = 'LEADER_MARIA';</v>
      </c>
      <c r="AC33" s="172" t="str">
        <f t="shared" si="30"/>
        <v>UPDATE Leaders SET VictoryCompetitiveness = 4 WHERE Type = 'LEADER_HAILE';</v>
      </c>
      <c r="AD33" s="172" t="str">
        <f t="shared" si="30"/>
        <v>UPDATE Leaders SET VictoryCompetitiveness = 5 WHERE Type = 'LEADER_EXPANSIONIST';</v>
      </c>
      <c r="AE33" s="172" t="str">
        <f t="shared" si="30"/>
        <v>UPDATE Leaders SET VictoryCompetitiveness = 5 WHERE Type = 'LEADER_DARIUS';</v>
      </c>
      <c r="AF33" s="172" t="str">
        <f t="shared" si="30"/>
        <v>UPDATE Leaders SET VictoryCompetitiveness = 5 WHERE Type = 'LEADER_HARUN_AL_RASHID';</v>
      </c>
      <c r="AG33" s="172" t="str">
        <f t="shared" si="30"/>
        <v>UPDATE Leaders SET VictoryCompetitiveness = 5 WHERE Type = 'LEADER_HIAWATHA';</v>
      </c>
      <c r="AH33" s="172" t="str">
        <f t="shared" si="30"/>
        <v>UPDATE Leaders SET VictoryCompetitiveness = 5 WHERE Type = 'LEADER_NEBUCHADNEZZAR';</v>
      </c>
      <c r="AI33" s="172" t="str">
        <f t="shared" si="30"/>
        <v>UPDATE Leaders SET VictoryCompetitiveness = 5 WHERE Type = 'LEADER_SULEIMAN';</v>
      </c>
      <c r="AJ33" s="172" t="str">
        <f t="shared" si="30"/>
        <v>UPDATE Leaders SET VictoryCompetitiveness = 5 WHERE Type = 'LEADER_WASHINGTON';</v>
      </c>
      <c r="AK33" s="172" t="str">
        <f t="shared" si="30"/>
        <v>UPDATE Leaders SET VictoryCompetitiveness = 5 WHERE Type = 'LEADER_PACAL';</v>
      </c>
      <c r="AL33" s="172" t="str">
        <f t="shared" si="30"/>
        <v>UPDATE Leaders SET VictoryCompetitiveness = 5 WHERE Type = 'LEADER_WILLIAM';</v>
      </c>
      <c r="AM33" s="172" t="str">
        <f t="shared" si="30"/>
        <v>UPDATE Leaders SET VictoryCompetitiveness = 5 WHERE Type = 'LEADER_BOUDICA';</v>
      </c>
    </row>
    <row r="34" spans="2:39" s="181" customFormat="1" ht="13.7" customHeight="1" x14ac:dyDescent="0.2">
      <c r="C34" s="172" t="str">
        <f t="shared" ref="C34:AM34" si="31">"UPDATE Leaders SET "&amp;$A5&amp;" = "&amp;C5&amp;" WHERE Type = 'LEADER_"&amp;UPPER(C$2)&amp;"';"</f>
        <v>UPDATE Leaders SET WonderCompetitiveness = 2 WHERE Type = 'LEADER_AUGUSTUS';</v>
      </c>
      <c r="D34" s="172" t="str">
        <f t="shared" si="31"/>
        <v>UPDATE Leaders SET WonderCompetitiveness = 2 WHERE Type = 'LEADER_ASKIA';</v>
      </c>
      <c r="E34" s="172" t="str">
        <f t="shared" si="31"/>
        <v>UPDATE Leaders SET WonderCompetitiveness = 2 WHERE Type = 'LEADER_GENGHIS_KHAN';</v>
      </c>
      <c r="F34" s="172" t="str">
        <f t="shared" si="31"/>
        <v>UPDATE Leaders SET WonderCompetitiveness = 2 WHERE Type = 'LEADER_HARALD';</v>
      </c>
      <c r="G34" s="172" t="str">
        <f t="shared" si="31"/>
        <v>UPDATE Leaders SET WonderCompetitiveness = 2 WHERE Type = 'LEADER_ISABELLA';</v>
      </c>
      <c r="H34" s="172" t="str">
        <f t="shared" si="31"/>
        <v>UPDATE Leaders SET WonderCompetitiveness = 2 WHERE Type = 'LEADER_NAPOLEON';</v>
      </c>
      <c r="I34" s="172" t="str">
        <f t="shared" si="31"/>
        <v>UPDATE Leaders SET WonderCompetitiveness = 2 WHERE Type = 'LEADER_ODA_NOBUNAGA';</v>
      </c>
      <c r="J34" s="172" t="str">
        <f t="shared" si="31"/>
        <v>UPDATE Leaders SET WonderCompetitiveness = 2 WHERE Type = 'LEADER_THEODORA';</v>
      </c>
      <c r="K34" s="172" t="str">
        <f t="shared" si="31"/>
        <v>UPDATE Leaders SET WonderCompetitiveness = 2 WHERE Type = 'LEADER_ATTILLA';</v>
      </c>
      <c r="L34" s="172" t="str">
        <f t="shared" si="31"/>
        <v>UPDATE Leaders SET WonderCompetitiveness = 2 WHERE Type = 'LEADER_COALITION';</v>
      </c>
      <c r="M34" s="172" t="str">
        <f t="shared" si="31"/>
        <v>UPDATE Leaders SET WonderCompetitiveness = 2 WHERE Type = 'LEADER_ALEXANDER';</v>
      </c>
      <c r="N34" s="172" t="str">
        <f t="shared" si="31"/>
        <v>UPDATE Leaders SET WonderCompetitiveness = 2 WHERE Type = 'LEADER_BISMARCK';</v>
      </c>
      <c r="O34" s="172" t="str">
        <f t="shared" si="31"/>
        <v>UPDATE Leaders SET WonderCompetitiveness = 2 WHERE Type = 'LEADER_CATHERINE';</v>
      </c>
      <c r="P34" s="172" t="str">
        <f t="shared" si="31"/>
        <v>UPDATE Leaders SET WonderCompetitiveness = 2 WHERE Type = 'LEADER_ELIZABETH';</v>
      </c>
      <c r="Q34" s="172" t="str">
        <f t="shared" si="31"/>
        <v>UPDATE Leaders SET WonderCompetitiveness = 2 WHERE Type = 'LEADER_MONTEZUMA';</v>
      </c>
      <c r="R34" s="172" t="str">
        <f t="shared" si="31"/>
        <v>UPDATE Leaders SET WonderCompetitiveness = 2 WHERE Type = 'LEADER_WU_ZETIAN';</v>
      </c>
      <c r="S34" s="172" t="str">
        <f t="shared" si="31"/>
        <v>UPDATE Leaders SET WonderCompetitiveness = 2 WHERE Type = 'LEADER_DIDO';</v>
      </c>
      <c r="T34" s="172" t="str">
        <f t="shared" si="31"/>
        <v>UPDATE Leaders SET WonderCompetitiveness = 2 WHERE Type = 'LEADER_GUSTAVUS';</v>
      </c>
      <c r="U34" s="172" t="str">
        <f t="shared" si="31"/>
        <v>UPDATE Leaders SET WonderCompetitiveness = 5 WHERE Type = 'LEADER_DIPLOMAT';</v>
      </c>
      <c r="V34" s="172" t="str">
        <f t="shared" si="31"/>
        <v>UPDATE Leaders SET WonderCompetitiveness = 5 WHERE Type = 'LEADER_GANDHI';</v>
      </c>
      <c r="W34" s="172" t="str">
        <f t="shared" si="31"/>
        <v>UPDATE Leaders SET WonderCompetitiveness = 5 WHERE Type = 'LEADER_KAMEHAMEHA';</v>
      </c>
      <c r="X34" s="172" t="str">
        <f t="shared" si="31"/>
        <v>UPDATE Leaders SET WonderCompetitiveness = 5 WHERE Type = 'LEADER_PACHACUTI';</v>
      </c>
      <c r="Y34" s="172" t="str">
        <f t="shared" si="31"/>
        <v>UPDATE Leaders SET WonderCompetitiveness = 8 WHERE Type = 'LEADER_RAMESSES';</v>
      </c>
      <c r="Z34" s="172" t="str">
        <f t="shared" si="31"/>
        <v>UPDATE Leaders SET WonderCompetitiveness = 5 WHERE Type = 'LEADER_RAMKHAMHAENG';</v>
      </c>
      <c r="AA34" s="172" t="str">
        <f t="shared" si="31"/>
        <v>UPDATE Leaders SET WonderCompetitiveness = 5 WHERE Type = 'LEADER_SEJONG';</v>
      </c>
      <c r="AB34" s="172" t="str">
        <f t="shared" si="31"/>
        <v>UPDATE Leaders SET WonderCompetitiveness = 5 WHERE Type = 'LEADER_MARIA';</v>
      </c>
      <c r="AC34" s="172" t="str">
        <f t="shared" si="31"/>
        <v>UPDATE Leaders SET WonderCompetitiveness = 5 WHERE Type = 'LEADER_HAILE';</v>
      </c>
      <c r="AD34" s="172" t="str">
        <f t="shared" si="31"/>
        <v>UPDATE Leaders SET WonderCompetitiveness = 5 WHERE Type = 'LEADER_EXPANSIONIST';</v>
      </c>
      <c r="AE34" s="172" t="str">
        <f t="shared" si="31"/>
        <v>UPDATE Leaders SET WonderCompetitiveness = 5 WHERE Type = 'LEADER_DARIUS';</v>
      </c>
      <c r="AF34" s="172" t="str">
        <f t="shared" si="31"/>
        <v>UPDATE Leaders SET WonderCompetitiveness = 5 WHERE Type = 'LEADER_HARUN_AL_RASHID';</v>
      </c>
      <c r="AG34" s="172" t="str">
        <f t="shared" si="31"/>
        <v>UPDATE Leaders SET WonderCompetitiveness = 5 WHERE Type = 'LEADER_HIAWATHA';</v>
      </c>
      <c r="AH34" s="172" t="str">
        <f t="shared" si="31"/>
        <v>UPDATE Leaders SET WonderCompetitiveness = 5 WHERE Type = 'LEADER_NEBUCHADNEZZAR';</v>
      </c>
      <c r="AI34" s="172" t="str">
        <f t="shared" si="31"/>
        <v>UPDATE Leaders SET WonderCompetitiveness = 5 WHERE Type = 'LEADER_SULEIMAN';</v>
      </c>
      <c r="AJ34" s="172" t="str">
        <f t="shared" si="31"/>
        <v>UPDATE Leaders SET WonderCompetitiveness = 5 WHERE Type = 'LEADER_WASHINGTON';</v>
      </c>
      <c r="AK34" s="172" t="str">
        <f t="shared" si="31"/>
        <v>UPDATE Leaders SET WonderCompetitiveness = 5 WHERE Type = 'LEADER_PACAL';</v>
      </c>
      <c r="AL34" s="172" t="str">
        <f t="shared" si="31"/>
        <v>UPDATE Leaders SET WonderCompetitiveness = 5 WHERE Type = 'LEADER_WILLIAM';</v>
      </c>
      <c r="AM34" s="172" t="str">
        <f t="shared" si="31"/>
        <v>UPDATE Leaders SET WonderCompetitiveness = 5 WHERE Type = 'LEADER_BOUDICA';</v>
      </c>
    </row>
    <row r="35" spans="2:39" s="181" customFormat="1" ht="13.7" customHeight="1" x14ac:dyDescent="0.2">
      <c r="C35" s="172" t="str">
        <f t="shared" ref="C35:AM35" si="32">"UPDATE Leaders SET "&amp;$A6&amp;" = "&amp;C6&amp;" WHERE Type = 'LEADER_"&amp;UPPER(C$2)&amp;"';"</f>
        <v>UPDATE Leaders SET MinorCivCompetitiveness = 0 WHERE Type = 'LEADER_AUGUSTUS';</v>
      </c>
      <c r="D35" s="172" t="str">
        <f t="shared" si="32"/>
        <v>UPDATE Leaders SET MinorCivCompetitiveness = 0 WHERE Type = 'LEADER_ASKIA';</v>
      </c>
      <c r="E35" s="172" t="str">
        <f t="shared" si="32"/>
        <v>UPDATE Leaders SET MinorCivCompetitiveness = 0 WHERE Type = 'LEADER_GENGHIS_KHAN';</v>
      </c>
      <c r="F35" s="172" t="str">
        <f t="shared" si="32"/>
        <v>UPDATE Leaders SET MinorCivCompetitiveness = 0 WHERE Type = 'LEADER_HARALD';</v>
      </c>
      <c r="G35" s="172" t="str">
        <f t="shared" si="32"/>
        <v>UPDATE Leaders SET MinorCivCompetitiveness = 0 WHERE Type = 'LEADER_ISABELLA';</v>
      </c>
      <c r="H35" s="172" t="str">
        <f t="shared" si="32"/>
        <v>UPDATE Leaders SET MinorCivCompetitiveness = 0 WHERE Type = 'LEADER_NAPOLEON';</v>
      </c>
      <c r="I35" s="172" t="str">
        <f t="shared" si="32"/>
        <v>UPDATE Leaders SET MinorCivCompetitiveness = 0 WHERE Type = 'LEADER_ODA_NOBUNAGA';</v>
      </c>
      <c r="J35" s="172" t="str">
        <f t="shared" si="32"/>
        <v>UPDATE Leaders SET MinorCivCompetitiveness = 0 WHERE Type = 'LEADER_THEODORA';</v>
      </c>
      <c r="K35" s="172" t="str">
        <f t="shared" si="32"/>
        <v>UPDATE Leaders SET MinorCivCompetitiveness = 0 WHERE Type = 'LEADER_ATTILLA';</v>
      </c>
      <c r="L35" s="172" t="str">
        <f t="shared" si="32"/>
        <v>UPDATE Leaders SET MinorCivCompetitiveness = 6 WHERE Type = 'LEADER_COALITION';</v>
      </c>
      <c r="M35" s="172" t="str">
        <f t="shared" si="32"/>
        <v>UPDATE Leaders SET MinorCivCompetitiveness = 10 WHERE Type = 'LEADER_ALEXANDER';</v>
      </c>
      <c r="N35" s="172" t="str">
        <f t="shared" si="32"/>
        <v>UPDATE Leaders SET MinorCivCompetitiveness = 6 WHERE Type = 'LEADER_BISMARCK';</v>
      </c>
      <c r="O35" s="172" t="str">
        <f t="shared" si="32"/>
        <v>UPDATE Leaders SET MinorCivCompetitiveness = 6 WHERE Type = 'LEADER_CATHERINE';</v>
      </c>
      <c r="P35" s="172" t="str">
        <f t="shared" si="32"/>
        <v>UPDATE Leaders SET MinorCivCompetitiveness = 6 WHERE Type = 'LEADER_ELIZABETH';</v>
      </c>
      <c r="Q35" s="172" t="str">
        <f t="shared" si="32"/>
        <v>UPDATE Leaders SET MinorCivCompetitiveness = 6 WHERE Type = 'LEADER_MONTEZUMA';</v>
      </c>
      <c r="R35" s="172" t="str">
        <f t="shared" si="32"/>
        <v>UPDATE Leaders SET MinorCivCompetitiveness = 6 WHERE Type = 'LEADER_WU_ZETIAN';</v>
      </c>
      <c r="S35" s="172" t="str">
        <f t="shared" si="32"/>
        <v>UPDATE Leaders SET MinorCivCompetitiveness = 6 WHERE Type = 'LEADER_DIDO';</v>
      </c>
      <c r="T35" s="172" t="str">
        <f t="shared" si="32"/>
        <v>UPDATE Leaders SET MinorCivCompetitiveness = 6 WHERE Type = 'LEADER_GUSTAVUS';</v>
      </c>
      <c r="U35" s="172" t="str">
        <f t="shared" si="32"/>
        <v>UPDATE Leaders SET MinorCivCompetitiveness = 6 WHERE Type = 'LEADER_DIPLOMAT';</v>
      </c>
      <c r="V35" s="172" t="str">
        <f t="shared" si="32"/>
        <v>UPDATE Leaders SET MinorCivCompetitiveness = 6 WHERE Type = 'LEADER_GANDHI';</v>
      </c>
      <c r="W35" s="172" t="str">
        <f t="shared" si="32"/>
        <v>UPDATE Leaders SET MinorCivCompetitiveness = 6 WHERE Type = 'LEADER_KAMEHAMEHA';</v>
      </c>
      <c r="X35" s="172" t="str">
        <f t="shared" si="32"/>
        <v>UPDATE Leaders SET MinorCivCompetitiveness = 6 WHERE Type = 'LEADER_PACHACUTI';</v>
      </c>
      <c r="Y35" s="172" t="str">
        <f t="shared" si="32"/>
        <v>UPDATE Leaders SET MinorCivCompetitiveness = 6 WHERE Type = 'LEADER_RAMESSES';</v>
      </c>
      <c r="Z35" s="172" t="str">
        <f t="shared" si="32"/>
        <v>UPDATE Leaders SET MinorCivCompetitiveness = 10 WHERE Type = 'LEADER_RAMKHAMHAENG';</v>
      </c>
      <c r="AA35" s="172" t="str">
        <f t="shared" si="32"/>
        <v>UPDATE Leaders SET MinorCivCompetitiveness = 6 WHERE Type = 'LEADER_SEJONG';</v>
      </c>
      <c r="AB35" s="172" t="str">
        <f t="shared" si="32"/>
        <v>UPDATE Leaders SET MinorCivCompetitiveness = 6 WHERE Type = 'LEADER_MARIA';</v>
      </c>
      <c r="AC35" s="172" t="str">
        <f t="shared" si="32"/>
        <v>UPDATE Leaders SET MinorCivCompetitiveness = 6 WHERE Type = 'LEADER_HAILE';</v>
      </c>
      <c r="AD35" s="172" t="str">
        <f t="shared" si="32"/>
        <v>UPDATE Leaders SET MinorCivCompetitiveness = 0 WHERE Type = 'LEADER_EXPANSIONIST';</v>
      </c>
      <c r="AE35" s="172" t="str">
        <f t="shared" si="32"/>
        <v>UPDATE Leaders SET MinorCivCompetitiveness = 0 WHERE Type = 'LEADER_DARIUS';</v>
      </c>
      <c r="AF35" s="172" t="str">
        <f t="shared" si="32"/>
        <v>UPDATE Leaders SET MinorCivCompetitiveness = 0 WHERE Type = 'LEADER_HARUN_AL_RASHID';</v>
      </c>
      <c r="AG35" s="172" t="str">
        <f t="shared" si="32"/>
        <v>UPDATE Leaders SET MinorCivCompetitiveness = 0 WHERE Type = 'LEADER_HIAWATHA';</v>
      </c>
      <c r="AH35" s="172" t="str">
        <f t="shared" si="32"/>
        <v>UPDATE Leaders SET MinorCivCompetitiveness = 0 WHERE Type = 'LEADER_NEBUCHADNEZZAR';</v>
      </c>
      <c r="AI35" s="172" t="str">
        <f t="shared" si="32"/>
        <v>UPDATE Leaders SET MinorCivCompetitiveness = 0 WHERE Type = 'LEADER_SULEIMAN';</v>
      </c>
      <c r="AJ35" s="172" t="str">
        <f t="shared" si="32"/>
        <v>UPDATE Leaders SET MinorCivCompetitiveness = 0 WHERE Type = 'LEADER_WASHINGTON';</v>
      </c>
      <c r="AK35" s="172" t="str">
        <f t="shared" si="32"/>
        <v>UPDATE Leaders SET MinorCivCompetitiveness = 0 WHERE Type = 'LEADER_PACAL';</v>
      </c>
      <c r="AL35" s="172" t="str">
        <f t="shared" si="32"/>
        <v>UPDATE Leaders SET MinorCivCompetitiveness = 0 WHERE Type = 'LEADER_WILLIAM';</v>
      </c>
      <c r="AM35" s="172" t="str">
        <f t="shared" si="32"/>
        <v>UPDATE Leaders SET MinorCivCompetitiveness = 0 WHERE Type = 'LEADER_BOUDICA';</v>
      </c>
    </row>
    <row r="36" spans="2:39" s="181" customFormat="1" ht="13.7" customHeight="1" x14ac:dyDescent="0.2">
      <c r="C36" s="172" t="str">
        <f t="shared" ref="C36:AM36" si="33">"UPDATE Leaders SET "&amp;$A7&amp;" = "&amp;C7&amp;" WHERE Type = 'LEADER_"&amp;UPPER(C$2)&amp;"';"</f>
        <v>UPDATE Leaders SET Boldness = 8 WHERE Type = 'LEADER_AUGUSTUS';</v>
      </c>
      <c r="D36" s="172" t="str">
        <f t="shared" si="33"/>
        <v>UPDATE Leaders SET Boldness = 8 WHERE Type = 'LEADER_ASKIA';</v>
      </c>
      <c r="E36" s="172" t="str">
        <f t="shared" si="33"/>
        <v>UPDATE Leaders SET Boldness = 8 WHERE Type = 'LEADER_GENGHIS_KHAN';</v>
      </c>
      <c r="F36" s="172" t="str">
        <f t="shared" si="33"/>
        <v>UPDATE Leaders SET Boldness = 8 WHERE Type = 'LEADER_HARALD';</v>
      </c>
      <c r="G36" s="172" t="str">
        <f t="shared" si="33"/>
        <v>UPDATE Leaders SET Boldness = 8 WHERE Type = 'LEADER_ISABELLA';</v>
      </c>
      <c r="H36" s="172" t="str">
        <f t="shared" si="33"/>
        <v>UPDATE Leaders SET Boldness = 8 WHERE Type = 'LEADER_NAPOLEON';</v>
      </c>
      <c r="I36" s="172" t="str">
        <f t="shared" si="33"/>
        <v>UPDATE Leaders SET Boldness = 8 WHERE Type = 'LEADER_ODA_NOBUNAGA';</v>
      </c>
      <c r="J36" s="172" t="str">
        <f t="shared" si="33"/>
        <v>UPDATE Leaders SET Boldness = 8 WHERE Type = 'LEADER_THEODORA';</v>
      </c>
      <c r="K36" s="172" t="str">
        <f t="shared" si="33"/>
        <v>UPDATE Leaders SET Boldness = 8 WHERE Type = 'LEADER_ATTILLA';</v>
      </c>
      <c r="L36" s="172" t="str">
        <f t="shared" si="33"/>
        <v>UPDATE Leaders SET Boldness = 8 WHERE Type = 'LEADER_COALITION';</v>
      </c>
      <c r="M36" s="172" t="str">
        <f t="shared" si="33"/>
        <v>UPDATE Leaders SET Boldness = 8 WHERE Type = 'LEADER_ALEXANDER';</v>
      </c>
      <c r="N36" s="172" t="str">
        <f t="shared" si="33"/>
        <v>UPDATE Leaders SET Boldness = 8 WHERE Type = 'LEADER_BISMARCK';</v>
      </c>
      <c r="O36" s="172" t="str">
        <f t="shared" si="33"/>
        <v>UPDATE Leaders SET Boldness = 8 WHERE Type = 'LEADER_CATHERINE';</v>
      </c>
      <c r="P36" s="172" t="str">
        <f t="shared" si="33"/>
        <v>UPDATE Leaders SET Boldness = 8 WHERE Type = 'LEADER_ELIZABETH';</v>
      </c>
      <c r="Q36" s="172" t="str">
        <f t="shared" si="33"/>
        <v>UPDATE Leaders SET Boldness = 8 WHERE Type = 'LEADER_MONTEZUMA';</v>
      </c>
      <c r="R36" s="172" t="str">
        <f t="shared" si="33"/>
        <v>UPDATE Leaders SET Boldness = 8 WHERE Type = 'LEADER_WU_ZETIAN';</v>
      </c>
      <c r="S36" s="172" t="str">
        <f t="shared" si="33"/>
        <v>UPDATE Leaders SET Boldness = 8 WHERE Type = 'LEADER_DIDO';</v>
      </c>
      <c r="T36" s="172" t="str">
        <f t="shared" si="33"/>
        <v>UPDATE Leaders SET Boldness = 8 WHERE Type = 'LEADER_GUSTAVUS';</v>
      </c>
      <c r="U36" s="172" t="str">
        <f t="shared" si="33"/>
        <v>UPDATE Leaders SET Boldness = 0 WHERE Type = 'LEADER_DIPLOMAT';</v>
      </c>
      <c r="V36" s="172" t="str">
        <f t="shared" si="33"/>
        <v>UPDATE Leaders SET Boldness = 0 WHERE Type = 'LEADER_GANDHI';</v>
      </c>
      <c r="W36" s="172" t="str">
        <f t="shared" si="33"/>
        <v>UPDATE Leaders SET Boldness = 0 WHERE Type = 'LEADER_KAMEHAMEHA';</v>
      </c>
      <c r="X36" s="172" t="str">
        <f t="shared" si="33"/>
        <v>UPDATE Leaders SET Boldness = 0 WHERE Type = 'LEADER_PACHACUTI';</v>
      </c>
      <c r="Y36" s="172" t="str">
        <f t="shared" si="33"/>
        <v>UPDATE Leaders SET Boldness = 0 WHERE Type = 'LEADER_RAMESSES';</v>
      </c>
      <c r="Z36" s="172" t="str">
        <f t="shared" si="33"/>
        <v>UPDATE Leaders SET Boldness = 0 WHERE Type = 'LEADER_RAMKHAMHAENG';</v>
      </c>
      <c r="AA36" s="172" t="str">
        <f t="shared" si="33"/>
        <v>UPDATE Leaders SET Boldness = 0 WHERE Type = 'LEADER_SEJONG';</v>
      </c>
      <c r="AB36" s="172" t="str">
        <f t="shared" si="33"/>
        <v>UPDATE Leaders SET Boldness = 0 WHERE Type = 'LEADER_MARIA';</v>
      </c>
      <c r="AC36" s="172" t="str">
        <f t="shared" si="33"/>
        <v>UPDATE Leaders SET Boldness = 0 WHERE Type = 'LEADER_HAILE';</v>
      </c>
      <c r="AD36" s="172" t="str">
        <f t="shared" si="33"/>
        <v>UPDATE Leaders SET Boldness = 0 WHERE Type = 'LEADER_EXPANSIONIST';</v>
      </c>
      <c r="AE36" s="172" t="str">
        <f t="shared" si="33"/>
        <v>UPDATE Leaders SET Boldness = 0 WHERE Type = 'LEADER_DARIUS';</v>
      </c>
      <c r="AF36" s="172" t="str">
        <f t="shared" si="33"/>
        <v>UPDATE Leaders SET Boldness = 0 WHERE Type = 'LEADER_HARUN_AL_RASHID';</v>
      </c>
      <c r="AG36" s="172" t="str">
        <f t="shared" si="33"/>
        <v>UPDATE Leaders SET Boldness = 0 WHERE Type = 'LEADER_HIAWATHA';</v>
      </c>
      <c r="AH36" s="172" t="str">
        <f t="shared" si="33"/>
        <v>UPDATE Leaders SET Boldness = 0 WHERE Type = 'LEADER_NEBUCHADNEZZAR';</v>
      </c>
      <c r="AI36" s="172" t="str">
        <f t="shared" si="33"/>
        <v>UPDATE Leaders SET Boldness = 0 WHERE Type = 'LEADER_SULEIMAN';</v>
      </c>
      <c r="AJ36" s="172" t="str">
        <f t="shared" si="33"/>
        <v>UPDATE Leaders SET Boldness = 0 WHERE Type = 'LEADER_WASHINGTON';</v>
      </c>
      <c r="AK36" s="172" t="str">
        <f t="shared" si="33"/>
        <v>UPDATE Leaders SET Boldness = 0 WHERE Type = 'LEADER_PACAL';</v>
      </c>
      <c r="AL36" s="172" t="str">
        <f t="shared" si="33"/>
        <v>UPDATE Leaders SET Boldness = 0 WHERE Type = 'LEADER_WILLIAM';</v>
      </c>
      <c r="AM36" s="172" t="str">
        <f t="shared" si="33"/>
        <v>UPDATE Leaders SET Boldness = 0 WHERE Type = 'LEADER_BOUDICA';</v>
      </c>
    </row>
    <row r="37" spans="2:39" s="181" customFormat="1" ht="13.7" customHeight="1" x14ac:dyDescent="0.2">
      <c r="C37" s="172" t="str">
        <f t="shared" ref="C37:AM37" si="34">"UPDATE Leaders SET "&amp;$A8&amp;" = "&amp;C8&amp;" WHERE Type = 'LEADER_"&amp;UPPER(C$2)&amp;"';"</f>
        <v>UPDATE Leaders SET DiploBalance = 6 WHERE Type = 'LEADER_AUGUSTUS';</v>
      </c>
      <c r="D37" s="172" t="str">
        <f t="shared" si="34"/>
        <v>UPDATE Leaders SET DiploBalance = 6 WHERE Type = 'LEADER_ASKIA';</v>
      </c>
      <c r="E37" s="172" t="str">
        <f t="shared" si="34"/>
        <v>UPDATE Leaders SET DiploBalance = 6 WHERE Type = 'LEADER_GENGHIS_KHAN';</v>
      </c>
      <c r="F37" s="172" t="str">
        <f t="shared" si="34"/>
        <v>UPDATE Leaders SET DiploBalance = 6 WHERE Type = 'LEADER_HARALD';</v>
      </c>
      <c r="G37" s="172" t="str">
        <f t="shared" si="34"/>
        <v>UPDATE Leaders SET DiploBalance = 6 WHERE Type = 'LEADER_ISABELLA';</v>
      </c>
      <c r="H37" s="172" t="str">
        <f t="shared" si="34"/>
        <v>UPDATE Leaders SET DiploBalance = 6 WHERE Type = 'LEADER_NAPOLEON';</v>
      </c>
      <c r="I37" s="172" t="str">
        <f t="shared" si="34"/>
        <v>UPDATE Leaders SET DiploBalance = 6 WHERE Type = 'LEADER_ODA_NOBUNAGA';</v>
      </c>
      <c r="J37" s="172" t="str">
        <f t="shared" si="34"/>
        <v>UPDATE Leaders SET DiploBalance = 6 WHERE Type = 'LEADER_THEODORA';</v>
      </c>
      <c r="K37" s="172" t="str">
        <f t="shared" si="34"/>
        <v>UPDATE Leaders SET DiploBalance = 6 WHERE Type = 'LEADER_ATTILLA';</v>
      </c>
      <c r="L37" s="172" t="str">
        <f t="shared" si="34"/>
        <v>UPDATE Leaders SET DiploBalance = 6 WHERE Type = 'LEADER_COALITION';</v>
      </c>
      <c r="M37" s="172" t="str">
        <f t="shared" si="34"/>
        <v>UPDATE Leaders SET DiploBalance = 6 WHERE Type = 'LEADER_ALEXANDER';</v>
      </c>
      <c r="N37" s="172" t="str">
        <f t="shared" si="34"/>
        <v>UPDATE Leaders SET DiploBalance = 6 WHERE Type = 'LEADER_BISMARCK';</v>
      </c>
      <c r="O37" s="172" t="str">
        <f t="shared" si="34"/>
        <v>UPDATE Leaders SET DiploBalance = 6 WHERE Type = 'LEADER_CATHERINE';</v>
      </c>
      <c r="P37" s="172" t="str">
        <f t="shared" si="34"/>
        <v>UPDATE Leaders SET DiploBalance = 6 WHERE Type = 'LEADER_ELIZABETH';</v>
      </c>
      <c r="Q37" s="172" t="str">
        <f t="shared" si="34"/>
        <v>UPDATE Leaders SET DiploBalance = 6 WHERE Type = 'LEADER_MONTEZUMA';</v>
      </c>
      <c r="R37" s="172" t="str">
        <f t="shared" si="34"/>
        <v>UPDATE Leaders SET DiploBalance = 6 WHERE Type = 'LEADER_WU_ZETIAN';</v>
      </c>
      <c r="S37" s="172" t="str">
        <f t="shared" si="34"/>
        <v>UPDATE Leaders SET DiploBalance = 6 WHERE Type = 'LEADER_DIDO';</v>
      </c>
      <c r="T37" s="172" t="str">
        <f t="shared" si="34"/>
        <v>UPDATE Leaders SET DiploBalance = 6 WHERE Type = 'LEADER_GUSTAVUS';</v>
      </c>
      <c r="U37" s="172" t="str">
        <f t="shared" si="34"/>
        <v>UPDATE Leaders SET DiploBalance = 4 WHERE Type = 'LEADER_DIPLOMAT';</v>
      </c>
      <c r="V37" s="172" t="str">
        <f t="shared" si="34"/>
        <v>UPDATE Leaders SET DiploBalance = 4 WHERE Type = 'LEADER_GANDHI';</v>
      </c>
      <c r="W37" s="172" t="str">
        <f t="shared" si="34"/>
        <v>UPDATE Leaders SET DiploBalance = 4 WHERE Type = 'LEADER_KAMEHAMEHA';</v>
      </c>
      <c r="X37" s="172" t="str">
        <f t="shared" si="34"/>
        <v>UPDATE Leaders SET DiploBalance = 4 WHERE Type = 'LEADER_PACHACUTI';</v>
      </c>
      <c r="Y37" s="172" t="str">
        <f t="shared" si="34"/>
        <v>UPDATE Leaders SET DiploBalance = 4 WHERE Type = 'LEADER_RAMESSES';</v>
      </c>
      <c r="Z37" s="172" t="str">
        <f t="shared" si="34"/>
        <v>UPDATE Leaders SET DiploBalance = 4 WHERE Type = 'LEADER_RAMKHAMHAENG';</v>
      </c>
      <c r="AA37" s="172" t="str">
        <f t="shared" si="34"/>
        <v>UPDATE Leaders SET DiploBalance = 4 WHERE Type = 'LEADER_SEJONG';</v>
      </c>
      <c r="AB37" s="172" t="str">
        <f t="shared" si="34"/>
        <v>UPDATE Leaders SET DiploBalance = 4 WHERE Type = 'LEADER_MARIA';</v>
      </c>
      <c r="AC37" s="172" t="str">
        <f t="shared" si="34"/>
        <v>UPDATE Leaders SET DiploBalance = 4 WHERE Type = 'LEADER_HAILE';</v>
      </c>
      <c r="AD37" s="172" t="str">
        <f t="shared" si="34"/>
        <v>UPDATE Leaders SET DiploBalance = 4 WHERE Type = 'LEADER_EXPANSIONIST';</v>
      </c>
      <c r="AE37" s="172" t="str">
        <f t="shared" si="34"/>
        <v>UPDATE Leaders SET DiploBalance = 4 WHERE Type = 'LEADER_DARIUS';</v>
      </c>
      <c r="AF37" s="172" t="str">
        <f t="shared" si="34"/>
        <v>UPDATE Leaders SET DiploBalance = 4 WHERE Type = 'LEADER_HARUN_AL_RASHID';</v>
      </c>
      <c r="AG37" s="172" t="str">
        <f t="shared" si="34"/>
        <v>UPDATE Leaders SET DiploBalance = 4 WHERE Type = 'LEADER_HIAWATHA';</v>
      </c>
      <c r="AH37" s="172" t="str">
        <f t="shared" si="34"/>
        <v>UPDATE Leaders SET DiploBalance = 4 WHERE Type = 'LEADER_NEBUCHADNEZZAR';</v>
      </c>
      <c r="AI37" s="172" t="str">
        <f t="shared" si="34"/>
        <v>UPDATE Leaders SET DiploBalance = 4 WHERE Type = 'LEADER_SULEIMAN';</v>
      </c>
      <c r="AJ37" s="172" t="str">
        <f t="shared" si="34"/>
        <v>UPDATE Leaders SET DiploBalance = 4 WHERE Type = 'LEADER_WASHINGTON';</v>
      </c>
      <c r="AK37" s="172" t="str">
        <f t="shared" si="34"/>
        <v>UPDATE Leaders SET DiploBalance = 4 WHERE Type = 'LEADER_PACAL';</v>
      </c>
      <c r="AL37" s="172" t="str">
        <f t="shared" si="34"/>
        <v>UPDATE Leaders SET DiploBalance = 4 WHERE Type = 'LEADER_WILLIAM';</v>
      </c>
      <c r="AM37" s="172" t="str">
        <f t="shared" si="34"/>
        <v>UPDATE Leaders SET DiploBalance = 4 WHERE Type = 'LEADER_BOUDICA';</v>
      </c>
    </row>
    <row r="38" spans="2:39" s="181" customFormat="1" ht="13.7" customHeight="1" x14ac:dyDescent="0.2">
      <c r="C38" s="172" t="str">
        <f t="shared" ref="C38:AM38" si="35">"UPDATE Leaders SET "&amp;$A9&amp;" = "&amp;C9&amp;" WHERE Type = 'LEADER_"&amp;UPPER(C$2)&amp;"';"</f>
        <v>UPDATE Leaders SET WarmongerHate = -20 WHERE Type = 'LEADER_AUGUSTUS';</v>
      </c>
      <c r="D38" s="172" t="str">
        <f t="shared" si="35"/>
        <v>UPDATE Leaders SET WarmongerHate = -20 WHERE Type = 'LEADER_ASKIA';</v>
      </c>
      <c r="E38" s="172" t="str">
        <f t="shared" si="35"/>
        <v>UPDATE Leaders SET WarmongerHate = -20 WHERE Type = 'LEADER_GENGHIS_KHAN';</v>
      </c>
      <c r="F38" s="172" t="str">
        <f t="shared" si="35"/>
        <v>UPDATE Leaders SET WarmongerHate = -20 WHERE Type = 'LEADER_HARALD';</v>
      </c>
      <c r="G38" s="172" t="str">
        <f t="shared" si="35"/>
        <v>UPDATE Leaders SET WarmongerHate = -20 WHERE Type = 'LEADER_ISABELLA';</v>
      </c>
      <c r="H38" s="172" t="str">
        <f t="shared" si="35"/>
        <v>UPDATE Leaders SET WarmongerHate = -20 WHERE Type = 'LEADER_NAPOLEON';</v>
      </c>
      <c r="I38" s="172" t="str">
        <f t="shared" si="35"/>
        <v>UPDATE Leaders SET WarmongerHate = -20 WHERE Type = 'LEADER_ODA_NOBUNAGA';</v>
      </c>
      <c r="J38" s="172" t="str">
        <f t="shared" si="35"/>
        <v>UPDATE Leaders SET WarmongerHate = -20 WHERE Type = 'LEADER_THEODORA';</v>
      </c>
      <c r="K38" s="172" t="str">
        <f t="shared" si="35"/>
        <v>UPDATE Leaders SET WarmongerHate = -20 WHERE Type = 'LEADER_ATTILLA';</v>
      </c>
      <c r="L38" s="172" t="str">
        <f t="shared" si="35"/>
        <v>UPDATE Leaders SET WarmongerHate = -20 WHERE Type = 'LEADER_COALITION';</v>
      </c>
      <c r="M38" s="172" t="str">
        <f t="shared" si="35"/>
        <v>UPDATE Leaders SET WarmongerHate = -20 WHERE Type = 'LEADER_ALEXANDER';</v>
      </c>
      <c r="N38" s="172" t="str">
        <f t="shared" si="35"/>
        <v>UPDATE Leaders SET WarmongerHate = -20 WHERE Type = 'LEADER_BISMARCK';</v>
      </c>
      <c r="O38" s="172" t="str">
        <f t="shared" si="35"/>
        <v>UPDATE Leaders SET WarmongerHate = -20 WHERE Type = 'LEADER_CATHERINE';</v>
      </c>
      <c r="P38" s="172" t="str">
        <f t="shared" si="35"/>
        <v>UPDATE Leaders SET WarmongerHate = -20 WHERE Type = 'LEADER_ELIZABETH';</v>
      </c>
      <c r="Q38" s="172" t="str">
        <f t="shared" si="35"/>
        <v>UPDATE Leaders SET WarmongerHate = -20 WHERE Type = 'LEADER_MONTEZUMA';</v>
      </c>
      <c r="R38" s="172" t="str">
        <f t="shared" si="35"/>
        <v>UPDATE Leaders SET WarmongerHate = -20 WHERE Type = 'LEADER_WU_ZETIAN';</v>
      </c>
      <c r="S38" s="172" t="str">
        <f t="shared" si="35"/>
        <v>UPDATE Leaders SET WarmongerHate = -20 WHERE Type = 'LEADER_DIDO';</v>
      </c>
      <c r="T38" s="172" t="str">
        <f t="shared" si="35"/>
        <v>UPDATE Leaders SET WarmongerHate = -20 WHERE Type = 'LEADER_GUSTAVUS';</v>
      </c>
      <c r="U38" s="172" t="str">
        <f t="shared" si="35"/>
        <v>UPDATE Leaders SET WarmongerHate = 4 WHERE Type = 'LEADER_DIPLOMAT';</v>
      </c>
      <c r="V38" s="172" t="str">
        <f t="shared" si="35"/>
        <v>UPDATE Leaders SET WarmongerHate = 10 WHERE Type = 'LEADER_GANDHI';</v>
      </c>
      <c r="W38" s="172" t="str">
        <f t="shared" si="35"/>
        <v>UPDATE Leaders SET WarmongerHate = 4 WHERE Type = 'LEADER_KAMEHAMEHA';</v>
      </c>
      <c r="X38" s="172" t="str">
        <f t="shared" si="35"/>
        <v>UPDATE Leaders SET WarmongerHate = 4 WHERE Type = 'LEADER_PACHACUTI';</v>
      </c>
      <c r="Y38" s="172" t="str">
        <f t="shared" si="35"/>
        <v>UPDATE Leaders SET WarmongerHate = 4 WHERE Type = 'LEADER_RAMESSES';</v>
      </c>
      <c r="Z38" s="172" t="str">
        <f t="shared" si="35"/>
        <v>UPDATE Leaders SET WarmongerHate = 4 WHERE Type = 'LEADER_RAMKHAMHAENG';</v>
      </c>
      <c r="AA38" s="172" t="str">
        <f t="shared" si="35"/>
        <v>UPDATE Leaders SET WarmongerHate = 4 WHERE Type = 'LEADER_SEJONG';</v>
      </c>
      <c r="AB38" s="172" t="str">
        <f t="shared" si="35"/>
        <v>UPDATE Leaders SET WarmongerHate = 4 WHERE Type = 'LEADER_MARIA';</v>
      </c>
      <c r="AC38" s="172" t="str">
        <f t="shared" si="35"/>
        <v>UPDATE Leaders SET WarmongerHate = 4 WHERE Type = 'LEADER_HAILE';</v>
      </c>
      <c r="AD38" s="172" t="str">
        <f t="shared" si="35"/>
        <v>UPDATE Leaders SET WarmongerHate = 3 WHERE Type = 'LEADER_EXPANSIONIST';</v>
      </c>
      <c r="AE38" s="172" t="str">
        <f t="shared" si="35"/>
        <v>UPDATE Leaders SET WarmongerHate = 3 WHERE Type = 'LEADER_DARIUS';</v>
      </c>
      <c r="AF38" s="172" t="str">
        <f t="shared" si="35"/>
        <v>UPDATE Leaders SET WarmongerHate = 3 WHERE Type = 'LEADER_HARUN_AL_RASHID';</v>
      </c>
      <c r="AG38" s="172" t="str">
        <f t="shared" si="35"/>
        <v>UPDATE Leaders SET WarmongerHate = 3 WHERE Type = 'LEADER_HIAWATHA';</v>
      </c>
      <c r="AH38" s="172" t="str">
        <f t="shared" si="35"/>
        <v>UPDATE Leaders SET WarmongerHate = 3 WHERE Type = 'LEADER_NEBUCHADNEZZAR';</v>
      </c>
      <c r="AI38" s="172" t="str">
        <f t="shared" si="35"/>
        <v>UPDATE Leaders SET WarmongerHate = 3 WHERE Type = 'LEADER_SULEIMAN';</v>
      </c>
      <c r="AJ38" s="172" t="str">
        <f t="shared" si="35"/>
        <v>UPDATE Leaders SET WarmongerHate = 3 WHERE Type = 'LEADER_WASHINGTON';</v>
      </c>
      <c r="AK38" s="172" t="str">
        <f t="shared" si="35"/>
        <v>UPDATE Leaders SET WarmongerHate = 3 WHERE Type = 'LEADER_PACAL';</v>
      </c>
      <c r="AL38" s="172" t="str">
        <f t="shared" si="35"/>
        <v>UPDATE Leaders SET WarmongerHate = 3 WHERE Type = 'LEADER_WILLIAM';</v>
      </c>
      <c r="AM38" s="172" t="str">
        <f t="shared" si="35"/>
        <v>UPDATE Leaders SET WarmongerHate = 3 WHERE Type = 'LEADER_BOUDICA';</v>
      </c>
    </row>
    <row r="39" spans="2:39" s="181" customFormat="1" ht="13.7" customHeight="1" x14ac:dyDescent="0.2">
      <c r="C39" s="172" t="str">
        <f t="shared" ref="C39:AM39" si="36">"UPDATE Leaders SET "&amp;$A10&amp;" = "&amp;C10&amp;" WHERE Type = 'LEADER_"&amp;UPPER(C$2)&amp;"';"</f>
        <v>UPDATE Leaders SET DenounceWillingness = 7 WHERE Type = 'LEADER_AUGUSTUS';</v>
      </c>
      <c r="D39" s="172" t="str">
        <f t="shared" si="36"/>
        <v>UPDATE Leaders SET DenounceWillingness = 7 WHERE Type = 'LEADER_ASKIA';</v>
      </c>
      <c r="E39" s="172" t="str">
        <f t="shared" si="36"/>
        <v>UPDATE Leaders SET DenounceWillingness = 7 WHERE Type = 'LEADER_GENGHIS_KHAN';</v>
      </c>
      <c r="F39" s="172" t="str">
        <f t="shared" si="36"/>
        <v>UPDATE Leaders SET DenounceWillingness = 7 WHERE Type = 'LEADER_HARALD';</v>
      </c>
      <c r="G39" s="172" t="str">
        <f t="shared" si="36"/>
        <v>UPDATE Leaders SET DenounceWillingness = 7 WHERE Type = 'LEADER_ISABELLA';</v>
      </c>
      <c r="H39" s="172" t="str">
        <f t="shared" si="36"/>
        <v>UPDATE Leaders SET DenounceWillingness = 7 WHERE Type = 'LEADER_NAPOLEON';</v>
      </c>
      <c r="I39" s="172" t="str">
        <f t="shared" si="36"/>
        <v>UPDATE Leaders SET DenounceWillingness = 7 WHERE Type = 'LEADER_ODA_NOBUNAGA';</v>
      </c>
      <c r="J39" s="172" t="str">
        <f t="shared" si="36"/>
        <v>UPDATE Leaders SET DenounceWillingness = 7 WHERE Type = 'LEADER_THEODORA';</v>
      </c>
      <c r="K39" s="172" t="str">
        <f t="shared" si="36"/>
        <v>UPDATE Leaders SET DenounceWillingness = 7 WHERE Type = 'LEADER_ATTILLA';</v>
      </c>
      <c r="L39" s="172" t="str">
        <f t="shared" si="36"/>
        <v>UPDATE Leaders SET DenounceWillingness = 7 WHERE Type = 'LEADER_COALITION';</v>
      </c>
      <c r="M39" s="172" t="str">
        <f t="shared" si="36"/>
        <v>UPDATE Leaders SET DenounceWillingness = 7 WHERE Type = 'LEADER_ALEXANDER';</v>
      </c>
      <c r="N39" s="172" t="str">
        <f t="shared" si="36"/>
        <v>UPDATE Leaders SET DenounceWillingness = 7 WHERE Type = 'LEADER_BISMARCK';</v>
      </c>
      <c r="O39" s="172" t="str">
        <f t="shared" si="36"/>
        <v>UPDATE Leaders SET DenounceWillingness = 7 WHERE Type = 'LEADER_CATHERINE';</v>
      </c>
      <c r="P39" s="172" t="str">
        <f t="shared" si="36"/>
        <v>UPDATE Leaders SET DenounceWillingness = 7 WHERE Type = 'LEADER_ELIZABETH';</v>
      </c>
      <c r="Q39" s="172" t="str">
        <f t="shared" si="36"/>
        <v>UPDATE Leaders SET DenounceWillingness = 7 WHERE Type = 'LEADER_MONTEZUMA';</v>
      </c>
      <c r="R39" s="172" t="str">
        <f t="shared" si="36"/>
        <v>UPDATE Leaders SET DenounceWillingness = 7 WHERE Type = 'LEADER_WU_ZETIAN';</v>
      </c>
      <c r="S39" s="172" t="str">
        <f t="shared" si="36"/>
        <v>UPDATE Leaders SET DenounceWillingness = 7 WHERE Type = 'LEADER_DIDO';</v>
      </c>
      <c r="T39" s="172" t="str">
        <f t="shared" si="36"/>
        <v>UPDATE Leaders SET DenounceWillingness = 7 WHERE Type = 'LEADER_GUSTAVUS';</v>
      </c>
      <c r="U39" s="172" t="str">
        <f t="shared" si="36"/>
        <v>UPDATE Leaders SET DenounceWillingness = 3 WHERE Type = 'LEADER_DIPLOMAT';</v>
      </c>
      <c r="V39" s="172" t="str">
        <f t="shared" si="36"/>
        <v>UPDATE Leaders SET DenounceWillingness = 3 WHERE Type = 'LEADER_GANDHI';</v>
      </c>
      <c r="W39" s="172" t="str">
        <f t="shared" si="36"/>
        <v>UPDATE Leaders SET DenounceWillingness = 3 WHERE Type = 'LEADER_KAMEHAMEHA';</v>
      </c>
      <c r="X39" s="172" t="str">
        <f t="shared" si="36"/>
        <v>UPDATE Leaders SET DenounceWillingness = 3 WHERE Type = 'LEADER_PACHACUTI';</v>
      </c>
      <c r="Y39" s="172" t="str">
        <f t="shared" si="36"/>
        <v>UPDATE Leaders SET DenounceWillingness = 3 WHERE Type = 'LEADER_RAMESSES';</v>
      </c>
      <c r="Z39" s="172" t="str">
        <f t="shared" si="36"/>
        <v>UPDATE Leaders SET DenounceWillingness = 3 WHERE Type = 'LEADER_RAMKHAMHAENG';</v>
      </c>
      <c r="AA39" s="172" t="str">
        <f t="shared" si="36"/>
        <v>UPDATE Leaders SET DenounceWillingness = 3 WHERE Type = 'LEADER_SEJONG';</v>
      </c>
      <c r="AB39" s="172" t="str">
        <f t="shared" si="36"/>
        <v>UPDATE Leaders SET DenounceWillingness = 3 WHERE Type = 'LEADER_MARIA';</v>
      </c>
      <c r="AC39" s="172" t="str">
        <f t="shared" si="36"/>
        <v>UPDATE Leaders SET DenounceWillingness = 3 WHERE Type = 'LEADER_HAILE';</v>
      </c>
      <c r="AD39" s="172" t="str">
        <f t="shared" si="36"/>
        <v>UPDATE Leaders SET DenounceWillingness = 3 WHERE Type = 'LEADER_EXPANSIONIST';</v>
      </c>
      <c r="AE39" s="172" t="str">
        <f t="shared" si="36"/>
        <v>UPDATE Leaders SET DenounceWillingness = 3 WHERE Type = 'LEADER_DARIUS';</v>
      </c>
      <c r="AF39" s="172" t="str">
        <f t="shared" si="36"/>
        <v>UPDATE Leaders SET DenounceWillingness = 3 WHERE Type = 'LEADER_HARUN_AL_RASHID';</v>
      </c>
      <c r="AG39" s="172" t="str">
        <f t="shared" si="36"/>
        <v>UPDATE Leaders SET DenounceWillingness = 3 WHERE Type = 'LEADER_HIAWATHA';</v>
      </c>
      <c r="AH39" s="172" t="str">
        <f t="shared" si="36"/>
        <v>UPDATE Leaders SET DenounceWillingness = 3 WHERE Type = 'LEADER_NEBUCHADNEZZAR';</v>
      </c>
      <c r="AI39" s="172" t="str">
        <f t="shared" si="36"/>
        <v>UPDATE Leaders SET DenounceWillingness = 3 WHERE Type = 'LEADER_SULEIMAN';</v>
      </c>
      <c r="AJ39" s="172" t="str">
        <f t="shared" si="36"/>
        <v>UPDATE Leaders SET DenounceWillingness = 3 WHERE Type = 'LEADER_WASHINGTON';</v>
      </c>
      <c r="AK39" s="172" t="str">
        <f t="shared" si="36"/>
        <v>UPDATE Leaders SET DenounceWillingness = 3 WHERE Type = 'LEADER_PACAL';</v>
      </c>
      <c r="AL39" s="172" t="str">
        <f t="shared" si="36"/>
        <v>UPDATE Leaders SET DenounceWillingness = 3 WHERE Type = 'LEADER_WILLIAM';</v>
      </c>
      <c r="AM39" s="172" t="str">
        <f t="shared" si="36"/>
        <v>UPDATE Leaders SET DenounceWillingness = 3 WHERE Type = 'LEADER_BOUDICA';</v>
      </c>
    </row>
    <row r="40" spans="2:39" s="181" customFormat="1" ht="13.7" customHeight="1" x14ac:dyDescent="0.2">
      <c r="C40" s="172" t="str">
        <f t="shared" ref="C40:AM40" si="37">"UPDATE Leaders SET "&amp;$A11&amp;" = "&amp;C11&amp;" WHERE Type = 'LEADER_"&amp;UPPER(C$2)&amp;"';"</f>
        <v>UPDATE Leaders SET DoFWillingness = 7 WHERE Type = 'LEADER_AUGUSTUS';</v>
      </c>
      <c r="D40" s="172" t="str">
        <f t="shared" si="37"/>
        <v>UPDATE Leaders SET DoFWillingness = 7 WHERE Type = 'LEADER_ASKIA';</v>
      </c>
      <c r="E40" s="172" t="str">
        <f t="shared" si="37"/>
        <v>UPDATE Leaders SET DoFWillingness = 7 WHERE Type = 'LEADER_GENGHIS_KHAN';</v>
      </c>
      <c r="F40" s="172" t="str">
        <f t="shared" si="37"/>
        <v>UPDATE Leaders SET DoFWillingness = 7 WHERE Type = 'LEADER_HARALD';</v>
      </c>
      <c r="G40" s="172" t="str">
        <f t="shared" si="37"/>
        <v>UPDATE Leaders SET DoFWillingness = 7 WHERE Type = 'LEADER_ISABELLA';</v>
      </c>
      <c r="H40" s="172" t="str">
        <f t="shared" si="37"/>
        <v>UPDATE Leaders SET DoFWillingness = 7 WHERE Type = 'LEADER_NAPOLEON';</v>
      </c>
      <c r="I40" s="172" t="str">
        <f t="shared" si="37"/>
        <v>UPDATE Leaders SET DoFWillingness = 7 WHERE Type = 'LEADER_ODA_NOBUNAGA';</v>
      </c>
      <c r="J40" s="172" t="str">
        <f t="shared" si="37"/>
        <v>UPDATE Leaders SET DoFWillingness = 7 WHERE Type = 'LEADER_THEODORA';</v>
      </c>
      <c r="K40" s="172" t="str">
        <f t="shared" si="37"/>
        <v>UPDATE Leaders SET DoFWillingness = 7 WHERE Type = 'LEADER_ATTILLA';</v>
      </c>
      <c r="L40" s="172" t="str">
        <f t="shared" si="37"/>
        <v>UPDATE Leaders SET DoFWillingness = 7 WHERE Type = 'LEADER_COALITION';</v>
      </c>
      <c r="M40" s="172" t="str">
        <f t="shared" si="37"/>
        <v>UPDATE Leaders SET DoFWillingness = 7 WHERE Type = 'LEADER_ALEXANDER';</v>
      </c>
      <c r="N40" s="172" t="str">
        <f t="shared" si="37"/>
        <v>UPDATE Leaders SET DoFWillingness = 7 WHERE Type = 'LEADER_BISMARCK';</v>
      </c>
      <c r="O40" s="172" t="str">
        <f t="shared" si="37"/>
        <v>UPDATE Leaders SET DoFWillingness = 7 WHERE Type = 'LEADER_CATHERINE';</v>
      </c>
      <c r="P40" s="172" t="str">
        <f t="shared" si="37"/>
        <v>UPDATE Leaders SET DoFWillingness = 7 WHERE Type = 'LEADER_ELIZABETH';</v>
      </c>
      <c r="Q40" s="172" t="str">
        <f t="shared" si="37"/>
        <v>UPDATE Leaders SET DoFWillingness = 7 WHERE Type = 'LEADER_MONTEZUMA';</v>
      </c>
      <c r="R40" s="172" t="str">
        <f t="shared" si="37"/>
        <v>UPDATE Leaders SET DoFWillingness = 7 WHERE Type = 'LEADER_WU_ZETIAN';</v>
      </c>
      <c r="S40" s="172" t="str">
        <f t="shared" si="37"/>
        <v>UPDATE Leaders SET DoFWillingness = 7 WHERE Type = 'LEADER_DIDO';</v>
      </c>
      <c r="T40" s="172" t="str">
        <f t="shared" si="37"/>
        <v>UPDATE Leaders SET DoFWillingness = 7 WHERE Type = 'LEADER_GUSTAVUS';</v>
      </c>
      <c r="U40" s="172" t="str">
        <f t="shared" si="37"/>
        <v>UPDATE Leaders SET DoFWillingness = 7 WHERE Type = 'LEADER_DIPLOMAT';</v>
      </c>
      <c r="V40" s="172" t="str">
        <f t="shared" si="37"/>
        <v>UPDATE Leaders SET DoFWillingness = 7 WHERE Type = 'LEADER_GANDHI';</v>
      </c>
      <c r="W40" s="172" t="str">
        <f t="shared" si="37"/>
        <v>UPDATE Leaders SET DoFWillingness = 7 WHERE Type = 'LEADER_KAMEHAMEHA';</v>
      </c>
      <c r="X40" s="172" t="str">
        <f t="shared" si="37"/>
        <v>UPDATE Leaders SET DoFWillingness = 7 WHERE Type = 'LEADER_PACHACUTI';</v>
      </c>
      <c r="Y40" s="172" t="str">
        <f t="shared" si="37"/>
        <v>UPDATE Leaders SET DoFWillingness = 7 WHERE Type = 'LEADER_RAMESSES';</v>
      </c>
      <c r="Z40" s="172" t="str">
        <f t="shared" si="37"/>
        <v>UPDATE Leaders SET DoFWillingness = 7 WHERE Type = 'LEADER_RAMKHAMHAENG';</v>
      </c>
      <c r="AA40" s="172" t="str">
        <f t="shared" si="37"/>
        <v>UPDATE Leaders SET DoFWillingness = 7 WHERE Type = 'LEADER_SEJONG';</v>
      </c>
      <c r="AB40" s="172" t="str">
        <f t="shared" si="37"/>
        <v>UPDATE Leaders SET DoFWillingness = 7 WHERE Type = 'LEADER_MARIA';</v>
      </c>
      <c r="AC40" s="172" t="str">
        <f t="shared" si="37"/>
        <v>UPDATE Leaders SET DoFWillingness = 7 WHERE Type = 'LEADER_HAILE';</v>
      </c>
      <c r="AD40" s="172" t="str">
        <f t="shared" si="37"/>
        <v>UPDATE Leaders SET DoFWillingness = 7 WHERE Type = 'LEADER_EXPANSIONIST';</v>
      </c>
      <c r="AE40" s="172" t="str">
        <f t="shared" si="37"/>
        <v>UPDATE Leaders SET DoFWillingness = 7 WHERE Type = 'LEADER_DARIUS';</v>
      </c>
      <c r="AF40" s="172" t="str">
        <f t="shared" si="37"/>
        <v>UPDATE Leaders SET DoFWillingness = 7 WHERE Type = 'LEADER_HARUN_AL_RASHID';</v>
      </c>
      <c r="AG40" s="172" t="str">
        <f t="shared" si="37"/>
        <v>UPDATE Leaders SET DoFWillingness = 7 WHERE Type = 'LEADER_HIAWATHA';</v>
      </c>
      <c r="AH40" s="172" t="str">
        <f t="shared" si="37"/>
        <v>UPDATE Leaders SET DoFWillingness = 7 WHERE Type = 'LEADER_NEBUCHADNEZZAR';</v>
      </c>
      <c r="AI40" s="172" t="str">
        <f t="shared" si="37"/>
        <v>UPDATE Leaders SET DoFWillingness = 7 WHERE Type = 'LEADER_SULEIMAN';</v>
      </c>
      <c r="AJ40" s="172" t="str">
        <f t="shared" si="37"/>
        <v>UPDATE Leaders SET DoFWillingness = 7 WHERE Type = 'LEADER_WASHINGTON';</v>
      </c>
      <c r="AK40" s="172" t="str">
        <f t="shared" si="37"/>
        <v>UPDATE Leaders SET DoFWillingness = 7 WHERE Type = 'LEADER_PACAL';</v>
      </c>
      <c r="AL40" s="172" t="str">
        <f t="shared" si="37"/>
        <v>UPDATE Leaders SET DoFWillingness = 7 WHERE Type = 'LEADER_WILLIAM';</v>
      </c>
      <c r="AM40" s="172" t="str">
        <f t="shared" si="37"/>
        <v>UPDATE Leaders SET DoFWillingness = 7 WHERE Type = 'LEADER_BOUDICA';</v>
      </c>
    </row>
    <row r="41" spans="2:39" s="181" customFormat="1" ht="13.7" customHeight="1" x14ac:dyDescent="0.2">
      <c r="C41" s="172" t="str">
        <f t="shared" ref="C41:AM41" si="38">"UPDATE Leaders SET "&amp;$A12&amp;" = "&amp;C12&amp;" WHERE Type = 'LEADER_"&amp;UPPER(C$2)&amp;"';"</f>
        <v>UPDATE Leaders SET Loyalty = 0 WHERE Type = 'LEADER_AUGUSTUS';</v>
      </c>
      <c r="D41" s="172" t="str">
        <f t="shared" si="38"/>
        <v>UPDATE Leaders SET Loyalty = 0 WHERE Type = 'LEADER_ASKIA';</v>
      </c>
      <c r="E41" s="172" t="str">
        <f t="shared" si="38"/>
        <v>UPDATE Leaders SET Loyalty = 0 WHERE Type = 'LEADER_GENGHIS_KHAN';</v>
      </c>
      <c r="F41" s="172" t="str">
        <f t="shared" si="38"/>
        <v>UPDATE Leaders SET Loyalty = 0 WHERE Type = 'LEADER_HARALD';</v>
      </c>
      <c r="G41" s="172" t="str">
        <f t="shared" si="38"/>
        <v>UPDATE Leaders SET Loyalty = 0 WHERE Type = 'LEADER_ISABELLA';</v>
      </c>
      <c r="H41" s="172" t="str">
        <f t="shared" si="38"/>
        <v>UPDATE Leaders SET Loyalty = 0 WHERE Type = 'LEADER_NAPOLEON';</v>
      </c>
      <c r="I41" s="172" t="str">
        <f t="shared" si="38"/>
        <v>UPDATE Leaders SET Loyalty = 0 WHERE Type = 'LEADER_ODA_NOBUNAGA';</v>
      </c>
      <c r="J41" s="172" t="str">
        <f t="shared" si="38"/>
        <v>UPDATE Leaders SET Loyalty = 0 WHERE Type = 'LEADER_THEODORA';</v>
      </c>
      <c r="K41" s="172" t="str">
        <f t="shared" si="38"/>
        <v>UPDATE Leaders SET Loyalty = 0 WHERE Type = 'LEADER_ATTILLA';</v>
      </c>
      <c r="L41" s="172" t="str">
        <f t="shared" si="38"/>
        <v>UPDATE Leaders SET Loyalty = 4 WHERE Type = 'LEADER_COALITION';</v>
      </c>
      <c r="M41" s="172" t="str">
        <f t="shared" si="38"/>
        <v>UPDATE Leaders SET Loyalty = 4 WHERE Type = 'LEADER_ALEXANDER';</v>
      </c>
      <c r="N41" s="172" t="str">
        <f t="shared" si="38"/>
        <v>UPDATE Leaders SET Loyalty = 4 WHERE Type = 'LEADER_BISMARCK';</v>
      </c>
      <c r="O41" s="172" t="str">
        <f t="shared" si="38"/>
        <v>UPDATE Leaders SET Loyalty = 4 WHERE Type = 'LEADER_CATHERINE';</v>
      </c>
      <c r="P41" s="172" t="str">
        <f t="shared" si="38"/>
        <v>UPDATE Leaders SET Loyalty = 4 WHERE Type = 'LEADER_ELIZABETH';</v>
      </c>
      <c r="Q41" s="172" t="str">
        <f t="shared" si="38"/>
        <v>UPDATE Leaders SET Loyalty = 4 WHERE Type = 'LEADER_MONTEZUMA';</v>
      </c>
      <c r="R41" s="172" t="str">
        <f t="shared" si="38"/>
        <v>UPDATE Leaders SET Loyalty = 4 WHERE Type = 'LEADER_WU_ZETIAN';</v>
      </c>
      <c r="S41" s="172" t="str">
        <f t="shared" si="38"/>
        <v>UPDATE Leaders SET Loyalty = 4 WHERE Type = 'LEADER_DIDO';</v>
      </c>
      <c r="T41" s="172" t="str">
        <f t="shared" si="38"/>
        <v>UPDATE Leaders SET Loyalty = 4 WHERE Type = 'LEADER_GUSTAVUS';</v>
      </c>
      <c r="U41" s="172" t="str">
        <f t="shared" si="38"/>
        <v>UPDATE Leaders SET Loyalty = 8 WHERE Type = 'LEADER_DIPLOMAT';</v>
      </c>
      <c r="V41" s="172" t="str">
        <f t="shared" si="38"/>
        <v>UPDATE Leaders SET Loyalty = 8 WHERE Type = 'LEADER_GANDHI';</v>
      </c>
      <c r="W41" s="172" t="str">
        <f t="shared" si="38"/>
        <v>UPDATE Leaders SET Loyalty = 8 WHERE Type = 'LEADER_KAMEHAMEHA';</v>
      </c>
      <c r="X41" s="172" t="str">
        <f t="shared" si="38"/>
        <v>UPDATE Leaders SET Loyalty = 8 WHERE Type = 'LEADER_PACHACUTI';</v>
      </c>
      <c r="Y41" s="172" t="str">
        <f t="shared" si="38"/>
        <v>UPDATE Leaders SET Loyalty = 8 WHERE Type = 'LEADER_RAMESSES';</v>
      </c>
      <c r="Z41" s="172" t="str">
        <f t="shared" si="38"/>
        <v>UPDATE Leaders SET Loyalty = 8 WHERE Type = 'LEADER_RAMKHAMHAENG';</v>
      </c>
      <c r="AA41" s="172" t="str">
        <f t="shared" si="38"/>
        <v>UPDATE Leaders SET Loyalty = 8 WHERE Type = 'LEADER_SEJONG';</v>
      </c>
      <c r="AB41" s="172" t="str">
        <f t="shared" si="38"/>
        <v>UPDATE Leaders SET Loyalty = 8 WHERE Type = 'LEADER_MARIA';</v>
      </c>
      <c r="AC41" s="172" t="str">
        <f t="shared" si="38"/>
        <v>UPDATE Leaders SET Loyalty = 8 WHERE Type = 'LEADER_HAILE';</v>
      </c>
      <c r="AD41" s="172" t="str">
        <f t="shared" si="38"/>
        <v>UPDATE Leaders SET Loyalty = 4 WHERE Type = 'LEADER_EXPANSIONIST';</v>
      </c>
      <c r="AE41" s="172" t="str">
        <f t="shared" si="38"/>
        <v>UPDATE Leaders SET Loyalty = 4 WHERE Type = 'LEADER_DARIUS';</v>
      </c>
      <c r="AF41" s="172" t="str">
        <f t="shared" si="38"/>
        <v>UPDATE Leaders SET Loyalty = 4 WHERE Type = 'LEADER_HARUN_AL_RASHID';</v>
      </c>
      <c r="AG41" s="172" t="str">
        <f t="shared" si="38"/>
        <v>UPDATE Leaders SET Loyalty = 4 WHERE Type = 'LEADER_HIAWATHA';</v>
      </c>
      <c r="AH41" s="172" t="str">
        <f t="shared" si="38"/>
        <v>UPDATE Leaders SET Loyalty = 4 WHERE Type = 'LEADER_NEBUCHADNEZZAR';</v>
      </c>
      <c r="AI41" s="172" t="str">
        <f t="shared" si="38"/>
        <v>UPDATE Leaders SET Loyalty = 4 WHERE Type = 'LEADER_SULEIMAN';</v>
      </c>
      <c r="AJ41" s="172" t="str">
        <f t="shared" si="38"/>
        <v>UPDATE Leaders SET Loyalty = 4 WHERE Type = 'LEADER_WASHINGTON';</v>
      </c>
      <c r="AK41" s="172" t="str">
        <f t="shared" si="38"/>
        <v>UPDATE Leaders SET Loyalty = 4 WHERE Type = 'LEADER_PACAL';</v>
      </c>
      <c r="AL41" s="172" t="str">
        <f t="shared" si="38"/>
        <v>UPDATE Leaders SET Loyalty = 4 WHERE Type = 'LEADER_WILLIAM';</v>
      </c>
      <c r="AM41" s="172" t="str">
        <f t="shared" si="38"/>
        <v>UPDATE Leaders SET Loyalty = 4 WHERE Type = 'LEADER_BOUDICA';</v>
      </c>
    </row>
    <row r="42" spans="2:39" s="181" customFormat="1" ht="13.7" customHeight="1" x14ac:dyDescent="0.2">
      <c r="C42" s="172" t="str">
        <f t="shared" ref="C42:AM42" si="39">"UPDATE Leaders SET "&amp;$A13&amp;" = "&amp;C13&amp;" WHERE Type = 'LEADER_"&amp;UPPER(C$2)&amp;"';"</f>
        <v>UPDATE Leaders SET Neediness = 8 WHERE Type = 'LEADER_AUGUSTUS';</v>
      </c>
      <c r="D42" s="172" t="str">
        <f t="shared" si="39"/>
        <v>UPDATE Leaders SET Neediness = 8 WHERE Type = 'LEADER_ASKIA';</v>
      </c>
      <c r="E42" s="172" t="str">
        <f t="shared" si="39"/>
        <v>UPDATE Leaders SET Neediness = 8 WHERE Type = 'LEADER_GENGHIS_KHAN';</v>
      </c>
      <c r="F42" s="172" t="str">
        <f t="shared" si="39"/>
        <v>UPDATE Leaders SET Neediness = 8 WHERE Type = 'LEADER_HARALD';</v>
      </c>
      <c r="G42" s="172" t="str">
        <f t="shared" si="39"/>
        <v>UPDATE Leaders SET Neediness = 8 WHERE Type = 'LEADER_ISABELLA';</v>
      </c>
      <c r="H42" s="172" t="str">
        <f t="shared" si="39"/>
        <v>UPDATE Leaders SET Neediness = 8 WHERE Type = 'LEADER_NAPOLEON';</v>
      </c>
      <c r="I42" s="172" t="str">
        <f t="shared" si="39"/>
        <v>UPDATE Leaders SET Neediness = 8 WHERE Type = 'LEADER_ODA_NOBUNAGA';</v>
      </c>
      <c r="J42" s="172" t="str">
        <f t="shared" si="39"/>
        <v>UPDATE Leaders SET Neediness = 8 WHERE Type = 'LEADER_THEODORA';</v>
      </c>
      <c r="K42" s="172" t="str">
        <f t="shared" si="39"/>
        <v>UPDATE Leaders SET Neediness = 8 WHERE Type = 'LEADER_ATTILLA';</v>
      </c>
      <c r="L42" s="172" t="str">
        <f t="shared" si="39"/>
        <v>UPDATE Leaders SET Neediness = 4 WHERE Type = 'LEADER_COALITION';</v>
      </c>
      <c r="M42" s="172" t="str">
        <f t="shared" si="39"/>
        <v>UPDATE Leaders SET Neediness = 4 WHERE Type = 'LEADER_ALEXANDER';</v>
      </c>
      <c r="N42" s="172" t="str">
        <f t="shared" si="39"/>
        <v>UPDATE Leaders SET Neediness = 4 WHERE Type = 'LEADER_BISMARCK';</v>
      </c>
      <c r="O42" s="172" t="str">
        <f t="shared" si="39"/>
        <v>UPDATE Leaders SET Neediness = 4 WHERE Type = 'LEADER_CATHERINE';</v>
      </c>
      <c r="P42" s="172" t="str">
        <f t="shared" si="39"/>
        <v>UPDATE Leaders SET Neediness = 4 WHERE Type = 'LEADER_ELIZABETH';</v>
      </c>
      <c r="Q42" s="172" t="str">
        <f t="shared" si="39"/>
        <v>UPDATE Leaders SET Neediness = 4 WHERE Type = 'LEADER_MONTEZUMA';</v>
      </c>
      <c r="R42" s="172" t="str">
        <f t="shared" si="39"/>
        <v>UPDATE Leaders SET Neediness = 4 WHERE Type = 'LEADER_WU_ZETIAN';</v>
      </c>
      <c r="S42" s="172" t="str">
        <f t="shared" si="39"/>
        <v>UPDATE Leaders SET Neediness = 4 WHERE Type = 'LEADER_DIDO';</v>
      </c>
      <c r="T42" s="172" t="str">
        <f t="shared" si="39"/>
        <v>UPDATE Leaders SET Neediness = 4 WHERE Type = 'LEADER_GUSTAVUS';</v>
      </c>
      <c r="U42" s="172" t="str">
        <f t="shared" si="39"/>
        <v>UPDATE Leaders SET Neediness = 0 WHERE Type = 'LEADER_DIPLOMAT';</v>
      </c>
      <c r="V42" s="172" t="str">
        <f t="shared" si="39"/>
        <v>UPDATE Leaders SET Neediness = 0 WHERE Type = 'LEADER_GANDHI';</v>
      </c>
      <c r="W42" s="172" t="str">
        <f t="shared" si="39"/>
        <v>UPDATE Leaders SET Neediness = 0 WHERE Type = 'LEADER_KAMEHAMEHA';</v>
      </c>
      <c r="X42" s="172" t="str">
        <f t="shared" si="39"/>
        <v>UPDATE Leaders SET Neediness = 0 WHERE Type = 'LEADER_PACHACUTI';</v>
      </c>
      <c r="Y42" s="172" t="str">
        <f t="shared" si="39"/>
        <v>UPDATE Leaders SET Neediness = 0 WHERE Type = 'LEADER_RAMESSES';</v>
      </c>
      <c r="Z42" s="172" t="str">
        <f t="shared" si="39"/>
        <v>UPDATE Leaders SET Neediness = 0 WHERE Type = 'LEADER_RAMKHAMHAENG';</v>
      </c>
      <c r="AA42" s="172" t="str">
        <f t="shared" si="39"/>
        <v>UPDATE Leaders SET Neediness = 0 WHERE Type = 'LEADER_SEJONG';</v>
      </c>
      <c r="AB42" s="172" t="str">
        <f t="shared" si="39"/>
        <v>UPDATE Leaders SET Neediness = 0 WHERE Type = 'LEADER_MARIA';</v>
      </c>
      <c r="AC42" s="172" t="str">
        <f t="shared" si="39"/>
        <v>UPDATE Leaders SET Neediness = 0 WHERE Type = 'LEADER_HAILE';</v>
      </c>
      <c r="AD42" s="172" t="str">
        <f t="shared" si="39"/>
        <v>UPDATE Leaders SET Neediness = 4 WHERE Type = 'LEADER_EXPANSIONIST';</v>
      </c>
      <c r="AE42" s="172" t="str">
        <f t="shared" si="39"/>
        <v>UPDATE Leaders SET Neediness = 4 WHERE Type = 'LEADER_DARIUS';</v>
      </c>
      <c r="AF42" s="172" t="str">
        <f t="shared" si="39"/>
        <v>UPDATE Leaders SET Neediness = 4 WHERE Type = 'LEADER_HARUN_AL_RASHID';</v>
      </c>
      <c r="AG42" s="172" t="str">
        <f t="shared" si="39"/>
        <v>UPDATE Leaders SET Neediness = 4 WHERE Type = 'LEADER_HIAWATHA';</v>
      </c>
      <c r="AH42" s="172" t="str">
        <f t="shared" si="39"/>
        <v>UPDATE Leaders SET Neediness = 4 WHERE Type = 'LEADER_NEBUCHADNEZZAR';</v>
      </c>
      <c r="AI42" s="172" t="str">
        <f t="shared" si="39"/>
        <v>UPDATE Leaders SET Neediness = 4 WHERE Type = 'LEADER_SULEIMAN';</v>
      </c>
      <c r="AJ42" s="172" t="str">
        <f t="shared" si="39"/>
        <v>UPDATE Leaders SET Neediness = 4 WHERE Type = 'LEADER_WASHINGTON';</v>
      </c>
      <c r="AK42" s="172" t="str">
        <f t="shared" si="39"/>
        <v>UPDATE Leaders SET Neediness = 4 WHERE Type = 'LEADER_PACAL';</v>
      </c>
      <c r="AL42" s="172" t="str">
        <f t="shared" si="39"/>
        <v>UPDATE Leaders SET Neediness = 4 WHERE Type = 'LEADER_WILLIAM';</v>
      </c>
      <c r="AM42" s="172" t="str">
        <f t="shared" si="39"/>
        <v>UPDATE Leaders SET Neediness = 4 WHERE Type = 'LEADER_BOUDICA';</v>
      </c>
    </row>
    <row r="43" spans="2:39" s="181" customFormat="1" ht="13.7" customHeight="1" x14ac:dyDescent="0.2">
      <c r="C43" s="172" t="str">
        <f t="shared" ref="C43:AM43" si="40">"UPDATE Leaders SET "&amp;$A14&amp;" = "&amp;C14&amp;" WHERE Type = 'LEADER_"&amp;UPPER(C$2)&amp;"';"</f>
        <v>UPDATE Leaders SET Forgiveness = 8 WHERE Type = 'LEADER_AUGUSTUS';</v>
      </c>
      <c r="D43" s="172" t="str">
        <f t="shared" si="40"/>
        <v>UPDATE Leaders SET Forgiveness = 8 WHERE Type = 'LEADER_ASKIA';</v>
      </c>
      <c r="E43" s="172" t="str">
        <f t="shared" si="40"/>
        <v>UPDATE Leaders SET Forgiveness = 8 WHERE Type = 'LEADER_GENGHIS_KHAN';</v>
      </c>
      <c r="F43" s="172" t="str">
        <f t="shared" si="40"/>
        <v>UPDATE Leaders SET Forgiveness = 8 WHERE Type = 'LEADER_HARALD';</v>
      </c>
      <c r="G43" s="172" t="str">
        <f t="shared" si="40"/>
        <v>UPDATE Leaders SET Forgiveness = 8 WHERE Type = 'LEADER_ISABELLA';</v>
      </c>
      <c r="H43" s="172" t="str">
        <f t="shared" si="40"/>
        <v>UPDATE Leaders SET Forgiveness = 8 WHERE Type = 'LEADER_NAPOLEON';</v>
      </c>
      <c r="I43" s="172" t="str">
        <f t="shared" si="40"/>
        <v>UPDATE Leaders SET Forgiveness = 8 WHERE Type = 'LEADER_ODA_NOBUNAGA';</v>
      </c>
      <c r="J43" s="172" t="str">
        <f t="shared" si="40"/>
        <v>UPDATE Leaders SET Forgiveness = 8 WHERE Type = 'LEADER_THEODORA';</v>
      </c>
      <c r="K43" s="172" t="str">
        <f t="shared" si="40"/>
        <v>UPDATE Leaders SET Forgiveness = 8 WHERE Type = 'LEADER_ATTILLA';</v>
      </c>
      <c r="L43" s="172" t="str">
        <f t="shared" si="40"/>
        <v>UPDATE Leaders SET Forgiveness = 4 WHERE Type = 'LEADER_COALITION';</v>
      </c>
      <c r="M43" s="172" t="str">
        <f t="shared" si="40"/>
        <v>UPDATE Leaders SET Forgiveness = 4 WHERE Type = 'LEADER_ALEXANDER';</v>
      </c>
      <c r="N43" s="172" t="str">
        <f t="shared" si="40"/>
        <v>UPDATE Leaders SET Forgiveness = 4 WHERE Type = 'LEADER_BISMARCK';</v>
      </c>
      <c r="O43" s="172" t="str">
        <f t="shared" si="40"/>
        <v>UPDATE Leaders SET Forgiveness = 4 WHERE Type = 'LEADER_CATHERINE';</v>
      </c>
      <c r="P43" s="172" t="str">
        <f t="shared" si="40"/>
        <v>UPDATE Leaders SET Forgiveness = 4 WHERE Type = 'LEADER_ELIZABETH';</v>
      </c>
      <c r="Q43" s="172" t="str">
        <f t="shared" si="40"/>
        <v>UPDATE Leaders SET Forgiveness = 4 WHERE Type = 'LEADER_MONTEZUMA';</v>
      </c>
      <c r="R43" s="172" t="str">
        <f t="shared" si="40"/>
        <v>UPDATE Leaders SET Forgiveness = 4 WHERE Type = 'LEADER_WU_ZETIAN';</v>
      </c>
      <c r="S43" s="172" t="str">
        <f t="shared" si="40"/>
        <v>UPDATE Leaders SET Forgiveness = 4 WHERE Type = 'LEADER_DIDO';</v>
      </c>
      <c r="T43" s="172" t="str">
        <f t="shared" si="40"/>
        <v>UPDATE Leaders SET Forgiveness = 4 WHERE Type = 'LEADER_GUSTAVUS';</v>
      </c>
      <c r="U43" s="172" t="str">
        <f t="shared" si="40"/>
        <v>UPDATE Leaders SET Forgiveness = 0 WHERE Type = 'LEADER_DIPLOMAT';</v>
      </c>
      <c r="V43" s="172" t="str">
        <f t="shared" si="40"/>
        <v>UPDATE Leaders SET Forgiveness = 0 WHERE Type = 'LEADER_GANDHI';</v>
      </c>
      <c r="W43" s="172" t="str">
        <f t="shared" si="40"/>
        <v>UPDATE Leaders SET Forgiveness = 0 WHERE Type = 'LEADER_KAMEHAMEHA';</v>
      </c>
      <c r="X43" s="172" t="str">
        <f t="shared" si="40"/>
        <v>UPDATE Leaders SET Forgiveness = 0 WHERE Type = 'LEADER_PACHACUTI';</v>
      </c>
      <c r="Y43" s="172" t="str">
        <f t="shared" si="40"/>
        <v>UPDATE Leaders SET Forgiveness = 0 WHERE Type = 'LEADER_RAMESSES';</v>
      </c>
      <c r="Z43" s="172" t="str">
        <f t="shared" si="40"/>
        <v>UPDATE Leaders SET Forgiveness = 0 WHERE Type = 'LEADER_RAMKHAMHAENG';</v>
      </c>
      <c r="AA43" s="172" t="str">
        <f t="shared" si="40"/>
        <v>UPDATE Leaders SET Forgiveness = 0 WHERE Type = 'LEADER_SEJONG';</v>
      </c>
      <c r="AB43" s="172" t="str">
        <f t="shared" si="40"/>
        <v>UPDATE Leaders SET Forgiveness = 0 WHERE Type = 'LEADER_MARIA';</v>
      </c>
      <c r="AC43" s="172" t="str">
        <f t="shared" si="40"/>
        <v>UPDATE Leaders SET Forgiveness = 0 WHERE Type = 'LEADER_HAILE';</v>
      </c>
      <c r="AD43" s="172" t="str">
        <f t="shared" si="40"/>
        <v>UPDATE Leaders SET Forgiveness = 4 WHERE Type = 'LEADER_EXPANSIONIST';</v>
      </c>
      <c r="AE43" s="172" t="str">
        <f t="shared" si="40"/>
        <v>UPDATE Leaders SET Forgiveness = 4 WHERE Type = 'LEADER_DARIUS';</v>
      </c>
      <c r="AF43" s="172" t="str">
        <f t="shared" si="40"/>
        <v>UPDATE Leaders SET Forgiveness = 4 WHERE Type = 'LEADER_HARUN_AL_RASHID';</v>
      </c>
      <c r="AG43" s="172" t="str">
        <f t="shared" si="40"/>
        <v>UPDATE Leaders SET Forgiveness = 4 WHERE Type = 'LEADER_HIAWATHA';</v>
      </c>
      <c r="AH43" s="172" t="str">
        <f t="shared" si="40"/>
        <v>UPDATE Leaders SET Forgiveness = 4 WHERE Type = 'LEADER_NEBUCHADNEZZAR';</v>
      </c>
      <c r="AI43" s="172" t="str">
        <f t="shared" si="40"/>
        <v>UPDATE Leaders SET Forgiveness = 4 WHERE Type = 'LEADER_SULEIMAN';</v>
      </c>
      <c r="AJ43" s="172" t="str">
        <f t="shared" si="40"/>
        <v>UPDATE Leaders SET Forgiveness = 4 WHERE Type = 'LEADER_WASHINGTON';</v>
      </c>
      <c r="AK43" s="172" t="str">
        <f t="shared" si="40"/>
        <v>UPDATE Leaders SET Forgiveness = 4 WHERE Type = 'LEADER_PACAL';</v>
      </c>
      <c r="AL43" s="172" t="str">
        <f t="shared" si="40"/>
        <v>UPDATE Leaders SET Forgiveness = 4 WHERE Type = 'LEADER_WILLIAM';</v>
      </c>
      <c r="AM43" s="172" t="str">
        <f t="shared" si="40"/>
        <v>UPDATE Leaders SET Forgiveness = 4 WHERE Type = 'LEADER_BOUDICA';</v>
      </c>
    </row>
    <row r="44" spans="2:39" s="181" customFormat="1" ht="13.7" customHeight="1" x14ac:dyDescent="0.2">
      <c r="C44" s="172" t="str">
        <f t="shared" ref="C44:AM44" si="41">"UPDATE Leaders SET "&amp;$A15&amp;" = "&amp;C15&amp;" WHERE Type = 'LEADER_"&amp;UPPER(C$2)&amp;"';"</f>
        <v>UPDATE Leaders SET Chattiness = 2 WHERE Type = 'LEADER_AUGUSTUS';</v>
      </c>
      <c r="D44" s="172" t="str">
        <f t="shared" si="41"/>
        <v>UPDATE Leaders SET Chattiness = 2 WHERE Type = 'LEADER_ASKIA';</v>
      </c>
      <c r="E44" s="172" t="str">
        <f t="shared" si="41"/>
        <v>UPDATE Leaders SET Chattiness = 2 WHERE Type = 'LEADER_GENGHIS_KHAN';</v>
      </c>
      <c r="F44" s="172" t="str">
        <f t="shared" si="41"/>
        <v>UPDATE Leaders SET Chattiness = 2 WHERE Type = 'LEADER_HARALD';</v>
      </c>
      <c r="G44" s="172" t="str">
        <f t="shared" si="41"/>
        <v>UPDATE Leaders SET Chattiness = 2 WHERE Type = 'LEADER_ISABELLA';</v>
      </c>
      <c r="H44" s="172" t="str">
        <f t="shared" si="41"/>
        <v>UPDATE Leaders SET Chattiness = 2 WHERE Type = 'LEADER_NAPOLEON';</v>
      </c>
      <c r="I44" s="172" t="str">
        <f t="shared" si="41"/>
        <v>UPDATE Leaders SET Chattiness = 2 WHERE Type = 'LEADER_ODA_NOBUNAGA';</v>
      </c>
      <c r="J44" s="172" t="str">
        <f t="shared" si="41"/>
        <v>UPDATE Leaders SET Chattiness = 2 WHERE Type = 'LEADER_THEODORA';</v>
      </c>
      <c r="K44" s="172" t="str">
        <f t="shared" si="41"/>
        <v>UPDATE Leaders SET Chattiness = 2 WHERE Type = 'LEADER_ATTILLA';</v>
      </c>
      <c r="L44" s="172" t="str">
        <f t="shared" si="41"/>
        <v>UPDATE Leaders SET Chattiness = 8 WHERE Type = 'LEADER_COALITION';</v>
      </c>
      <c r="M44" s="172" t="str">
        <f t="shared" si="41"/>
        <v>UPDATE Leaders SET Chattiness = 8 WHERE Type = 'LEADER_ALEXANDER';</v>
      </c>
      <c r="N44" s="172" t="str">
        <f t="shared" si="41"/>
        <v>UPDATE Leaders SET Chattiness = 8 WHERE Type = 'LEADER_BISMARCK';</v>
      </c>
      <c r="O44" s="172" t="str">
        <f t="shared" si="41"/>
        <v>UPDATE Leaders SET Chattiness = 8 WHERE Type = 'LEADER_CATHERINE';</v>
      </c>
      <c r="P44" s="172" t="str">
        <f t="shared" si="41"/>
        <v>UPDATE Leaders SET Chattiness = 8 WHERE Type = 'LEADER_ELIZABETH';</v>
      </c>
      <c r="Q44" s="172" t="str">
        <f t="shared" si="41"/>
        <v>UPDATE Leaders SET Chattiness = 8 WHERE Type = 'LEADER_MONTEZUMA';</v>
      </c>
      <c r="R44" s="172" t="str">
        <f t="shared" si="41"/>
        <v>UPDATE Leaders SET Chattiness = 8 WHERE Type = 'LEADER_WU_ZETIAN';</v>
      </c>
      <c r="S44" s="172" t="str">
        <f t="shared" si="41"/>
        <v>UPDATE Leaders SET Chattiness = 8 WHERE Type = 'LEADER_DIDO';</v>
      </c>
      <c r="T44" s="172" t="str">
        <f t="shared" si="41"/>
        <v>UPDATE Leaders SET Chattiness = 8 WHERE Type = 'LEADER_GUSTAVUS';</v>
      </c>
      <c r="U44" s="172" t="str">
        <f t="shared" si="41"/>
        <v>UPDATE Leaders SET Chattiness = 8 WHERE Type = 'LEADER_DIPLOMAT';</v>
      </c>
      <c r="V44" s="172" t="str">
        <f t="shared" si="41"/>
        <v>UPDATE Leaders SET Chattiness = 8 WHERE Type = 'LEADER_GANDHI';</v>
      </c>
      <c r="W44" s="172" t="str">
        <f t="shared" si="41"/>
        <v>UPDATE Leaders SET Chattiness = 8 WHERE Type = 'LEADER_KAMEHAMEHA';</v>
      </c>
      <c r="X44" s="172" t="str">
        <f t="shared" si="41"/>
        <v>UPDATE Leaders SET Chattiness = 8 WHERE Type = 'LEADER_PACHACUTI';</v>
      </c>
      <c r="Y44" s="172" t="str">
        <f t="shared" si="41"/>
        <v>UPDATE Leaders SET Chattiness = 8 WHERE Type = 'LEADER_RAMESSES';</v>
      </c>
      <c r="Z44" s="172" t="str">
        <f t="shared" si="41"/>
        <v>UPDATE Leaders SET Chattiness = 8 WHERE Type = 'LEADER_RAMKHAMHAENG';</v>
      </c>
      <c r="AA44" s="172" t="str">
        <f t="shared" si="41"/>
        <v>UPDATE Leaders SET Chattiness = 8 WHERE Type = 'LEADER_SEJONG';</v>
      </c>
      <c r="AB44" s="172" t="str">
        <f t="shared" si="41"/>
        <v>UPDATE Leaders SET Chattiness = 8 WHERE Type = 'LEADER_MARIA';</v>
      </c>
      <c r="AC44" s="172" t="str">
        <f t="shared" si="41"/>
        <v>UPDATE Leaders SET Chattiness = 8 WHERE Type = 'LEADER_HAILE';</v>
      </c>
      <c r="AD44" s="172" t="str">
        <f t="shared" si="41"/>
        <v>UPDATE Leaders SET Chattiness = 2 WHERE Type = 'LEADER_EXPANSIONIST';</v>
      </c>
      <c r="AE44" s="172" t="str">
        <f t="shared" si="41"/>
        <v>UPDATE Leaders SET Chattiness = 2 WHERE Type = 'LEADER_DARIUS';</v>
      </c>
      <c r="AF44" s="172" t="str">
        <f t="shared" si="41"/>
        <v>UPDATE Leaders SET Chattiness = 2 WHERE Type = 'LEADER_HARUN_AL_RASHID';</v>
      </c>
      <c r="AG44" s="172" t="str">
        <f t="shared" si="41"/>
        <v>UPDATE Leaders SET Chattiness = 2 WHERE Type = 'LEADER_HIAWATHA';</v>
      </c>
      <c r="AH44" s="172" t="str">
        <f t="shared" si="41"/>
        <v>UPDATE Leaders SET Chattiness = 2 WHERE Type = 'LEADER_NEBUCHADNEZZAR';</v>
      </c>
      <c r="AI44" s="172" t="str">
        <f t="shared" si="41"/>
        <v>UPDATE Leaders SET Chattiness = 2 WHERE Type = 'LEADER_SULEIMAN';</v>
      </c>
      <c r="AJ44" s="172" t="str">
        <f t="shared" si="41"/>
        <v>UPDATE Leaders SET Chattiness = 2 WHERE Type = 'LEADER_WASHINGTON';</v>
      </c>
      <c r="AK44" s="172" t="str">
        <f t="shared" si="41"/>
        <v>UPDATE Leaders SET Chattiness = 2 WHERE Type = 'LEADER_PACAL';</v>
      </c>
      <c r="AL44" s="172" t="str">
        <f t="shared" si="41"/>
        <v>UPDATE Leaders SET Chattiness = 2 WHERE Type = 'LEADER_WILLIAM';</v>
      </c>
      <c r="AM44" s="172" t="str">
        <f t="shared" si="41"/>
        <v>UPDATE Leaders SET Chattiness = 2 WHERE Type = 'LEADER_BOUDICA';</v>
      </c>
    </row>
    <row r="45" spans="2:39" s="181" customFormat="1" ht="13.7" customHeight="1" x14ac:dyDescent="0.2">
      <c r="C45" s="172" t="str">
        <f t="shared" ref="C45:AM45" si="42">"UPDATE Leaders SET "&amp;$A16&amp;" = "&amp;C16&amp;" WHERE Type = 'LEADER_"&amp;UPPER(C$2)&amp;"';"</f>
        <v>UPDATE Leaders SET Meanness = 8 WHERE Type = 'LEADER_AUGUSTUS';</v>
      </c>
      <c r="D45" s="172" t="str">
        <f t="shared" si="42"/>
        <v>UPDATE Leaders SET Meanness = 8 WHERE Type = 'LEADER_ASKIA';</v>
      </c>
      <c r="E45" s="172" t="str">
        <f t="shared" si="42"/>
        <v>UPDATE Leaders SET Meanness = 8 WHERE Type = 'LEADER_GENGHIS_KHAN';</v>
      </c>
      <c r="F45" s="172" t="str">
        <f t="shared" si="42"/>
        <v>UPDATE Leaders SET Meanness = 8 WHERE Type = 'LEADER_HARALD';</v>
      </c>
      <c r="G45" s="172" t="str">
        <f t="shared" si="42"/>
        <v>UPDATE Leaders SET Meanness = 8 WHERE Type = 'LEADER_ISABELLA';</v>
      </c>
      <c r="H45" s="172" t="str">
        <f t="shared" si="42"/>
        <v>UPDATE Leaders SET Meanness = 8 WHERE Type = 'LEADER_NAPOLEON';</v>
      </c>
      <c r="I45" s="172" t="str">
        <f t="shared" si="42"/>
        <v>UPDATE Leaders SET Meanness = 8 WHERE Type = 'LEADER_ODA_NOBUNAGA';</v>
      </c>
      <c r="J45" s="172" t="str">
        <f t="shared" si="42"/>
        <v>UPDATE Leaders SET Meanness = 8 WHERE Type = 'LEADER_THEODORA';</v>
      </c>
      <c r="K45" s="172" t="str">
        <f t="shared" si="42"/>
        <v>UPDATE Leaders SET Meanness = 8 WHERE Type = 'LEADER_ATTILLA';</v>
      </c>
      <c r="L45" s="172" t="str">
        <f t="shared" si="42"/>
        <v>UPDATE Leaders SET Meanness = 4 WHERE Type = 'LEADER_COALITION';</v>
      </c>
      <c r="M45" s="172" t="str">
        <f t="shared" si="42"/>
        <v>UPDATE Leaders SET Meanness = 4 WHERE Type = 'LEADER_ALEXANDER';</v>
      </c>
      <c r="N45" s="172" t="str">
        <f t="shared" si="42"/>
        <v>UPDATE Leaders SET Meanness = 4 WHERE Type = 'LEADER_BISMARCK';</v>
      </c>
      <c r="O45" s="172" t="str">
        <f t="shared" si="42"/>
        <v>UPDATE Leaders SET Meanness = 4 WHERE Type = 'LEADER_CATHERINE';</v>
      </c>
      <c r="P45" s="172" t="str">
        <f t="shared" si="42"/>
        <v>UPDATE Leaders SET Meanness = 4 WHERE Type = 'LEADER_ELIZABETH';</v>
      </c>
      <c r="Q45" s="172" t="str">
        <f t="shared" si="42"/>
        <v>UPDATE Leaders SET Meanness = 4 WHERE Type = 'LEADER_MONTEZUMA';</v>
      </c>
      <c r="R45" s="172" t="str">
        <f t="shared" si="42"/>
        <v>UPDATE Leaders SET Meanness = 4 WHERE Type = 'LEADER_WU_ZETIAN';</v>
      </c>
      <c r="S45" s="172" t="str">
        <f t="shared" si="42"/>
        <v>UPDATE Leaders SET Meanness = 4 WHERE Type = 'LEADER_DIDO';</v>
      </c>
      <c r="T45" s="172" t="str">
        <f t="shared" si="42"/>
        <v>UPDATE Leaders SET Meanness = 4 WHERE Type = 'LEADER_GUSTAVUS';</v>
      </c>
      <c r="U45" s="172" t="str">
        <f t="shared" si="42"/>
        <v>UPDATE Leaders SET Meanness = 0 WHERE Type = 'LEADER_DIPLOMAT';</v>
      </c>
      <c r="V45" s="172" t="str">
        <f t="shared" si="42"/>
        <v>UPDATE Leaders SET Meanness = 0 WHERE Type = 'LEADER_GANDHI';</v>
      </c>
      <c r="W45" s="172" t="str">
        <f t="shared" si="42"/>
        <v>UPDATE Leaders SET Meanness = 0 WHERE Type = 'LEADER_KAMEHAMEHA';</v>
      </c>
      <c r="X45" s="172" t="str">
        <f t="shared" si="42"/>
        <v>UPDATE Leaders SET Meanness = 0 WHERE Type = 'LEADER_PACHACUTI';</v>
      </c>
      <c r="Y45" s="172" t="str">
        <f t="shared" si="42"/>
        <v>UPDATE Leaders SET Meanness = 0 WHERE Type = 'LEADER_RAMESSES';</v>
      </c>
      <c r="Z45" s="172" t="str">
        <f t="shared" si="42"/>
        <v>UPDATE Leaders SET Meanness = 0 WHERE Type = 'LEADER_RAMKHAMHAENG';</v>
      </c>
      <c r="AA45" s="172" t="str">
        <f t="shared" si="42"/>
        <v>UPDATE Leaders SET Meanness = 0 WHERE Type = 'LEADER_SEJONG';</v>
      </c>
      <c r="AB45" s="172" t="str">
        <f t="shared" si="42"/>
        <v>UPDATE Leaders SET Meanness = 0 WHERE Type = 'LEADER_MARIA';</v>
      </c>
      <c r="AC45" s="172" t="str">
        <f t="shared" si="42"/>
        <v>UPDATE Leaders SET Meanness = 0 WHERE Type = 'LEADER_HAILE';</v>
      </c>
      <c r="AD45" s="172" t="str">
        <f t="shared" si="42"/>
        <v>UPDATE Leaders SET Meanness = 4 WHERE Type = 'LEADER_EXPANSIONIST';</v>
      </c>
      <c r="AE45" s="172" t="str">
        <f t="shared" si="42"/>
        <v>UPDATE Leaders SET Meanness = 4 WHERE Type = 'LEADER_DARIUS';</v>
      </c>
      <c r="AF45" s="172" t="str">
        <f t="shared" si="42"/>
        <v>UPDATE Leaders SET Meanness = 4 WHERE Type = 'LEADER_HARUN_AL_RASHID';</v>
      </c>
      <c r="AG45" s="172" t="str">
        <f t="shared" si="42"/>
        <v>UPDATE Leaders SET Meanness = 4 WHERE Type = 'LEADER_HIAWATHA';</v>
      </c>
      <c r="AH45" s="172" t="str">
        <f t="shared" si="42"/>
        <v>UPDATE Leaders SET Meanness = 4 WHERE Type = 'LEADER_NEBUCHADNEZZAR';</v>
      </c>
      <c r="AI45" s="172" t="str">
        <f t="shared" si="42"/>
        <v>UPDATE Leaders SET Meanness = 4 WHERE Type = 'LEADER_SULEIMAN';</v>
      </c>
      <c r="AJ45" s="172" t="str">
        <f t="shared" si="42"/>
        <v>UPDATE Leaders SET Meanness = 4 WHERE Type = 'LEADER_WASHINGTON';</v>
      </c>
      <c r="AK45" s="172" t="str">
        <f t="shared" si="42"/>
        <v>UPDATE Leaders SET Meanness = 4 WHERE Type = 'LEADER_PACAL';</v>
      </c>
      <c r="AL45" s="172" t="str">
        <f t="shared" si="42"/>
        <v>UPDATE Leaders SET Meanness = 4 WHERE Type = 'LEADER_WILLIAM';</v>
      </c>
      <c r="AM45" s="172" t="str">
        <f t="shared" si="42"/>
        <v>UPDATE Leaders SET Meanness = 4 WHERE Type = 'LEADER_BOUDICA';</v>
      </c>
    </row>
    <row r="46" spans="2:39" s="181" customFormat="1" ht="13.7" customHeight="1" x14ac:dyDescent="0.2">
      <c r="C46" t="e">
        <f ca="1">STRJOIN(C71:AM71,"")</f>
        <v>#NAME?</v>
      </c>
    </row>
    <row r="47" spans="2:39" s="181" customFormat="1" ht="13.7" customHeight="1" x14ac:dyDescent="0.2">
      <c r="B47" s="171"/>
      <c r="C47" s="183" t="str">
        <f t="shared" ref="C47:AM47" si="43">"UPDATE Leader_MajorCivApproachBiases SET Bias = "&amp;REPT(" ",4-LEN(C17))&amp;C17&amp;" WHERE LeaderType = 'LEADER_"&amp;UPPER(C$2)&amp;"'"&amp;REPT(" ",20-LEN(C$2))&amp;" AND MajorCivApproachType = 'MAJOR_CIV_APPROACH_"&amp;UPPER($A17)&amp;"';"</f>
        <v>UPDATE Leader_MajorCivApproachBiases SET Bias =    6 WHERE LeaderType = 'LEADER_AUGUSTUS'             AND MajorCivApproachType = 'MAJOR_CIV_APPROACH_WAR';</v>
      </c>
      <c r="D47" s="183" t="str">
        <f t="shared" si="43"/>
        <v>UPDATE Leader_MajorCivApproachBiases SET Bias =    6 WHERE LeaderType = 'LEADER_ASKIA'                AND MajorCivApproachType = 'MAJOR_CIV_APPROACH_WAR';</v>
      </c>
      <c r="E47" s="183" t="str">
        <f t="shared" si="43"/>
        <v>UPDATE Leader_MajorCivApproachBiases SET Bias =    6 WHERE LeaderType = 'LEADER_GENGHIS_KHAN'         AND MajorCivApproachType = 'MAJOR_CIV_APPROACH_WAR';</v>
      </c>
      <c r="F47" s="183" t="str">
        <f t="shared" si="43"/>
        <v>UPDATE Leader_MajorCivApproachBiases SET Bias =    6 WHERE LeaderType = 'LEADER_HARALD'               AND MajorCivApproachType = 'MAJOR_CIV_APPROACH_WAR';</v>
      </c>
      <c r="G47" s="183" t="str">
        <f t="shared" si="43"/>
        <v>UPDATE Leader_MajorCivApproachBiases SET Bias =    6 WHERE LeaderType = 'LEADER_ISABELLA'             AND MajorCivApproachType = 'MAJOR_CIV_APPROACH_WAR';</v>
      </c>
      <c r="H47" s="183" t="str">
        <f t="shared" si="43"/>
        <v>UPDATE Leader_MajorCivApproachBiases SET Bias =    6 WHERE LeaderType = 'LEADER_NAPOLEON'             AND MajorCivApproachType = 'MAJOR_CIV_APPROACH_WAR';</v>
      </c>
      <c r="I47" s="183" t="str">
        <f t="shared" si="43"/>
        <v>UPDATE Leader_MajorCivApproachBiases SET Bias =    6 WHERE LeaderType = 'LEADER_ODA_NOBUNAGA'         AND MajorCivApproachType = 'MAJOR_CIV_APPROACH_WAR';</v>
      </c>
      <c r="J47" s="183" t="str">
        <f t="shared" si="43"/>
        <v>UPDATE Leader_MajorCivApproachBiases SET Bias =    6 WHERE LeaderType = 'LEADER_THEODORA'             AND MajorCivApproachType = 'MAJOR_CIV_APPROACH_WAR';</v>
      </c>
      <c r="K47" s="183" t="str">
        <f t="shared" si="43"/>
        <v>UPDATE Leader_MajorCivApproachBiases SET Bias =    6 WHERE LeaderType = 'LEADER_ATTILLA'              AND MajorCivApproachType = 'MAJOR_CIV_APPROACH_WAR';</v>
      </c>
      <c r="L47" s="183" t="str">
        <f t="shared" si="43"/>
        <v>UPDATE Leader_MajorCivApproachBiases SET Bias =    6 WHERE LeaderType = 'LEADER_COALITION'            AND MajorCivApproachType = 'MAJOR_CIV_APPROACH_WAR';</v>
      </c>
      <c r="M47" s="183" t="str">
        <f t="shared" si="43"/>
        <v>UPDATE Leader_MajorCivApproachBiases SET Bias =    6 WHERE LeaderType = 'LEADER_ALEXANDER'            AND MajorCivApproachType = 'MAJOR_CIV_APPROACH_WAR';</v>
      </c>
      <c r="N47" s="183" t="str">
        <f t="shared" si="43"/>
        <v>UPDATE Leader_MajorCivApproachBiases SET Bias =    6 WHERE LeaderType = 'LEADER_BISMARCK'             AND MajorCivApproachType = 'MAJOR_CIV_APPROACH_WAR';</v>
      </c>
      <c r="O47" s="183" t="str">
        <f t="shared" si="43"/>
        <v>UPDATE Leader_MajorCivApproachBiases SET Bias =    6 WHERE LeaderType = 'LEADER_CATHERINE'            AND MajorCivApproachType = 'MAJOR_CIV_APPROACH_WAR';</v>
      </c>
      <c r="P47" s="183" t="str">
        <f t="shared" si="43"/>
        <v>UPDATE Leader_MajorCivApproachBiases SET Bias =    6 WHERE LeaderType = 'LEADER_ELIZABETH'            AND MajorCivApproachType = 'MAJOR_CIV_APPROACH_WAR';</v>
      </c>
      <c r="Q47" s="183" t="str">
        <f t="shared" si="43"/>
        <v>UPDATE Leader_MajorCivApproachBiases SET Bias =    6 WHERE LeaderType = 'LEADER_MONTEZUMA'            AND MajorCivApproachType = 'MAJOR_CIV_APPROACH_WAR';</v>
      </c>
      <c r="R47" s="183" t="str">
        <f t="shared" si="43"/>
        <v>UPDATE Leader_MajorCivApproachBiases SET Bias =    6 WHERE LeaderType = 'LEADER_WU_ZETIAN'            AND MajorCivApproachType = 'MAJOR_CIV_APPROACH_WAR';</v>
      </c>
      <c r="S47" s="183" t="str">
        <f t="shared" si="43"/>
        <v>UPDATE Leader_MajorCivApproachBiases SET Bias =    6 WHERE LeaderType = 'LEADER_DIDO'                 AND MajorCivApproachType = 'MAJOR_CIV_APPROACH_WAR';</v>
      </c>
      <c r="T47" s="183" t="str">
        <f t="shared" si="43"/>
        <v>UPDATE Leader_MajorCivApproachBiases SET Bias =    6 WHERE LeaderType = 'LEADER_GUSTAVUS'             AND MajorCivApproachType = 'MAJOR_CIV_APPROACH_WAR';</v>
      </c>
      <c r="U47" s="183" t="str">
        <f t="shared" si="43"/>
        <v>UPDATE Leader_MajorCivApproachBiases SET Bias =    2 WHERE LeaderType = 'LEADER_DIPLOMAT'             AND MajorCivApproachType = 'MAJOR_CIV_APPROACH_WAR';</v>
      </c>
      <c r="V47" s="183" t="str">
        <f t="shared" si="43"/>
        <v>UPDATE Leader_MajorCivApproachBiases SET Bias =  -99 WHERE LeaderType = 'LEADER_GANDHI'               AND MajorCivApproachType = 'MAJOR_CIV_APPROACH_WAR';</v>
      </c>
      <c r="W47" s="183" t="str">
        <f t="shared" si="43"/>
        <v>UPDATE Leader_MajorCivApproachBiases SET Bias =    2 WHERE LeaderType = 'LEADER_KAMEHAMEHA'           AND MajorCivApproachType = 'MAJOR_CIV_APPROACH_WAR';</v>
      </c>
      <c r="X47" s="183" t="str">
        <f t="shared" si="43"/>
        <v>UPDATE Leader_MajorCivApproachBiases SET Bias =    2 WHERE LeaderType = 'LEADER_PACHACUTI'            AND MajorCivApproachType = 'MAJOR_CIV_APPROACH_WAR';</v>
      </c>
      <c r="Y47" s="183" t="str">
        <f t="shared" si="43"/>
        <v>UPDATE Leader_MajorCivApproachBiases SET Bias =    2 WHERE LeaderType = 'LEADER_RAMESSES'             AND MajorCivApproachType = 'MAJOR_CIV_APPROACH_WAR';</v>
      </c>
      <c r="Z47" s="183" t="str">
        <f t="shared" si="43"/>
        <v>UPDATE Leader_MajorCivApproachBiases SET Bias =    2 WHERE LeaderType = 'LEADER_RAMKHAMHAENG'         AND MajorCivApproachType = 'MAJOR_CIV_APPROACH_WAR';</v>
      </c>
      <c r="AA47" s="183" t="str">
        <f t="shared" si="43"/>
        <v>UPDATE Leader_MajorCivApproachBiases SET Bias =    2 WHERE LeaderType = 'LEADER_SEJONG'               AND MajorCivApproachType = 'MAJOR_CIV_APPROACH_WAR';</v>
      </c>
      <c r="AB47" s="183" t="str">
        <f t="shared" si="43"/>
        <v>UPDATE Leader_MajorCivApproachBiases SET Bias =    2 WHERE LeaderType = 'LEADER_MARIA'                AND MajorCivApproachType = 'MAJOR_CIV_APPROACH_WAR';</v>
      </c>
      <c r="AC47" s="183" t="str">
        <f t="shared" si="43"/>
        <v>UPDATE Leader_MajorCivApproachBiases SET Bias =    2 WHERE LeaderType = 'LEADER_HAILE'                AND MajorCivApproachType = 'MAJOR_CIV_APPROACH_WAR';</v>
      </c>
      <c r="AD47" s="183" t="str">
        <f t="shared" si="43"/>
        <v>UPDATE Leader_MajorCivApproachBiases SET Bias =    4 WHERE LeaderType = 'LEADER_EXPANSIONIST'         AND MajorCivApproachType = 'MAJOR_CIV_APPROACH_WAR';</v>
      </c>
      <c r="AE47" s="183" t="str">
        <f t="shared" si="43"/>
        <v>UPDATE Leader_MajorCivApproachBiases SET Bias =    4 WHERE LeaderType = 'LEADER_DARIUS'               AND MajorCivApproachType = 'MAJOR_CIV_APPROACH_WAR';</v>
      </c>
      <c r="AF47" s="183" t="str">
        <f t="shared" si="43"/>
        <v>UPDATE Leader_MajorCivApproachBiases SET Bias =  -99 WHERE LeaderType = 'LEADER_HARUN_AL_RASHID'      AND MajorCivApproachType = 'MAJOR_CIV_APPROACH_WAR';</v>
      </c>
      <c r="AG47" s="183" t="str">
        <f t="shared" si="43"/>
        <v>UPDATE Leader_MajorCivApproachBiases SET Bias =    4 WHERE LeaderType = 'LEADER_HIAWATHA'             AND MajorCivApproachType = 'MAJOR_CIV_APPROACH_WAR';</v>
      </c>
      <c r="AH47" s="183" t="str">
        <f t="shared" si="43"/>
        <v>UPDATE Leader_MajorCivApproachBiases SET Bias =    4 WHERE LeaderType = 'LEADER_NEBUCHADNEZZAR'       AND MajorCivApproachType = 'MAJOR_CIV_APPROACH_WAR';</v>
      </c>
      <c r="AI47" s="183" t="str">
        <f t="shared" si="43"/>
        <v>UPDATE Leader_MajorCivApproachBiases SET Bias =    4 WHERE LeaderType = 'LEADER_SULEIMAN'             AND MajorCivApproachType = 'MAJOR_CIV_APPROACH_WAR';</v>
      </c>
      <c r="AJ47" s="183" t="str">
        <f t="shared" si="43"/>
        <v>UPDATE Leader_MajorCivApproachBiases SET Bias =    4 WHERE LeaderType = 'LEADER_WASHINGTON'           AND MajorCivApproachType = 'MAJOR_CIV_APPROACH_WAR';</v>
      </c>
      <c r="AK47" s="183" t="str">
        <f t="shared" si="43"/>
        <v>UPDATE Leader_MajorCivApproachBiases SET Bias =    4 WHERE LeaderType = 'LEADER_PACAL'                AND MajorCivApproachType = 'MAJOR_CIV_APPROACH_WAR';</v>
      </c>
      <c r="AL47" s="183" t="str">
        <f t="shared" si="43"/>
        <v>UPDATE Leader_MajorCivApproachBiases SET Bias =  -99 WHERE LeaderType = 'LEADER_WILLIAM'              AND MajorCivApproachType = 'MAJOR_CIV_APPROACH_WAR';</v>
      </c>
      <c r="AM47" s="183" t="str">
        <f t="shared" si="43"/>
        <v>UPDATE Leader_MajorCivApproachBiases SET Bias =    4 WHERE LeaderType = 'LEADER_BOUDICA'              AND MajorCivApproachType = 'MAJOR_CIV_APPROACH_WAR';</v>
      </c>
    </row>
    <row r="48" spans="2:39" s="181" customFormat="1" ht="13.7" customHeight="1" x14ac:dyDescent="0.2">
      <c r="C48" s="183" t="str">
        <f t="shared" ref="C48:AM48" si="44">"UPDATE Leader_MajorCivApproachBiases SET Bias = "&amp;REPT(" ",4-LEN(C18))&amp;C18&amp;" WHERE LeaderType = 'LEADER_"&amp;UPPER(C$2)&amp;"'"&amp;REPT(" ",20-LEN(C$2))&amp;" AND MajorCivApproachType = 'MAJOR_CIV_APPROACH_"&amp;UPPER($A18)&amp;"';"</f>
        <v>UPDATE Leader_MajorCivApproachBiases SET Bias =    4 WHERE LeaderType = 'LEADER_AUGUSTUS'             AND MajorCivApproachType = 'MAJOR_CIV_APPROACH_HOSTILE';</v>
      </c>
      <c r="D48" s="183" t="str">
        <f t="shared" si="44"/>
        <v>UPDATE Leader_MajorCivApproachBiases SET Bias =    4 WHERE LeaderType = 'LEADER_ASKIA'                AND MajorCivApproachType = 'MAJOR_CIV_APPROACH_HOSTILE';</v>
      </c>
      <c r="E48" s="183" t="str">
        <f t="shared" si="44"/>
        <v>UPDATE Leader_MajorCivApproachBiases SET Bias =    4 WHERE LeaderType = 'LEADER_GENGHIS_KHAN'         AND MajorCivApproachType = 'MAJOR_CIV_APPROACH_HOSTILE';</v>
      </c>
      <c r="F48" s="183" t="str">
        <f t="shared" si="44"/>
        <v>UPDATE Leader_MajorCivApproachBiases SET Bias =    4 WHERE LeaderType = 'LEADER_HARALD'               AND MajorCivApproachType = 'MAJOR_CIV_APPROACH_HOSTILE';</v>
      </c>
      <c r="G48" s="183" t="str">
        <f t="shared" si="44"/>
        <v>UPDATE Leader_MajorCivApproachBiases SET Bias =    4 WHERE LeaderType = 'LEADER_ISABELLA'             AND MajorCivApproachType = 'MAJOR_CIV_APPROACH_HOSTILE';</v>
      </c>
      <c r="H48" s="183" t="str">
        <f t="shared" si="44"/>
        <v>UPDATE Leader_MajorCivApproachBiases SET Bias =    4 WHERE LeaderType = 'LEADER_NAPOLEON'             AND MajorCivApproachType = 'MAJOR_CIV_APPROACH_HOSTILE';</v>
      </c>
      <c r="I48" s="183" t="str">
        <f t="shared" si="44"/>
        <v>UPDATE Leader_MajorCivApproachBiases SET Bias =    4 WHERE LeaderType = 'LEADER_ODA_NOBUNAGA'         AND MajorCivApproachType = 'MAJOR_CIV_APPROACH_HOSTILE';</v>
      </c>
      <c r="J48" s="183" t="str">
        <f t="shared" si="44"/>
        <v>UPDATE Leader_MajorCivApproachBiases SET Bias =    4 WHERE LeaderType = 'LEADER_THEODORA'             AND MajorCivApproachType = 'MAJOR_CIV_APPROACH_HOSTILE';</v>
      </c>
      <c r="K48" s="183" t="str">
        <f t="shared" si="44"/>
        <v>UPDATE Leader_MajorCivApproachBiases SET Bias =    4 WHERE LeaderType = 'LEADER_ATTILLA'              AND MajorCivApproachType = 'MAJOR_CIV_APPROACH_HOSTILE';</v>
      </c>
      <c r="L48" s="183" t="str">
        <f t="shared" si="44"/>
        <v>UPDATE Leader_MajorCivApproachBiases SET Bias =    4 WHERE LeaderType = 'LEADER_COALITION'            AND MajorCivApproachType = 'MAJOR_CIV_APPROACH_HOSTILE';</v>
      </c>
      <c r="M48" s="183" t="str">
        <f t="shared" si="44"/>
        <v>UPDATE Leader_MajorCivApproachBiases SET Bias =    4 WHERE LeaderType = 'LEADER_ALEXANDER'            AND MajorCivApproachType = 'MAJOR_CIV_APPROACH_HOSTILE';</v>
      </c>
      <c r="N48" s="183" t="str">
        <f t="shared" si="44"/>
        <v>UPDATE Leader_MajorCivApproachBiases SET Bias =    4 WHERE LeaderType = 'LEADER_BISMARCK'             AND MajorCivApproachType = 'MAJOR_CIV_APPROACH_HOSTILE';</v>
      </c>
      <c r="O48" s="183" t="str">
        <f t="shared" si="44"/>
        <v>UPDATE Leader_MajorCivApproachBiases SET Bias =    4 WHERE LeaderType = 'LEADER_CATHERINE'            AND MajorCivApproachType = 'MAJOR_CIV_APPROACH_HOSTILE';</v>
      </c>
      <c r="P48" s="183" t="str">
        <f t="shared" si="44"/>
        <v>UPDATE Leader_MajorCivApproachBiases SET Bias =    4 WHERE LeaderType = 'LEADER_ELIZABETH'            AND MajorCivApproachType = 'MAJOR_CIV_APPROACH_HOSTILE';</v>
      </c>
      <c r="Q48" s="183" t="str">
        <f t="shared" si="44"/>
        <v>UPDATE Leader_MajorCivApproachBiases SET Bias =    4 WHERE LeaderType = 'LEADER_MONTEZUMA'            AND MajorCivApproachType = 'MAJOR_CIV_APPROACH_HOSTILE';</v>
      </c>
      <c r="R48" s="183" t="str">
        <f t="shared" si="44"/>
        <v>UPDATE Leader_MajorCivApproachBiases SET Bias =    4 WHERE LeaderType = 'LEADER_WU_ZETIAN'            AND MajorCivApproachType = 'MAJOR_CIV_APPROACH_HOSTILE';</v>
      </c>
      <c r="S48" s="183" t="str">
        <f t="shared" si="44"/>
        <v>UPDATE Leader_MajorCivApproachBiases SET Bias =    4 WHERE LeaderType = 'LEADER_DIDO'                 AND MajorCivApproachType = 'MAJOR_CIV_APPROACH_HOSTILE';</v>
      </c>
      <c r="T48" s="183" t="str">
        <f t="shared" si="44"/>
        <v>UPDATE Leader_MajorCivApproachBiases SET Bias =    4 WHERE LeaderType = 'LEADER_GUSTAVUS'             AND MajorCivApproachType = 'MAJOR_CIV_APPROACH_HOSTILE';</v>
      </c>
      <c r="U48" s="183" t="str">
        <f t="shared" si="44"/>
        <v>UPDATE Leader_MajorCivApproachBiases SET Bias =    0 WHERE LeaderType = 'LEADER_DIPLOMAT'             AND MajorCivApproachType = 'MAJOR_CIV_APPROACH_HOSTILE';</v>
      </c>
      <c r="V48" s="183" t="str">
        <f t="shared" si="44"/>
        <v>UPDATE Leader_MajorCivApproachBiases SET Bias =    0 WHERE LeaderType = 'LEADER_GANDHI'               AND MajorCivApproachType = 'MAJOR_CIV_APPROACH_HOSTILE';</v>
      </c>
      <c r="W48" s="183" t="str">
        <f t="shared" si="44"/>
        <v>UPDATE Leader_MajorCivApproachBiases SET Bias =    0 WHERE LeaderType = 'LEADER_KAMEHAMEHA'           AND MajorCivApproachType = 'MAJOR_CIV_APPROACH_HOSTILE';</v>
      </c>
      <c r="X48" s="183" t="str">
        <f t="shared" si="44"/>
        <v>UPDATE Leader_MajorCivApproachBiases SET Bias =    0 WHERE LeaderType = 'LEADER_PACHACUTI'            AND MajorCivApproachType = 'MAJOR_CIV_APPROACH_HOSTILE';</v>
      </c>
      <c r="Y48" s="183" t="str">
        <f t="shared" si="44"/>
        <v>UPDATE Leader_MajorCivApproachBiases SET Bias =    0 WHERE LeaderType = 'LEADER_RAMESSES'             AND MajorCivApproachType = 'MAJOR_CIV_APPROACH_HOSTILE';</v>
      </c>
      <c r="Z48" s="183" t="str">
        <f t="shared" si="44"/>
        <v>UPDATE Leader_MajorCivApproachBiases SET Bias =    0 WHERE LeaderType = 'LEADER_RAMKHAMHAENG'         AND MajorCivApproachType = 'MAJOR_CIV_APPROACH_HOSTILE';</v>
      </c>
      <c r="AA48" s="183" t="str">
        <f t="shared" si="44"/>
        <v>UPDATE Leader_MajorCivApproachBiases SET Bias =    0 WHERE LeaderType = 'LEADER_SEJONG'               AND MajorCivApproachType = 'MAJOR_CIV_APPROACH_HOSTILE';</v>
      </c>
      <c r="AB48" s="183" t="str">
        <f t="shared" si="44"/>
        <v>UPDATE Leader_MajorCivApproachBiases SET Bias =    0 WHERE LeaderType = 'LEADER_MARIA'                AND MajorCivApproachType = 'MAJOR_CIV_APPROACH_HOSTILE';</v>
      </c>
      <c r="AC48" s="183" t="str">
        <f t="shared" si="44"/>
        <v>UPDATE Leader_MajorCivApproachBiases SET Bias =    0 WHERE LeaderType = 'LEADER_HAILE'                AND MajorCivApproachType = 'MAJOR_CIV_APPROACH_HOSTILE';</v>
      </c>
      <c r="AD48" s="183" t="str">
        <f t="shared" si="44"/>
        <v>UPDATE Leader_MajorCivApproachBiases SET Bias =    4 WHERE LeaderType = 'LEADER_EXPANSIONIST'         AND MajorCivApproachType = 'MAJOR_CIV_APPROACH_HOSTILE';</v>
      </c>
      <c r="AE48" s="183" t="str">
        <f t="shared" si="44"/>
        <v>UPDATE Leader_MajorCivApproachBiases SET Bias =    4 WHERE LeaderType = 'LEADER_DARIUS'               AND MajorCivApproachType = 'MAJOR_CIV_APPROACH_HOSTILE';</v>
      </c>
      <c r="AF48" s="183" t="str">
        <f t="shared" si="44"/>
        <v>UPDATE Leader_MajorCivApproachBiases SET Bias =    4 WHERE LeaderType = 'LEADER_HARUN_AL_RASHID'      AND MajorCivApproachType = 'MAJOR_CIV_APPROACH_HOSTILE';</v>
      </c>
      <c r="AG48" s="183" t="str">
        <f t="shared" si="44"/>
        <v>UPDATE Leader_MajorCivApproachBiases SET Bias =    4 WHERE LeaderType = 'LEADER_HIAWATHA'             AND MajorCivApproachType = 'MAJOR_CIV_APPROACH_HOSTILE';</v>
      </c>
      <c r="AH48" s="183" t="str">
        <f t="shared" si="44"/>
        <v>UPDATE Leader_MajorCivApproachBiases SET Bias =    4 WHERE LeaderType = 'LEADER_NEBUCHADNEZZAR'       AND MajorCivApproachType = 'MAJOR_CIV_APPROACH_HOSTILE';</v>
      </c>
      <c r="AI48" s="183" t="str">
        <f t="shared" si="44"/>
        <v>UPDATE Leader_MajorCivApproachBiases SET Bias =    4 WHERE LeaderType = 'LEADER_SULEIMAN'             AND MajorCivApproachType = 'MAJOR_CIV_APPROACH_HOSTILE';</v>
      </c>
      <c r="AJ48" s="183" t="str">
        <f t="shared" si="44"/>
        <v>UPDATE Leader_MajorCivApproachBiases SET Bias =    4 WHERE LeaderType = 'LEADER_WASHINGTON'           AND MajorCivApproachType = 'MAJOR_CIV_APPROACH_HOSTILE';</v>
      </c>
      <c r="AK48" s="183" t="str">
        <f t="shared" si="44"/>
        <v>UPDATE Leader_MajorCivApproachBiases SET Bias =    4 WHERE LeaderType = 'LEADER_PACAL'                AND MajorCivApproachType = 'MAJOR_CIV_APPROACH_HOSTILE';</v>
      </c>
      <c r="AL48" s="183" t="str">
        <f t="shared" si="44"/>
        <v>UPDATE Leader_MajorCivApproachBiases SET Bias =    4 WHERE LeaderType = 'LEADER_WILLIAM'              AND MajorCivApproachType = 'MAJOR_CIV_APPROACH_HOSTILE';</v>
      </c>
      <c r="AM48" s="183" t="str">
        <f t="shared" si="44"/>
        <v>UPDATE Leader_MajorCivApproachBiases SET Bias =    4 WHERE LeaderType = 'LEADER_BOUDICA'              AND MajorCivApproachType = 'MAJOR_CIV_APPROACH_HOSTILE';</v>
      </c>
    </row>
    <row r="49" spans="2:40" s="181" customFormat="1" ht="13.7" customHeight="1" x14ac:dyDescent="0.2">
      <c r="C49" s="183" t="str">
        <f t="shared" ref="C49:AM49" si="45">"UPDATE Leader_MajorCivApproachBiases SET Bias = "&amp;REPT(" ",4-LEN(C19))&amp;C19&amp;" WHERE LeaderType = 'LEADER_"&amp;UPPER(C$2)&amp;"'"&amp;REPT(" ",20-LEN(C$2))&amp;" AND MajorCivApproachType = 'MAJOR_CIV_APPROACH_"&amp;UPPER($A19)&amp;"';"</f>
        <v>UPDATE Leader_MajorCivApproachBiases SET Bias =    8 WHERE LeaderType = 'LEADER_AUGUSTUS'             AND MajorCivApproachType = 'MAJOR_CIV_APPROACH_DECEPTIVE';</v>
      </c>
      <c r="D49" s="183" t="str">
        <f t="shared" si="45"/>
        <v>UPDATE Leader_MajorCivApproachBiases SET Bias =    0 WHERE LeaderType = 'LEADER_ASKIA'                AND MajorCivApproachType = 'MAJOR_CIV_APPROACH_DECEPTIVE';</v>
      </c>
      <c r="E49" s="183" t="str">
        <f t="shared" si="45"/>
        <v>UPDATE Leader_MajorCivApproachBiases SET Bias =    8 WHERE LeaderType = 'LEADER_GENGHIS_KHAN'         AND MajorCivApproachType = 'MAJOR_CIV_APPROACH_DECEPTIVE';</v>
      </c>
      <c r="F49" s="183" t="str">
        <f t="shared" si="45"/>
        <v>UPDATE Leader_MajorCivApproachBiases SET Bias =    8 WHERE LeaderType = 'LEADER_HARALD'               AND MajorCivApproachType = 'MAJOR_CIV_APPROACH_DECEPTIVE';</v>
      </c>
      <c r="G49" s="183" t="str">
        <f t="shared" si="45"/>
        <v>UPDATE Leader_MajorCivApproachBiases SET Bias =    8 WHERE LeaderType = 'LEADER_ISABELLA'             AND MajorCivApproachType = 'MAJOR_CIV_APPROACH_DECEPTIVE';</v>
      </c>
      <c r="H49" s="183" t="str">
        <f t="shared" si="45"/>
        <v>UPDATE Leader_MajorCivApproachBiases SET Bias =    8 WHERE LeaderType = 'LEADER_NAPOLEON'             AND MajorCivApproachType = 'MAJOR_CIV_APPROACH_DECEPTIVE';</v>
      </c>
      <c r="I49" s="183" t="str">
        <f t="shared" si="45"/>
        <v>UPDATE Leader_MajorCivApproachBiases SET Bias =    0 WHERE LeaderType = 'LEADER_ODA_NOBUNAGA'         AND MajorCivApproachType = 'MAJOR_CIV_APPROACH_DECEPTIVE';</v>
      </c>
      <c r="J49" s="183" t="str">
        <f t="shared" si="45"/>
        <v>UPDATE Leader_MajorCivApproachBiases SET Bias =    8 WHERE LeaderType = 'LEADER_THEODORA'             AND MajorCivApproachType = 'MAJOR_CIV_APPROACH_DECEPTIVE';</v>
      </c>
      <c r="K49" s="183" t="str">
        <f t="shared" si="45"/>
        <v>UPDATE Leader_MajorCivApproachBiases SET Bias =    8 WHERE LeaderType = 'LEADER_ATTILLA'              AND MajorCivApproachType = 'MAJOR_CIV_APPROACH_DECEPTIVE';</v>
      </c>
      <c r="L49" s="183" t="str">
        <f t="shared" si="45"/>
        <v>UPDATE Leader_MajorCivApproachBiases SET Bias =    0 WHERE LeaderType = 'LEADER_COALITION'            AND MajorCivApproachType = 'MAJOR_CIV_APPROACH_DECEPTIVE';</v>
      </c>
      <c r="M49" s="183" t="str">
        <f t="shared" si="45"/>
        <v>UPDATE Leader_MajorCivApproachBiases SET Bias =    8 WHERE LeaderType = 'LEADER_ALEXANDER'            AND MajorCivApproachType = 'MAJOR_CIV_APPROACH_DECEPTIVE';</v>
      </c>
      <c r="N49" s="183" t="str">
        <f t="shared" si="45"/>
        <v>UPDATE Leader_MajorCivApproachBiases SET Bias =    0 WHERE LeaderType = 'LEADER_BISMARCK'             AND MajorCivApproachType = 'MAJOR_CIV_APPROACH_DECEPTIVE';</v>
      </c>
      <c r="O49" s="183" t="str">
        <f t="shared" si="45"/>
        <v>UPDATE Leader_MajorCivApproachBiases SET Bias =    0 WHERE LeaderType = 'LEADER_CATHERINE'            AND MajorCivApproachType = 'MAJOR_CIV_APPROACH_DECEPTIVE';</v>
      </c>
      <c r="P49" s="183" t="str">
        <f t="shared" si="45"/>
        <v>UPDATE Leader_MajorCivApproachBiases SET Bias =    0 WHERE LeaderType = 'LEADER_ELIZABETH'            AND MajorCivApproachType = 'MAJOR_CIV_APPROACH_DECEPTIVE';</v>
      </c>
      <c r="Q49" s="183" t="str">
        <f t="shared" si="45"/>
        <v>UPDATE Leader_MajorCivApproachBiases SET Bias =    8 WHERE LeaderType = 'LEADER_MONTEZUMA'            AND MajorCivApproachType = 'MAJOR_CIV_APPROACH_DECEPTIVE';</v>
      </c>
      <c r="R49" s="183" t="str">
        <f t="shared" si="45"/>
        <v>UPDATE Leader_MajorCivApproachBiases SET Bias =    0 WHERE LeaderType = 'LEADER_WU_ZETIAN'            AND MajorCivApproachType = 'MAJOR_CIV_APPROACH_DECEPTIVE';</v>
      </c>
      <c r="S49" s="183" t="str">
        <f t="shared" si="45"/>
        <v>UPDATE Leader_MajorCivApproachBiases SET Bias =    0 WHERE LeaderType = 'LEADER_DIDO'                 AND MajorCivApproachType = 'MAJOR_CIV_APPROACH_DECEPTIVE';</v>
      </c>
      <c r="T49" s="183" t="str">
        <f t="shared" si="45"/>
        <v>UPDATE Leader_MajorCivApproachBiases SET Bias =    0 WHERE LeaderType = 'LEADER_GUSTAVUS'             AND MajorCivApproachType = 'MAJOR_CIV_APPROACH_DECEPTIVE';</v>
      </c>
      <c r="U49" s="183" t="str">
        <f t="shared" si="45"/>
        <v>UPDATE Leader_MajorCivApproachBiases SET Bias =    0 WHERE LeaderType = 'LEADER_DIPLOMAT'             AND MajorCivApproachType = 'MAJOR_CIV_APPROACH_DECEPTIVE';</v>
      </c>
      <c r="V49" s="183" t="str">
        <f t="shared" si="45"/>
        <v>UPDATE Leader_MajorCivApproachBiases SET Bias =    0 WHERE LeaderType = 'LEADER_GANDHI'               AND MajorCivApproachType = 'MAJOR_CIV_APPROACH_DECEPTIVE';</v>
      </c>
      <c r="W49" s="183" t="str">
        <f t="shared" si="45"/>
        <v>UPDATE Leader_MajorCivApproachBiases SET Bias =    0 WHERE LeaderType = 'LEADER_KAMEHAMEHA'           AND MajorCivApproachType = 'MAJOR_CIV_APPROACH_DECEPTIVE';</v>
      </c>
      <c r="X49" s="183" t="str">
        <f t="shared" si="45"/>
        <v>UPDATE Leader_MajorCivApproachBiases SET Bias =    0 WHERE LeaderType = 'LEADER_PACHACUTI'            AND MajorCivApproachType = 'MAJOR_CIV_APPROACH_DECEPTIVE';</v>
      </c>
      <c r="Y49" s="183" t="str">
        <f t="shared" si="45"/>
        <v>UPDATE Leader_MajorCivApproachBiases SET Bias =    0 WHERE LeaderType = 'LEADER_RAMESSES'             AND MajorCivApproachType = 'MAJOR_CIV_APPROACH_DECEPTIVE';</v>
      </c>
      <c r="Z49" s="183" t="str">
        <f t="shared" si="45"/>
        <v>UPDATE Leader_MajorCivApproachBiases SET Bias =    0 WHERE LeaderType = 'LEADER_RAMKHAMHAENG'         AND MajorCivApproachType = 'MAJOR_CIV_APPROACH_DECEPTIVE';</v>
      </c>
      <c r="AA49" s="183" t="str">
        <f t="shared" si="45"/>
        <v>UPDATE Leader_MajorCivApproachBiases SET Bias =    0 WHERE LeaderType = 'LEADER_SEJONG'               AND MajorCivApproachType = 'MAJOR_CIV_APPROACH_DECEPTIVE';</v>
      </c>
      <c r="AB49" s="183" t="str">
        <f t="shared" si="45"/>
        <v>UPDATE Leader_MajorCivApproachBiases SET Bias =    0 WHERE LeaderType = 'LEADER_MARIA'                AND MajorCivApproachType = 'MAJOR_CIV_APPROACH_DECEPTIVE';</v>
      </c>
      <c r="AC49" s="183" t="str">
        <f t="shared" si="45"/>
        <v>UPDATE Leader_MajorCivApproachBiases SET Bias =    0 WHERE LeaderType = 'LEADER_HAILE'                AND MajorCivApproachType = 'MAJOR_CIV_APPROACH_DECEPTIVE';</v>
      </c>
      <c r="AD49" s="183" t="str">
        <f t="shared" si="45"/>
        <v>UPDATE Leader_MajorCivApproachBiases SET Bias =    0 WHERE LeaderType = 'LEADER_EXPANSIONIST'         AND MajorCivApproachType = 'MAJOR_CIV_APPROACH_DECEPTIVE';</v>
      </c>
      <c r="AE49" s="183" t="str">
        <f t="shared" si="45"/>
        <v>UPDATE Leader_MajorCivApproachBiases SET Bias =    0 WHERE LeaderType = 'LEADER_DARIUS'               AND MajorCivApproachType = 'MAJOR_CIV_APPROACH_DECEPTIVE';</v>
      </c>
      <c r="AF49" s="183" t="str">
        <f t="shared" si="45"/>
        <v>UPDATE Leader_MajorCivApproachBiases SET Bias =    0 WHERE LeaderType = 'LEADER_HARUN_AL_RASHID'      AND MajorCivApproachType = 'MAJOR_CIV_APPROACH_DECEPTIVE';</v>
      </c>
      <c r="AG49" s="183" t="str">
        <f t="shared" si="45"/>
        <v>UPDATE Leader_MajorCivApproachBiases SET Bias =    0 WHERE LeaderType = 'LEADER_HIAWATHA'             AND MajorCivApproachType = 'MAJOR_CIV_APPROACH_DECEPTIVE';</v>
      </c>
      <c r="AH49" s="183" t="str">
        <f t="shared" si="45"/>
        <v>UPDATE Leader_MajorCivApproachBiases SET Bias =    0 WHERE LeaderType = 'LEADER_NEBUCHADNEZZAR'       AND MajorCivApproachType = 'MAJOR_CIV_APPROACH_DECEPTIVE';</v>
      </c>
      <c r="AI49" s="183" t="str">
        <f t="shared" si="45"/>
        <v>UPDATE Leader_MajorCivApproachBiases SET Bias =    0 WHERE LeaderType = 'LEADER_SULEIMAN'             AND MajorCivApproachType = 'MAJOR_CIV_APPROACH_DECEPTIVE';</v>
      </c>
      <c r="AJ49" s="183" t="str">
        <f t="shared" si="45"/>
        <v>UPDATE Leader_MajorCivApproachBiases SET Bias =    0 WHERE LeaderType = 'LEADER_WASHINGTON'           AND MajorCivApproachType = 'MAJOR_CIV_APPROACH_DECEPTIVE';</v>
      </c>
      <c r="AK49" s="183" t="str">
        <f t="shared" si="45"/>
        <v>UPDATE Leader_MajorCivApproachBiases SET Bias =    0 WHERE LeaderType = 'LEADER_PACAL'                AND MajorCivApproachType = 'MAJOR_CIV_APPROACH_DECEPTIVE';</v>
      </c>
      <c r="AL49" s="183" t="str">
        <f t="shared" si="45"/>
        <v>UPDATE Leader_MajorCivApproachBiases SET Bias =    0 WHERE LeaderType = 'LEADER_WILLIAM'              AND MajorCivApproachType = 'MAJOR_CIV_APPROACH_DECEPTIVE';</v>
      </c>
      <c r="AM49" s="183" t="str">
        <f t="shared" si="45"/>
        <v>UPDATE Leader_MajorCivApproachBiases SET Bias =    0 WHERE LeaderType = 'LEADER_BOUDICA'              AND MajorCivApproachType = 'MAJOR_CIV_APPROACH_DECEPTIVE';</v>
      </c>
    </row>
    <row r="50" spans="2:40" s="181" customFormat="1" ht="13.7" customHeight="1" x14ac:dyDescent="0.2">
      <c r="C50" s="183" t="str">
        <f t="shared" ref="C50:AM50" si="46">"UPDATE Leader_MajorCivApproachBiases SET Bias = "&amp;REPT(" ",4-LEN(C20))&amp;C20&amp;" WHERE LeaderType = 'LEADER_"&amp;UPPER(C$2)&amp;"'"&amp;REPT(" ",20-LEN(C$2))&amp;" AND MajorCivApproachType = 'MAJOR_CIV_APPROACH_"&amp;UPPER($A20)&amp;"';"</f>
        <v>UPDATE Leader_MajorCivApproachBiases SET Bias =    4 WHERE LeaderType = 'LEADER_AUGUSTUS'             AND MajorCivApproachType = 'MAJOR_CIV_APPROACH_GUARDED';</v>
      </c>
      <c r="D50" s="183" t="str">
        <f t="shared" si="46"/>
        <v>UPDATE Leader_MajorCivApproachBiases SET Bias =    4 WHERE LeaderType = 'LEADER_ASKIA'                AND MajorCivApproachType = 'MAJOR_CIV_APPROACH_GUARDED';</v>
      </c>
      <c r="E50" s="183" t="str">
        <f t="shared" si="46"/>
        <v>UPDATE Leader_MajorCivApproachBiases SET Bias =    4 WHERE LeaderType = 'LEADER_GENGHIS_KHAN'         AND MajorCivApproachType = 'MAJOR_CIV_APPROACH_GUARDED';</v>
      </c>
      <c r="F50" s="183" t="str">
        <f t="shared" si="46"/>
        <v>UPDATE Leader_MajorCivApproachBiases SET Bias =    4 WHERE LeaderType = 'LEADER_HARALD'               AND MajorCivApproachType = 'MAJOR_CIV_APPROACH_GUARDED';</v>
      </c>
      <c r="G50" s="183" t="str">
        <f t="shared" si="46"/>
        <v>UPDATE Leader_MajorCivApproachBiases SET Bias =    4 WHERE LeaderType = 'LEADER_ISABELLA'             AND MajorCivApproachType = 'MAJOR_CIV_APPROACH_GUARDED';</v>
      </c>
      <c r="H50" s="183" t="str">
        <f t="shared" si="46"/>
        <v>UPDATE Leader_MajorCivApproachBiases SET Bias =    4 WHERE LeaderType = 'LEADER_NAPOLEON'             AND MajorCivApproachType = 'MAJOR_CIV_APPROACH_GUARDED';</v>
      </c>
      <c r="I50" s="183" t="str">
        <f t="shared" si="46"/>
        <v>UPDATE Leader_MajorCivApproachBiases SET Bias =    4 WHERE LeaderType = 'LEADER_ODA_NOBUNAGA'         AND MajorCivApproachType = 'MAJOR_CIV_APPROACH_GUARDED';</v>
      </c>
      <c r="J50" s="183" t="str">
        <f t="shared" si="46"/>
        <v>UPDATE Leader_MajorCivApproachBiases SET Bias =    4 WHERE LeaderType = 'LEADER_THEODORA'             AND MajorCivApproachType = 'MAJOR_CIV_APPROACH_GUARDED';</v>
      </c>
      <c r="K50" s="183" t="str">
        <f t="shared" si="46"/>
        <v>UPDATE Leader_MajorCivApproachBiases SET Bias =    4 WHERE LeaderType = 'LEADER_ATTILLA'              AND MajorCivApproachType = 'MAJOR_CIV_APPROACH_GUARDED';</v>
      </c>
      <c r="L50" s="183" t="str">
        <f t="shared" si="46"/>
        <v>UPDATE Leader_MajorCivApproachBiases SET Bias =    6 WHERE LeaderType = 'LEADER_COALITION'            AND MajorCivApproachType = 'MAJOR_CIV_APPROACH_GUARDED';</v>
      </c>
      <c r="M50" s="183" t="str">
        <f t="shared" si="46"/>
        <v>UPDATE Leader_MajorCivApproachBiases SET Bias =    6 WHERE LeaderType = 'LEADER_ALEXANDER'            AND MajorCivApproachType = 'MAJOR_CIV_APPROACH_GUARDED';</v>
      </c>
      <c r="N50" s="183" t="str">
        <f t="shared" si="46"/>
        <v>UPDATE Leader_MajorCivApproachBiases SET Bias =    6 WHERE LeaderType = 'LEADER_BISMARCK'             AND MajorCivApproachType = 'MAJOR_CIV_APPROACH_GUARDED';</v>
      </c>
      <c r="O50" s="183" t="str">
        <f t="shared" si="46"/>
        <v>UPDATE Leader_MajorCivApproachBiases SET Bias =    6 WHERE LeaderType = 'LEADER_CATHERINE'            AND MajorCivApproachType = 'MAJOR_CIV_APPROACH_GUARDED';</v>
      </c>
      <c r="P50" s="183" t="str">
        <f t="shared" si="46"/>
        <v>UPDATE Leader_MajorCivApproachBiases SET Bias =    6 WHERE LeaderType = 'LEADER_ELIZABETH'            AND MajorCivApproachType = 'MAJOR_CIV_APPROACH_GUARDED';</v>
      </c>
      <c r="Q50" s="183" t="str">
        <f t="shared" si="46"/>
        <v>UPDATE Leader_MajorCivApproachBiases SET Bias =    6 WHERE LeaderType = 'LEADER_MONTEZUMA'            AND MajorCivApproachType = 'MAJOR_CIV_APPROACH_GUARDED';</v>
      </c>
      <c r="R50" s="183" t="str">
        <f t="shared" si="46"/>
        <v>UPDATE Leader_MajorCivApproachBiases SET Bias =    6 WHERE LeaderType = 'LEADER_WU_ZETIAN'            AND MajorCivApproachType = 'MAJOR_CIV_APPROACH_GUARDED';</v>
      </c>
      <c r="S50" s="183" t="str">
        <f t="shared" si="46"/>
        <v>UPDATE Leader_MajorCivApproachBiases SET Bias =    6 WHERE LeaderType = 'LEADER_DIDO'                 AND MajorCivApproachType = 'MAJOR_CIV_APPROACH_GUARDED';</v>
      </c>
      <c r="T50" s="183" t="str">
        <f t="shared" si="46"/>
        <v>UPDATE Leader_MajorCivApproachBiases SET Bias =    6 WHERE LeaderType = 'LEADER_GUSTAVUS'             AND MajorCivApproachType = 'MAJOR_CIV_APPROACH_GUARDED';</v>
      </c>
      <c r="U50" s="183" t="str">
        <f t="shared" si="46"/>
        <v>UPDATE Leader_MajorCivApproachBiases SET Bias =    4 WHERE LeaderType = 'LEADER_DIPLOMAT'             AND MajorCivApproachType = 'MAJOR_CIV_APPROACH_GUARDED';</v>
      </c>
      <c r="V50" s="183" t="str">
        <f t="shared" si="46"/>
        <v>UPDATE Leader_MajorCivApproachBiases SET Bias =    4 WHERE LeaderType = 'LEADER_GANDHI'               AND MajorCivApproachType = 'MAJOR_CIV_APPROACH_GUARDED';</v>
      </c>
      <c r="W50" s="183" t="str">
        <f t="shared" si="46"/>
        <v>UPDATE Leader_MajorCivApproachBiases SET Bias =    4 WHERE LeaderType = 'LEADER_KAMEHAMEHA'           AND MajorCivApproachType = 'MAJOR_CIV_APPROACH_GUARDED';</v>
      </c>
      <c r="X50" s="183" t="str">
        <f t="shared" si="46"/>
        <v>UPDATE Leader_MajorCivApproachBiases SET Bias =    4 WHERE LeaderType = 'LEADER_PACHACUTI'            AND MajorCivApproachType = 'MAJOR_CIV_APPROACH_GUARDED';</v>
      </c>
      <c r="Y50" s="183" t="str">
        <f t="shared" si="46"/>
        <v>UPDATE Leader_MajorCivApproachBiases SET Bias =    4 WHERE LeaderType = 'LEADER_RAMESSES'             AND MajorCivApproachType = 'MAJOR_CIV_APPROACH_GUARDED';</v>
      </c>
      <c r="Z50" s="183" t="str">
        <f t="shared" si="46"/>
        <v>UPDATE Leader_MajorCivApproachBiases SET Bias =    4 WHERE LeaderType = 'LEADER_RAMKHAMHAENG'         AND MajorCivApproachType = 'MAJOR_CIV_APPROACH_GUARDED';</v>
      </c>
      <c r="AA50" s="183" t="str">
        <f t="shared" si="46"/>
        <v>UPDATE Leader_MajorCivApproachBiases SET Bias =    4 WHERE LeaderType = 'LEADER_SEJONG'               AND MajorCivApproachType = 'MAJOR_CIV_APPROACH_GUARDED';</v>
      </c>
      <c r="AB50" s="183" t="str">
        <f t="shared" si="46"/>
        <v>UPDATE Leader_MajorCivApproachBiases SET Bias =    4 WHERE LeaderType = 'LEADER_MARIA'                AND MajorCivApproachType = 'MAJOR_CIV_APPROACH_GUARDED';</v>
      </c>
      <c r="AC50" s="183" t="str">
        <f t="shared" si="46"/>
        <v>UPDATE Leader_MajorCivApproachBiases SET Bias =    4 WHERE LeaderType = 'LEADER_HAILE'                AND MajorCivApproachType = 'MAJOR_CIV_APPROACH_GUARDED';</v>
      </c>
      <c r="AD50" s="183" t="str">
        <f t="shared" si="46"/>
        <v>UPDATE Leader_MajorCivApproachBiases SET Bias =    4 WHERE LeaderType = 'LEADER_EXPANSIONIST'         AND MajorCivApproachType = 'MAJOR_CIV_APPROACH_GUARDED';</v>
      </c>
      <c r="AE50" s="183" t="str">
        <f t="shared" si="46"/>
        <v>UPDATE Leader_MajorCivApproachBiases SET Bias =    4 WHERE LeaderType = 'LEADER_DARIUS'               AND MajorCivApproachType = 'MAJOR_CIV_APPROACH_GUARDED';</v>
      </c>
      <c r="AF50" s="183" t="str">
        <f t="shared" si="46"/>
        <v>UPDATE Leader_MajorCivApproachBiases SET Bias =    4 WHERE LeaderType = 'LEADER_HARUN_AL_RASHID'      AND MajorCivApproachType = 'MAJOR_CIV_APPROACH_GUARDED';</v>
      </c>
      <c r="AG50" s="183" t="str">
        <f t="shared" si="46"/>
        <v>UPDATE Leader_MajorCivApproachBiases SET Bias =    4 WHERE LeaderType = 'LEADER_HIAWATHA'             AND MajorCivApproachType = 'MAJOR_CIV_APPROACH_GUARDED';</v>
      </c>
      <c r="AH50" s="183" t="str">
        <f t="shared" si="46"/>
        <v>UPDATE Leader_MajorCivApproachBiases SET Bias =    4 WHERE LeaderType = 'LEADER_NEBUCHADNEZZAR'       AND MajorCivApproachType = 'MAJOR_CIV_APPROACH_GUARDED';</v>
      </c>
      <c r="AI50" s="183" t="str">
        <f t="shared" si="46"/>
        <v>UPDATE Leader_MajorCivApproachBiases SET Bias =    4 WHERE LeaderType = 'LEADER_SULEIMAN'             AND MajorCivApproachType = 'MAJOR_CIV_APPROACH_GUARDED';</v>
      </c>
      <c r="AJ50" s="183" t="str">
        <f t="shared" si="46"/>
        <v>UPDATE Leader_MajorCivApproachBiases SET Bias =    4 WHERE LeaderType = 'LEADER_WASHINGTON'           AND MajorCivApproachType = 'MAJOR_CIV_APPROACH_GUARDED';</v>
      </c>
      <c r="AK50" s="183" t="str">
        <f t="shared" si="46"/>
        <v>UPDATE Leader_MajorCivApproachBiases SET Bias =    4 WHERE LeaderType = 'LEADER_PACAL'                AND MajorCivApproachType = 'MAJOR_CIV_APPROACH_GUARDED';</v>
      </c>
      <c r="AL50" s="183" t="str">
        <f t="shared" si="46"/>
        <v>UPDATE Leader_MajorCivApproachBiases SET Bias =    4 WHERE LeaderType = 'LEADER_WILLIAM'              AND MajorCivApproachType = 'MAJOR_CIV_APPROACH_GUARDED';</v>
      </c>
      <c r="AM50" s="183" t="str">
        <f t="shared" si="46"/>
        <v>UPDATE Leader_MajorCivApproachBiases SET Bias =    4 WHERE LeaderType = 'LEADER_BOUDICA'              AND MajorCivApproachType = 'MAJOR_CIV_APPROACH_GUARDED';</v>
      </c>
    </row>
    <row r="51" spans="2:40" s="181" customFormat="1" ht="13.7" customHeight="1" x14ac:dyDescent="0.2">
      <c r="C51" s="183" t="str">
        <f t="shared" ref="C51:AM51" si="47">"UPDATE Leader_MajorCivApproachBiases SET Bias = "&amp;REPT(" ",4-LEN(C21))&amp;C21&amp;" WHERE LeaderType = 'LEADER_"&amp;UPPER(C$2)&amp;"'"&amp;REPT(" ",20-LEN(C$2))&amp;" AND MajorCivApproachType = 'MAJOR_CIV_APPROACH_"&amp;UPPER($A21)&amp;"';"</f>
        <v>UPDATE Leader_MajorCivApproachBiases SET Bias =    2 WHERE LeaderType = 'LEADER_AUGUSTUS'             AND MajorCivApproachType = 'MAJOR_CIV_APPROACH_AFRAID';</v>
      </c>
      <c r="D51" s="183" t="str">
        <f t="shared" si="47"/>
        <v>UPDATE Leader_MajorCivApproachBiases SET Bias =    2 WHERE LeaderType = 'LEADER_ASKIA'                AND MajorCivApproachType = 'MAJOR_CIV_APPROACH_AFRAID';</v>
      </c>
      <c r="E51" s="183" t="str">
        <f t="shared" si="47"/>
        <v>UPDATE Leader_MajorCivApproachBiases SET Bias =    2 WHERE LeaderType = 'LEADER_GENGHIS_KHAN'         AND MajorCivApproachType = 'MAJOR_CIV_APPROACH_AFRAID';</v>
      </c>
      <c r="F51" s="183" t="str">
        <f t="shared" si="47"/>
        <v>UPDATE Leader_MajorCivApproachBiases SET Bias =    2 WHERE LeaderType = 'LEADER_HARALD'               AND MajorCivApproachType = 'MAJOR_CIV_APPROACH_AFRAID';</v>
      </c>
      <c r="G51" s="183" t="str">
        <f t="shared" si="47"/>
        <v>UPDATE Leader_MajorCivApproachBiases SET Bias =    2 WHERE LeaderType = 'LEADER_ISABELLA'             AND MajorCivApproachType = 'MAJOR_CIV_APPROACH_AFRAID';</v>
      </c>
      <c r="H51" s="183" t="str">
        <f t="shared" si="47"/>
        <v>UPDATE Leader_MajorCivApproachBiases SET Bias =    2 WHERE LeaderType = 'LEADER_NAPOLEON'             AND MajorCivApproachType = 'MAJOR_CIV_APPROACH_AFRAID';</v>
      </c>
      <c r="I51" s="183" t="str">
        <f t="shared" si="47"/>
        <v>UPDATE Leader_MajorCivApproachBiases SET Bias =    2 WHERE LeaderType = 'LEADER_ODA_NOBUNAGA'         AND MajorCivApproachType = 'MAJOR_CIV_APPROACH_AFRAID';</v>
      </c>
      <c r="J51" s="183" t="str">
        <f t="shared" si="47"/>
        <v>UPDATE Leader_MajorCivApproachBiases SET Bias =    2 WHERE LeaderType = 'LEADER_THEODORA'             AND MajorCivApproachType = 'MAJOR_CIV_APPROACH_AFRAID';</v>
      </c>
      <c r="K51" s="183" t="str">
        <f t="shared" si="47"/>
        <v>UPDATE Leader_MajorCivApproachBiases SET Bias =    2 WHERE LeaderType = 'LEADER_ATTILLA'              AND MajorCivApproachType = 'MAJOR_CIV_APPROACH_AFRAID';</v>
      </c>
      <c r="L51" s="183" t="str">
        <f t="shared" si="47"/>
        <v>UPDATE Leader_MajorCivApproachBiases SET Bias =    4 WHERE LeaderType = 'LEADER_COALITION'            AND MajorCivApproachType = 'MAJOR_CIV_APPROACH_AFRAID';</v>
      </c>
      <c r="M51" s="183" t="str">
        <f t="shared" si="47"/>
        <v>UPDATE Leader_MajorCivApproachBiases SET Bias =    4 WHERE LeaderType = 'LEADER_ALEXANDER'            AND MajorCivApproachType = 'MAJOR_CIV_APPROACH_AFRAID';</v>
      </c>
      <c r="N51" s="183" t="str">
        <f t="shared" si="47"/>
        <v>UPDATE Leader_MajorCivApproachBiases SET Bias =    4 WHERE LeaderType = 'LEADER_BISMARCK'             AND MajorCivApproachType = 'MAJOR_CIV_APPROACH_AFRAID';</v>
      </c>
      <c r="O51" s="183" t="str">
        <f t="shared" si="47"/>
        <v>UPDATE Leader_MajorCivApproachBiases SET Bias =    4 WHERE LeaderType = 'LEADER_CATHERINE'            AND MajorCivApproachType = 'MAJOR_CIV_APPROACH_AFRAID';</v>
      </c>
      <c r="P51" s="183" t="str">
        <f t="shared" si="47"/>
        <v>UPDATE Leader_MajorCivApproachBiases SET Bias =    4 WHERE LeaderType = 'LEADER_ELIZABETH'            AND MajorCivApproachType = 'MAJOR_CIV_APPROACH_AFRAID';</v>
      </c>
      <c r="Q51" s="183" t="str">
        <f t="shared" si="47"/>
        <v>UPDATE Leader_MajorCivApproachBiases SET Bias =    4 WHERE LeaderType = 'LEADER_MONTEZUMA'            AND MajorCivApproachType = 'MAJOR_CIV_APPROACH_AFRAID';</v>
      </c>
      <c r="R51" s="183" t="str">
        <f t="shared" si="47"/>
        <v>UPDATE Leader_MajorCivApproachBiases SET Bias =    4 WHERE LeaderType = 'LEADER_WU_ZETIAN'            AND MajorCivApproachType = 'MAJOR_CIV_APPROACH_AFRAID';</v>
      </c>
      <c r="S51" s="183" t="str">
        <f t="shared" si="47"/>
        <v>UPDATE Leader_MajorCivApproachBiases SET Bias =    4 WHERE LeaderType = 'LEADER_DIDO'                 AND MajorCivApproachType = 'MAJOR_CIV_APPROACH_AFRAID';</v>
      </c>
      <c r="T51" s="183" t="str">
        <f t="shared" si="47"/>
        <v>UPDATE Leader_MajorCivApproachBiases SET Bias =    4 WHERE LeaderType = 'LEADER_GUSTAVUS'             AND MajorCivApproachType = 'MAJOR_CIV_APPROACH_AFRAID';</v>
      </c>
      <c r="U51" s="183" t="str">
        <f t="shared" si="47"/>
        <v>UPDATE Leader_MajorCivApproachBiases SET Bias =    6 WHERE LeaderType = 'LEADER_DIPLOMAT'             AND MajorCivApproachType = 'MAJOR_CIV_APPROACH_AFRAID';</v>
      </c>
      <c r="V51" s="183" t="str">
        <f t="shared" si="47"/>
        <v>UPDATE Leader_MajorCivApproachBiases SET Bias =    6 WHERE LeaderType = 'LEADER_GANDHI'               AND MajorCivApproachType = 'MAJOR_CIV_APPROACH_AFRAID';</v>
      </c>
      <c r="W51" s="183" t="str">
        <f t="shared" si="47"/>
        <v>UPDATE Leader_MajorCivApproachBiases SET Bias =    6 WHERE LeaderType = 'LEADER_KAMEHAMEHA'           AND MajorCivApproachType = 'MAJOR_CIV_APPROACH_AFRAID';</v>
      </c>
      <c r="X51" s="183" t="str">
        <f t="shared" si="47"/>
        <v>UPDATE Leader_MajorCivApproachBiases SET Bias =    6 WHERE LeaderType = 'LEADER_PACHACUTI'            AND MajorCivApproachType = 'MAJOR_CIV_APPROACH_AFRAID';</v>
      </c>
      <c r="Y51" s="183" t="str">
        <f t="shared" si="47"/>
        <v>UPDATE Leader_MajorCivApproachBiases SET Bias =    6 WHERE LeaderType = 'LEADER_RAMESSES'             AND MajorCivApproachType = 'MAJOR_CIV_APPROACH_AFRAID';</v>
      </c>
      <c r="Z51" s="183" t="str">
        <f t="shared" si="47"/>
        <v>UPDATE Leader_MajorCivApproachBiases SET Bias =    6 WHERE LeaderType = 'LEADER_RAMKHAMHAENG'         AND MajorCivApproachType = 'MAJOR_CIV_APPROACH_AFRAID';</v>
      </c>
      <c r="AA51" s="183" t="str">
        <f t="shared" si="47"/>
        <v>UPDATE Leader_MajorCivApproachBiases SET Bias =    6 WHERE LeaderType = 'LEADER_SEJONG'               AND MajorCivApproachType = 'MAJOR_CIV_APPROACH_AFRAID';</v>
      </c>
      <c r="AB51" s="183" t="str">
        <f t="shared" si="47"/>
        <v>UPDATE Leader_MajorCivApproachBiases SET Bias =    6 WHERE LeaderType = 'LEADER_MARIA'                AND MajorCivApproachType = 'MAJOR_CIV_APPROACH_AFRAID';</v>
      </c>
      <c r="AC51" s="183" t="str">
        <f t="shared" si="47"/>
        <v>UPDATE Leader_MajorCivApproachBiases SET Bias =    6 WHERE LeaderType = 'LEADER_HAILE'                AND MajorCivApproachType = 'MAJOR_CIV_APPROACH_AFRAID';</v>
      </c>
      <c r="AD51" s="183" t="str">
        <f t="shared" si="47"/>
        <v>UPDATE Leader_MajorCivApproachBiases SET Bias =    4 WHERE LeaderType = 'LEADER_EXPANSIONIST'         AND MajorCivApproachType = 'MAJOR_CIV_APPROACH_AFRAID';</v>
      </c>
      <c r="AE51" s="183" t="str">
        <f t="shared" si="47"/>
        <v>UPDATE Leader_MajorCivApproachBiases SET Bias =    4 WHERE LeaderType = 'LEADER_DARIUS'               AND MajorCivApproachType = 'MAJOR_CIV_APPROACH_AFRAID';</v>
      </c>
      <c r="AF51" s="183" t="str">
        <f t="shared" si="47"/>
        <v>UPDATE Leader_MajorCivApproachBiases SET Bias =    4 WHERE LeaderType = 'LEADER_HARUN_AL_RASHID'      AND MajorCivApproachType = 'MAJOR_CIV_APPROACH_AFRAID';</v>
      </c>
      <c r="AG51" s="183" t="str">
        <f t="shared" si="47"/>
        <v>UPDATE Leader_MajorCivApproachBiases SET Bias =    4 WHERE LeaderType = 'LEADER_HIAWATHA'             AND MajorCivApproachType = 'MAJOR_CIV_APPROACH_AFRAID';</v>
      </c>
      <c r="AH51" s="183" t="str">
        <f t="shared" si="47"/>
        <v>UPDATE Leader_MajorCivApproachBiases SET Bias =    4 WHERE LeaderType = 'LEADER_NEBUCHADNEZZAR'       AND MajorCivApproachType = 'MAJOR_CIV_APPROACH_AFRAID';</v>
      </c>
      <c r="AI51" s="183" t="str">
        <f t="shared" si="47"/>
        <v>UPDATE Leader_MajorCivApproachBiases SET Bias =    4 WHERE LeaderType = 'LEADER_SULEIMAN'             AND MajorCivApproachType = 'MAJOR_CIV_APPROACH_AFRAID';</v>
      </c>
      <c r="AJ51" s="183" t="str">
        <f t="shared" si="47"/>
        <v>UPDATE Leader_MajorCivApproachBiases SET Bias =    4 WHERE LeaderType = 'LEADER_WASHINGTON'           AND MajorCivApproachType = 'MAJOR_CIV_APPROACH_AFRAID';</v>
      </c>
      <c r="AK51" s="183" t="str">
        <f t="shared" si="47"/>
        <v>UPDATE Leader_MajorCivApproachBiases SET Bias =    4 WHERE LeaderType = 'LEADER_PACAL'                AND MajorCivApproachType = 'MAJOR_CIV_APPROACH_AFRAID';</v>
      </c>
      <c r="AL51" s="183" t="str">
        <f t="shared" si="47"/>
        <v>UPDATE Leader_MajorCivApproachBiases SET Bias =    4 WHERE LeaderType = 'LEADER_WILLIAM'              AND MajorCivApproachType = 'MAJOR_CIV_APPROACH_AFRAID';</v>
      </c>
      <c r="AM51" s="183" t="str">
        <f t="shared" si="47"/>
        <v>UPDATE Leader_MajorCivApproachBiases SET Bias =    4 WHERE LeaderType = 'LEADER_BOUDICA'              AND MajorCivApproachType = 'MAJOR_CIV_APPROACH_AFRAID';</v>
      </c>
    </row>
    <row r="52" spans="2:40" s="181" customFormat="1" ht="13.7" customHeight="1" x14ac:dyDescent="0.2">
      <c r="C52" s="183" t="str">
        <f t="shared" ref="C52:AM52" si="48">"UPDATE Leader_MajorCivApproachBiases SET Bias = "&amp;REPT(" ",4-LEN(C22))&amp;C22&amp;" WHERE LeaderType = 'LEADER_"&amp;UPPER(C$2)&amp;"'"&amp;REPT(" ",20-LEN(C$2))&amp;" AND MajorCivApproachType = 'MAJOR_CIV_APPROACH_"&amp;UPPER($A22)&amp;"';"</f>
        <v>UPDATE Leader_MajorCivApproachBiases SET Bias =    4 WHERE LeaderType = 'LEADER_AUGUSTUS'             AND MajorCivApproachType = 'MAJOR_CIV_APPROACH_FRIENDLY';</v>
      </c>
      <c r="D52" s="183" t="str">
        <f t="shared" si="48"/>
        <v>UPDATE Leader_MajorCivApproachBiases SET Bias =    4 WHERE LeaderType = 'LEADER_ASKIA'                AND MajorCivApproachType = 'MAJOR_CIV_APPROACH_FRIENDLY';</v>
      </c>
      <c r="E52" s="183" t="str">
        <f t="shared" si="48"/>
        <v>UPDATE Leader_MajorCivApproachBiases SET Bias =    4 WHERE LeaderType = 'LEADER_GENGHIS_KHAN'         AND MajorCivApproachType = 'MAJOR_CIV_APPROACH_FRIENDLY';</v>
      </c>
      <c r="F52" s="183" t="str">
        <f t="shared" si="48"/>
        <v>UPDATE Leader_MajorCivApproachBiases SET Bias =    4 WHERE LeaderType = 'LEADER_HARALD'               AND MajorCivApproachType = 'MAJOR_CIV_APPROACH_FRIENDLY';</v>
      </c>
      <c r="G52" s="183" t="str">
        <f t="shared" si="48"/>
        <v>UPDATE Leader_MajorCivApproachBiases SET Bias =    4 WHERE LeaderType = 'LEADER_ISABELLA'             AND MajorCivApproachType = 'MAJOR_CIV_APPROACH_FRIENDLY';</v>
      </c>
      <c r="H52" s="183" t="str">
        <f t="shared" si="48"/>
        <v>UPDATE Leader_MajorCivApproachBiases SET Bias =    4 WHERE LeaderType = 'LEADER_NAPOLEON'             AND MajorCivApproachType = 'MAJOR_CIV_APPROACH_FRIENDLY';</v>
      </c>
      <c r="I52" s="183" t="str">
        <f t="shared" si="48"/>
        <v>UPDATE Leader_MajorCivApproachBiases SET Bias =    4 WHERE LeaderType = 'LEADER_ODA_NOBUNAGA'         AND MajorCivApproachType = 'MAJOR_CIV_APPROACH_FRIENDLY';</v>
      </c>
      <c r="J52" s="183" t="str">
        <f t="shared" si="48"/>
        <v>UPDATE Leader_MajorCivApproachBiases SET Bias =    4 WHERE LeaderType = 'LEADER_THEODORA'             AND MajorCivApproachType = 'MAJOR_CIV_APPROACH_FRIENDLY';</v>
      </c>
      <c r="K52" s="183" t="str">
        <f t="shared" si="48"/>
        <v>UPDATE Leader_MajorCivApproachBiases SET Bias =    4 WHERE LeaderType = 'LEADER_ATTILLA'              AND MajorCivApproachType = 'MAJOR_CIV_APPROACH_FRIENDLY';</v>
      </c>
      <c r="L52" s="183" t="str">
        <f t="shared" si="48"/>
        <v>UPDATE Leader_MajorCivApproachBiases SET Bias =    6 WHERE LeaderType = 'LEADER_COALITION'            AND MajorCivApproachType = 'MAJOR_CIV_APPROACH_FRIENDLY';</v>
      </c>
      <c r="M52" s="183" t="str">
        <f t="shared" si="48"/>
        <v>UPDATE Leader_MajorCivApproachBiases SET Bias =    6 WHERE LeaderType = 'LEADER_ALEXANDER'            AND MajorCivApproachType = 'MAJOR_CIV_APPROACH_FRIENDLY';</v>
      </c>
      <c r="N52" s="183" t="str">
        <f t="shared" si="48"/>
        <v>UPDATE Leader_MajorCivApproachBiases SET Bias =    6 WHERE LeaderType = 'LEADER_BISMARCK'             AND MajorCivApproachType = 'MAJOR_CIV_APPROACH_FRIENDLY';</v>
      </c>
      <c r="O52" s="183" t="str">
        <f t="shared" si="48"/>
        <v>UPDATE Leader_MajorCivApproachBiases SET Bias =    6 WHERE LeaderType = 'LEADER_CATHERINE'            AND MajorCivApproachType = 'MAJOR_CIV_APPROACH_FRIENDLY';</v>
      </c>
      <c r="P52" s="183" t="str">
        <f t="shared" si="48"/>
        <v>UPDATE Leader_MajorCivApproachBiases SET Bias =    6 WHERE LeaderType = 'LEADER_ELIZABETH'            AND MajorCivApproachType = 'MAJOR_CIV_APPROACH_FRIENDLY';</v>
      </c>
      <c r="Q52" s="183" t="str">
        <f t="shared" si="48"/>
        <v>UPDATE Leader_MajorCivApproachBiases SET Bias =    6 WHERE LeaderType = 'LEADER_MONTEZUMA'            AND MajorCivApproachType = 'MAJOR_CIV_APPROACH_FRIENDLY';</v>
      </c>
      <c r="R52" s="183" t="str">
        <f t="shared" si="48"/>
        <v>UPDATE Leader_MajorCivApproachBiases SET Bias =    6 WHERE LeaderType = 'LEADER_WU_ZETIAN'            AND MajorCivApproachType = 'MAJOR_CIV_APPROACH_FRIENDLY';</v>
      </c>
      <c r="S52" s="183" t="str">
        <f t="shared" si="48"/>
        <v>UPDATE Leader_MajorCivApproachBiases SET Bias =    6 WHERE LeaderType = 'LEADER_DIDO'                 AND MajorCivApproachType = 'MAJOR_CIV_APPROACH_FRIENDLY';</v>
      </c>
      <c r="T52" s="183" t="str">
        <f t="shared" si="48"/>
        <v>UPDATE Leader_MajorCivApproachBiases SET Bias =    6 WHERE LeaderType = 'LEADER_GUSTAVUS'             AND MajorCivApproachType = 'MAJOR_CIV_APPROACH_FRIENDLY';</v>
      </c>
      <c r="U52" s="183" t="str">
        <f t="shared" si="48"/>
        <v>UPDATE Leader_MajorCivApproachBiases SET Bias =    6 WHERE LeaderType = 'LEADER_DIPLOMAT'             AND MajorCivApproachType = 'MAJOR_CIV_APPROACH_FRIENDLY';</v>
      </c>
      <c r="V52" s="183" t="str">
        <f t="shared" si="48"/>
        <v>UPDATE Leader_MajorCivApproachBiases SET Bias =    6 WHERE LeaderType = 'LEADER_GANDHI'               AND MajorCivApproachType = 'MAJOR_CIV_APPROACH_FRIENDLY';</v>
      </c>
      <c r="W52" s="183" t="str">
        <f t="shared" si="48"/>
        <v>UPDATE Leader_MajorCivApproachBiases SET Bias =    6 WHERE LeaderType = 'LEADER_KAMEHAMEHA'           AND MajorCivApproachType = 'MAJOR_CIV_APPROACH_FRIENDLY';</v>
      </c>
      <c r="X52" s="183" t="str">
        <f t="shared" si="48"/>
        <v>UPDATE Leader_MajorCivApproachBiases SET Bias =    6 WHERE LeaderType = 'LEADER_PACHACUTI'            AND MajorCivApproachType = 'MAJOR_CIV_APPROACH_FRIENDLY';</v>
      </c>
      <c r="Y52" s="183" t="str">
        <f t="shared" si="48"/>
        <v>UPDATE Leader_MajorCivApproachBiases SET Bias =    6 WHERE LeaderType = 'LEADER_RAMESSES'             AND MajorCivApproachType = 'MAJOR_CIV_APPROACH_FRIENDLY';</v>
      </c>
      <c r="Z52" s="183" t="str">
        <f t="shared" si="48"/>
        <v>UPDATE Leader_MajorCivApproachBiases SET Bias =    6 WHERE LeaderType = 'LEADER_RAMKHAMHAENG'         AND MajorCivApproachType = 'MAJOR_CIV_APPROACH_FRIENDLY';</v>
      </c>
      <c r="AA52" s="183" t="str">
        <f t="shared" si="48"/>
        <v>UPDATE Leader_MajorCivApproachBiases SET Bias =    6 WHERE LeaderType = 'LEADER_SEJONG'               AND MajorCivApproachType = 'MAJOR_CIV_APPROACH_FRIENDLY';</v>
      </c>
      <c r="AB52" s="183" t="str">
        <f t="shared" si="48"/>
        <v>UPDATE Leader_MajorCivApproachBiases SET Bias =    6 WHERE LeaderType = 'LEADER_MARIA'                AND MajorCivApproachType = 'MAJOR_CIV_APPROACH_FRIENDLY';</v>
      </c>
      <c r="AC52" s="183" t="str">
        <f t="shared" si="48"/>
        <v>UPDATE Leader_MajorCivApproachBiases SET Bias =    6 WHERE LeaderType = 'LEADER_HAILE'                AND MajorCivApproachType = 'MAJOR_CIV_APPROACH_FRIENDLY';</v>
      </c>
      <c r="AD52" s="183" t="str">
        <f t="shared" si="48"/>
        <v>UPDATE Leader_MajorCivApproachBiases SET Bias =    5 WHERE LeaderType = 'LEADER_EXPANSIONIST'         AND MajorCivApproachType = 'MAJOR_CIV_APPROACH_FRIENDLY';</v>
      </c>
      <c r="AE52" s="183" t="str">
        <f t="shared" si="48"/>
        <v>UPDATE Leader_MajorCivApproachBiases SET Bias =    5 WHERE LeaderType = 'LEADER_DARIUS'               AND MajorCivApproachType = 'MAJOR_CIV_APPROACH_FRIENDLY';</v>
      </c>
      <c r="AF52" s="183" t="str">
        <f t="shared" si="48"/>
        <v>UPDATE Leader_MajorCivApproachBiases SET Bias =    5 WHERE LeaderType = 'LEADER_HARUN_AL_RASHID'      AND MajorCivApproachType = 'MAJOR_CIV_APPROACH_FRIENDLY';</v>
      </c>
      <c r="AG52" s="183" t="str">
        <f t="shared" si="48"/>
        <v>UPDATE Leader_MajorCivApproachBiases SET Bias =    5 WHERE LeaderType = 'LEADER_HIAWATHA'             AND MajorCivApproachType = 'MAJOR_CIV_APPROACH_FRIENDLY';</v>
      </c>
      <c r="AH52" s="183" t="str">
        <f t="shared" si="48"/>
        <v>UPDATE Leader_MajorCivApproachBiases SET Bias =    5 WHERE LeaderType = 'LEADER_NEBUCHADNEZZAR'       AND MajorCivApproachType = 'MAJOR_CIV_APPROACH_FRIENDLY';</v>
      </c>
      <c r="AI52" s="183" t="str">
        <f t="shared" si="48"/>
        <v>UPDATE Leader_MajorCivApproachBiases SET Bias =    5 WHERE LeaderType = 'LEADER_SULEIMAN'             AND MajorCivApproachType = 'MAJOR_CIV_APPROACH_FRIENDLY';</v>
      </c>
      <c r="AJ52" s="183" t="str">
        <f t="shared" si="48"/>
        <v>UPDATE Leader_MajorCivApproachBiases SET Bias =    5 WHERE LeaderType = 'LEADER_WASHINGTON'           AND MajorCivApproachType = 'MAJOR_CIV_APPROACH_FRIENDLY';</v>
      </c>
      <c r="AK52" s="183" t="str">
        <f t="shared" si="48"/>
        <v>UPDATE Leader_MajorCivApproachBiases SET Bias =    5 WHERE LeaderType = 'LEADER_PACAL'                AND MajorCivApproachType = 'MAJOR_CIV_APPROACH_FRIENDLY';</v>
      </c>
      <c r="AL52" s="183" t="str">
        <f t="shared" si="48"/>
        <v>UPDATE Leader_MajorCivApproachBiases SET Bias =    5 WHERE LeaderType = 'LEADER_WILLIAM'              AND MajorCivApproachType = 'MAJOR_CIV_APPROACH_FRIENDLY';</v>
      </c>
      <c r="AM52" s="183" t="str">
        <f t="shared" si="48"/>
        <v>UPDATE Leader_MajorCivApproachBiases SET Bias =    5 WHERE LeaderType = 'LEADER_BOUDICA'              AND MajorCivApproachType = 'MAJOR_CIV_APPROACH_FRIENDLY';</v>
      </c>
    </row>
    <row r="53" spans="2:40" s="181" customFormat="1" ht="13.7" customHeight="1" x14ac:dyDescent="0.2">
      <c r="C53" s="183" t="str">
        <f t="shared" ref="C53:AM53" si="49">"UPDATE Leader_MajorCivApproachBiases SET Bias = "&amp;REPT(" ",4-LEN(C23))&amp;C23&amp;" WHERE LeaderType = 'LEADER_"&amp;UPPER(C$2)&amp;"'"&amp;REPT(" ",20-LEN(C$2))&amp;" AND MajorCivApproachType = 'MAJOR_CIV_APPROACH_"&amp;UPPER($A23)&amp;"';"</f>
        <v>UPDATE Leader_MajorCivApproachBiases SET Bias =    4 WHERE LeaderType = 'LEADER_AUGUSTUS'             AND MajorCivApproachType = 'MAJOR_CIV_APPROACH_NEUTRAL';</v>
      </c>
      <c r="D53" s="183" t="str">
        <f t="shared" si="49"/>
        <v>UPDATE Leader_MajorCivApproachBiases SET Bias =    4 WHERE LeaderType = 'LEADER_ASKIA'                AND MajorCivApproachType = 'MAJOR_CIV_APPROACH_NEUTRAL';</v>
      </c>
      <c r="E53" s="183" t="str">
        <f t="shared" si="49"/>
        <v>UPDATE Leader_MajorCivApproachBiases SET Bias =    4 WHERE LeaderType = 'LEADER_GENGHIS_KHAN'         AND MajorCivApproachType = 'MAJOR_CIV_APPROACH_NEUTRAL';</v>
      </c>
      <c r="F53" s="183" t="str">
        <f t="shared" si="49"/>
        <v>UPDATE Leader_MajorCivApproachBiases SET Bias =    4 WHERE LeaderType = 'LEADER_HARALD'               AND MajorCivApproachType = 'MAJOR_CIV_APPROACH_NEUTRAL';</v>
      </c>
      <c r="G53" s="183" t="str">
        <f t="shared" si="49"/>
        <v>UPDATE Leader_MajorCivApproachBiases SET Bias =    4 WHERE LeaderType = 'LEADER_ISABELLA'             AND MajorCivApproachType = 'MAJOR_CIV_APPROACH_NEUTRAL';</v>
      </c>
      <c r="H53" s="183" t="str">
        <f t="shared" si="49"/>
        <v>UPDATE Leader_MajorCivApproachBiases SET Bias =    4 WHERE LeaderType = 'LEADER_NAPOLEON'             AND MajorCivApproachType = 'MAJOR_CIV_APPROACH_NEUTRAL';</v>
      </c>
      <c r="I53" s="183" t="str">
        <f t="shared" si="49"/>
        <v>UPDATE Leader_MajorCivApproachBiases SET Bias =    4 WHERE LeaderType = 'LEADER_ODA_NOBUNAGA'         AND MajorCivApproachType = 'MAJOR_CIV_APPROACH_NEUTRAL';</v>
      </c>
      <c r="J53" s="183" t="str">
        <f t="shared" si="49"/>
        <v>UPDATE Leader_MajorCivApproachBiases SET Bias =    4 WHERE LeaderType = 'LEADER_THEODORA'             AND MajorCivApproachType = 'MAJOR_CIV_APPROACH_NEUTRAL';</v>
      </c>
      <c r="K53" s="183" t="str">
        <f t="shared" si="49"/>
        <v>UPDATE Leader_MajorCivApproachBiases SET Bias =    4 WHERE LeaderType = 'LEADER_ATTILLA'              AND MajorCivApproachType = 'MAJOR_CIV_APPROACH_NEUTRAL';</v>
      </c>
      <c r="L53" s="183" t="str">
        <f t="shared" si="49"/>
        <v>UPDATE Leader_MajorCivApproachBiases SET Bias =    4 WHERE LeaderType = 'LEADER_COALITION'            AND MajorCivApproachType = 'MAJOR_CIV_APPROACH_NEUTRAL';</v>
      </c>
      <c r="M53" s="183" t="str">
        <f t="shared" si="49"/>
        <v>UPDATE Leader_MajorCivApproachBiases SET Bias =    4 WHERE LeaderType = 'LEADER_ALEXANDER'            AND MajorCivApproachType = 'MAJOR_CIV_APPROACH_NEUTRAL';</v>
      </c>
      <c r="N53" s="183" t="str">
        <f t="shared" si="49"/>
        <v>UPDATE Leader_MajorCivApproachBiases SET Bias =    4 WHERE LeaderType = 'LEADER_BISMARCK'             AND MajorCivApproachType = 'MAJOR_CIV_APPROACH_NEUTRAL';</v>
      </c>
      <c r="O53" s="183" t="str">
        <f t="shared" si="49"/>
        <v>UPDATE Leader_MajorCivApproachBiases SET Bias =    4 WHERE LeaderType = 'LEADER_CATHERINE'            AND MajorCivApproachType = 'MAJOR_CIV_APPROACH_NEUTRAL';</v>
      </c>
      <c r="P53" s="183" t="str">
        <f t="shared" si="49"/>
        <v>UPDATE Leader_MajorCivApproachBiases SET Bias =    4 WHERE LeaderType = 'LEADER_ELIZABETH'            AND MajorCivApproachType = 'MAJOR_CIV_APPROACH_NEUTRAL';</v>
      </c>
      <c r="Q53" s="183" t="str">
        <f t="shared" si="49"/>
        <v>UPDATE Leader_MajorCivApproachBiases SET Bias =    4 WHERE LeaderType = 'LEADER_MONTEZUMA'            AND MajorCivApproachType = 'MAJOR_CIV_APPROACH_NEUTRAL';</v>
      </c>
      <c r="R53" s="183" t="str">
        <f t="shared" si="49"/>
        <v>UPDATE Leader_MajorCivApproachBiases SET Bias =    4 WHERE LeaderType = 'LEADER_WU_ZETIAN'            AND MajorCivApproachType = 'MAJOR_CIV_APPROACH_NEUTRAL';</v>
      </c>
      <c r="S53" s="183" t="str">
        <f t="shared" si="49"/>
        <v>UPDATE Leader_MajorCivApproachBiases SET Bias =    4 WHERE LeaderType = 'LEADER_DIDO'                 AND MajorCivApproachType = 'MAJOR_CIV_APPROACH_NEUTRAL';</v>
      </c>
      <c r="T53" s="183" t="str">
        <f t="shared" si="49"/>
        <v>UPDATE Leader_MajorCivApproachBiases SET Bias =    4 WHERE LeaderType = 'LEADER_GUSTAVUS'             AND MajorCivApproachType = 'MAJOR_CIV_APPROACH_NEUTRAL';</v>
      </c>
      <c r="U53" s="183" t="str">
        <f t="shared" si="49"/>
        <v>UPDATE Leader_MajorCivApproachBiases SET Bias =    4 WHERE LeaderType = 'LEADER_DIPLOMAT'             AND MajorCivApproachType = 'MAJOR_CIV_APPROACH_NEUTRAL';</v>
      </c>
      <c r="V53" s="183" t="str">
        <f t="shared" si="49"/>
        <v>UPDATE Leader_MajorCivApproachBiases SET Bias =    4 WHERE LeaderType = 'LEADER_GANDHI'               AND MajorCivApproachType = 'MAJOR_CIV_APPROACH_NEUTRAL';</v>
      </c>
      <c r="W53" s="183" t="str">
        <f t="shared" si="49"/>
        <v>UPDATE Leader_MajorCivApproachBiases SET Bias =    4 WHERE LeaderType = 'LEADER_KAMEHAMEHA'           AND MajorCivApproachType = 'MAJOR_CIV_APPROACH_NEUTRAL';</v>
      </c>
      <c r="X53" s="183" t="str">
        <f t="shared" si="49"/>
        <v>UPDATE Leader_MajorCivApproachBiases SET Bias =    4 WHERE LeaderType = 'LEADER_PACHACUTI'            AND MajorCivApproachType = 'MAJOR_CIV_APPROACH_NEUTRAL';</v>
      </c>
      <c r="Y53" s="183" t="str">
        <f t="shared" si="49"/>
        <v>UPDATE Leader_MajorCivApproachBiases SET Bias =    4 WHERE LeaderType = 'LEADER_RAMESSES'             AND MajorCivApproachType = 'MAJOR_CIV_APPROACH_NEUTRAL';</v>
      </c>
      <c r="Z53" s="183" t="str">
        <f t="shared" si="49"/>
        <v>UPDATE Leader_MajorCivApproachBiases SET Bias =    4 WHERE LeaderType = 'LEADER_RAMKHAMHAENG'         AND MajorCivApproachType = 'MAJOR_CIV_APPROACH_NEUTRAL';</v>
      </c>
      <c r="AA53" s="183" t="str">
        <f t="shared" si="49"/>
        <v>UPDATE Leader_MajorCivApproachBiases SET Bias =    4 WHERE LeaderType = 'LEADER_SEJONG'               AND MajorCivApproachType = 'MAJOR_CIV_APPROACH_NEUTRAL';</v>
      </c>
      <c r="AB53" s="183" t="str">
        <f t="shared" si="49"/>
        <v>UPDATE Leader_MajorCivApproachBiases SET Bias =    4 WHERE LeaderType = 'LEADER_MARIA'                AND MajorCivApproachType = 'MAJOR_CIV_APPROACH_NEUTRAL';</v>
      </c>
      <c r="AC53" s="183" t="str">
        <f t="shared" si="49"/>
        <v>UPDATE Leader_MajorCivApproachBiases SET Bias =    4 WHERE LeaderType = 'LEADER_HAILE'                AND MajorCivApproachType = 'MAJOR_CIV_APPROACH_NEUTRAL';</v>
      </c>
      <c r="AD53" s="183" t="str">
        <f t="shared" si="49"/>
        <v>UPDATE Leader_MajorCivApproachBiases SET Bias =    6 WHERE LeaderType = 'LEADER_EXPANSIONIST'         AND MajorCivApproachType = 'MAJOR_CIV_APPROACH_NEUTRAL';</v>
      </c>
      <c r="AE53" s="183" t="str">
        <f t="shared" si="49"/>
        <v>UPDATE Leader_MajorCivApproachBiases SET Bias =    6 WHERE LeaderType = 'LEADER_DARIUS'               AND MajorCivApproachType = 'MAJOR_CIV_APPROACH_NEUTRAL';</v>
      </c>
      <c r="AF53" s="183" t="str">
        <f t="shared" si="49"/>
        <v>UPDATE Leader_MajorCivApproachBiases SET Bias =    6 WHERE LeaderType = 'LEADER_HARUN_AL_RASHID'      AND MajorCivApproachType = 'MAJOR_CIV_APPROACH_NEUTRAL';</v>
      </c>
      <c r="AG53" s="183" t="str">
        <f t="shared" si="49"/>
        <v>UPDATE Leader_MajorCivApproachBiases SET Bias =    6 WHERE LeaderType = 'LEADER_HIAWATHA'             AND MajorCivApproachType = 'MAJOR_CIV_APPROACH_NEUTRAL';</v>
      </c>
      <c r="AH53" s="183" t="str">
        <f t="shared" si="49"/>
        <v>UPDATE Leader_MajorCivApproachBiases SET Bias =    6 WHERE LeaderType = 'LEADER_NEBUCHADNEZZAR'       AND MajorCivApproachType = 'MAJOR_CIV_APPROACH_NEUTRAL';</v>
      </c>
      <c r="AI53" s="183" t="str">
        <f t="shared" si="49"/>
        <v>UPDATE Leader_MajorCivApproachBiases SET Bias =    6 WHERE LeaderType = 'LEADER_SULEIMAN'             AND MajorCivApproachType = 'MAJOR_CIV_APPROACH_NEUTRAL';</v>
      </c>
      <c r="AJ53" s="183" t="str">
        <f t="shared" si="49"/>
        <v>UPDATE Leader_MajorCivApproachBiases SET Bias =    6 WHERE LeaderType = 'LEADER_WASHINGTON'           AND MajorCivApproachType = 'MAJOR_CIV_APPROACH_NEUTRAL';</v>
      </c>
      <c r="AK53" s="183" t="str">
        <f t="shared" si="49"/>
        <v>UPDATE Leader_MajorCivApproachBiases SET Bias =    6 WHERE LeaderType = 'LEADER_PACAL'                AND MajorCivApproachType = 'MAJOR_CIV_APPROACH_NEUTRAL';</v>
      </c>
      <c r="AL53" s="183" t="str">
        <f t="shared" si="49"/>
        <v>UPDATE Leader_MajorCivApproachBiases SET Bias =    6 WHERE LeaderType = 'LEADER_WILLIAM'              AND MajorCivApproachType = 'MAJOR_CIV_APPROACH_NEUTRAL';</v>
      </c>
      <c r="AM53" s="183" t="str">
        <f t="shared" si="49"/>
        <v>UPDATE Leader_MajorCivApproachBiases SET Bias =    6 WHERE LeaderType = 'LEADER_BOUDICA'              AND MajorCivApproachType = 'MAJOR_CIV_APPROACH_NEUTRAL';</v>
      </c>
    </row>
    <row r="54" spans="2:40" s="181" customFormat="1" ht="13.7" customHeight="1" x14ac:dyDescent="0.2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2:40" s="181" customFormat="1" ht="13.7" customHeight="1" x14ac:dyDescent="0.2">
      <c r="C55" s="183" t="str">
        <f t="shared" ref="C55:AM55" si="50">"UPDATE Leader_MinorCivApproachBiases SET Bias = "&amp;REPT(" ",4-LEN(C24))&amp;C24&amp;" WHERE LeaderType = 'LEADER_"&amp;UPPER(C$2)&amp;"'"&amp;REPT(" ",20-LEN(C$2))&amp;" AND MinorCivApproachType = 'MINOR_CIV_APPROACH_"&amp;UPPER($A24)&amp;"';"</f>
        <v>UPDATE Leader_MinorCivApproachBiases SET Bias =   50 WHERE LeaderType = 'LEADER_AUGUSTUS'             AND MinorCivApproachType = 'MINOR_CIV_APPROACH_IGNORE';</v>
      </c>
      <c r="D55" s="183" t="str">
        <f t="shared" si="50"/>
        <v>UPDATE Leader_MinorCivApproachBiases SET Bias =   50 WHERE LeaderType = 'LEADER_ASKIA'                AND MinorCivApproachType = 'MINOR_CIV_APPROACH_IGNORE';</v>
      </c>
      <c r="E55" s="183" t="str">
        <f t="shared" si="50"/>
        <v>UPDATE Leader_MinorCivApproachBiases SET Bias =   50 WHERE LeaderType = 'LEADER_GENGHIS_KHAN'         AND MinorCivApproachType = 'MINOR_CIV_APPROACH_IGNORE';</v>
      </c>
      <c r="F55" s="183" t="str">
        <f t="shared" si="50"/>
        <v>UPDATE Leader_MinorCivApproachBiases SET Bias =   50 WHERE LeaderType = 'LEADER_HARALD'               AND MinorCivApproachType = 'MINOR_CIV_APPROACH_IGNORE';</v>
      </c>
      <c r="G55" s="183" t="str">
        <f t="shared" si="50"/>
        <v>UPDATE Leader_MinorCivApproachBiases SET Bias =   50 WHERE LeaderType = 'LEADER_ISABELLA'             AND MinorCivApproachType = 'MINOR_CIV_APPROACH_IGNORE';</v>
      </c>
      <c r="H55" s="183" t="str">
        <f t="shared" si="50"/>
        <v>UPDATE Leader_MinorCivApproachBiases SET Bias =   50 WHERE LeaderType = 'LEADER_NAPOLEON'             AND MinorCivApproachType = 'MINOR_CIV_APPROACH_IGNORE';</v>
      </c>
      <c r="I55" s="183" t="str">
        <f t="shared" si="50"/>
        <v>UPDATE Leader_MinorCivApproachBiases SET Bias =   50 WHERE LeaderType = 'LEADER_ODA_NOBUNAGA'         AND MinorCivApproachType = 'MINOR_CIV_APPROACH_IGNORE';</v>
      </c>
      <c r="J55" s="183" t="str">
        <f t="shared" si="50"/>
        <v>UPDATE Leader_MinorCivApproachBiases SET Bias =   50 WHERE LeaderType = 'LEADER_THEODORA'             AND MinorCivApproachType = 'MINOR_CIV_APPROACH_IGNORE';</v>
      </c>
      <c r="K55" s="183" t="str">
        <f t="shared" si="50"/>
        <v>UPDATE Leader_MinorCivApproachBiases SET Bias =   50 WHERE LeaderType = 'LEADER_ATTILLA'              AND MinorCivApproachType = 'MINOR_CIV_APPROACH_IGNORE';</v>
      </c>
      <c r="L55" s="183" t="str">
        <f t="shared" si="50"/>
        <v>UPDATE Leader_MinorCivApproachBiases SET Bias =   50 WHERE LeaderType = 'LEADER_COALITION'            AND MinorCivApproachType = 'MINOR_CIV_APPROACH_IGNORE';</v>
      </c>
      <c r="M55" s="183" t="str">
        <f t="shared" si="50"/>
        <v>UPDATE Leader_MinorCivApproachBiases SET Bias =   50 WHERE LeaderType = 'LEADER_ALEXANDER'            AND MinorCivApproachType = 'MINOR_CIV_APPROACH_IGNORE';</v>
      </c>
      <c r="N55" s="183" t="str">
        <f t="shared" si="50"/>
        <v>UPDATE Leader_MinorCivApproachBiases SET Bias =   50 WHERE LeaderType = 'LEADER_BISMARCK'             AND MinorCivApproachType = 'MINOR_CIV_APPROACH_IGNORE';</v>
      </c>
      <c r="O55" s="183" t="str">
        <f t="shared" si="50"/>
        <v>UPDATE Leader_MinorCivApproachBiases SET Bias =   50 WHERE LeaderType = 'LEADER_CATHERINE'            AND MinorCivApproachType = 'MINOR_CIV_APPROACH_IGNORE';</v>
      </c>
      <c r="P55" s="183" t="str">
        <f t="shared" si="50"/>
        <v>UPDATE Leader_MinorCivApproachBiases SET Bias =   50 WHERE LeaderType = 'LEADER_ELIZABETH'            AND MinorCivApproachType = 'MINOR_CIV_APPROACH_IGNORE';</v>
      </c>
      <c r="Q55" s="183" t="str">
        <f t="shared" si="50"/>
        <v>UPDATE Leader_MinorCivApproachBiases SET Bias =   50 WHERE LeaderType = 'LEADER_MONTEZUMA'            AND MinorCivApproachType = 'MINOR_CIV_APPROACH_IGNORE';</v>
      </c>
      <c r="R55" s="183" t="str">
        <f t="shared" si="50"/>
        <v>UPDATE Leader_MinorCivApproachBiases SET Bias =   50 WHERE LeaderType = 'LEADER_WU_ZETIAN'            AND MinorCivApproachType = 'MINOR_CIV_APPROACH_IGNORE';</v>
      </c>
      <c r="S55" s="183" t="str">
        <f t="shared" si="50"/>
        <v>UPDATE Leader_MinorCivApproachBiases SET Bias =   50 WHERE LeaderType = 'LEADER_DIDO'                 AND MinorCivApproachType = 'MINOR_CIV_APPROACH_IGNORE';</v>
      </c>
      <c r="T55" s="183" t="str">
        <f t="shared" si="50"/>
        <v>UPDATE Leader_MinorCivApproachBiases SET Bias =   50 WHERE LeaderType = 'LEADER_GUSTAVUS'             AND MinorCivApproachType = 'MINOR_CIV_APPROACH_IGNORE';</v>
      </c>
      <c r="U55" s="183" t="str">
        <f t="shared" si="50"/>
        <v>UPDATE Leader_MinorCivApproachBiases SET Bias =   50 WHERE LeaderType = 'LEADER_DIPLOMAT'             AND MinorCivApproachType = 'MINOR_CIV_APPROACH_IGNORE';</v>
      </c>
      <c r="V55" s="183" t="str">
        <f t="shared" si="50"/>
        <v>UPDATE Leader_MinorCivApproachBiases SET Bias =   50 WHERE LeaderType = 'LEADER_GANDHI'               AND MinorCivApproachType = 'MINOR_CIV_APPROACH_IGNORE';</v>
      </c>
      <c r="W55" s="183" t="str">
        <f t="shared" si="50"/>
        <v>UPDATE Leader_MinorCivApproachBiases SET Bias =   50 WHERE LeaderType = 'LEADER_KAMEHAMEHA'           AND MinorCivApproachType = 'MINOR_CIV_APPROACH_IGNORE';</v>
      </c>
      <c r="X55" s="183" t="str">
        <f t="shared" si="50"/>
        <v>UPDATE Leader_MinorCivApproachBiases SET Bias =   50 WHERE LeaderType = 'LEADER_PACHACUTI'            AND MinorCivApproachType = 'MINOR_CIV_APPROACH_IGNORE';</v>
      </c>
      <c r="Y55" s="183" t="str">
        <f t="shared" si="50"/>
        <v>UPDATE Leader_MinorCivApproachBiases SET Bias =   50 WHERE LeaderType = 'LEADER_RAMESSES'             AND MinorCivApproachType = 'MINOR_CIV_APPROACH_IGNORE';</v>
      </c>
      <c r="Z55" s="183" t="str">
        <f t="shared" si="50"/>
        <v>UPDATE Leader_MinorCivApproachBiases SET Bias =   50 WHERE LeaderType = 'LEADER_RAMKHAMHAENG'         AND MinorCivApproachType = 'MINOR_CIV_APPROACH_IGNORE';</v>
      </c>
      <c r="AA55" s="183" t="str">
        <f t="shared" si="50"/>
        <v>UPDATE Leader_MinorCivApproachBiases SET Bias =   50 WHERE LeaderType = 'LEADER_SEJONG'               AND MinorCivApproachType = 'MINOR_CIV_APPROACH_IGNORE';</v>
      </c>
      <c r="AB55" s="183" t="str">
        <f t="shared" si="50"/>
        <v>UPDATE Leader_MinorCivApproachBiases SET Bias =   50 WHERE LeaderType = 'LEADER_MARIA'                AND MinorCivApproachType = 'MINOR_CIV_APPROACH_IGNORE';</v>
      </c>
      <c r="AC55" s="183" t="str">
        <f t="shared" si="50"/>
        <v>UPDATE Leader_MinorCivApproachBiases SET Bias =   50 WHERE LeaderType = 'LEADER_HAILE'                AND MinorCivApproachType = 'MINOR_CIV_APPROACH_IGNORE';</v>
      </c>
      <c r="AD55" s="183" t="str">
        <f t="shared" si="50"/>
        <v>UPDATE Leader_MinorCivApproachBiases SET Bias =   50 WHERE LeaderType = 'LEADER_EXPANSIONIST'         AND MinorCivApproachType = 'MINOR_CIV_APPROACH_IGNORE';</v>
      </c>
      <c r="AE55" s="183" t="str">
        <f t="shared" si="50"/>
        <v>UPDATE Leader_MinorCivApproachBiases SET Bias =   50 WHERE LeaderType = 'LEADER_DARIUS'               AND MinorCivApproachType = 'MINOR_CIV_APPROACH_IGNORE';</v>
      </c>
      <c r="AF55" s="183" t="str">
        <f t="shared" si="50"/>
        <v>UPDATE Leader_MinorCivApproachBiases SET Bias =   50 WHERE LeaderType = 'LEADER_HARUN_AL_RASHID'      AND MinorCivApproachType = 'MINOR_CIV_APPROACH_IGNORE';</v>
      </c>
      <c r="AG55" s="183" t="str">
        <f t="shared" si="50"/>
        <v>UPDATE Leader_MinorCivApproachBiases SET Bias =   50 WHERE LeaderType = 'LEADER_HIAWATHA'             AND MinorCivApproachType = 'MINOR_CIV_APPROACH_IGNORE';</v>
      </c>
      <c r="AH55" s="183" t="str">
        <f t="shared" si="50"/>
        <v>UPDATE Leader_MinorCivApproachBiases SET Bias =   50 WHERE LeaderType = 'LEADER_NEBUCHADNEZZAR'       AND MinorCivApproachType = 'MINOR_CIV_APPROACH_IGNORE';</v>
      </c>
      <c r="AI55" s="183" t="str">
        <f t="shared" si="50"/>
        <v>UPDATE Leader_MinorCivApproachBiases SET Bias =   50 WHERE LeaderType = 'LEADER_SULEIMAN'             AND MinorCivApproachType = 'MINOR_CIV_APPROACH_IGNORE';</v>
      </c>
      <c r="AJ55" s="183" t="str">
        <f t="shared" si="50"/>
        <v>UPDATE Leader_MinorCivApproachBiases SET Bias =   50 WHERE LeaderType = 'LEADER_WASHINGTON'           AND MinorCivApproachType = 'MINOR_CIV_APPROACH_IGNORE';</v>
      </c>
      <c r="AK55" s="183" t="str">
        <f t="shared" si="50"/>
        <v>UPDATE Leader_MinorCivApproachBiases SET Bias =   50 WHERE LeaderType = 'LEADER_PACAL'                AND MinorCivApproachType = 'MINOR_CIV_APPROACH_IGNORE';</v>
      </c>
      <c r="AL55" s="183" t="str">
        <f t="shared" si="50"/>
        <v>UPDATE Leader_MinorCivApproachBiases SET Bias =   50 WHERE LeaderType = 'LEADER_WILLIAM'              AND MinorCivApproachType = 'MINOR_CIV_APPROACH_IGNORE';</v>
      </c>
      <c r="AM55" s="183" t="str">
        <f t="shared" si="50"/>
        <v>UPDATE Leader_MinorCivApproachBiases SET Bias =   50 WHERE LeaderType = 'LEADER_BOUDICA'              AND MinorCivApproachType = 'MINOR_CIV_APPROACH_IGNORE';</v>
      </c>
    </row>
    <row r="56" spans="2:40" s="181" customFormat="1" ht="13.7" customHeight="1" x14ac:dyDescent="0.2">
      <c r="B56" s="171"/>
      <c r="C56" s="183" t="str">
        <f t="shared" ref="C56:AM56" si="51">"UPDATE Leader_MinorCivApproachBiases SET Bias = "&amp;REPT(" ",4-LEN(C25))&amp;C25&amp;" WHERE LeaderType = 'LEADER_"&amp;UPPER(C$2)&amp;"'"&amp;REPT(" ",20-LEN(C$2))&amp;" AND MinorCivApproachType = 'MINOR_CIV_APPROACH_"&amp;UPPER($A25)&amp;"';"</f>
        <v>UPDATE Leader_MinorCivApproachBiases SET Bias =    0 WHERE LeaderType = 'LEADER_AUGUSTUS'             AND MinorCivApproachType = 'MINOR_CIV_APPROACH_FRIENDLY';</v>
      </c>
      <c r="D56" s="183" t="str">
        <f t="shared" si="51"/>
        <v>UPDATE Leader_MinorCivApproachBiases SET Bias =    0 WHERE LeaderType = 'LEADER_ASKIA'                AND MinorCivApproachType = 'MINOR_CIV_APPROACH_FRIENDLY';</v>
      </c>
      <c r="E56" s="183" t="str">
        <f t="shared" si="51"/>
        <v>UPDATE Leader_MinorCivApproachBiases SET Bias =    0 WHERE LeaderType = 'LEADER_GENGHIS_KHAN'         AND MinorCivApproachType = 'MINOR_CIV_APPROACH_FRIENDLY';</v>
      </c>
      <c r="F56" s="183" t="str">
        <f t="shared" si="51"/>
        <v>UPDATE Leader_MinorCivApproachBiases SET Bias =    0 WHERE LeaderType = 'LEADER_HARALD'               AND MinorCivApproachType = 'MINOR_CIV_APPROACH_FRIENDLY';</v>
      </c>
      <c r="G56" s="183" t="str">
        <f t="shared" si="51"/>
        <v>UPDATE Leader_MinorCivApproachBiases SET Bias =    0 WHERE LeaderType = 'LEADER_ISABELLA'             AND MinorCivApproachType = 'MINOR_CIV_APPROACH_FRIENDLY';</v>
      </c>
      <c r="H56" s="183" t="str">
        <f t="shared" si="51"/>
        <v>UPDATE Leader_MinorCivApproachBiases SET Bias =    0 WHERE LeaderType = 'LEADER_NAPOLEON'             AND MinorCivApproachType = 'MINOR_CIV_APPROACH_FRIENDLY';</v>
      </c>
      <c r="I56" s="183" t="str">
        <f t="shared" si="51"/>
        <v>UPDATE Leader_MinorCivApproachBiases SET Bias =    0 WHERE LeaderType = 'LEADER_ODA_NOBUNAGA'         AND MinorCivApproachType = 'MINOR_CIV_APPROACH_FRIENDLY';</v>
      </c>
      <c r="J56" s="183" t="str">
        <f t="shared" si="51"/>
        <v>UPDATE Leader_MinorCivApproachBiases SET Bias =    0 WHERE LeaderType = 'LEADER_THEODORA'             AND MinorCivApproachType = 'MINOR_CIV_APPROACH_FRIENDLY';</v>
      </c>
      <c r="K56" s="183" t="str">
        <f t="shared" si="51"/>
        <v>UPDATE Leader_MinorCivApproachBiases SET Bias =    0 WHERE LeaderType = 'LEADER_ATTILLA'              AND MinorCivApproachType = 'MINOR_CIV_APPROACH_FRIENDLY';</v>
      </c>
      <c r="L56" s="183" t="str">
        <f t="shared" si="51"/>
        <v>UPDATE Leader_MinorCivApproachBiases SET Bias =    0 WHERE LeaderType = 'LEADER_COALITION'            AND MinorCivApproachType = 'MINOR_CIV_APPROACH_FRIENDLY';</v>
      </c>
      <c r="M56" s="183" t="str">
        <f t="shared" si="51"/>
        <v>UPDATE Leader_MinorCivApproachBiases SET Bias =    0 WHERE LeaderType = 'LEADER_ALEXANDER'            AND MinorCivApproachType = 'MINOR_CIV_APPROACH_FRIENDLY';</v>
      </c>
      <c r="N56" s="183" t="str">
        <f t="shared" si="51"/>
        <v>UPDATE Leader_MinorCivApproachBiases SET Bias =    0 WHERE LeaderType = 'LEADER_BISMARCK'             AND MinorCivApproachType = 'MINOR_CIV_APPROACH_FRIENDLY';</v>
      </c>
      <c r="O56" s="183" t="str">
        <f t="shared" si="51"/>
        <v>UPDATE Leader_MinorCivApproachBiases SET Bias =    0 WHERE LeaderType = 'LEADER_CATHERINE'            AND MinorCivApproachType = 'MINOR_CIV_APPROACH_FRIENDLY';</v>
      </c>
      <c r="P56" s="183" t="str">
        <f t="shared" si="51"/>
        <v>UPDATE Leader_MinorCivApproachBiases SET Bias =    0 WHERE LeaderType = 'LEADER_ELIZABETH'            AND MinorCivApproachType = 'MINOR_CIV_APPROACH_FRIENDLY';</v>
      </c>
      <c r="Q56" s="183" t="str">
        <f t="shared" si="51"/>
        <v>UPDATE Leader_MinorCivApproachBiases SET Bias =    0 WHERE LeaderType = 'LEADER_MONTEZUMA'            AND MinorCivApproachType = 'MINOR_CIV_APPROACH_FRIENDLY';</v>
      </c>
      <c r="R56" s="183" t="str">
        <f t="shared" si="51"/>
        <v>UPDATE Leader_MinorCivApproachBiases SET Bias =    0 WHERE LeaderType = 'LEADER_WU_ZETIAN'            AND MinorCivApproachType = 'MINOR_CIV_APPROACH_FRIENDLY';</v>
      </c>
      <c r="S56" s="183" t="str">
        <f t="shared" si="51"/>
        <v>UPDATE Leader_MinorCivApproachBiases SET Bias =    0 WHERE LeaderType = 'LEADER_DIDO'                 AND MinorCivApproachType = 'MINOR_CIV_APPROACH_FRIENDLY';</v>
      </c>
      <c r="T56" s="183" t="str">
        <f t="shared" si="51"/>
        <v>UPDATE Leader_MinorCivApproachBiases SET Bias =    0 WHERE LeaderType = 'LEADER_GUSTAVUS'             AND MinorCivApproachType = 'MINOR_CIV_APPROACH_FRIENDLY';</v>
      </c>
      <c r="U56" s="183" t="str">
        <f t="shared" si="51"/>
        <v>UPDATE Leader_MinorCivApproachBiases SET Bias =    0 WHERE LeaderType = 'LEADER_DIPLOMAT'             AND MinorCivApproachType = 'MINOR_CIV_APPROACH_FRIENDLY';</v>
      </c>
      <c r="V56" s="183" t="str">
        <f t="shared" si="51"/>
        <v>UPDATE Leader_MinorCivApproachBiases SET Bias =    0 WHERE LeaderType = 'LEADER_GANDHI'               AND MinorCivApproachType = 'MINOR_CIV_APPROACH_FRIENDLY';</v>
      </c>
      <c r="W56" s="183" t="str">
        <f t="shared" si="51"/>
        <v>UPDATE Leader_MinorCivApproachBiases SET Bias =    0 WHERE LeaderType = 'LEADER_KAMEHAMEHA'           AND MinorCivApproachType = 'MINOR_CIV_APPROACH_FRIENDLY';</v>
      </c>
      <c r="X56" s="183" t="str">
        <f t="shared" si="51"/>
        <v>UPDATE Leader_MinorCivApproachBiases SET Bias =    0 WHERE LeaderType = 'LEADER_PACHACUTI'            AND MinorCivApproachType = 'MINOR_CIV_APPROACH_FRIENDLY';</v>
      </c>
      <c r="Y56" s="183" t="str">
        <f t="shared" si="51"/>
        <v>UPDATE Leader_MinorCivApproachBiases SET Bias =    0 WHERE LeaderType = 'LEADER_RAMESSES'             AND MinorCivApproachType = 'MINOR_CIV_APPROACH_FRIENDLY';</v>
      </c>
      <c r="Z56" s="183" t="str">
        <f t="shared" si="51"/>
        <v>UPDATE Leader_MinorCivApproachBiases SET Bias =    0 WHERE LeaderType = 'LEADER_RAMKHAMHAENG'         AND MinorCivApproachType = 'MINOR_CIV_APPROACH_FRIENDLY';</v>
      </c>
      <c r="AA56" s="183" t="str">
        <f t="shared" si="51"/>
        <v>UPDATE Leader_MinorCivApproachBiases SET Bias =    0 WHERE LeaderType = 'LEADER_SEJONG'               AND MinorCivApproachType = 'MINOR_CIV_APPROACH_FRIENDLY';</v>
      </c>
      <c r="AB56" s="183" t="str">
        <f t="shared" si="51"/>
        <v>UPDATE Leader_MinorCivApproachBiases SET Bias =    0 WHERE LeaderType = 'LEADER_MARIA'                AND MinorCivApproachType = 'MINOR_CIV_APPROACH_FRIENDLY';</v>
      </c>
      <c r="AC56" s="183" t="str">
        <f t="shared" si="51"/>
        <v>UPDATE Leader_MinorCivApproachBiases SET Bias =    0 WHERE LeaderType = 'LEADER_HAILE'                AND MinorCivApproachType = 'MINOR_CIV_APPROACH_FRIENDLY';</v>
      </c>
      <c r="AD56" s="183" t="str">
        <f t="shared" si="51"/>
        <v>UPDATE Leader_MinorCivApproachBiases SET Bias =    0 WHERE LeaderType = 'LEADER_EXPANSIONIST'         AND MinorCivApproachType = 'MINOR_CIV_APPROACH_FRIENDLY';</v>
      </c>
      <c r="AE56" s="183" t="str">
        <f t="shared" si="51"/>
        <v>UPDATE Leader_MinorCivApproachBiases SET Bias =    0 WHERE LeaderType = 'LEADER_DARIUS'               AND MinorCivApproachType = 'MINOR_CIV_APPROACH_FRIENDLY';</v>
      </c>
      <c r="AF56" s="183" t="str">
        <f t="shared" si="51"/>
        <v>UPDATE Leader_MinorCivApproachBiases SET Bias =    0 WHERE LeaderType = 'LEADER_HARUN_AL_RASHID'      AND MinorCivApproachType = 'MINOR_CIV_APPROACH_FRIENDLY';</v>
      </c>
      <c r="AG56" s="183" t="str">
        <f t="shared" si="51"/>
        <v>UPDATE Leader_MinorCivApproachBiases SET Bias =    0 WHERE LeaderType = 'LEADER_HIAWATHA'             AND MinorCivApproachType = 'MINOR_CIV_APPROACH_FRIENDLY';</v>
      </c>
      <c r="AH56" s="183" t="str">
        <f t="shared" si="51"/>
        <v>UPDATE Leader_MinorCivApproachBiases SET Bias =    0 WHERE LeaderType = 'LEADER_NEBUCHADNEZZAR'       AND MinorCivApproachType = 'MINOR_CIV_APPROACH_FRIENDLY';</v>
      </c>
      <c r="AI56" s="183" t="str">
        <f t="shared" si="51"/>
        <v>UPDATE Leader_MinorCivApproachBiases SET Bias =    0 WHERE LeaderType = 'LEADER_SULEIMAN'             AND MinorCivApproachType = 'MINOR_CIV_APPROACH_FRIENDLY';</v>
      </c>
      <c r="AJ56" s="183" t="str">
        <f t="shared" si="51"/>
        <v>UPDATE Leader_MinorCivApproachBiases SET Bias =    0 WHERE LeaderType = 'LEADER_WASHINGTON'           AND MinorCivApproachType = 'MINOR_CIV_APPROACH_FRIENDLY';</v>
      </c>
      <c r="AK56" s="183" t="str">
        <f t="shared" si="51"/>
        <v>UPDATE Leader_MinorCivApproachBiases SET Bias =    0 WHERE LeaderType = 'LEADER_PACAL'                AND MinorCivApproachType = 'MINOR_CIV_APPROACH_FRIENDLY';</v>
      </c>
      <c r="AL56" s="183" t="str">
        <f t="shared" si="51"/>
        <v>UPDATE Leader_MinorCivApproachBiases SET Bias =    0 WHERE LeaderType = 'LEADER_WILLIAM'              AND MinorCivApproachType = 'MINOR_CIV_APPROACH_FRIENDLY';</v>
      </c>
      <c r="AM56" s="183" t="str">
        <f t="shared" si="51"/>
        <v>UPDATE Leader_MinorCivApproachBiases SET Bias =    0 WHERE LeaderType = 'LEADER_BOUDICA'              AND MinorCivApproachType = 'MINOR_CIV_APPROACH_FRIENDLY';</v>
      </c>
    </row>
    <row r="57" spans="2:40" s="181" customFormat="1" ht="13.7" customHeight="1" x14ac:dyDescent="0.2">
      <c r="C57" s="183" t="str">
        <f t="shared" ref="C57:AM57" si="52">"UPDATE Leader_MinorCivApproachBiases SET Bias = "&amp;REPT(" ",4-LEN(C26))&amp;C26&amp;" WHERE LeaderType = 'LEADER_"&amp;UPPER(C$2)&amp;"'"&amp;REPT(" ",20-LEN(C$2))&amp;" AND MinorCivApproachType = 'MINOR_CIV_APPROACH_"&amp;UPPER($A26)&amp;"';"</f>
        <v>UPDATE Leader_MinorCivApproachBiases SET Bias =  -50 WHERE LeaderType = 'LEADER_AUGUSTUS'             AND MinorCivApproachType = 'MINOR_CIV_APPROACH_PROTECTIVE';</v>
      </c>
      <c r="D57" s="183" t="str">
        <f t="shared" si="52"/>
        <v>UPDATE Leader_MinorCivApproachBiases SET Bias =  -50 WHERE LeaderType = 'LEADER_ASKIA'                AND MinorCivApproachType = 'MINOR_CIV_APPROACH_PROTECTIVE';</v>
      </c>
      <c r="E57" s="183" t="str">
        <f t="shared" si="52"/>
        <v>UPDATE Leader_MinorCivApproachBiases SET Bias =  -50 WHERE LeaderType = 'LEADER_GENGHIS_KHAN'         AND MinorCivApproachType = 'MINOR_CIV_APPROACH_PROTECTIVE';</v>
      </c>
      <c r="F57" s="183" t="str">
        <f t="shared" si="52"/>
        <v>UPDATE Leader_MinorCivApproachBiases SET Bias =  -50 WHERE LeaderType = 'LEADER_HARALD'               AND MinorCivApproachType = 'MINOR_CIV_APPROACH_PROTECTIVE';</v>
      </c>
      <c r="G57" s="183" t="str">
        <f t="shared" si="52"/>
        <v>UPDATE Leader_MinorCivApproachBiases SET Bias =  -50 WHERE LeaderType = 'LEADER_ISABELLA'             AND MinorCivApproachType = 'MINOR_CIV_APPROACH_PROTECTIVE';</v>
      </c>
      <c r="H57" s="183" t="str">
        <f t="shared" si="52"/>
        <v>UPDATE Leader_MinorCivApproachBiases SET Bias =  -50 WHERE LeaderType = 'LEADER_NAPOLEON'             AND MinorCivApproachType = 'MINOR_CIV_APPROACH_PROTECTIVE';</v>
      </c>
      <c r="I57" s="183" t="str">
        <f t="shared" si="52"/>
        <v>UPDATE Leader_MinorCivApproachBiases SET Bias =  -50 WHERE LeaderType = 'LEADER_ODA_NOBUNAGA'         AND MinorCivApproachType = 'MINOR_CIV_APPROACH_PROTECTIVE';</v>
      </c>
      <c r="J57" s="183" t="str">
        <f t="shared" si="52"/>
        <v>UPDATE Leader_MinorCivApproachBiases SET Bias =  -50 WHERE LeaderType = 'LEADER_THEODORA'             AND MinorCivApproachType = 'MINOR_CIV_APPROACH_PROTECTIVE';</v>
      </c>
      <c r="K57" s="183" t="str">
        <f t="shared" si="52"/>
        <v>UPDATE Leader_MinorCivApproachBiases SET Bias =  -50 WHERE LeaderType = 'LEADER_ATTILLA'              AND MinorCivApproachType = 'MINOR_CIV_APPROACH_PROTECTIVE';</v>
      </c>
      <c r="L57" s="183" t="str">
        <f t="shared" si="52"/>
        <v>UPDATE Leader_MinorCivApproachBiases SET Bias =   50 WHERE LeaderType = 'LEADER_COALITION'            AND MinorCivApproachType = 'MINOR_CIV_APPROACH_PROTECTIVE';</v>
      </c>
      <c r="M57" s="183" t="str">
        <f t="shared" si="52"/>
        <v>UPDATE Leader_MinorCivApproachBiases SET Bias =   50 WHERE LeaderType = 'LEADER_ALEXANDER'            AND MinorCivApproachType = 'MINOR_CIV_APPROACH_PROTECTIVE';</v>
      </c>
      <c r="N57" s="183" t="str">
        <f t="shared" si="52"/>
        <v>UPDATE Leader_MinorCivApproachBiases SET Bias =   50 WHERE LeaderType = 'LEADER_BISMARCK'             AND MinorCivApproachType = 'MINOR_CIV_APPROACH_PROTECTIVE';</v>
      </c>
      <c r="O57" s="183" t="str">
        <f t="shared" si="52"/>
        <v>UPDATE Leader_MinorCivApproachBiases SET Bias =   50 WHERE LeaderType = 'LEADER_CATHERINE'            AND MinorCivApproachType = 'MINOR_CIV_APPROACH_PROTECTIVE';</v>
      </c>
      <c r="P57" s="183" t="str">
        <f t="shared" si="52"/>
        <v>UPDATE Leader_MinorCivApproachBiases SET Bias =   50 WHERE LeaderType = 'LEADER_ELIZABETH'            AND MinorCivApproachType = 'MINOR_CIV_APPROACH_PROTECTIVE';</v>
      </c>
      <c r="Q57" s="183" t="str">
        <f t="shared" si="52"/>
        <v>UPDATE Leader_MinorCivApproachBiases SET Bias =   50 WHERE LeaderType = 'LEADER_MONTEZUMA'            AND MinorCivApproachType = 'MINOR_CIV_APPROACH_PROTECTIVE';</v>
      </c>
      <c r="R57" s="183" t="str">
        <f t="shared" si="52"/>
        <v>UPDATE Leader_MinorCivApproachBiases SET Bias =   50 WHERE LeaderType = 'LEADER_WU_ZETIAN'            AND MinorCivApproachType = 'MINOR_CIV_APPROACH_PROTECTIVE';</v>
      </c>
      <c r="S57" s="183" t="str">
        <f t="shared" si="52"/>
        <v>UPDATE Leader_MinorCivApproachBiases SET Bias =   50 WHERE LeaderType = 'LEADER_DIDO'                 AND MinorCivApproachType = 'MINOR_CIV_APPROACH_PROTECTIVE';</v>
      </c>
      <c r="T57" s="183" t="str">
        <f t="shared" si="52"/>
        <v>UPDATE Leader_MinorCivApproachBiases SET Bias =   50 WHERE LeaderType = 'LEADER_GUSTAVUS'             AND MinorCivApproachType = 'MINOR_CIV_APPROACH_PROTECTIVE';</v>
      </c>
      <c r="U57" s="183" t="str">
        <f t="shared" si="52"/>
        <v>UPDATE Leader_MinorCivApproachBiases SET Bias =   50 WHERE LeaderType = 'LEADER_DIPLOMAT'             AND MinorCivApproachType = 'MINOR_CIV_APPROACH_PROTECTIVE';</v>
      </c>
      <c r="V57" s="183" t="str">
        <f t="shared" si="52"/>
        <v>UPDATE Leader_MinorCivApproachBiases SET Bias =   50 WHERE LeaderType = 'LEADER_GANDHI'               AND MinorCivApproachType = 'MINOR_CIV_APPROACH_PROTECTIVE';</v>
      </c>
      <c r="W57" s="183" t="str">
        <f t="shared" si="52"/>
        <v>UPDATE Leader_MinorCivApproachBiases SET Bias =   50 WHERE LeaderType = 'LEADER_KAMEHAMEHA'           AND MinorCivApproachType = 'MINOR_CIV_APPROACH_PROTECTIVE';</v>
      </c>
      <c r="X57" s="183" t="str">
        <f t="shared" si="52"/>
        <v>UPDATE Leader_MinorCivApproachBiases SET Bias =   50 WHERE LeaderType = 'LEADER_PACHACUTI'            AND MinorCivApproachType = 'MINOR_CIV_APPROACH_PROTECTIVE';</v>
      </c>
      <c r="Y57" s="183" t="str">
        <f t="shared" si="52"/>
        <v>UPDATE Leader_MinorCivApproachBiases SET Bias =   50 WHERE LeaderType = 'LEADER_RAMESSES'             AND MinorCivApproachType = 'MINOR_CIV_APPROACH_PROTECTIVE';</v>
      </c>
      <c r="Z57" s="183" t="str">
        <f t="shared" si="52"/>
        <v>UPDATE Leader_MinorCivApproachBiases SET Bias =   50 WHERE LeaderType = 'LEADER_RAMKHAMHAENG'         AND MinorCivApproachType = 'MINOR_CIV_APPROACH_PROTECTIVE';</v>
      </c>
      <c r="AA57" s="183" t="str">
        <f t="shared" si="52"/>
        <v>UPDATE Leader_MinorCivApproachBiases SET Bias =   50 WHERE LeaderType = 'LEADER_SEJONG'               AND MinorCivApproachType = 'MINOR_CIV_APPROACH_PROTECTIVE';</v>
      </c>
      <c r="AB57" s="183" t="str">
        <f t="shared" si="52"/>
        <v>UPDATE Leader_MinorCivApproachBiases SET Bias =   50 WHERE LeaderType = 'LEADER_MARIA'                AND MinorCivApproachType = 'MINOR_CIV_APPROACH_PROTECTIVE';</v>
      </c>
      <c r="AC57" s="183" t="str">
        <f t="shared" si="52"/>
        <v>UPDATE Leader_MinorCivApproachBiases SET Bias =   50 WHERE LeaderType = 'LEADER_HAILE'                AND MinorCivApproachType = 'MINOR_CIV_APPROACH_PROTECTIVE';</v>
      </c>
      <c r="AD57" s="183" t="str">
        <f t="shared" si="52"/>
        <v>UPDATE Leader_MinorCivApproachBiases SET Bias =  -50 WHERE LeaderType = 'LEADER_EXPANSIONIST'         AND MinorCivApproachType = 'MINOR_CIV_APPROACH_PROTECTIVE';</v>
      </c>
      <c r="AE57" s="183" t="str">
        <f t="shared" si="52"/>
        <v>UPDATE Leader_MinorCivApproachBiases SET Bias =  -50 WHERE LeaderType = 'LEADER_DARIUS'               AND MinorCivApproachType = 'MINOR_CIV_APPROACH_PROTECTIVE';</v>
      </c>
      <c r="AF57" s="183" t="str">
        <f t="shared" si="52"/>
        <v>UPDATE Leader_MinorCivApproachBiases SET Bias =  -50 WHERE LeaderType = 'LEADER_HARUN_AL_RASHID'      AND MinorCivApproachType = 'MINOR_CIV_APPROACH_PROTECTIVE';</v>
      </c>
      <c r="AG57" s="183" t="str">
        <f t="shared" si="52"/>
        <v>UPDATE Leader_MinorCivApproachBiases SET Bias =  -50 WHERE LeaderType = 'LEADER_HIAWATHA'             AND MinorCivApproachType = 'MINOR_CIV_APPROACH_PROTECTIVE';</v>
      </c>
      <c r="AH57" s="183" t="str">
        <f t="shared" si="52"/>
        <v>UPDATE Leader_MinorCivApproachBiases SET Bias =  -50 WHERE LeaderType = 'LEADER_NEBUCHADNEZZAR'       AND MinorCivApproachType = 'MINOR_CIV_APPROACH_PROTECTIVE';</v>
      </c>
      <c r="AI57" s="183" t="str">
        <f t="shared" si="52"/>
        <v>UPDATE Leader_MinorCivApproachBiases SET Bias =  -50 WHERE LeaderType = 'LEADER_SULEIMAN'             AND MinorCivApproachType = 'MINOR_CIV_APPROACH_PROTECTIVE';</v>
      </c>
      <c r="AJ57" s="183" t="str">
        <f t="shared" si="52"/>
        <v>UPDATE Leader_MinorCivApproachBiases SET Bias =  -50 WHERE LeaderType = 'LEADER_WASHINGTON'           AND MinorCivApproachType = 'MINOR_CIV_APPROACH_PROTECTIVE';</v>
      </c>
      <c r="AK57" s="183" t="str">
        <f t="shared" si="52"/>
        <v>UPDATE Leader_MinorCivApproachBiases SET Bias =  -50 WHERE LeaderType = 'LEADER_PACAL'                AND MinorCivApproachType = 'MINOR_CIV_APPROACH_PROTECTIVE';</v>
      </c>
      <c r="AL57" s="183" t="str">
        <f t="shared" si="52"/>
        <v>UPDATE Leader_MinorCivApproachBiases SET Bias =  -50 WHERE LeaderType = 'LEADER_WILLIAM'              AND MinorCivApproachType = 'MINOR_CIV_APPROACH_PROTECTIVE';</v>
      </c>
      <c r="AM57" s="183" t="str">
        <f t="shared" si="52"/>
        <v>UPDATE Leader_MinorCivApproachBiases SET Bias =  -50 WHERE LeaderType = 'LEADER_BOUDICA'              AND MinorCivApproachType = 'MINOR_CIV_APPROACH_PROTECTIVE';</v>
      </c>
    </row>
    <row r="58" spans="2:40" s="181" customFormat="1" ht="13.7" customHeight="1" x14ac:dyDescent="0.2">
      <c r="C58" s="183" t="str">
        <f t="shared" ref="C58:AM58" si="53">"UPDATE Leader_MinorCivApproachBiases SET Bias = "&amp;REPT(" ",4-LEN(C27))&amp;C27&amp;" WHERE LeaderType = 'LEADER_"&amp;UPPER(C$2)&amp;"'"&amp;REPT(" ",20-LEN(C$2))&amp;" AND MinorCivApproachType = 'MINOR_CIV_APPROACH_"&amp;UPPER($A27)&amp;"';"</f>
        <v>UPDATE Leader_MinorCivApproachBiases SET Bias =  150 WHERE LeaderType = 'LEADER_AUGUSTUS'             AND MinorCivApproachType = 'MINOR_CIV_APPROACH_CONQUEST';</v>
      </c>
      <c r="D58" s="183" t="str">
        <f t="shared" si="53"/>
        <v>UPDATE Leader_MinorCivApproachBiases SET Bias =  150 WHERE LeaderType = 'LEADER_ASKIA'                AND MinorCivApproachType = 'MINOR_CIV_APPROACH_CONQUEST';</v>
      </c>
      <c r="E58" s="183" t="str">
        <f t="shared" si="53"/>
        <v>UPDATE Leader_MinorCivApproachBiases SET Bias =  150 WHERE LeaderType = 'LEADER_GENGHIS_KHAN'         AND MinorCivApproachType = 'MINOR_CIV_APPROACH_CONQUEST';</v>
      </c>
      <c r="F58" s="183" t="str">
        <f t="shared" si="53"/>
        <v>UPDATE Leader_MinorCivApproachBiases SET Bias =  150 WHERE LeaderType = 'LEADER_HARALD'               AND MinorCivApproachType = 'MINOR_CIV_APPROACH_CONQUEST';</v>
      </c>
      <c r="G58" s="183" t="str">
        <f t="shared" si="53"/>
        <v>UPDATE Leader_MinorCivApproachBiases SET Bias =  150 WHERE LeaderType = 'LEADER_ISABELLA'             AND MinorCivApproachType = 'MINOR_CIV_APPROACH_CONQUEST';</v>
      </c>
      <c r="H58" s="183" t="str">
        <f t="shared" si="53"/>
        <v>UPDATE Leader_MinorCivApproachBiases SET Bias =  150 WHERE LeaderType = 'LEADER_NAPOLEON'             AND MinorCivApproachType = 'MINOR_CIV_APPROACH_CONQUEST';</v>
      </c>
      <c r="I58" s="183" t="str">
        <f t="shared" si="53"/>
        <v>UPDATE Leader_MinorCivApproachBiases SET Bias =  150 WHERE LeaderType = 'LEADER_ODA_NOBUNAGA'         AND MinorCivApproachType = 'MINOR_CIV_APPROACH_CONQUEST';</v>
      </c>
      <c r="J58" s="183" t="str">
        <f t="shared" si="53"/>
        <v>UPDATE Leader_MinorCivApproachBiases SET Bias =  150 WHERE LeaderType = 'LEADER_THEODORA'             AND MinorCivApproachType = 'MINOR_CIV_APPROACH_CONQUEST';</v>
      </c>
      <c r="K58" s="183" t="str">
        <f t="shared" si="53"/>
        <v>UPDATE Leader_MinorCivApproachBiases SET Bias =  150 WHERE LeaderType = 'LEADER_ATTILLA'              AND MinorCivApproachType = 'MINOR_CIV_APPROACH_CONQUEST';</v>
      </c>
      <c r="L58" s="183" t="str">
        <f t="shared" si="53"/>
        <v>UPDATE Leader_MinorCivApproachBiases SET Bias = -500 WHERE LeaderType = 'LEADER_COALITION'            AND MinorCivApproachType = 'MINOR_CIV_APPROACH_CONQUEST';</v>
      </c>
      <c r="M58" s="183" t="str">
        <f t="shared" si="53"/>
        <v>UPDATE Leader_MinorCivApproachBiases SET Bias = -500 WHERE LeaderType = 'LEADER_ALEXANDER'            AND MinorCivApproachType = 'MINOR_CIV_APPROACH_CONQUEST';</v>
      </c>
      <c r="N58" s="183" t="str">
        <f t="shared" si="53"/>
        <v>UPDATE Leader_MinorCivApproachBiases SET Bias = -500 WHERE LeaderType = 'LEADER_BISMARCK'             AND MinorCivApproachType = 'MINOR_CIV_APPROACH_CONQUEST';</v>
      </c>
      <c r="O58" s="183" t="str">
        <f t="shared" si="53"/>
        <v>UPDATE Leader_MinorCivApproachBiases SET Bias = -500 WHERE LeaderType = 'LEADER_CATHERINE'            AND MinorCivApproachType = 'MINOR_CIV_APPROACH_CONQUEST';</v>
      </c>
      <c r="P58" s="183" t="str">
        <f t="shared" si="53"/>
        <v>UPDATE Leader_MinorCivApproachBiases SET Bias = -500 WHERE LeaderType = 'LEADER_ELIZABETH'            AND MinorCivApproachType = 'MINOR_CIV_APPROACH_CONQUEST';</v>
      </c>
      <c r="Q58" s="183" t="str">
        <f t="shared" si="53"/>
        <v>UPDATE Leader_MinorCivApproachBiases SET Bias = -500 WHERE LeaderType = 'LEADER_MONTEZUMA'            AND MinorCivApproachType = 'MINOR_CIV_APPROACH_CONQUEST';</v>
      </c>
      <c r="R58" s="183" t="str">
        <f t="shared" si="53"/>
        <v>UPDATE Leader_MinorCivApproachBiases SET Bias = -500 WHERE LeaderType = 'LEADER_WU_ZETIAN'            AND MinorCivApproachType = 'MINOR_CIV_APPROACH_CONQUEST';</v>
      </c>
      <c r="S58" s="183" t="str">
        <f t="shared" si="53"/>
        <v>UPDATE Leader_MinorCivApproachBiases SET Bias = -500 WHERE LeaderType = 'LEADER_DIDO'                 AND MinorCivApproachType = 'MINOR_CIV_APPROACH_CONQUEST';</v>
      </c>
      <c r="T58" s="183" t="str">
        <f t="shared" si="53"/>
        <v>UPDATE Leader_MinorCivApproachBiases SET Bias = -500 WHERE LeaderType = 'LEADER_GUSTAVUS'             AND MinorCivApproachType = 'MINOR_CIV_APPROACH_CONQUEST';</v>
      </c>
      <c r="U58" s="183" t="str">
        <f t="shared" si="53"/>
        <v>UPDATE Leader_MinorCivApproachBiases SET Bias = -500 WHERE LeaderType = 'LEADER_DIPLOMAT'             AND MinorCivApproachType = 'MINOR_CIV_APPROACH_CONQUEST';</v>
      </c>
      <c r="V58" s="183" t="str">
        <f t="shared" si="53"/>
        <v>UPDATE Leader_MinorCivApproachBiases SET Bias = -500 WHERE LeaderType = 'LEADER_GANDHI'               AND MinorCivApproachType = 'MINOR_CIV_APPROACH_CONQUEST';</v>
      </c>
      <c r="W58" s="183" t="str">
        <f t="shared" si="53"/>
        <v>UPDATE Leader_MinorCivApproachBiases SET Bias = -500 WHERE LeaderType = 'LEADER_KAMEHAMEHA'           AND MinorCivApproachType = 'MINOR_CIV_APPROACH_CONQUEST';</v>
      </c>
      <c r="X58" s="183" t="str">
        <f t="shared" si="53"/>
        <v>UPDATE Leader_MinorCivApproachBiases SET Bias = -500 WHERE LeaderType = 'LEADER_PACHACUTI'            AND MinorCivApproachType = 'MINOR_CIV_APPROACH_CONQUEST';</v>
      </c>
      <c r="Y58" s="183" t="str">
        <f t="shared" si="53"/>
        <v>UPDATE Leader_MinorCivApproachBiases SET Bias = -500 WHERE LeaderType = 'LEADER_RAMESSES'             AND MinorCivApproachType = 'MINOR_CIV_APPROACH_CONQUEST';</v>
      </c>
      <c r="Z58" s="183" t="str">
        <f t="shared" si="53"/>
        <v>UPDATE Leader_MinorCivApproachBiases SET Bias = -500 WHERE LeaderType = 'LEADER_RAMKHAMHAENG'         AND MinorCivApproachType = 'MINOR_CIV_APPROACH_CONQUEST';</v>
      </c>
      <c r="AA58" s="183" t="str">
        <f t="shared" si="53"/>
        <v>UPDATE Leader_MinorCivApproachBiases SET Bias = -500 WHERE LeaderType = 'LEADER_SEJONG'               AND MinorCivApproachType = 'MINOR_CIV_APPROACH_CONQUEST';</v>
      </c>
      <c r="AB58" s="183" t="str">
        <f t="shared" si="53"/>
        <v>UPDATE Leader_MinorCivApproachBiases SET Bias = -500 WHERE LeaderType = 'LEADER_MARIA'                AND MinorCivApproachType = 'MINOR_CIV_APPROACH_CONQUEST';</v>
      </c>
      <c r="AC58" s="183" t="str">
        <f t="shared" si="53"/>
        <v>UPDATE Leader_MinorCivApproachBiases SET Bias = -500 WHERE LeaderType = 'LEADER_HAILE'                AND MinorCivApproachType = 'MINOR_CIV_APPROACH_CONQUEST';</v>
      </c>
      <c r="AD58" s="183" t="str">
        <f t="shared" si="53"/>
        <v>UPDATE Leader_MinorCivApproachBiases SET Bias = -500 WHERE LeaderType = 'LEADER_EXPANSIONIST'         AND MinorCivApproachType = 'MINOR_CIV_APPROACH_CONQUEST';</v>
      </c>
      <c r="AE58" s="183" t="str">
        <f t="shared" si="53"/>
        <v>UPDATE Leader_MinorCivApproachBiases SET Bias = -500 WHERE LeaderType = 'LEADER_DARIUS'               AND MinorCivApproachType = 'MINOR_CIV_APPROACH_CONQUEST';</v>
      </c>
      <c r="AF58" s="183" t="str">
        <f t="shared" si="53"/>
        <v>UPDATE Leader_MinorCivApproachBiases SET Bias = -500 WHERE LeaderType = 'LEADER_HARUN_AL_RASHID'      AND MinorCivApproachType = 'MINOR_CIV_APPROACH_CONQUEST';</v>
      </c>
      <c r="AG58" s="183" t="str">
        <f t="shared" si="53"/>
        <v>UPDATE Leader_MinorCivApproachBiases SET Bias = -500 WHERE LeaderType = 'LEADER_HIAWATHA'             AND MinorCivApproachType = 'MINOR_CIV_APPROACH_CONQUEST';</v>
      </c>
      <c r="AH58" s="183" t="str">
        <f t="shared" si="53"/>
        <v>UPDATE Leader_MinorCivApproachBiases SET Bias = -500 WHERE LeaderType = 'LEADER_NEBUCHADNEZZAR'       AND MinorCivApproachType = 'MINOR_CIV_APPROACH_CONQUEST';</v>
      </c>
      <c r="AI58" s="183" t="str">
        <f t="shared" si="53"/>
        <v>UPDATE Leader_MinorCivApproachBiases SET Bias = -500 WHERE LeaderType = 'LEADER_SULEIMAN'             AND MinorCivApproachType = 'MINOR_CIV_APPROACH_CONQUEST';</v>
      </c>
      <c r="AJ58" s="183" t="str">
        <f t="shared" si="53"/>
        <v>UPDATE Leader_MinorCivApproachBiases SET Bias = -500 WHERE LeaderType = 'LEADER_WASHINGTON'           AND MinorCivApproachType = 'MINOR_CIV_APPROACH_CONQUEST';</v>
      </c>
      <c r="AK58" s="183" t="str">
        <f t="shared" si="53"/>
        <v>UPDATE Leader_MinorCivApproachBiases SET Bias = -500 WHERE LeaderType = 'LEADER_PACAL'                AND MinorCivApproachType = 'MINOR_CIV_APPROACH_CONQUEST';</v>
      </c>
      <c r="AL58" s="183" t="str">
        <f t="shared" si="53"/>
        <v>UPDATE Leader_MinorCivApproachBiases SET Bias = -500 WHERE LeaderType = 'LEADER_WILLIAM'              AND MinorCivApproachType = 'MINOR_CIV_APPROACH_CONQUEST';</v>
      </c>
      <c r="AM58" s="183" t="str">
        <f t="shared" si="53"/>
        <v>UPDATE Leader_MinorCivApproachBiases SET Bias = -500 WHERE LeaderType = 'LEADER_BOUDICA'              AND MinorCivApproachType = 'MINOR_CIV_APPROACH_CONQUEST';</v>
      </c>
    </row>
  </sheetData>
  <sheetProtection selectLockedCells="1" selectUnlockedCells="1"/>
  <mergeCells count="5">
    <mergeCell ref="B1:K1"/>
    <mergeCell ref="L1:T1"/>
    <mergeCell ref="U1:AC1"/>
    <mergeCell ref="AD1:AM1"/>
    <mergeCell ref="C30:AM30"/>
  </mergeCells>
  <conditionalFormatting sqref="A16 A23">
    <cfRule type="cellIs" dxfId="20" priority="1" stopIfTrue="1" operator="greaterThanOrEqual">
      <formula>8</formula>
    </cfRule>
    <cfRule type="cellIs" dxfId="19" priority="2" stopIfTrue="1" operator="between">
      <formula>3</formula>
      <formula>7</formula>
    </cfRule>
    <cfRule type="cellIs" dxfId="18" priority="3" stopIfTrue="1" operator="lessThanOrEqual">
      <formula>2</formula>
    </cfRule>
  </conditionalFormatting>
  <conditionalFormatting sqref="B3:AM27">
    <cfRule type="cellIs" dxfId="17" priority="4" stopIfTrue="1" operator="greaterThanOrEqual">
      <formula>6</formula>
    </cfRule>
    <cfRule type="cellIs" dxfId="16" priority="5" stopIfTrue="1" operator="between">
      <formula>3</formula>
      <formula>5</formula>
    </cfRule>
    <cfRule type="cellIs" dxfId="15" priority="6" stopIfTrue="1" operator="lessThanOrEqual">
      <formula>2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9"/>
  </sheetPr>
  <dimension ref="A1:BX154"/>
  <sheetViews>
    <sheetView workbookViewId="0">
      <pane ySplit="1" topLeftCell="A2" activePane="bottomLeft" state="frozen"/>
      <selection pane="bottomLeft" activeCell="Y13" sqref="Y13"/>
    </sheetView>
  </sheetViews>
  <sheetFormatPr defaultColWidth="11.5703125" defaultRowHeight="13.7" customHeight="1" x14ac:dyDescent="0.2"/>
  <cols>
    <col min="1" max="1" width="3.28515625" style="168" customWidth="1"/>
    <col min="2" max="2" width="25.5703125" style="184" customWidth="1"/>
    <col min="3" max="3" width="3.28515625" style="185" customWidth="1"/>
    <col min="4" max="23" width="3.28515625" style="146" customWidth="1"/>
    <col min="24" max="24" width="3.28515625" style="147" customWidth="1"/>
    <col min="25" max="34" width="3.28515625" style="146" customWidth="1"/>
    <col min="35" max="35" width="3.28515625" style="147" customWidth="1"/>
    <col min="36" max="36" width="3.28515625" style="146" customWidth="1"/>
    <col min="37" max="37" width="11.5703125" style="146"/>
    <col min="38" max="39" width="2.5703125" style="146" customWidth="1"/>
    <col min="40" max="40" width="37.42578125" style="146" customWidth="1"/>
    <col min="41" max="43" width="6.42578125" style="146" customWidth="1"/>
    <col min="44" max="47" width="2.5703125" style="146" customWidth="1"/>
    <col min="48" max="76" width="2.5703125" customWidth="1"/>
  </cols>
  <sheetData>
    <row r="1" spans="1:76" s="189" customFormat="1" ht="128.85" customHeight="1" x14ac:dyDescent="0.2">
      <c r="A1" s="155"/>
      <c r="B1" s="186" t="s">
        <v>498</v>
      </c>
      <c r="C1" s="187" t="s">
        <v>440</v>
      </c>
      <c r="D1" s="187" t="s">
        <v>441</v>
      </c>
      <c r="E1" s="187" t="s">
        <v>442</v>
      </c>
      <c r="F1" s="187" t="s">
        <v>443</v>
      </c>
      <c r="G1" s="187" t="s">
        <v>444</v>
      </c>
      <c r="H1" s="187" t="s">
        <v>445</v>
      </c>
      <c r="I1" s="187" t="s">
        <v>446</v>
      </c>
      <c r="J1" s="187" t="s">
        <v>450</v>
      </c>
      <c r="K1" s="187" t="s">
        <v>451</v>
      </c>
      <c r="L1" s="187" t="s">
        <v>413</v>
      </c>
      <c r="M1" s="187" t="s">
        <v>452</v>
      </c>
      <c r="N1" s="187" t="s">
        <v>453</v>
      </c>
      <c r="O1" s="187" t="s">
        <v>454</v>
      </c>
      <c r="P1" s="187" t="s">
        <v>455</v>
      </c>
      <c r="Q1" s="187" t="s">
        <v>456</v>
      </c>
      <c r="R1" s="187" t="s">
        <v>457</v>
      </c>
      <c r="S1" s="187" t="s">
        <v>126</v>
      </c>
      <c r="T1" s="187" t="s">
        <v>460</v>
      </c>
      <c r="U1" s="187" t="s">
        <v>462</v>
      </c>
      <c r="V1" s="187" t="s">
        <v>463</v>
      </c>
      <c r="W1" s="187" t="s">
        <v>461</v>
      </c>
      <c r="X1" s="187" t="s">
        <v>307</v>
      </c>
      <c r="Y1" s="187" t="s">
        <v>459</v>
      </c>
      <c r="Z1" s="187" t="s">
        <v>464</v>
      </c>
      <c r="AA1" s="187" t="s">
        <v>458</v>
      </c>
      <c r="AB1" s="187" t="s">
        <v>465</v>
      </c>
      <c r="AC1" s="187" t="s">
        <v>466</v>
      </c>
      <c r="AD1" s="187" t="s">
        <v>467</v>
      </c>
      <c r="AE1" s="187" t="s">
        <v>469</v>
      </c>
      <c r="AF1" s="187" t="s">
        <v>468</v>
      </c>
      <c r="AG1" s="187" t="s">
        <v>470</v>
      </c>
      <c r="AH1" s="187" t="s">
        <v>499</v>
      </c>
      <c r="AI1" s="187" t="s">
        <v>58</v>
      </c>
      <c r="AJ1" s="155"/>
      <c r="AK1" s="145"/>
      <c r="AL1" s="363" t="s">
        <v>500</v>
      </c>
      <c r="AM1" s="363"/>
      <c r="AN1" s="363"/>
      <c r="AO1" s="188"/>
      <c r="AP1" s="188"/>
      <c r="AQ1" s="145"/>
      <c r="AR1" s="145"/>
      <c r="AS1" s="145"/>
      <c r="AT1" s="145"/>
      <c r="AU1" s="145"/>
    </row>
    <row r="2" spans="1:76" s="189" customFormat="1" ht="13.7" customHeight="1" x14ac:dyDescent="0.2">
      <c r="A2" s="155"/>
      <c r="B2" s="186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55"/>
      <c r="AK2" s="145"/>
      <c r="AL2" s="190"/>
      <c r="AM2" s="191"/>
      <c r="AN2" s="191" t="e">
        <f ca="1">STRJOIN(AP3:AP128,"")</f>
        <v>#NAME?</v>
      </c>
      <c r="AO2"/>
      <c r="AP2"/>
      <c r="AQ2" s="145"/>
      <c r="AR2" s="145"/>
      <c r="AS2" s="145"/>
      <c r="AT2" s="145"/>
      <c r="AU2" s="145"/>
    </row>
    <row r="3" spans="1:76" s="202" customFormat="1" ht="14.45" customHeight="1" x14ac:dyDescent="0.2">
      <c r="A3" s="168"/>
      <c r="B3" s="192" t="s">
        <v>501</v>
      </c>
      <c r="C3" s="157"/>
      <c r="D3" s="161"/>
      <c r="E3" s="161"/>
      <c r="F3" s="161"/>
      <c r="G3" s="161"/>
      <c r="H3" s="161"/>
      <c r="I3" s="161"/>
      <c r="J3" s="161"/>
      <c r="K3" s="161"/>
      <c r="L3" s="193"/>
      <c r="M3" s="161"/>
      <c r="N3" s="161"/>
      <c r="O3" s="161"/>
      <c r="P3" s="161"/>
      <c r="Q3" s="157"/>
      <c r="R3" s="194"/>
      <c r="S3" s="193"/>
      <c r="T3" s="161"/>
      <c r="U3" s="157"/>
      <c r="V3" s="161"/>
      <c r="W3" s="161"/>
      <c r="X3" s="161"/>
      <c r="Y3" s="161">
        <v>16</v>
      </c>
      <c r="Z3" s="193">
        <v>8</v>
      </c>
      <c r="AA3" s="161"/>
      <c r="AB3" s="161"/>
      <c r="AC3" s="157"/>
      <c r="AD3" s="194"/>
      <c r="AE3" s="161"/>
      <c r="AF3" s="161"/>
      <c r="AG3" s="161"/>
      <c r="AH3" s="161"/>
      <c r="AI3" s="161"/>
      <c r="AJ3" s="195"/>
      <c r="AK3" s="196"/>
      <c r="AL3" s="197"/>
      <c r="AM3" s="197"/>
      <c r="AN3" s="197" t="e">
        <f t="shared" ref="AN3:AN34" ca="1" si="0">STRJOIN(AR3:BX3,"")</f>
        <v>#NAME?</v>
      </c>
      <c r="AO3" s="198" t="s">
        <v>502</v>
      </c>
      <c r="AP3" s="198" t="str">
        <f t="shared" ref="AP3:AP34" si="1">IF(B3=0,"","&lt;Delete BuildingType=""BUILDING_"&amp;UPPER($B3)&amp;""" /&gt;")</f>
        <v>&lt;Delete BuildingType="BUILDING_AMPHITHEATER" /&gt;</v>
      </c>
      <c r="AQ3" s="198" t="s">
        <v>502</v>
      </c>
      <c r="AR3" s="199" t="str">
        <f t="shared" ref="AR3:AR34" si="2">IF(C3=0,"","&lt;Row&gt;&lt;BuildingType&gt;BUILDING_"&amp;UPPER($B3)&amp;"&lt;/BuildingType&gt;"&amp;REPT(" ",25-LEN($B3))&amp;"&lt;FlavorType&gt;FLAVOR_"&amp;UPPER(C$1)&amp;"&lt;/FlavorType&gt;"&amp;REPT(" ",25-LEN(C$1))&amp;"&lt;Flavor&gt;"&amp;C3&amp;"&lt;/Flavor&gt;&lt;/Row&gt;"&amp;REPT(" ",3-LEN(C3)))</f>
        <v/>
      </c>
      <c r="AS3" s="200" t="str">
        <f t="shared" ref="AS3:AS34" si="3">IF(D3=0,"","&lt;Row&gt;&lt;BuildingType&gt;BUILDING_"&amp;UPPER($B3)&amp;"&lt;/BuildingType&gt;"&amp;REPT(" ",25-LEN($B3))&amp;"&lt;FlavorType&gt;FLAVOR_"&amp;UPPER(D$1)&amp;"&lt;/FlavorType&gt;"&amp;REPT(" ",25-LEN(D$1))&amp;"&lt;Flavor&gt;"&amp;D3&amp;"&lt;/Flavor&gt;&lt;/Row&gt;"&amp;REPT(" ",3-LEN(D3)))</f>
        <v/>
      </c>
      <c r="AT3" s="200" t="str">
        <f t="shared" ref="AT3:AT34" si="4">IF(E3=0,"","&lt;Row&gt;&lt;BuildingType&gt;BUILDING_"&amp;UPPER($B3)&amp;"&lt;/BuildingType&gt;"&amp;REPT(" ",25-LEN($B3))&amp;"&lt;FlavorType&gt;FLAVOR_"&amp;UPPER(E$1)&amp;"&lt;/FlavorType&gt;"&amp;REPT(" ",25-LEN(E$1))&amp;"&lt;Flavor&gt;"&amp;E3&amp;"&lt;/Flavor&gt;&lt;/Row&gt;"&amp;REPT(" ",3-LEN(E3)))</f>
        <v/>
      </c>
      <c r="AU3" s="200" t="str">
        <f t="shared" ref="AU3:AU34" si="5">IF(F3=0,"","&lt;Row&gt;&lt;BuildingType&gt;BUILDING_"&amp;UPPER($B3)&amp;"&lt;/BuildingType&gt;"&amp;REPT(" ",25-LEN($B3))&amp;"&lt;FlavorType&gt;FLAVOR_"&amp;UPPER(F$1)&amp;"&lt;/FlavorType&gt;"&amp;REPT(" ",25-LEN(F$1))&amp;"&lt;Flavor&gt;"&amp;F3&amp;"&lt;/Flavor&gt;&lt;/Row&gt;"&amp;REPT(" ",3-LEN(F3)))</f>
        <v/>
      </c>
      <c r="AV3" s="200" t="str">
        <f t="shared" ref="AV3:AV34" si="6">IF(G3=0,"","&lt;Row&gt;&lt;BuildingType&gt;BUILDING_"&amp;UPPER($B3)&amp;"&lt;/BuildingType&gt;"&amp;REPT(" ",25-LEN($B3))&amp;"&lt;FlavorType&gt;FLAVOR_"&amp;UPPER(G$1)&amp;"&lt;/FlavorType&gt;"&amp;REPT(" ",25-LEN(G$1))&amp;"&lt;Flavor&gt;"&amp;G3&amp;"&lt;/Flavor&gt;&lt;/Row&gt;"&amp;REPT(" ",3-LEN(G3)))</f>
        <v/>
      </c>
      <c r="AW3" s="200" t="str">
        <f t="shared" ref="AW3:AW34" si="7">IF(H3=0,"","&lt;Row&gt;&lt;BuildingType&gt;BUILDING_"&amp;UPPER($B3)&amp;"&lt;/BuildingType&gt;"&amp;REPT(" ",25-LEN($B3))&amp;"&lt;FlavorType&gt;FLAVOR_"&amp;UPPER(H$1)&amp;"&lt;/FlavorType&gt;"&amp;REPT(" ",25-LEN(H$1))&amp;"&lt;Flavor&gt;"&amp;H3&amp;"&lt;/Flavor&gt;&lt;/Row&gt;"&amp;REPT(" ",3-LEN(H3)))</f>
        <v/>
      </c>
      <c r="AX3" s="200" t="str">
        <f t="shared" ref="AX3:AX34" si="8">IF(I3=0,"","&lt;Row&gt;&lt;BuildingType&gt;BUILDING_"&amp;UPPER($B3)&amp;"&lt;/BuildingType&gt;"&amp;REPT(" ",25-LEN($B3))&amp;"&lt;FlavorType&gt;FLAVOR_"&amp;UPPER(I$1)&amp;"&lt;/FlavorType&gt;"&amp;REPT(" ",25-LEN(I$1))&amp;"&lt;Flavor&gt;"&amp;I3&amp;"&lt;/Flavor&gt;&lt;/Row&gt;"&amp;REPT(" ",3-LEN(I3)))</f>
        <v/>
      </c>
      <c r="AY3" s="200" t="str">
        <f t="shared" ref="AY3:AY34" si="9">IF(J3=0,"","&lt;Row&gt;&lt;BuildingType&gt;BUILDING_"&amp;UPPER($B3)&amp;"&lt;/BuildingType&gt;"&amp;REPT(" ",25-LEN($B3))&amp;"&lt;FlavorType&gt;FLAVOR_"&amp;UPPER(J$1)&amp;"&lt;/FlavorType&gt;"&amp;REPT(" ",25-LEN(J$1))&amp;"&lt;Flavor&gt;"&amp;J3&amp;"&lt;/Flavor&gt;&lt;/Row&gt;"&amp;REPT(" ",3-LEN(J3)))</f>
        <v/>
      </c>
      <c r="AZ3" s="200" t="str">
        <f t="shared" ref="AZ3:AZ34" si="10">IF(K3=0,"","&lt;Row&gt;&lt;BuildingType&gt;BUILDING_"&amp;UPPER($B3)&amp;"&lt;/BuildingType&gt;"&amp;REPT(" ",25-LEN($B3))&amp;"&lt;FlavorType&gt;FLAVOR_"&amp;UPPER(K$1)&amp;"&lt;/FlavorType&gt;"&amp;REPT(" ",25-LEN(K$1))&amp;"&lt;Flavor&gt;"&amp;K3&amp;"&lt;/Flavor&gt;&lt;/Row&gt;"&amp;REPT(" ",3-LEN(K3)))</f>
        <v/>
      </c>
      <c r="BA3" s="200" t="str">
        <f t="shared" ref="BA3:BA34" si="11">IF(L3=0,"","&lt;Row&gt;&lt;BuildingType&gt;BUILDING_"&amp;UPPER($B3)&amp;"&lt;/BuildingType&gt;"&amp;REPT(" ",25-LEN($B3))&amp;"&lt;FlavorType&gt;FLAVOR_"&amp;UPPER(L$1)&amp;"&lt;/FlavorType&gt;"&amp;REPT(" ",25-LEN(L$1))&amp;"&lt;Flavor&gt;"&amp;L3&amp;"&lt;/Flavor&gt;&lt;/Row&gt;"&amp;REPT(" ",3-LEN(L3)))</f>
        <v/>
      </c>
      <c r="BB3" s="200" t="str">
        <f t="shared" ref="BB3:BB34" si="12">IF(M3=0,"","&lt;Row&gt;&lt;BuildingType&gt;BUILDING_"&amp;UPPER($B3)&amp;"&lt;/BuildingType&gt;"&amp;REPT(" ",25-LEN($B3))&amp;"&lt;FlavorType&gt;FLAVOR_"&amp;UPPER(M$1)&amp;"&lt;/FlavorType&gt;"&amp;REPT(" ",25-LEN(M$1))&amp;"&lt;Flavor&gt;"&amp;M3&amp;"&lt;/Flavor&gt;&lt;/Row&gt;"&amp;REPT(" ",3-LEN(M3)))</f>
        <v/>
      </c>
      <c r="BC3" s="200" t="str">
        <f t="shared" ref="BC3:BC34" si="13">IF(N3=0,"","&lt;Row&gt;&lt;BuildingType&gt;BUILDING_"&amp;UPPER($B3)&amp;"&lt;/BuildingType&gt;"&amp;REPT(" ",25-LEN($B3))&amp;"&lt;FlavorType&gt;FLAVOR_"&amp;UPPER(N$1)&amp;"&lt;/FlavorType&gt;"&amp;REPT(" ",25-LEN(N$1))&amp;"&lt;Flavor&gt;"&amp;N3&amp;"&lt;/Flavor&gt;&lt;/Row&gt;"&amp;REPT(" ",3-LEN(N3)))</f>
        <v/>
      </c>
      <c r="BD3" s="200" t="str">
        <f t="shared" ref="BD3:BD34" si="14">IF(O3=0,"","&lt;Row&gt;&lt;BuildingType&gt;BUILDING_"&amp;UPPER($B3)&amp;"&lt;/BuildingType&gt;"&amp;REPT(" ",25-LEN($B3))&amp;"&lt;FlavorType&gt;FLAVOR_"&amp;UPPER(O$1)&amp;"&lt;/FlavorType&gt;"&amp;REPT(" ",25-LEN(O$1))&amp;"&lt;Flavor&gt;"&amp;O3&amp;"&lt;/Flavor&gt;&lt;/Row&gt;"&amp;REPT(" ",3-LEN(O3)))</f>
        <v/>
      </c>
      <c r="BE3" s="200" t="str">
        <f t="shared" ref="BE3:BE34" si="15">IF(P3=0,"","&lt;Row&gt;&lt;BuildingType&gt;BUILDING_"&amp;UPPER($B3)&amp;"&lt;/BuildingType&gt;"&amp;REPT(" ",25-LEN($B3))&amp;"&lt;FlavorType&gt;FLAVOR_"&amp;UPPER(P$1)&amp;"&lt;/FlavorType&gt;"&amp;REPT(" ",25-LEN(P$1))&amp;"&lt;Flavor&gt;"&amp;P3&amp;"&lt;/Flavor&gt;&lt;/Row&gt;"&amp;REPT(" ",3-LEN(P3)))</f>
        <v/>
      </c>
      <c r="BF3" s="200" t="str">
        <f t="shared" ref="BF3:BF34" si="16">IF(Q3=0,"","&lt;Row&gt;&lt;BuildingType&gt;BUILDING_"&amp;UPPER($B3)&amp;"&lt;/BuildingType&gt;"&amp;REPT(" ",25-LEN($B3))&amp;"&lt;FlavorType&gt;FLAVOR_"&amp;UPPER(Q$1)&amp;"&lt;/FlavorType&gt;"&amp;REPT(" ",25-LEN(Q$1))&amp;"&lt;Flavor&gt;"&amp;Q3&amp;"&lt;/Flavor&gt;&lt;/Row&gt;"&amp;REPT(" ",3-LEN(Q3)))</f>
        <v/>
      </c>
      <c r="BG3" s="200" t="str">
        <f t="shared" ref="BG3:BG34" si="17">IF(R3=0,"","&lt;Row&gt;&lt;BuildingType&gt;BUILDING_"&amp;UPPER($B3)&amp;"&lt;/BuildingType&gt;"&amp;REPT(" ",25-LEN($B3))&amp;"&lt;FlavorType&gt;FLAVOR_"&amp;UPPER(R$1)&amp;"&lt;/FlavorType&gt;"&amp;REPT(" ",25-LEN(R$1))&amp;"&lt;Flavor&gt;"&amp;R3&amp;"&lt;/Flavor&gt;&lt;/Row&gt;"&amp;REPT(" ",3-LEN(R3)))</f>
        <v/>
      </c>
      <c r="BH3" s="200" t="str">
        <f t="shared" ref="BH3:BH34" si="18">IF(S3=0,"","&lt;Row&gt;&lt;BuildingType&gt;BUILDING_"&amp;UPPER($B3)&amp;"&lt;/BuildingType&gt;"&amp;REPT(" ",25-LEN($B3))&amp;"&lt;FlavorType&gt;FLAVOR_"&amp;UPPER(S$1)&amp;"&lt;/FlavorType&gt;"&amp;REPT(" ",25-LEN(S$1))&amp;"&lt;Flavor&gt;"&amp;S3&amp;"&lt;/Flavor&gt;&lt;/Row&gt;"&amp;REPT(" ",3-LEN(S3)))</f>
        <v/>
      </c>
      <c r="BI3" s="200" t="str">
        <f t="shared" ref="BI3:BI34" si="19">IF(T3=0,"","&lt;Row&gt;&lt;BuildingType&gt;BUILDING_"&amp;UPPER($B3)&amp;"&lt;/BuildingType&gt;"&amp;REPT(" ",25-LEN($B3))&amp;"&lt;FlavorType&gt;FLAVOR_"&amp;UPPER(T$1)&amp;"&lt;/FlavorType&gt;"&amp;REPT(" ",25-LEN(T$1))&amp;"&lt;Flavor&gt;"&amp;T3&amp;"&lt;/Flavor&gt;&lt;/Row&gt;"&amp;REPT(" ",3-LEN(T3)))</f>
        <v/>
      </c>
      <c r="BJ3" s="200" t="str">
        <f t="shared" ref="BJ3:BJ34" si="20">IF(U3=0,"","&lt;Row&gt;&lt;BuildingType&gt;BUILDING_"&amp;UPPER($B3)&amp;"&lt;/BuildingType&gt;"&amp;REPT(" ",25-LEN($B3))&amp;"&lt;FlavorType&gt;FLAVOR_"&amp;UPPER(U$1)&amp;"&lt;/FlavorType&gt;"&amp;REPT(" ",25-LEN(U$1))&amp;"&lt;Flavor&gt;"&amp;U3&amp;"&lt;/Flavor&gt;&lt;/Row&gt;"&amp;REPT(" ",3-LEN(U3)))</f>
        <v/>
      </c>
      <c r="BK3" s="200" t="str">
        <f t="shared" ref="BK3:BK34" si="21">IF(V3=0,"","&lt;Row&gt;&lt;BuildingType&gt;BUILDING_"&amp;UPPER($B3)&amp;"&lt;/BuildingType&gt;"&amp;REPT(" ",25-LEN($B3))&amp;"&lt;FlavorType&gt;FLAVOR_"&amp;UPPER(V$1)&amp;"&lt;/FlavorType&gt;"&amp;REPT(" ",25-LEN(V$1))&amp;"&lt;Flavor&gt;"&amp;V3&amp;"&lt;/Flavor&gt;&lt;/Row&gt;"&amp;REPT(" ",3-LEN(V3)))</f>
        <v/>
      </c>
      <c r="BL3" s="200" t="str">
        <f t="shared" ref="BL3:BL34" si="22">IF(W3=0,"","&lt;Row&gt;&lt;BuildingType&gt;BUILDING_"&amp;UPPER($B3)&amp;"&lt;/BuildingType&gt;"&amp;REPT(" ",25-LEN($B3))&amp;"&lt;FlavorType&gt;FLAVOR_"&amp;UPPER(W$1)&amp;"&lt;/FlavorType&gt;"&amp;REPT(" ",25-LEN(W$1))&amp;"&lt;Flavor&gt;"&amp;W3&amp;"&lt;/Flavor&gt;&lt;/Row&gt;"&amp;REPT(" ",3-LEN(W3)))</f>
        <v/>
      </c>
      <c r="BM3" s="200" t="str">
        <f t="shared" ref="BM3:BM34" si="23">IF(X3=0,"","&lt;Row&gt;&lt;BuildingType&gt;BUILDING_"&amp;UPPER($B3)&amp;"&lt;/BuildingType&gt;"&amp;REPT(" ",25-LEN($B3))&amp;"&lt;FlavorType&gt;FLAVOR_"&amp;UPPER(X$1)&amp;"&lt;/FlavorType&gt;"&amp;REPT(" ",25-LEN(X$1))&amp;"&lt;Flavor&gt;"&amp;X3&amp;"&lt;/Flavor&gt;&lt;/Row&gt;"&amp;REPT(" ",3-LEN(X3)))</f>
        <v/>
      </c>
      <c r="BN3" s="200" t="str">
        <f t="shared" ref="BN3:BN34" si="24">IF(Y3=0,"","&lt;Row&gt;&lt;BuildingType&gt;BUILDING_"&amp;UPPER($B3)&amp;"&lt;/BuildingType&gt;"&amp;REPT(" ",25-LEN($B3))&amp;"&lt;FlavorType&gt;FLAVOR_"&amp;UPPER(Y$1)&amp;"&lt;/FlavorType&gt;"&amp;REPT(" ",25-LEN(Y$1))&amp;"&lt;Flavor&gt;"&amp;Y3&amp;"&lt;/Flavor&gt;&lt;/Row&gt;"&amp;REPT(" ",3-LEN(Y3)))</f>
        <v xml:space="preserve">&lt;Row&gt;&lt;BuildingType&gt;BUILDING_AMPHITHEATER&lt;/BuildingType&gt;             &lt;FlavorType&gt;FLAVOR_CULTURE&lt;/FlavorType&gt;                  &lt;Flavor&gt;16&lt;/Flavor&gt;&lt;/Row&gt; </v>
      </c>
      <c r="BO3" s="200" t="str">
        <f t="shared" ref="BO3:BO34" si="25">IF(Z3=0,"","&lt;Row&gt;&lt;BuildingType&gt;BUILDING_"&amp;UPPER($B3)&amp;"&lt;/BuildingType&gt;"&amp;REPT(" ",25-LEN($B3))&amp;"&lt;FlavorType&gt;FLAVOR_"&amp;UPPER(Z$1)&amp;"&lt;/FlavorType&gt;"&amp;REPT(" ",25-LEN(Z$1))&amp;"&lt;Flavor&gt;"&amp;Z3&amp;"&lt;/Flavor&gt;&lt;/Row&gt;"&amp;REPT(" ",3-LEN(Z3)))</f>
        <v xml:space="preserve">&lt;Row&gt;&lt;BuildingType&gt;BUILDING_AMPHITHEATER&lt;/BuildingType&gt;             &lt;FlavorType&gt;FLAVOR_GREAT_PEOPLE&lt;/FlavorType&gt;             &lt;Flavor&gt;8&lt;/Flavor&gt;&lt;/Row&gt;  </v>
      </c>
      <c r="BP3" s="200" t="str">
        <f t="shared" ref="BP3:BP34" si="26">IF(AA3=0,"","&lt;Row&gt;&lt;BuildingType&gt;BUILDING_"&amp;UPPER($B3)&amp;"&lt;/BuildingType&gt;"&amp;REPT(" ",25-LEN($B3))&amp;"&lt;FlavorType&gt;FLAVOR_"&amp;UPPER(AA$1)&amp;"&lt;/FlavorType&gt;"&amp;REPT(" ",25-LEN(AA$1))&amp;"&lt;Flavor&gt;"&amp;AA3&amp;"&lt;/Flavor&gt;&lt;/Row&gt;"&amp;REPT(" ",3-LEN(AA3)))</f>
        <v/>
      </c>
      <c r="BQ3" s="200" t="str">
        <f t="shared" ref="BQ3:BQ34" si="27">IF(AB3=0,"","&lt;Row&gt;&lt;BuildingType&gt;BUILDING_"&amp;UPPER($B3)&amp;"&lt;/BuildingType&gt;"&amp;REPT(" ",25-LEN($B3))&amp;"&lt;FlavorType&gt;FLAVOR_"&amp;UPPER(AB$1)&amp;"&lt;/FlavorType&gt;"&amp;REPT(" ",25-LEN(AB$1))&amp;"&lt;Flavor&gt;"&amp;AB3&amp;"&lt;/Flavor&gt;&lt;/Row&gt;"&amp;REPT(" ",3-LEN(AB3)))</f>
        <v/>
      </c>
      <c r="BR3" s="200" t="str">
        <f t="shared" ref="BR3:BR34" si="28">IF(AC3=0,"","&lt;Row&gt;&lt;BuildingType&gt;BUILDING_"&amp;UPPER($B3)&amp;"&lt;/BuildingType&gt;"&amp;REPT(" ",25-LEN($B3))&amp;"&lt;FlavorType&gt;FLAVOR_"&amp;UPPER(AC$1)&amp;"&lt;/FlavorType&gt;"&amp;REPT(" ",25-LEN(AC$1))&amp;"&lt;Flavor&gt;"&amp;AC3&amp;"&lt;/Flavor&gt;&lt;/Row&gt;"&amp;REPT(" ",3-LEN(AC3)))</f>
        <v/>
      </c>
      <c r="BS3" s="200" t="str">
        <f t="shared" ref="BS3:BS34" si="29">IF(AD3=0,"","&lt;Row&gt;&lt;BuildingType&gt;BUILDING_"&amp;UPPER($B3)&amp;"&lt;/BuildingType&gt;"&amp;REPT(" ",25-LEN($B3))&amp;"&lt;FlavorType&gt;FLAVOR_"&amp;UPPER(AD$1)&amp;"&lt;/FlavorType&gt;"&amp;REPT(" ",25-LEN(AD$1))&amp;"&lt;Flavor&gt;"&amp;AD3&amp;"&lt;/Flavor&gt;&lt;/Row&gt;"&amp;REPT(" ",3-LEN(AD3)))</f>
        <v/>
      </c>
      <c r="BT3" s="200" t="str">
        <f t="shared" ref="BT3:BT34" si="30">IF(AE3=0,"","&lt;Row&gt;&lt;BuildingType&gt;BUILDING_"&amp;UPPER($B3)&amp;"&lt;/BuildingType&gt;"&amp;REPT(" ",25-LEN($B3))&amp;"&lt;FlavorType&gt;FLAVOR_"&amp;UPPER(AE$1)&amp;"&lt;/FlavorType&gt;"&amp;REPT(" ",25-LEN(AE$1))&amp;"&lt;Flavor&gt;"&amp;AE3&amp;"&lt;/Flavor&gt;&lt;/Row&gt;"&amp;REPT(" ",3-LEN(AE3)))</f>
        <v/>
      </c>
      <c r="BU3" s="200" t="str">
        <f t="shared" ref="BU3:BU34" si="31">IF(AF3=0,"","&lt;Row&gt;&lt;BuildingType&gt;BUILDING_"&amp;UPPER($B3)&amp;"&lt;/BuildingType&gt;"&amp;REPT(" ",25-LEN($B3))&amp;"&lt;FlavorType&gt;FLAVOR_"&amp;UPPER(AF$1)&amp;"&lt;/FlavorType&gt;"&amp;REPT(" ",25-LEN(AF$1))&amp;"&lt;Flavor&gt;"&amp;AF3&amp;"&lt;/Flavor&gt;&lt;/Row&gt;"&amp;REPT(" ",3-LEN(AF3)))</f>
        <v/>
      </c>
      <c r="BV3" s="200" t="str">
        <f t="shared" ref="BV3:BV34" si="32">IF(AG3=0,"","&lt;Row&gt;&lt;BuildingType&gt;BUILDING_"&amp;UPPER($B3)&amp;"&lt;/BuildingType&gt;"&amp;REPT(" ",25-LEN($B3))&amp;"&lt;FlavorType&gt;FLAVOR_"&amp;UPPER(AG$1)&amp;"&lt;/FlavorType&gt;"&amp;REPT(" ",25-LEN(AG$1))&amp;"&lt;Flavor&gt;"&amp;AG3&amp;"&lt;/Flavor&gt;&lt;/Row&gt;"&amp;REPT(" ",3-LEN(AG3)))</f>
        <v/>
      </c>
      <c r="BW3" s="200" t="str">
        <f t="shared" ref="BW3:BW34" si="33">IF(AH3=0,"","&lt;Row&gt;&lt;BuildingType&gt;BUILDING_"&amp;UPPER($B3)&amp;"&lt;/BuildingType&gt;"&amp;REPT(" ",25-LEN($B3))&amp;"&lt;FlavorType&gt;FLAVOR_"&amp;UPPER(AH$1)&amp;"&lt;/FlavorType&gt;"&amp;REPT(" ",25-LEN(AH$1))&amp;"&lt;Flavor&gt;"&amp;AH3&amp;"&lt;/Flavor&gt;&lt;/Row&gt;"&amp;REPT(" ",3-LEN(AH3)))</f>
        <v/>
      </c>
      <c r="BX3" s="201" t="str">
        <f t="shared" ref="BX3:BX34" si="34">IF(AI3=0,"","&lt;Row&gt;&lt;BuildingType&gt;BUILDING_"&amp;UPPER($B3)&amp;"&lt;/BuildingType&gt;"&amp;REPT(" ",25-LEN($B3))&amp;"&lt;FlavorType&gt;FLAVOR_"&amp;UPPER(AI$1)&amp;"&lt;/FlavorType&gt;"&amp;REPT(" ",25-LEN(AI$1))&amp;"&lt;Flavor&gt;"&amp;AI3&amp;"&lt;/Flavor&gt;&lt;/Row&gt;"&amp;REPT(" ",3-LEN(AI3)))</f>
        <v/>
      </c>
    </row>
    <row r="4" spans="1:76" s="202" customFormat="1" ht="14.45" customHeight="1" x14ac:dyDescent="0.2">
      <c r="A4" s="168"/>
      <c r="B4" s="192" t="s">
        <v>503</v>
      </c>
      <c r="C4" s="157"/>
      <c r="D4" s="161"/>
      <c r="E4" s="161"/>
      <c r="F4" s="161"/>
      <c r="G4" s="161"/>
      <c r="H4" s="161"/>
      <c r="I4" s="161"/>
      <c r="J4" s="161"/>
      <c r="K4" s="161"/>
      <c r="L4" s="193"/>
      <c r="M4" s="161"/>
      <c r="N4" s="161"/>
      <c r="O4" s="161"/>
      <c r="P4" s="161"/>
      <c r="Q4" s="157"/>
      <c r="R4" s="194"/>
      <c r="S4" s="193"/>
      <c r="T4" s="157"/>
      <c r="U4" s="157"/>
      <c r="V4" s="161"/>
      <c r="W4" s="161">
        <v>12</v>
      </c>
      <c r="X4" s="161"/>
      <c r="Y4" s="161"/>
      <c r="Z4" s="193"/>
      <c r="AA4" s="161"/>
      <c r="AB4" s="161"/>
      <c r="AC4" s="157"/>
      <c r="AD4" s="194"/>
      <c r="AE4" s="161"/>
      <c r="AF4" s="161"/>
      <c r="AG4" s="161"/>
      <c r="AH4" s="161"/>
      <c r="AI4" s="161"/>
      <c r="AJ4" s="195"/>
      <c r="AK4" s="195"/>
      <c r="AL4" s="197"/>
      <c r="AM4" s="197"/>
      <c r="AN4" s="197" t="e">
        <f t="shared" ca="1" si="0"/>
        <v>#NAME?</v>
      </c>
      <c r="AO4" s="198" t="s">
        <v>502</v>
      </c>
      <c r="AP4" s="198" t="str">
        <f t="shared" si="1"/>
        <v>&lt;Delete BuildingType="BUILDING_AQUEDUCT" /&gt;</v>
      </c>
      <c r="AQ4" s="198" t="s">
        <v>502</v>
      </c>
      <c r="AR4" s="203" t="str">
        <f t="shared" si="2"/>
        <v/>
      </c>
      <c r="AS4" s="204" t="str">
        <f t="shared" si="3"/>
        <v/>
      </c>
      <c r="AT4" s="204" t="str">
        <f t="shared" si="4"/>
        <v/>
      </c>
      <c r="AU4" s="204" t="str">
        <f t="shared" si="5"/>
        <v/>
      </c>
      <c r="AV4" s="204" t="str">
        <f t="shared" si="6"/>
        <v/>
      </c>
      <c r="AW4" s="204" t="str">
        <f t="shared" si="7"/>
        <v/>
      </c>
      <c r="AX4" s="204" t="str">
        <f t="shared" si="8"/>
        <v/>
      </c>
      <c r="AY4" s="204" t="str">
        <f t="shared" si="9"/>
        <v/>
      </c>
      <c r="AZ4" s="204" t="str">
        <f t="shared" si="10"/>
        <v/>
      </c>
      <c r="BA4" s="204" t="str">
        <f t="shared" si="11"/>
        <v/>
      </c>
      <c r="BB4" s="204" t="str">
        <f t="shared" si="12"/>
        <v/>
      </c>
      <c r="BC4" s="204" t="str">
        <f t="shared" si="13"/>
        <v/>
      </c>
      <c r="BD4" s="204" t="str">
        <f t="shared" si="14"/>
        <v/>
      </c>
      <c r="BE4" s="204" t="str">
        <f t="shared" si="15"/>
        <v/>
      </c>
      <c r="BF4" s="204" t="str">
        <f t="shared" si="16"/>
        <v/>
      </c>
      <c r="BG4" s="204" t="str">
        <f t="shared" si="17"/>
        <v/>
      </c>
      <c r="BH4" s="204" t="str">
        <f t="shared" si="18"/>
        <v/>
      </c>
      <c r="BI4" s="204" t="str">
        <f t="shared" si="19"/>
        <v/>
      </c>
      <c r="BJ4" s="204" t="str">
        <f t="shared" si="20"/>
        <v/>
      </c>
      <c r="BK4" s="204" t="str">
        <f t="shared" si="21"/>
        <v/>
      </c>
      <c r="BL4" s="204" t="str">
        <f t="shared" si="22"/>
        <v xml:space="preserve">&lt;Row&gt;&lt;BuildingType&gt;BUILDING_AQUEDUCT&lt;/BuildingType&gt;                 &lt;FlavorType&gt;FLAVOR_GROWTH&lt;/FlavorType&gt;                   &lt;Flavor&gt;12&lt;/Flavor&gt;&lt;/Row&gt; </v>
      </c>
      <c r="BM4" s="204" t="str">
        <f t="shared" si="23"/>
        <v/>
      </c>
      <c r="BN4" s="204" t="str">
        <f t="shared" si="24"/>
        <v/>
      </c>
      <c r="BO4" s="204" t="str">
        <f t="shared" si="25"/>
        <v/>
      </c>
      <c r="BP4" s="204" t="str">
        <f t="shared" si="26"/>
        <v/>
      </c>
      <c r="BQ4" s="204" t="str">
        <f t="shared" si="27"/>
        <v/>
      </c>
      <c r="BR4" s="204" t="str">
        <f t="shared" si="28"/>
        <v/>
      </c>
      <c r="BS4" s="204" t="str">
        <f t="shared" si="29"/>
        <v/>
      </c>
      <c r="BT4" s="204" t="str">
        <f t="shared" si="30"/>
        <v/>
      </c>
      <c r="BU4" s="204" t="str">
        <f t="shared" si="31"/>
        <v/>
      </c>
      <c r="BV4" s="204" t="str">
        <f t="shared" si="32"/>
        <v/>
      </c>
      <c r="BW4" s="204" t="str">
        <f t="shared" si="33"/>
        <v/>
      </c>
      <c r="BX4" s="205" t="str">
        <f t="shared" si="34"/>
        <v/>
      </c>
    </row>
    <row r="5" spans="1:76" s="202" customFormat="1" ht="14.45" customHeight="1" x14ac:dyDescent="0.2">
      <c r="A5" s="168"/>
      <c r="B5" s="192" t="s">
        <v>504</v>
      </c>
      <c r="C5" s="157">
        <v>16</v>
      </c>
      <c r="D5" s="161"/>
      <c r="E5" s="161"/>
      <c r="F5" s="161"/>
      <c r="G5" s="161"/>
      <c r="H5" s="161"/>
      <c r="I5" s="161"/>
      <c r="J5" s="161"/>
      <c r="K5" s="161"/>
      <c r="L5" s="193"/>
      <c r="M5" s="161"/>
      <c r="N5" s="161"/>
      <c r="O5" s="161"/>
      <c r="P5" s="161"/>
      <c r="Q5" s="157"/>
      <c r="R5" s="194"/>
      <c r="S5" s="193"/>
      <c r="T5" s="157"/>
      <c r="U5" s="157"/>
      <c r="V5" s="161"/>
      <c r="W5" s="161"/>
      <c r="X5" s="161"/>
      <c r="Y5" s="161"/>
      <c r="Z5" s="193"/>
      <c r="AA5" s="161"/>
      <c r="AB5" s="161"/>
      <c r="AC5" s="157"/>
      <c r="AD5" s="194"/>
      <c r="AE5" s="161"/>
      <c r="AF5" s="161"/>
      <c r="AG5" s="161"/>
      <c r="AH5" s="161"/>
      <c r="AI5" s="161"/>
      <c r="AJ5" s="195"/>
      <c r="AK5" s="195"/>
      <c r="AL5" s="197"/>
      <c r="AM5" s="197"/>
      <c r="AN5" s="197" t="e">
        <f t="shared" ca="1" si="0"/>
        <v>#NAME?</v>
      </c>
      <c r="AO5" s="198" t="s">
        <v>502</v>
      </c>
      <c r="AP5" s="198" t="str">
        <f t="shared" si="1"/>
        <v>&lt;Delete BuildingType="BUILDING_ARMORY" /&gt;</v>
      </c>
      <c r="AQ5" s="198" t="s">
        <v>502</v>
      </c>
      <c r="AR5" s="203" t="str">
        <f t="shared" si="2"/>
        <v xml:space="preserve">&lt;Row&gt;&lt;BuildingType&gt;BUILDING_ARMORY&lt;/BuildingType&gt;                   &lt;FlavorType&gt;FLAVOR_MILITARY_TRAINING&lt;/FlavorType&gt;        &lt;Flavor&gt;16&lt;/Flavor&gt;&lt;/Row&gt; </v>
      </c>
      <c r="AS5" s="204" t="str">
        <f t="shared" si="3"/>
        <v/>
      </c>
      <c r="AT5" s="204" t="str">
        <f t="shared" si="4"/>
        <v/>
      </c>
      <c r="AU5" s="204" t="str">
        <f t="shared" si="5"/>
        <v/>
      </c>
      <c r="AV5" s="204" t="str">
        <f t="shared" si="6"/>
        <v/>
      </c>
      <c r="AW5" s="204" t="str">
        <f t="shared" si="7"/>
        <v/>
      </c>
      <c r="AX5" s="204" t="str">
        <f t="shared" si="8"/>
        <v/>
      </c>
      <c r="AY5" s="204" t="str">
        <f t="shared" si="9"/>
        <v/>
      </c>
      <c r="AZ5" s="204" t="str">
        <f t="shared" si="10"/>
        <v/>
      </c>
      <c r="BA5" s="204" t="str">
        <f t="shared" si="11"/>
        <v/>
      </c>
      <c r="BB5" s="204" t="str">
        <f t="shared" si="12"/>
        <v/>
      </c>
      <c r="BC5" s="204" t="str">
        <f t="shared" si="13"/>
        <v/>
      </c>
      <c r="BD5" s="204" t="str">
        <f t="shared" si="14"/>
        <v/>
      </c>
      <c r="BE5" s="204" t="str">
        <f t="shared" si="15"/>
        <v/>
      </c>
      <c r="BF5" s="204" t="str">
        <f t="shared" si="16"/>
        <v/>
      </c>
      <c r="BG5" s="204" t="str">
        <f t="shared" si="17"/>
        <v/>
      </c>
      <c r="BH5" s="204" t="str">
        <f t="shared" si="18"/>
        <v/>
      </c>
      <c r="BI5" s="204" t="str">
        <f t="shared" si="19"/>
        <v/>
      </c>
      <c r="BJ5" s="204" t="str">
        <f t="shared" si="20"/>
        <v/>
      </c>
      <c r="BK5" s="204" t="str">
        <f t="shared" si="21"/>
        <v/>
      </c>
      <c r="BL5" s="204" t="str">
        <f t="shared" si="22"/>
        <v/>
      </c>
      <c r="BM5" s="204" t="str">
        <f t="shared" si="23"/>
        <v/>
      </c>
      <c r="BN5" s="204" t="str">
        <f t="shared" si="24"/>
        <v/>
      </c>
      <c r="BO5" s="204" t="str">
        <f t="shared" si="25"/>
        <v/>
      </c>
      <c r="BP5" s="204" t="str">
        <f t="shared" si="26"/>
        <v/>
      </c>
      <c r="BQ5" s="204" t="str">
        <f t="shared" si="27"/>
        <v/>
      </c>
      <c r="BR5" s="204" t="str">
        <f t="shared" si="28"/>
        <v/>
      </c>
      <c r="BS5" s="204" t="str">
        <f t="shared" si="29"/>
        <v/>
      </c>
      <c r="BT5" s="204" t="str">
        <f t="shared" si="30"/>
        <v/>
      </c>
      <c r="BU5" s="204" t="str">
        <f t="shared" si="31"/>
        <v/>
      </c>
      <c r="BV5" s="204" t="str">
        <f t="shared" si="32"/>
        <v/>
      </c>
      <c r="BW5" s="204" t="str">
        <f t="shared" si="33"/>
        <v/>
      </c>
      <c r="BX5" s="205" t="str">
        <f t="shared" si="34"/>
        <v/>
      </c>
    </row>
    <row r="6" spans="1:76" s="202" customFormat="1" ht="14.45" customHeight="1" x14ac:dyDescent="0.2">
      <c r="A6" s="168"/>
      <c r="B6" s="192" t="s">
        <v>505</v>
      </c>
      <c r="C6" s="157"/>
      <c r="D6" s="161"/>
      <c r="E6" s="161"/>
      <c r="F6" s="161"/>
      <c r="G6" s="161"/>
      <c r="H6" s="161"/>
      <c r="I6" s="161"/>
      <c r="J6" s="161"/>
      <c r="K6" s="161"/>
      <c r="L6" s="193"/>
      <c r="M6" s="161"/>
      <c r="N6" s="161"/>
      <c r="O6" s="161"/>
      <c r="P6" s="161"/>
      <c r="Q6" s="157"/>
      <c r="R6" s="194"/>
      <c r="S6" s="193"/>
      <c r="T6" s="157"/>
      <c r="U6" s="157"/>
      <c r="V6" s="161"/>
      <c r="W6" s="161"/>
      <c r="X6" s="161"/>
      <c r="Y6" s="161"/>
      <c r="Z6" s="193"/>
      <c r="AA6" s="161">
        <v>24</v>
      </c>
      <c r="AB6" s="161"/>
      <c r="AC6" s="157"/>
      <c r="AD6" s="194"/>
      <c r="AE6" s="161"/>
      <c r="AF6" s="161"/>
      <c r="AG6" s="161"/>
      <c r="AH6" s="161"/>
      <c r="AI6" s="161"/>
      <c r="AJ6" s="195"/>
      <c r="AK6" s="195"/>
      <c r="AL6" s="197"/>
      <c r="AM6" s="197"/>
      <c r="AN6" s="197" t="e">
        <f t="shared" ca="1" si="0"/>
        <v>#NAME?</v>
      </c>
      <c r="AO6" s="198" t="s">
        <v>502</v>
      </c>
      <c r="AP6" s="198" t="str">
        <f t="shared" si="1"/>
        <v>&lt;Delete BuildingType="BUILDING_ARSENAL" /&gt;</v>
      </c>
      <c r="AQ6" s="198" t="s">
        <v>502</v>
      </c>
      <c r="AR6" s="203" t="str">
        <f t="shared" si="2"/>
        <v/>
      </c>
      <c r="AS6" s="204" t="str">
        <f t="shared" si="3"/>
        <v/>
      </c>
      <c r="AT6" s="204" t="str">
        <f t="shared" si="4"/>
        <v/>
      </c>
      <c r="AU6" s="204" t="str">
        <f t="shared" si="5"/>
        <v/>
      </c>
      <c r="AV6" s="204" t="str">
        <f t="shared" si="6"/>
        <v/>
      </c>
      <c r="AW6" s="204" t="str">
        <f t="shared" si="7"/>
        <v/>
      </c>
      <c r="AX6" s="204" t="str">
        <f t="shared" si="8"/>
        <v/>
      </c>
      <c r="AY6" s="204" t="str">
        <f t="shared" si="9"/>
        <v/>
      </c>
      <c r="AZ6" s="204" t="str">
        <f t="shared" si="10"/>
        <v/>
      </c>
      <c r="BA6" s="204" t="str">
        <f t="shared" si="11"/>
        <v/>
      </c>
      <c r="BB6" s="204" t="str">
        <f t="shared" si="12"/>
        <v/>
      </c>
      <c r="BC6" s="204" t="str">
        <f t="shared" si="13"/>
        <v/>
      </c>
      <c r="BD6" s="204" t="str">
        <f t="shared" si="14"/>
        <v/>
      </c>
      <c r="BE6" s="204" t="str">
        <f t="shared" si="15"/>
        <v/>
      </c>
      <c r="BF6" s="204" t="str">
        <f t="shared" si="16"/>
        <v/>
      </c>
      <c r="BG6" s="204" t="str">
        <f t="shared" si="17"/>
        <v/>
      </c>
      <c r="BH6" s="204" t="str">
        <f t="shared" si="18"/>
        <v/>
      </c>
      <c r="BI6" s="204" t="str">
        <f t="shared" si="19"/>
        <v/>
      </c>
      <c r="BJ6" s="204" t="str">
        <f t="shared" si="20"/>
        <v/>
      </c>
      <c r="BK6" s="204" t="str">
        <f t="shared" si="21"/>
        <v/>
      </c>
      <c r="BL6" s="204" t="str">
        <f t="shared" si="22"/>
        <v/>
      </c>
      <c r="BM6" s="204" t="str">
        <f t="shared" si="23"/>
        <v/>
      </c>
      <c r="BN6" s="204" t="str">
        <f t="shared" si="24"/>
        <v/>
      </c>
      <c r="BO6" s="204" t="str">
        <f t="shared" si="25"/>
        <v/>
      </c>
      <c r="BP6" s="204" t="str">
        <f t="shared" si="26"/>
        <v xml:space="preserve">&lt;Row&gt;&lt;BuildingType&gt;BUILDING_ARSENAL&lt;/BuildingType&gt;                  &lt;FlavorType&gt;FLAVOR_CITY_DEFENSE&lt;/FlavorType&gt;             &lt;Flavor&gt;24&lt;/Flavor&gt;&lt;/Row&gt; </v>
      </c>
      <c r="BQ6" s="204" t="str">
        <f t="shared" si="27"/>
        <v/>
      </c>
      <c r="BR6" s="204" t="str">
        <f t="shared" si="28"/>
        <v/>
      </c>
      <c r="BS6" s="204" t="str">
        <f t="shared" si="29"/>
        <v/>
      </c>
      <c r="BT6" s="204" t="str">
        <f t="shared" si="30"/>
        <v/>
      </c>
      <c r="BU6" s="204" t="str">
        <f t="shared" si="31"/>
        <v/>
      </c>
      <c r="BV6" s="204" t="str">
        <f t="shared" si="32"/>
        <v/>
      </c>
      <c r="BW6" s="204" t="str">
        <f t="shared" si="33"/>
        <v/>
      </c>
      <c r="BX6" s="205" t="str">
        <f t="shared" si="34"/>
        <v/>
      </c>
    </row>
    <row r="7" spans="1:76" s="217" customFormat="1" ht="14.45" customHeight="1" x14ac:dyDescent="0.2">
      <c r="A7" s="168"/>
      <c r="B7" s="206" t="s">
        <v>506</v>
      </c>
      <c r="C7" s="207"/>
      <c r="D7" s="208"/>
      <c r="E7" s="208"/>
      <c r="F7" s="208"/>
      <c r="G7" s="208"/>
      <c r="H7" s="208"/>
      <c r="I7" s="208"/>
      <c r="J7" s="208"/>
      <c r="K7" s="208"/>
      <c r="L7" s="209"/>
      <c r="M7" s="208"/>
      <c r="N7" s="208"/>
      <c r="O7" s="208"/>
      <c r="P7" s="208"/>
      <c r="Q7" s="207"/>
      <c r="R7" s="210"/>
      <c r="S7" s="209"/>
      <c r="T7" s="207"/>
      <c r="U7" s="207"/>
      <c r="V7" s="208">
        <v>16</v>
      </c>
      <c r="W7" s="208"/>
      <c r="X7" s="208"/>
      <c r="Y7" s="208"/>
      <c r="Z7" s="209">
        <v>8</v>
      </c>
      <c r="AA7" s="208"/>
      <c r="AB7" s="208"/>
      <c r="AC7" s="207"/>
      <c r="AD7" s="210"/>
      <c r="AE7" s="208"/>
      <c r="AF7" s="208"/>
      <c r="AG7" s="208"/>
      <c r="AH7" s="208"/>
      <c r="AI7" s="208"/>
      <c r="AJ7" s="211"/>
      <c r="AK7" s="211"/>
      <c r="AL7" s="212"/>
      <c r="AM7" s="212"/>
      <c r="AN7" s="212" t="e">
        <f t="shared" ca="1" si="0"/>
        <v>#NAME?</v>
      </c>
      <c r="AO7" s="213" t="s">
        <v>502</v>
      </c>
      <c r="AP7" s="213" t="str">
        <f t="shared" si="1"/>
        <v>&lt;Delete BuildingType="BUILDING_BANK" /&gt;</v>
      </c>
      <c r="AQ7" s="213" t="s">
        <v>502</v>
      </c>
      <c r="AR7" s="214" t="str">
        <f t="shared" si="2"/>
        <v/>
      </c>
      <c r="AS7" s="215" t="str">
        <f t="shared" si="3"/>
        <v/>
      </c>
      <c r="AT7" s="215" t="str">
        <f t="shared" si="4"/>
        <v/>
      </c>
      <c r="AU7" s="215" t="str">
        <f t="shared" si="5"/>
        <v/>
      </c>
      <c r="AV7" s="215" t="str">
        <f t="shared" si="6"/>
        <v/>
      </c>
      <c r="AW7" s="215" t="str">
        <f t="shared" si="7"/>
        <v/>
      </c>
      <c r="AX7" s="215" t="str">
        <f t="shared" si="8"/>
        <v/>
      </c>
      <c r="AY7" s="215" t="str">
        <f t="shared" si="9"/>
        <v/>
      </c>
      <c r="AZ7" s="215" t="str">
        <f t="shared" si="10"/>
        <v/>
      </c>
      <c r="BA7" s="215" t="str">
        <f t="shared" si="11"/>
        <v/>
      </c>
      <c r="BB7" s="215" t="str">
        <f t="shared" si="12"/>
        <v/>
      </c>
      <c r="BC7" s="215" t="str">
        <f t="shared" si="13"/>
        <v/>
      </c>
      <c r="BD7" s="215" t="str">
        <f t="shared" si="14"/>
        <v/>
      </c>
      <c r="BE7" s="215" t="str">
        <f t="shared" si="15"/>
        <v/>
      </c>
      <c r="BF7" s="215" t="str">
        <f t="shared" si="16"/>
        <v/>
      </c>
      <c r="BG7" s="215" t="str">
        <f t="shared" si="17"/>
        <v/>
      </c>
      <c r="BH7" s="215" t="str">
        <f t="shared" si="18"/>
        <v/>
      </c>
      <c r="BI7" s="215" t="str">
        <f t="shared" si="19"/>
        <v/>
      </c>
      <c r="BJ7" s="215" t="str">
        <f t="shared" si="20"/>
        <v/>
      </c>
      <c r="BK7" s="215" t="str">
        <f t="shared" si="21"/>
        <v xml:space="preserve">&lt;Row&gt;&lt;BuildingType&gt;BUILDING_BANK&lt;/BuildingType&gt;                     &lt;FlavorType&gt;FLAVOR_GOLD&lt;/FlavorType&gt;                     &lt;Flavor&gt;16&lt;/Flavor&gt;&lt;/Row&gt; </v>
      </c>
      <c r="BL7" s="215" t="str">
        <f t="shared" si="22"/>
        <v/>
      </c>
      <c r="BM7" s="215" t="str">
        <f t="shared" si="23"/>
        <v/>
      </c>
      <c r="BN7" s="215" t="str">
        <f t="shared" si="24"/>
        <v/>
      </c>
      <c r="BO7" s="215" t="str">
        <f t="shared" si="25"/>
        <v xml:space="preserve">&lt;Row&gt;&lt;BuildingType&gt;BUILDING_BANK&lt;/BuildingType&gt;                     &lt;FlavorType&gt;FLAVOR_GREAT_PEOPLE&lt;/FlavorType&gt;             &lt;Flavor&gt;8&lt;/Flavor&gt;&lt;/Row&gt;  </v>
      </c>
      <c r="BP7" s="215" t="str">
        <f t="shared" si="26"/>
        <v/>
      </c>
      <c r="BQ7" s="215" t="str">
        <f t="shared" si="27"/>
        <v/>
      </c>
      <c r="BR7" s="215" t="str">
        <f t="shared" si="28"/>
        <v/>
      </c>
      <c r="BS7" s="215" t="str">
        <f t="shared" si="29"/>
        <v/>
      </c>
      <c r="BT7" s="215" t="str">
        <f t="shared" si="30"/>
        <v/>
      </c>
      <c r="BU7" s="215" t="str">
        <f t="shared" si="31"/>
        <v/>
      </c>
      <c r="BV7" s="215" t="str">
        <f t="shared" si="32"/>
        <v/>
      </c>
      <c r="BW7" s="215" t="str">
        <f t="shared" si="33"/>
        <v/>
      </c>
      <c r="BX7" s="216" t="str">
        <f t="shared" si="34"/>
        <v/>
      </c>
    </row>
    <row r="8" spans="1:76" s="217" customFormat="1" ht="14.45" customHeight="1" x14ac:dyDescent="0.2">
      <c r="A8" s="168"/>
      <c r="B8" s="206" t="s">
        <v>507</v>
      </c>
      <c r="C8" s="207">
        <v>8</v>
      </c>
      <c r="D8" s="208"/>
      <c r="E8" s="208"/>
      <c r="F8" s="208"/>
      <c r="G8" s="208"/>
      <c r="H8" s="208"/>
      <c r="I8" s="208"/>
      <c r="J8" s="208"/>
      <c r="K8" s="208"/>
      <c r="L8" s="209"/>
      <c r="M8" s="208"/>
      <c r="N8" s="208"/>
      <c r="O8" s="208"/>
      <c r="P8" s="208"/>
      <c r="Q8" s="207"/>
      <c r="R8" s="210"/>
      <c r="S8" s="209"/>
      <c r="T8" s="207"/>
      <c r="U8" s="207"/>
      <c r="V8" s="208"/>
      <c r="W8" s="208"/>
      <c r="X8" s="208"/>
      <c r="Y8" s="208"/>
      <c r="Z8" s="209">
        <v>8</v>
      </c>
      <c r="AA8" s="208"/>
      <c r="AB8" s="208"/>
      <c r="AC8" s="207"/>
      <c r="AD8" s="210"/>
      <c r="AE8" s="208"/>
      <c r="AF8" s="208"/>
      <c r="AG8" s="208"/>
      <c r="AH8" s="208"/>
      <c r="AI8" s="208"/>
      <c r="AJ8" s="211"/>
      <c r="AK8" s="211"/>
      <c r="AL8" s="212"/>
      <c r="AM8" s="212"/>
      <c r="AN8" s="212" t="e">
        <f t="shared" ca="1" si="0"/>
        <v>#NAME?</v>
      </c>
      <c r="AO8" s="213" t="s">
        <v>502</v>
      </c>
      <c r="AP8" s="213" t="str">
        <f t="shared" si="1"/>
        <v>&lt;Delete BuildingType="BUILDING_BARRACKS" /&gt;</v>
      </c>
      <c r="AQ8" s="213" t="s">
        <v>502</v>
      </c>
      <c r="AR8" s="214" t="str">
        <f t="shared" si="2"/>
        <v xml:space="preserve">&lt;Row&gt;&lt;BuildingType&gt;BUILDING_BARRACKS&lt;/BuildingType&gt;                 &lt;FlavorType&gt;FLAVOR_MILITARY_TRAINING&lt;/FlavorType&gt;        &lt;Flavor&gt;8&lt;/Flavor&gt;&lt;/Row&gt;  </v>
      </c>
      <c r="AS8" s="215" t="str">
        <f t="shared" si="3"/>
        <v/>
      </c>
      <c r="AT8" s="215" t="str">
        <f t="shared" si="4"/>
        <v/>
      </c>
      <c r="AU8" s="215" t="str">
        <f t="shared" si="5"/>
        <v/>
      </c>
      <c r="AV8" s="215" t="str">
        <f t="shared" si="6"/>
        <v/>
      </c>
      <c r="AW8" s="215" t="str">
        <f t="shared" si="7"/>
        <v/>
      </c>
      <c r="AX8" s="215" t="str">
        <f t="shared" si="8"/>
        <v/>
      </c>
      <c r="AY8" s="215" t="str">
        <f t="shared" si="9"/>
        <v/>
      </c>
      <c r="AZ8" s="215" t="str">
        <f t="shared" si="10"/>
        <v/>
      </c>
      <c r="BA8" s="215" t="str">
        <f t="shared" si="11"/>
        <v/>
      </c>
      <c r="BB8" s="215" t="str">
        <f t="shared" si="12"/>
        <v/>
      </c>
      <c r="BC8" s="215" t="str">
        <f t="shared" si="13"/>
        <v/>
      </c>
      <c r="BD8" s="215" t="str">
        <f t="shared" si="14"/>
        <v/>
      </c>
      <c r="BE8" s="215" t="str">
        <f t="shared" si="15"/>
        <v/>
      </c>
      <c r="BF8" s="215" t="str">
        <f t="shared" si="16"/>
        <v/>
      </c>
      <c r="BG8" s="215" t="str">
        <f t="shared" si="17"/>
        <v/>
      </c>
      <c r="BH8" s="215" t="str">
        <f t="shared" si="18"/>
        <v/>
      </c>
      <c r="BI8" s="215" t="str">
        <f t="shared" si="19"/>
        <v/>
      </c>
      <c r="BJ8" s="215" t="str">
        <f t="shared" si="20"/>
        <v/>
      </c>
      <c r="BK8" s="215" t="str">
        <f t="shared" si="21"/>
        <v/>
      </c>
      <c r="BL8" s="215" t="str">
        <f t="shared" si="22"/>
        <v/>
      </c>
      <c r="BM8" s="215" t="str">
        <f t="shared" si="23"/>
        <v/>
      </c>
      <c r="BN8" s="215" t="str">
        <f t="shared" si="24"/>
        <v/>
      </c>
      <c r="BO8" s="215" t="str">
        <f t="shared" si="25"/>
        <v xml:space="preserve">&lt;Row&gt;&lt;BuildingType&gt;BUILDING_BARRACKS&lt;/BuildingType&gt;                 &lt;FlavorType&gt;FLAVOR_GREAT_PEOPLE&lt;/FlavorType&gt;             &lt;Flavor&gt;8&lt;/Flavor&gt;&lt;/Row&gt;  </v>
      </c>
      <c r="BP8" s="215" t="str">
        <f t="shared" si="26"/>
        <v/>
      </c>
      <c r="BQ8" s="215" t="str">
        <f t="shared" si="27"/>
        <v/>
      </c>
      <c r="BR8" s="215" t="str">
        <f t="shared" si="28"/>
        <v/>
      </c>
      <c r="BS8" s="215" t="str">
        <f t="shared" si="29"/>
        <v/>
      </c>
      <c r="BT8" s="215" t="str">
        <f t="shared" si="30"/>
        <v/>
      </c>
      <c r="BU8" s="215" t="str">
        <f t="shared" si="31"/>
        <v/>
      </c>
      <c r="BV8" s="215" t="str">
        <f t="shared" si="32"/>
        <v/>
      </c>
      <c r="BW8" s="215" t="str">
        <f t="shared" si="33"/>
        <v/>
      </c>
      <c r="BX8" s="216" t="str">
        <f t="shared" si="34"/>
        <v/>
      </c>
    </row>
    <row r="9" spans="1:76" s="217" customFormat="1" ht="14.45" customHeight="1" x14ac:dyDescent="0.2">
      <c r="A9" s="168"/>
      <c r="B9" s="206" t="s">
        <v>508</v>
      </c>
      <c r="C9" s="207"/>
      <c r="D9" s="208"/>
      <c r="E9" s="208"/>
      <c r="F9" s="208"/>
      <c r="G9" s="208"/>
      <c r="H9" s="208"/>
      <c r="I9" s="208"/>
      <c r="J9" s="208"/>
      <c r="K9" s="208"/>
      <c r="L9" s="209"/>
      <c r="M9" s="208"/>
      <c r="N9" s="208"/>
      <c r="O9" s="208"/>
      <c r="P9" s="208"/>
      <c r="Q9" s="207"/>
      <c r="R9" s="210"/>
      <c r="S9" s="209"/>
      <c r="T9" s="207"/>
      <c r="U9" s="207"/>
      <c r="V9" s="208"/>
      <c r="W9" s="208"/>
      <c r="X9" s="208"/>
      <c r="Y9" s="208"/>
      <c r="Z9" s="209"/>
      <c r="AA9" s="208"/>
      <c r="AB9" s="208"/>
      <c r="AC9" s="207"/>
      <c r="AD9" s="210"/>
      <c r="AE9" s="208"/>
      <c r="AF9" s="208"/>
      <c r="AG9" s="208"/>
      <c r="AH9" s="208"/>
      <c r="AI9" s="208"/>
      <c r="AJ9" s="211"/>
      <c r="AK9" s="211"/>
      <c r="AL9" s="212"/>
      <c r="AM9" s="212"/>
      <c r="AN9" s="212" t="e">
        <f t="shared" ca="1" si="0"/>
        <v>#NAME?</v>
      </c>
      <c r="AO9" s="213" t="s">
        <v>502</v>
      </c>
      <c r="AP9" s="213" t="str">
        <f t="shared" si="1"/>
        <v>&lt;Delete BuildingType="BUILDING_BOMB_SHELTER" /&gt;</v>
      </c>
      <c r="AQ9" s="213" t="s">
        <v>502</v>
      </c>
      <c r="AR9" s="214" t="str">
        <f t="shared" si="2"/>
        <v/>
      </c>
      <c r="AS9" s="215" t="str">
        <f t="shared" si="3"/>
        <v/>
      </c>
      <c r="AT9" s="215" t="str">
        <f t="shared" si="4"/>
        <v/>
      </c>
      <c r="AU9" s="215" t="str">
        <f t="shared" si="5"/>
        <v/>
      </c>
      <c r="AV9" s="215" t="str">
        <f t="shared" si="6"/>
        <v/>
      </c>
      <c r="AW9" s="215" t="str">
        <f t="shared" si="7"/>
        <v/>
      </c>
      <c r="AX9" s="215" t="str">
        <f t="shared" si="8"/>
        <v/>
      </c>
      <c r="AY9" s="215" t="str">
        <f t="shared" si="9"/>
        <v/>
      </c>
      <c r="AZ9" s="215" t="str">
        <f t="shared" si="10"/>
        <v/>
      </c>
      <c r="BA9" s="215" t="str">
        <f t="shared" si="11"/>
        <v/>
      </c>
      <c r="BB9" s="215" t="str">
        <f t="shared" si="12"/>
        <v/>
      </c>
      <c r="BC9" s="215" t="str">
        <f t="shared" si="13"/>
        <v/>
      </c>
      <c r="BD9" s="215" t="str">
        <f t="shared" si="14"/>
        <v/>
      </c>
      <c r="BE9" s="215" t="str">
        <f t="shared" si="15"/>
        <v/>
      </c>
      <c r="BF9" s="215" t="str">
        <f t="shared" si="16"/>
        <v/>
      </c>
      <c r="BG9" s="215" t="str">
        <f t="shared" si="17"/>
        <v/>
      </c>
      <c r="BH9" s="215" t="str">
        <f t="shared" si="18"/>
        <v/>
      </c>
      <c r="BI9" s="215" t="str">
        <f t="shared" si="19"/>
        <v/>
      </c>
      <c r="BJ9" s="215" t="str">
        <f t="shared" si="20"/>
        <v/>
      </c>
      <c r="BK9" s="215" t="str">
        <f t="shared" si="21"/>
        <v/>
      </c>
      <c r="BL9" s="215" t="str">
        <f t="shared" si="22"/>
        <v/>
      </c>
      <c r="BM9" s="215" t="str">
        <f t="shared" si="23"/>
        <v/>
      </c>
      <c r="BN9" s="215" t="str">
        <f t="shared" si="24"/>
        <v/>
      </c>
      <c r="BO9" s="215" t="str">
        <f t="shared" si="25"/>
        <v/>
      </c>
      <c r="BP9" s="215" t="str">
        <f t="shared" si="26"/>
        <v/>
      </c>
      <c r="BQ9" s="215" t="str">
        <f t="shared" si="27"/>
        <v/>
      </c>
      <c r="BR9" s="215" t="str">
        <f t="shared" si="28"/>
        <v/>
      </c>
      <c r="BS9" s="215" t="str">
        <f t="shared" si="29"/>
        <v/>
      </c>
      <c r="BT9" s="215" t="str">
        <f t="shared" si="30"/>
        <v/>
      </c>
      <c r="BU9" s="215" t="str">
        <f t="shared" si="31"/>
        <v/>
      </c>
      <c r="BV9" s="215" t="str">
        <f t="shared" si="32"/>
        <v/>
      </c>
      <c r="BW9" s="215" t="str">
        <f t="shared" si="33"/>
        <v/>
      </c>
      <c r="BX9" s="216" t="str">
        <f t="shared" si="34"/>
        <v/>
      </c>
    </row>
    <row r="10" spans="1:76" s="217" customFormat="1" ht="14.45" customHeight="1" x14ac:dyDescent="0.2">
      <c r="A10" s="168"/>
      <c r="B10" s="206" t="s">
        <v>509</v>
      </c>
      <c r="C10" s="207"/>
      <c r="D10" s="208"/>
      <c r="E10" s="208"/>
      <c r="F10" s="208"/>
      <c r="G10" s="208"/>
      <c r="H10" s="208"/>
      <c r="I10" s="208"/>
      <c r="J10" s="208"/>
      <c r="K10" s="208"/>
      <c r="L10" s="209"/>
      <c r="M10" s="208"/>
      <c r="N10" s="208"/>
      <c r="O10" s="208"/>
      <c r="P10" s="208"/>
      <c r="Q10" s="207"/>
      <c r="R10" s="210"/>
      <c r="S10" s="209"/>
      <c r="T10" s="207"/>
      <c r="U10" s="207"/>
      <c r="V10" s="208"/>
      <c r="W10" s="208"/>
      <c r="X10" s="208"/>
      <c r="Y10" s="208">
        <v>32</v>
      </c>
      <c r="Z10" s="209"/>
      <c r="AA10" s="208"/>
      <c r="AB10" s="208"/>
      <c r="AC10" s="207"/>
      <c r="AD10" s="210"/>
      <c r="AE10" s="208"/>
      <c r="AF10" s="208"/>
      <c r="AG10" s="208"/>
      <c r="AH10" s="208"/>
      <c r="AI10" s="208"/>
      <c r="AJ10" s="211"/>
      <c r="AK10" s="211"/>
      <c r="AL10" s="212"/>
      <c r="AM10" s="212"/>
      <c r="AN10" s="212" t="e">
        <f t="shared" ca="1" si="0"/>
        <v>#NAME?</v>
      </c>
      <c r="AO10" s="213" t="s">
        <v>502</v>
      </c>
      <c r="AP10" s="213" t="str">
        <f t="shared" si="1"/>
        <v>&lt;Delete BuildingType="BUILDING_BROADCAST_TOWER" /&gt;</v>
      </c>
      <c r="AQ10" s="213" t="s">
        <v>502</v>
      </c>
      <c r="AR10" s="214" t="str">
        <f t="shared" si="2"/>
        <v/>
      </c>
      <c r="AS10" s="215" t="str">
        <f t="shared" si="3"/>
        <v/>
      </c>
      <c r="AT10" s="215" t="str">
        <f t="shared" si="4"/>
        <v/>
      </c>
      <c r="AU10" s="215" t="str">
        <f t="shared" si="5"/>
        <v/>
      </c>
      <c r="AV10" s="215" t="str">
        <f t="shared" si="6"/>
        <v/>
      </c>
      <c r="AW10" s="215" t="str">
        <f t="shared" si="7"/>
        <v/>
      </c>
      <c r="AX10" s="215" t="str">
        <f t="shared" si="8"/>
        <v/>
      </c>
      <c r="AY10" s="215" t="str">
        <f t="shared" si="9"/>
        <v/>
      </c>
      <c r="AZ10" s="215" t="str">
        <f t="shared" si="10"/>
        <v/>
      </c>
      <c r="BA10" s="215" t="str">
        <f t="shared" si="11"/>
        <v/>
      </c>
      <c r="BB10" s="215" t="str">
        <f t="shared" si="12"/>
        <v/>
      </c>
      <c r="BC10" s="215" t="str">
        <f t="shared" si="13"/>
        <v/>
      </c>
      <c r="BD10" s="215" t="str">
        <f t="shared" si="14"/>
        <v/>
      </c>
      <c r="BE10" s="215" t="str">
        <f t="shared" si="15"/>
        <v/>
      </c>
      <c r="BF10" s="215" t="str">
        <f t="shared" si="16"/>
        <v/>
      </c>
      <c r="BG10" s="215" t="str">
        <f t="shared" si="17"/>
        <v/>
      </c>
      <c r="BH10" s="215" t="str">
        <f t="shared" si="18"/>
        <v/>
      </c>
      <c r="BI10" s="215" t="str">
        <f t="shared" si="19"/>
        <v/>
      </c>
      <c r="BJ10" s="215" t="str">
        <f t="shared" si="20"/>
        <v/>
      </c>
      <c r="BK10" s="215" t="str">
        <f t="shared" si="21"/>
        <v/>
      </c>
      <c r="BL10" s="215" t="str">
        <f t="shared" si="22"/>
        <v/>
      </c>
      <c r="BM10" s="215" t="str">
        <f t="shared" si="23"/>
        <v/>
      </c>
      <c r="BN10" s="215" t="str">
        <f t="shared" si="24"/>
        <v xml:space="preserve">&lt;Row&gt;&lt;BuildingType&gt;BUILDING_BROADCAST_TOWER&lt;/BuildingType&gt;          &lt;FlavorType&gt;FLAVOR_CULTURE&lt;/FlavorType&gt;                  &lt;Flavor&gt;32&lt;/Flavor&gt;&lt;/Row&gt; </v>
      </c>
      <c r="BO10" s="215" t="str">
        <f t="shared" si="25"/>
        <v/>
      </c>
      <c r="BP10" s="215" t="str">
        <f t="shared" si="26"/>
        <v/>
      </c>
      <c r="BQ10" s="215" t="str">
        <f t="shared" si="27"/>
        <v/>
      </c>
      <c r="BR10" s="215" t="str">
        <f t="shared" si="28"/>
        <v/>
      </c>
      <c r="BS10" s="215" t="str">
        <f t="shared" si="29"/>
        <v/>
      </c>
      <c r="BT10" s="215" t="str">
        <f t="shared" si="30"/>
        <v/>
      </c>
      <c r="BU10" s="215" t="str">
        <f t="shared" si="31"/>
        <v/>
      </c>
      <c r="BV10" s="215" t="str">
        <f t="shared" si="32"/>
        <v/>
      </c>
      <c r="BW10" s="215" t="str">
        <f t="shared" si="33"/>
        <v/>
      </c>
      <c r="BX10" s="216" t="str">
        <f t="shared" si="34"/>
        <v/>
      </c>
    </row>
    <row r="11" spans="1:76" s="202" customFormat="1" ht="14.45" customHeight="1" x14ac:dyDescent="0.2">
      <c r="A11" s="168"/>
      <c r="B11" s="192" t="s">
        <v>510</v>
      </c>
      <c r="C11" s="157"/>
      <c r="D11" s="161"/>
      <c r="E11" s="161"/>
      <c r="F11" s="161"/>
      <c r="G11" s="161"/>
      <c r="H11" s="161"/>
      <c r="I11" s="161"/>
      <c r="J11" s="161"/>
      <c r="K11" s="161"/>
      <c r="L11" s="193"/>
      <c r="M11" s="161"/>
      <c r="N11" s="161"/>
      <c r="O11" s="161"/>
      <c r="P11" s="161"/>
      <c r="Q11" s="157"/>
      <c r="R11" s="194"/>
      <c r="S11" s="193"/>
      <c r="T11" s="157"/>
      <c r="U11" s="157"/>
      <c r="V11" s="161"/>
      <c r="W11" s="161"/>
      <c r="X11" s="161"/>
      <c r="Y11" s="161"/>
      <c r="Z11" s="193"/>
      <c r="AA11" s="161">
        <v>16</v>
      </c>
      <c r="AB11" s="161"/>
      <c r="AC11" s="157"/>
      <c r="AD11" s="194"/>
      <c r="AE11" s="161"/>
      <c r="AF11" s="161"/>
      <c r="AG11" s="161"/>
      <c r="AH11" s="161"/>
      <c r="AI11" s="161"/>
      <c r="AJ11" s="195"/>
      <c r="AK11" s="195"/>
      <c r="AL11" s="197"/>
      <c r="AM11" s="197"/>
      <c r="AN11" s="197" t="e">
        <f t="shared" ca="1" si="0"/>
        <v>#NAME?</v>
      </c>
      <c r="AO11" s="198" t="s">
        <v>502</v>
      </c>
      <c r="AP11" s="198" t="str">
        <f t="shared" si="1"/>
        <v>&lt;Delete BuildingType="BUILDING_CASTLE" /&gt;</v>
      </c>
      <c r="AQ11" s="198" t="s">
        <v>502</v>
      </c>
      <c r="AR11" s="203" t="str">
        <f t="shared" si="2"/>
        <v/>
      </c>
      <c r="AS11" s="204" t="str">
        <f t="shared" si="3"/>
        <v/>
      </c>
      <c r="AT11" s="204" t="str">
        <f t="shared" si="4"/>
        <v/>
      </c>
      <c r="AU11" s="204" t="str">
        <f t="shared" si="5"/>
        <v/>
      </c>
      <c r="AV11" s="204" t="str">
        <f t="shared" si="6"/>
        <v/>
      </c>
      <c r="AW11" s="204" t="str">
        <f t="shared" si="7"/>
        <v/>
      </c>
      <c r="AX11" s="204" t="str">
        <f t="shared" si="8"/>
        <v/>
      </c>
      <c r="AY11" s="204" t="str">
        <f t="shared" si="9"/>
        <v/>
      </c>
      <c r="AZ11" s="204" t="str">
        <f t="shared" si="10"/>
        <v/>
      </c>
      <c r="BA11" s="204" t="str">
        <f t="shared" si="11"/>
        <v/>
      </c>
      <c r="BB11" s="204" t="str">
        <f t="shared" si="12"/>
        <v/>
      </c>
      <c r="BC11" s="204" t="str">
        <f t="shared" si="13"/>
        <v/>
      </c>
      <c r="BD11" s="204" t="str">
        <f t="shared" si="14"/>
        <v/>
      </c>
      <c r="BE11" s="204" t="str">
        <f t="shared" si="15"/>
        <v/>
      </c>
      <c r="BF11" s="204" t="str">
        <f t="shared" si="16"/>
        <v/>
      </c>
      <c r="BG11" s="204" t="str">
        <f t="shared" si="17"/>
        <v/>
      </c>
      <c r="BH11" s="204" t="str">
        <f t="shared" si="18"/>
        <v/>
      </c>
      <c r="BI11" s="204" t="str">
        <f t="shared" si="19"/>
        <v/>
      </c>
      <c r="BJ11" s="204" t="str">
        <f t="shared" si="20"/>
        <v/>
      </c>
      <c r="BK11" s="204" t="str">
        <f t="shared" si="21"/>
        <v/>
      </c>
      <c r="BL11" s="204" t="str">
        <f t="shared" si="22"/>
        <v/>
      </c>
      <c r="BM11" s="204" t="str">
        <f t="shared" si="23"/>
        <v/>
      </c>
      <c r="BN11" s="204" t="str">
        <f t="shared" si="24"/>
        <v/>
      </c>
      <c r="BO11" s="204" t="str">
        <f t="shared" si="25"/>
        <v/>
      </c>
      <c r="BP11" s="204" t="str">
        <f t="shared" si="26"/>
        <v xml:space="preserve">&lt;Row&gt;&lt;BuildingType&gt;BUILDING_CASTLE&lt;/BuildingType&gt;                   &lt;FlavorType&gt;FLAVOR_CITY_DEFENSE&lt;/FlavorType&gt;             &lt;Flavor&gt;16&lt;/Flavor&gt;&lt;/Row&gt; </v>
      </c>
      <c r="BQ11" s="204" t="str">
        <f t="shared" si="27"/>
        <v/>
      </c>
      <c r="BR11" s="204" t="str">
        <f t="shared" si="28"/>
        <v/>
      </c>
      <c r="BS11" s="204" t="str">
        <f t="shared" si="29"/>
        <v/>
      </c>
      <c r="BT11" s="204" t="str">
        <f t="shared" si="30"/>
        <v/>
      </c>
      <c r="BU11" s="204" t="str">
        <f t="shared" si="31"/>
        <v/>
      </c>
      <c r="BV11" s="204" t="str">
        <f t="shared" si="32"/>
        <v/>
      </c>
      <c r="BW11" s="204" t="str">
        <f t="shared" si="33"/>
        <v/>
      </c>
      <c r="BX11" s="205" t="str">
        <f t="shared" si="34"/>
        <v/>
      </c>
    </row>
    <row r="12" spans="1:76" s="202" customFormat="1" ht="14.45" customHeight="1" x14ac:dyDescent="0.2">
      <c r="A12" s="168"/>
      <c r="B12" s="192" t="s">
        <v>511</v>
      </c>
      <c r="C12" s="157"/>
      <c r="D12" s="161"/>
      <c r="E12" s="161"/>
      <c r="F12" s="161"/>
      <c r="G12" s="161"/>
      <c r="H12" s="161"/>
      <c r="I12" s="161"/>
      <c r="J12" s="161"/>
      <c r="K12" s="161"/>
      <c r="L12" s="193"/>
      <c r="M12" s="161"/>
      <c r="N12" s="161"/>
      <c r="O12" s="161"/>
      <c r="P12" s="161"/>
      <c r="Q12" s="157"/>
      <c r="R12" s="194"/>
      <c r="S12" s="193"/>
      <c r="T12" s="157">
        <v>4</v>
      </c>
      <c r="U12" s="157"/>
      <c r="V12" s="161"/>
      <c r="W12" s="161"/>
      <c r="X12" s="161"/>
      <c r="Y12" s="161">
        <v>8</v>
      </c>
      <c r="Z12" s="193">
        <v>8</v>
      </c>
      <c r="AA12" s="161"/>
      <c r="AB12" s="161"/>
      <c r="AC12" s="157"/>
      <c r="AD12" s="194"/>
      <c r="AE12" s="161"/>
      <c r="AF12" s="161"/>
      <c r="AG12" s="161"/>
      <c r="AH12" s="161"/>
      <c r="AI12" s="161">
        <v>4</v>
      </c>
      <c r="AJ12" s="195"/>
      <c r="AK12" s="195"/>
      <c r="AL12" s="197"/>
      <c r="AM12" s="197"/>
      <c r="AN12" s="197" t="e">
        <f t="shared" ca="1" si="0"/>
        <v>#NAME?</v>
      </c>
      <c r="AO12" s="198" t="s">
        <v>502</v>
      </c>
      <c r="AP12" s="198" t="str">
        <f t="shared" si="1"/>
        <v>&lt;Delete BuildingType="BUILDING_CATHEDRAL" /&gt;</v>
      </c>
      <c r="AQ12" s="198" t="s">
        <v>502</v>
      </c>
      <c r="AR12" s="203" t="str">
        <f t="shared" si="2"/>
        <v/>
      </c>
      <c r="AS12" s="204" t="str">
        <f t="shared" si="3"/>
        <v/>
      </c>
      <c r="AT12" s="204" t="str">
        <f t="shared" si="4"/>
        <v/>
      </c>
      <c r="AU12" s="204" t="str">
        <f t="shared" si="5"/>
        <v/>
      </c>
      <c r="AV12" s="204" t="str">
        <f t="shared" si="6"/>
        <v/>
      </c>
      <c r="AW12" s="204" t="str">
        <f t="shared" si="7"/>
        <v/>
      </c>
      <c r="AX12" s="204" t="str">
        <f t="shared" si="8"/>
        <v/>
      </c>
      <c r="AY12" s="204" t="str">
        <f t="shared" si="9"/>
        <v/>
      </c>
      <c r="AZ12" s="204" t="str">
        <f t="shared" si="10"/>
        <v/>
      </c>
      <c r="BA12" s="204" t="str">
        <f t="shared" si="11"/>
        <v/>
      </c>
      <c r="BB12" s="204" t="str">
        <f t="shared" si="12"/>
        <v/>
      </c>
      <c r="BC12" s="204" t="str">
        <f t="shared" si="13"/>
        <v/>
      </c>
      <c r="BD12" s="204" t="str">
        <f t="shared" si="14"/>
        <v/>
      </c>
      <c r="BE12" s="204" t="str">
        <f t="shared" si="15"/>
        <v/>
      </c>
      <c r="BF12" s="204" t="str">
        <f t="shared" si="16"/>
        <v/>
      </c>
      <c r="BG12" s="204" t="str">
        <f t="shared" si="17"/>
        <v/>
      </c>
      <c r="BH12" s="204" t="str">
        <f t="shared" si="18"/>
        <v/>
      </c>
      <c r="BI12" s="204" t="str">
        <f t="shared" si="19"/>
        <v xml:space="preserve">&lt;Row&gt;&lt;BuildingType&gt;BUILDING_CATHEDRAL&lt;/BuildingType&gt;                &lt;FlavorType&gt;FLAVOR_HAPPINESS&lt;/FlavorType&gt;                &lt;Flavor&gt;4&lt;/Flavor&gt;&lt;/Row&gt;  </v>
      </c>
      <c r="BJ12" s="204" t="str">
        <f t="shared" si="20"/>
        <v/>
      </c>
      <c r="BK12" s="204" t="str">
        <f t="shared" si="21"/>
        <v/>
      </c>
      <c r="BL12" s="204" t="str">
        <f t="shared" si="22"/>
        <v/>
      </c>
      <c r="BM12" s="204" t="str">
        <f t="shared" si="23"/>
        <v/>
      </c>
      <c r="BN12" s="204" t="str">
        <f t="shared" si="24"/>
        <v xml:space="preserve">&lt;Row&gt;&lt;BuildingType&gt;BUILDING_CATHEDRAL&lt;/BuildingType&gt;                &lt;FlavorType&gt;FLAVOR_CULTURE&lt;/FlavorType&gt;                  &lt;Flavor&gt;8&lt;/Flavor&gt;&lt;/Row&gt;  </v>
      </c>
      <c r="BO12" s="204" t="str">
        <f t="shared" si="25"/>
        <v xml:space="preserve">&lt;Row&gt;&lt;BuildingType&gt;BUILDING_CATHEDRAL&lt;/BuildingType&gt;                &lt;FlavorType&gt;FLAVOR_GREAT_PEOPLE&lt;/FlavorType&gt;             &lt;Flavor&gt;8&lt;/Flavor&gt;&lt;/Row&gt;  </v>
      </c>
      <c r="BP12" s="204" t="str">
        <f t="shared" si="26"/>
        <v/>
      </c>
      <c r="BQ12" s="204" t="str">
        <f t="shared" si="27"/>
        <v/>
      </c>
      <c r="BR12" s="204" t="str">
        <f t="shared" si="28"/>
        <v/>
      </c>
      <c r="BS12" s="204" t="str">
        <f t="shared" si="29"/>
        <v/>
      </c>
      <c r="BT12" s="204" t="str">
        <f t="shared" si="30"/>
        <v/>
      </c>
      <c r="BU12" s="204" t="str">
        <f t="shared" si="31"/>
        <v/>
      </c>
      <c r="BV12" s="204" t="str">
        <f t="shared" si="32"/>
        <v/>
      </c>
      <c r="BW12" s="204" t="str">
        <f t="shared" si="33"/>
        <v/>
      </c>
      <c r="BX12" s="205" t="str">
        <f t="shared" si="34"/>
        <v xml:space="preserve">&lt;Row&gt;&lt;BuildingType&gt;BUILDING_CATHEDRAL&lt;/BuildingType&gt;                &lt;FlavorType&gt;FLAVOR_RELIGION&lt;/FlavorType&gt;                 &lt;Flavor&gt;4&lt;/Flavor&gt;&lt;/Row&gt;  </v>
      </c>
    </row>
    <row r="13" spans="1:76" s="202" customFormat="1" ht="14.45" customHeight="1" x14ac:dyDescent="0.2">
      <c r="A13" s="168"/>
      <c r="B13" s="192" t="s">
        <v>512</v>
      </c>
      <c r="C13" s="157"/>
      <c r="D13" s="161"/>
      <c r="E13" s="161"/>
      <c r="F13" s="161"/>
      <c r="G13" s="161"/>
      <c r="H13" s="161"/>
      <c r="I13" s="161"/>
      <c r="J13" s="161"/>
      <c r="K13" s="161"/>
      <c r="L13" s="193"/>
      <c r="M13" s="161"/>
      <c r="N13" s="161"/>
      <c r="O13" s="161"/>
      <c r="P13" s="161"/>
      <c r="Q13" s="157"/>
      <c r="R13" s="194"/>
      <c r="S13" s="193"/>
      <c r="T13" s="157"/>
      <c r="U13" s="157"/>
      <c r="V13" s="161"/>
      <c r="W13" s="161"/>
      <c r="X13" s="161"/>
      <c r="Y13" s="161"/>
      <c r="Z13" s="193"/>
      <c r="AA13" s="161"/>
      <c r="AB13" s="161"/>
      <c r="AC13" s="157"/>
      <c r="AD13" s="194"/>
      <c r="AE13" s="161"/>
      <c r="AF13" s="161"/>
      <c r="AG13" s="161"/>
      <c r="AH13" s="161"/>
      <c r="AI13" s="161"/>
      <c r="AJ13" s="195"/>
      <c r="AK13" s="195"/>
      <c r="AL13" s="197"/>
      <c r="AM13" s="197"/>
      <c r="AN13" s="197" t="e">
        <f t="shared" ca="1" si="0"/>
        <v>#NAME?</v>
      </c>
      <c r="AO13" s="198" t="s">
        <v>502</v>
      </c>
      <c r="AP13" s="198" t="str">
        <f t="shared" si="1"/>
        <v>&lt;Delete BuildingType="BUILDING_GREAT_HALL" /&gt;</v>
      </c>
      <c r="AQ13" s="198" t="s">
        <v>502</v>
      </c>
      <c r="AR13" s="203" t="str">
        <f t="shared" si="2"/>
        <v/>
      </c>
      <c r="AS13" s="204" t="str">
        <f t="shared" si="3"/>
        <v/>
      </c>
      <c r="AT13" s="204" t="str">
        <f t="shared" si="4"/>
        <v/>
      </c>
      <c r="AU13" s="204" t="str">
        <f t="shared" si="5"/>
        <v/>
      </c>
      <c r="AV13" s="204" t="str">
        <f t="shared" si="6"/>
        <v/>
      </c>
      <c r="AW13" s="204" t="str">
        <f t="shared" si="7"/>
        <v/>
      </c>
      <c r="AX13" s="204" t="str">
        <f t="shared" si="8"/>
        <v/>
      </c>
      <c r="AY13" s="204" t="str">
        <f t="shared" si="9"/>
        <v/>
      </c>
      <c r="AZ13" s="204" t="str">
        <f t="shared" si="10"/>
        <v/>
      </c>
      <c r="BA13" s="204" t="str">
        <f t="shared" si="11"/>
        <v/>
      </c>
      <c r="BB13" s="204" t="str">
        <f t="shared" si="12"/>
        <v/>
      </c>
      <c r="BC13" s="204" t="str">
        <f t="shared" si="13"/>
        <v/>
      </c>
      <c r="BD13" s="204" t="str">
        <f t="shared" si="14"/>
        <v/>
      </c>
      <c r="BE13" s="204" t="str">
        <f t="shared" si="15"/>
        <v/>
      </c>
      <c r="BF13" s="204" t="str">
        <f t="shared" si="16"/>
        <v/>
      </c>
      <c r="BG13" s="204" t="str">
        <f t="shared" si="17"/>
        <v/>
      </c>
      <c r="BH13" s="204" t="str">
        <f t="shared" si="18"/>
        <v/>
      </c>
      <c r="BI13" s="204" t="str">
        <f t="shared" si="19"/>
        <v/>
      </c>
      <c r="BJ13" s="204" t="str">
        <f t="shared" si="20"/>
        <v/>
      </c>
      <c r="BK13" s="204" t="str">
        <f t="shared" si="21"/>
        <v/>
      </c>
      <c r="BL13" s="204" t="str">
        <f t="shared" si="22"/>
        <v/>
      </c>
      <c r="BM13" s="204" t="str">
        <f t="shared" si="23"/>
        <v/>
      </c>
      <c r="BN13" s="204" t="str">
        <f t="shared" si="24"/>
        <v/>
      </c>
      <c r="BO13" s="204" t="str">
        <f t="shared" si="25"/>
        <v/>
      </c>
      <c r="BP13" s="204" t="str">
        <f t="shared" si="26"/>
        <v/>
      </c>
      <c r="BQ13" s="204" t="str">
        <f t="shared" si="27"/>
        <v/>
      </c>
      <c r="BR13" s="204" t="str">
        <f t="shared" si="28"/>
        <v/>
      </c>
      <c r="BS13" s="204" t="str">
        <f t="shared" si="29"/>
        <v/>
      </c>
      <c r="BT13" s="204" t="str">
        <f t="shared" si="30"/>
        <v/>
      </c>
      <c r="BU13" s="204" t="str">
        <f t="shared" si="31"/>
        <v/>
      </c>
      <c r="BV13" s="204" t="str">
        <f t="shared" si="32"/>
        <v/>
      </c>
      <c r="BW13" s="204" t="str">
        <f t="shared" si="33"/>
        <v/>
      </c>
      <c r="BX13" s="205" t="str">
        <f t="shared" si="34"/>
        <v/>
      </c>
    </row>
    <row r="14" spans="1:76" s="202" customFormat="1" ht="14.45" customHeight="1" x14ac:dyDescent="0.2">
      <c r="A14" s="168"/>
      <c r="B14" s="192" t="s">
        <v>513</v>
      </c>
      <c r="C14" s="157"/>
      <c r="D14" s="161">
        <v>4</v>
      </c>
      <c r="E14" s="161"/>
      <c r="F14" s="161"/>
      <c r="G14" s="161">
        <v>8</v>
      </c>
      <c r="H14" s="161"/>
      <c r="I14" s="161"/>
      <c r="J14" s="161"/>
      <c r="K14" s="161"/>
      <c r="L14" s="193"/>
      <c r="M14" s="161"/>
      <c r="N14" s="161"/>
      <c r="O14" s="161"/>
      <c r="P14" s="161"/>
      <c r="Q14" s="157"/>
      <c r="R14" s="194"/>
      <c r="S14" s="193">
        <v>8</v>
      </c>
      <c r="T14" s="157">
        <v>12</v>
      </c>
      <c r="U14" s="157"/>
      <c r="V14" s="161"/>
      <c r="W14" s="161"/>
      <c r="X14" s="161"/>
      <c r="Y14" s="161"/>
      <c r="Z14" s="193"/>
      <c r="AA14" s="161"/>
      <c r="AB14" s="161"/>
      <c r="AC14" s="157"/>
      <c r="AD14" s="194"/>
      <c r="AE14" s="161"/>
      <c r="AF14" s="161"/>
      <c r="AG14" s="161"/>
      <c r="AH14" s="161"/>
      <c r="AI14" s="161"/>
      <c r="AJ14" s="195"/>
      <c r="AK14" s="195"/>
      <c r="AL14" s="197"/>
      <c r="AM14" s="197"/>
      <c r="AN14" s="197" t="e">
        <f t="shared" ca="1" si="0"/>
        <v>#NAME?</v>
      </c>
      <c r="AO14" s="198" t="s">
        <v>502</v>
      </c>
      <c r="AP14" s="198" t="str">
        <f t="shared" si="1"/>
        <v>&lt;Delete BuildingType="BUILDING_CIRCUS" /&gt;</v>
      </c>
      <c r="AQ14" s="198" t="s">
        <v>502</v>
      </c>
      <c r="AR14" s="203" t="str">
        <f t="shared" si="2"/>
        <v/>
      </c>
      <c r="AS14" s="204" t="str">
        <f t="shared" si="3"/>
        <v xml:space="preserve">&lt;Row&gt;&lt;BuildingType&gt;BUILDING_CIRCUS&lt;/BuildingType&gt;                   &lt;FlavorType&gt;FLAVOR_OFFENSE&lt;/FlavorType&gt;                  &lt;Flavor&gt;4&lt;/Flavor&gt;&lt;/Row&gt;  </v>
      </c>
      <c r="AT14" s="204" t="str">
        <f t="shared" si="4"/>
        <v/>
      </c>
      <c r="AU14" s="204" t="str">
        <f t="shared" si="5"/>
        <v/>
      </c>
      <c r="AV14" s="204" t="str">
        <f t="shared" si="6"/>
        <v xml:space="preserve">&lt;Row&gt;&lt;BuildingType&gt;BUILDING_CIRCUS&lt;/BuildingType&gt;                   &lt;FlavorType&gt;FLAVOR_MOBILE&lt;/FlavorType&gt;                   &lt;Flavor&gt;8&lt;/Flavor&gt;&lt;/Row&gt;  </v>
      </c>
      <c r="AW14" s="204" t="str">
        <f t="shared" si="7"/>
        <v/>
      </c>
      <c r="AX14" s="204" t="str">
        <f t="shared" si="8"/>
        <v/>
      </c>
      <c r="AY14" s="204" t="str">
        <f t="shared" si="9"/>
        <v/>
      </c>
      <c r="AZ14" s="204" t="str">
        <f t="shared" si="10"/>
        <v/>
      </c>
      <c r="BA14" s="204" t="str">
        <f t="shared" si="11"/>
        <v/>
      </c>
      <c r="BB14" s="204" t="str">
        <f t="shared" si="12"/>
        <v/>
      </c>
      <c r="BC14" s="204" t="str">
        <f t="shared" si="13"/>
        <v/>
      </c>
      <c r="BD14" s="204" t="str">
        <f t="shared" si="14"/>
        <v/>
      </c>
      <c r="BE14" s="204" t="str">
        <f t="shared" si="15"/>
        <v/>
      </c>
      <c r="BF14" s="204" t="str">
        <f t="shared" si="16"/>
        <v/>
      </c>
      <c r="BG14" s="204" t="str">
        <f t="shared" si="17"/>
        <v/>
      </c>
      <c r="BH14" s="204" t="str">
        <f t="shared" si="18"/>
        <v xml:space="preserve">&lt;Row&gt;&lt;BuildingType&gt;BUILDING_CIRCUS&lt;/BuildingType&gt;                   &lt;FlavorType&gt;FLAVOR_EXPANSION&lt;/FlavorType&gt;                &lt;Flavor&gt;8&lt;/Flavor&gt;&lt;/Row&gt;  </v>
      </c>
      <c r="BI14" s="204" t="str">
        <f t="shared" si="19"/>
        <v xml:space="preserve">&lt;Row&gt;&lt;BuildingType&gt;BUILDING_CIRCUS&lt;/BuildingType&gt;                   &lt;FlavorType&gt;FLAVOR_HAPPINESS&lt;/FlavorType&gt;                &lt;Flavor&gt;12&lt;/Flavor&gt;&lt;/Row&gt; </v>
      </c>
      <c r="BJ14" s="204" t="str">
        <f t="shared" si="20"/>
        <v/>
      </c>
      <c r="BK14" s="204" t="str">
        <f t="shared" si="21"/>
        <v/>
      </c>
      <c r="BL14" s="204" t="str">
        <f t="shared" si="22"/>
        <v/>
      </c>
      <c r="BM14" s="204" t="str">
        <f t="shared" si="23"/>
        <v/>
      </c>
      <c r="BN14" s="204" t="str">
        <f t="shared" si="24"/>
        <v/>
      </c>
      <c r="BO14" s="204" t="str">
        <f t="shared" si="25"/>
        <v/>
      </c>
      <c r="BP14" s="204" t="str">
        <f t="shared" si="26"/>
        <v/>
      </c>
      <c r="BQ14" s="204" t="str">
        <f t="shared" si="27"/>
        <v/>
      </c>
      <c r="BR14" s="204" t="str">
        <f t="shared" si="28"/>
        <v/>
      </c>
      <c r="BS14" s="204" t="str">
        <f t="shared" si="29"/>
        <v/>
      </c>
      <c r="BT14" s="204" t="str">
        <f t="shared" si="30"/>
        <v/>
      </c>
      <c r="BU14" s="204" t="str">
        <f t="shared" si="31"/>
        <v/>
      </c>
      <c r="BV14" s="204" t="str">
        <f t="shared" si="32"/>
        <v/>
      </c>
      <c r="BW14" s="204" t="str">
        <f t="shared" si="33"/>
        <v/>
      </c>
      <c r="BX14" s="205" t="str">
        <f t="shared" si="34"/>
        <v/>
      </c>
    </row>
    <row r="15" spans="1:76" s="217" customFormat="1" ht="14.45" customHeight="1" x14ac:dyDescent="0.2">
      <c r="A15" s="168"/>
      <c r="B15" s="206" t="s">
        <v>514</v>
      </c>
      <c r="C15" s="207"/>
      <c r="D15" s="208">
        <v>4</v>
      </c>
      <c r="E15" s="208"/>
      <c r="F15" s="208"/>
      <c r="G15" s="208"/>
      <c r="H15" s="208"/>
      <c r="I15" s="208"/>
      <c r="J15" s="208"/>
      <c r="K15" s="208"/>
      <c r="L15" s="209"/>
      <c r="M15" s="208"/>
      <c r="N15" s="208"/>
      <c r="O15" s="208"/>
      <c r="P15" s="208"/>
      <c r="Q15" s="207"/>
      <c r="R15" s="210"/>
      <c r="S15" s="209">
        <v>8</v>
      </c>
      <c r="T15" s="207">
        <v>12</v>
      </c>
      <c r="U15" s="207"/>
      <c r="V15" s="208"/>
      <c r="W15" s="208"/>
      <c r="X15" s="208"/>
      <c r="Y15" s="208"/>
      <c r="Z15" s="209"/>
      <c r="AA15" s="208"/>
      <c r="AB15" s="208"/>
      <c r="AC15" s="207"/>
      <c r="AD15" s="210"/>
      <c r="AE15" s="208"/>
      <c r="AF15" s="208"/>
      <c r="AG15" s="208"/>
      <c r="AH15" s="208"/>
      <c r="AI15" s="208"/>
      <c r="AJ15" s="211"/>
      <c r="AK15" s="211"/>
      <c r="AL15" s="212"/>
      <c r="AM15" s="212"/>
      <c r="AN15" s="212" t="e">
        <f t="shared" ca="1" si="0"/>
        <v>#NAME?</v>
      </c>
      <c r="AO15" s="213" t="s">
        <v>502</v>
      </c>
      <c r="AP15" s="213" t="str">
        <f t="shared" si="1"/>
        <v>&lt;Delete BuildingType="BUILDING_COLOSSEUM" /&gt;</v>
      </c>
      <c r="AQ15" s="213" t="s">
        <v>502</v>
      </c>
      <c r="AR15" s="214" t="str">
        <f t="shared" si="2"/>
        <v/>
      </c>
      <c r="AS15" s="215" t="str">
        <f t="shared" si="3"/>
        <v xml:space="preserve">&lt;Row&gt;&lt;BuildingType&gt;BUILDING_COLOSSEUM&lt;/BuildingType&gt;                &lt;FlavorType&gt;FLAVOR_OFFENSE&lt;/FlavorType&gt;                  &lt;Flavor&gt;4&lt;/Flavor&gt;&lt;/Row&gt;  </v>
      </c>
      <c r="AT15" s="215" t="str">
        <f t="shared" si="4"/>
        <v/>
      </c>
      <c r="AU15" s="215" t="str">
        <f t="shared" si="5"/>
        <v/>
      </c>
      <c r="AV15" s="215" t="str">
        <f t="shared" si="6"/>
        <v/>
      </c>
      <c r="AW15" s="215" t="str">
        <f t="shared" si="7"/>
        <v/>
      </c>
      <c r="AX15" s="215" t="str">
        <f t="shared" si="8"/>
        <v/>
      </c>
      <c r="AY15" s="215" t="str">
        <f t="shared" si="9"/>
        <v/>
      </c>
      <c r="AZ15" s="215" t="str">
        <f t="shared" si="10"/>
        <v/>
      </c>
      <c r="BA15" s="215" t="str">
        <f t="shared" si="11"/>
        <v/>
      </c>
      <c r="BB15" s="215" t="str">
        <f t="shared" si="12"/>
        <v/>
      </c>
      <c r="BC15" s="215" t="str">
        <f t="shared" si="13"/>
        <v/>
      </c>
      <c r="BD15" s="215" t="str">
        <f t="shared" si="14"/>
        <v/>
      </c>
      <c r="BE15" s="215" t="str">
        <f t="shared" si="15"/>
        <v/>
      </c>
      <c r="BF15" s="215" t="str">
        <f t="shared" si="16"/>
        <v/>
      </c>
      <c r="BG15" s="215" t="str">
        <f t="shared" si="17"/>
        <v/>
      </c>
      <c r="BH15" s="215" t="str">
        <f t="shared" si="18"/>
        <v xml:space="preserve">&lt;Row&gt;&lt;BuildingType&gt;BUILDING_COLOSSEUM&lt;/BuildingType&gt;                &lt;FlavorType&gt;FLAVOR_EXPANSION&lt;/FlavorType&gt;                &lt;Flavor&gt;8&lt;/Flavor&gt;&lt;/Row&gt;  </v>
      </c>
      <c r="BI15" s="215" t="str">
        <f t="shared" si="19"/>
        <v xml:space="preserve">&lt;Row&gt;&lt;BuildingType&gt;BUILDING_COLOSSEUM&lt;/BuildingType&gt;                &lt;FlavorType&gt;FLAVOR_HAPPINESS&lt;/FlavorType&gt;                &lt;Flavor&gt;12&lt;/Flavor&gt;&lt;/Row&gt; </v>
      </c>
      <c r="BJ15" s="215" t="str">
        <f t="shared" si="20"/>
        <v/>
      </c>
      <c r="BK15" s="215" t="str">
        <f t="shared" si="21"/>
        <v/>
      </c>
      <c r="BL15" s="215" t="str">
        <f t="shared" si="22"/>
        <v/>
      </c>
      <c r="BM15" s="215" t="str">
        <f t="shared" si="23"/>
        <v/>
      </c>
      <c r="BN15" s="215" t="str">
        <f t="shared" si="24"/>
        <v/>
      </c>
      <c r="BO15" s="215" t="str">
        <f t="shared" si="25"/>
        <v/>
      </c>
      <c r="BP15" s="215" t="str">
        <f t="shared" si="26"/>
        <v/>
      </c>
      <c r="BQ15" s="215" t="str">
        <f t="shared" si="27"/>
        <v/>
      </c>
      <c r="BR15" s="215" t="str">
        <f t="shared" si="28"/>
        <v/>
      </c>
      <c r="BS15" s="215" t="str">
        <f t="shared" si="29"/>
        <v/>
      </c>
      <c r="BT15" s="215" t="str">
        <f t="shared" si="30"/>
        <v/>
      </c>
      <c r="BU15" s="215" t="str">
        <f t="shared" si="31"/>
        <v/>
      </c>
      <c r="BV15" s="215" t="str">
        <f t="shared" si="32"/>
        <v/>
      </c>
      <c r="BW15" s="215" t="str">
        <f t="shared" si="33"/>
        <v/>
      </c>
      <c r="BX15" s="216" t="str">
        <f t="shared" si="34"/>
        <v/>
      </c>
    </row>
    <row r="16" spans="1:76" s="217" customFormat="1" ht="14.45" customHeight="1" x14ac:dyDescent="0.2">
      <c r="A16" s="168"/>
      <c r="B16" s="206" t="s">
        <v>515</v>
      </c>
      <c r="C16" s="207"/>
      <c r="D16" s="208"/>
      <c r="E16" s="208"/>
      <c r="F16" s="208"/>
      <c r="G16" s="208"/>
      <c r="H16" s="208"/>
      <c r="I16" s="208"/>
      <c r="J16" s="208"/>
      <c r="K16" s="208"/>
      <c r="L16" s="209"/>
      <c r="M16" s="208"/>
      <c r="N16" s="208"/>
      <c r="O16" s="208"/>
      <c r="P16" s="208"/>
      <c r="Q16" s="207"/>
      <c r="R16" s="210"/>
      <c r="S16" s="209"/>
      <c r="T16" s="207"/>
      <c r="U16" s="207"/>
      <c r="V16" s="208"/>
      <c r="W16" s="208"/>
      <c r="X16" s="208"/>
      <c r="Y16" s="208"/>
      <c r="Z16" s="209"/>
      <c r="AA16" s="208"/>
      <c r="AB16" s="208"/>
      <c r="AC16" s="207"/>
      <c r="AD16" s="210"/>
      <c r="AE16" s="208"/>
      <c r="AF16" s="208"/>
      <c r="AG16" s="208"/>
      <c r="AH16" s="208">
        <v>16</v>
      </c>
      <c r="AI16" s="208"/>
      <c r="AJ16" s="211"/>
      <c r="AK16" s="211"/>
      <c r="AL16" s="212"/>
      <c r="AM16" s="212"/>
      <c r="AN16" s="212" t="e">
        <f t="shared" ca="1" si="0"/>
        <v>#NAME?</v>
      </c>
      <c r="AO16" s="213" t="s">
        <v>502</v>
      </c>
      <c r="AP16" s="213" t="str">
        <f t="shared" si="1"/>
        <v>&lt;Delete BuildingType="BUILDING_CONSTABLE" /&gt;</v>
      </c>
      <c r="AQ16" s="213" t="s">
        <v>502</v>
      </c>
      <c r="AR16" s="214" t="str">
        <f t="shared" si="2"/>
        <v/>
      </c>
      <c r="AS16" s="215" t="str">
        <f t="shared" si="3"/>
        <v/>
      </c>
      <c r="AT16" s="215" t="str">
        <f t="shared" si="4"/>
        <v/>
      </c>
      <c r="AU16" s="215" t="str">
        <f t="shared" si="5"/>
        <v/>
      </c>
      <c r="AV16" s="215" t="str">
        <f t="shared" si="6"/>
        <v/>
      </c>
      <c r="AW16" s="215" t="str">
        <f t="shared" si="7"/>
        <v/>
      </c>
      <c r="AX16" s="215" t="str">
        <f t="shared" si="8"/>
        <v/>
      </c>
      <c r="AY16" s="215" t="str">
        <f t="shared" si="9"/>
        <v/>
      </c>
      <c r="AZ16" s="215" t="str">
        <f t="shared" si="10"/>
        <v/>
      </c>
      <c r="BA16" s="215" t="str">
        <f t="shared" si="11"/>
        <v/>
      </c>
      <c r="BB16" s="215" t="str">
        <f t="shared" si="12"/>
        <v/>
      </c>
      <c r="BC16" s="215" t="str">
        <f t="shared" si="13"/>
        <v/>
      </c>
      <c r="BD16" s="215" t="str">
        <f t="shared" si="14"/>
        <v/>
      </c>
      <c r="BE16" s="215" t="str">
        <f t="shared" si="15"/>
        <v/>
      </c>
      <c r="BF16" s="215" t="str">
        <f t="shared" si="16"/>
        <v/>
      </c>
      <c r="BG16" s="215" t="str">
        <f t="shared" si="17"/>
        <v/>
      </c>
      <c r="BH16" s="215" t="str">
        <f t="shared" si="18"/>
        <v/>
      </c>
      <c r="BI16" s="215" t="str">
        <f t="shared" si="19"/>
        <v/>
      </c>
      <c r="BJ16" s="215" t="str">
        <f t="shared" si="20"/>
        <v/>
      </c>
      <c r="BK16" s="215" t="str">
        <f t="shared" si="21"/>
        <v/>
      </c>
      <c r="BL16" s="215" t="str">
        <f t="shared" si="22"/>
        <v/>
      </c>
      <c r="BM16" s="215" t="str">
        <f t="shared" si="23"/>
        <v/>
      </c>
      <c r="BN16" s="215" t="str">
        <f t="shared" si="24"/>
        <v/>
      </c>
      <c r="BO16" s="215" t="str">
        <f t="shared" si="25"/>
        <v/>
      </c>
      <c r="BP16" s="215" t="str">
        <f t="shared" si="26"/>
        <v/>
      </c>
      <c r="BQ16" s="215" t="str">
        <f t="shared" si="27"/>
        <v/>
      </c>
      <c r="BR16" s="215" t="str">
        <f t="shared" si="28"/>
        <v/>
      </c>
      <c r="BS16" s="215" t="str">
        <f t="shared" si="29"/>
        <v/>
      </c>
      <c r="BT16" s="215" t="str">
        <f t="shared" si="30"/>
        <v/>
      </c>
      <c r="BU16" s="215" t="str">
        <f t="shared" si="31"/>
        <v/>
      </c>
      <c r="BV16" s="215" t="str">
        <f t="shared" si="32"/>
        <v/>
      </c>
      <c r="BW16" s="215" t="str">
        <f t="shared" si="33"/>
        <v xml:space="preserve">&lt;Row&gt;&lt;BuildingType&gt;BUILDING_CONSTABLE&lt;/BuildingType&gt;                &lt;FlavorType&gt;FLAVOR_ESPIONAGE&lt;/FlavorType&gt;                &lt;Flavor&gt;16&lt;/Flavor&gt;&lt;/Row&gt; </v>
      </c>
      <c r="BX16" s="216" t="str">
        <f t="shared" si="34"/>
        <v/>
      </c>
    </row>
    <row r="17" spans="1:76" s="217" customFormat="1" ht="14.45" customHeight="1" x14ac:dyDescent="0.2">
      <c r="A17" s="168"/>
      <c r="B17" s="206" t="s">
        <v>516</v>
      </c>
      <c r="C17" s="207"/>
      <c r="D17" s="208">
        <v>16</v>
      </c>
      <c r="E17" s="208"/>
      <c r="F17" s="208"/>
      <c r="G17" s="208"/>
      <c r="H17" s="208"/>
      <c r="I17" s="208"/>
      <c r="J17" s="208"/>
      <c r="K17" s="208"/>
      <c r="L17" s="209"/>
      <c r="M17" s="208"/>
      <c r="N17" s="208"/>
      <c r="O17" s="208"/>
      <c r="P17" s="208"/>
      <c r="Q17" s="207"/>
      <c r="R17" s="210"/>
      <c r="S17" s="209"/>
      <c r="T17" s="207">
        <v>32</v>
      </c>
      <c r="U17" s="207"/>
      <c r="V17" s="208">
        <v>16</v>
      </c>
      <c r="W17" s="208"/>
      <c r="X17" s="208">
        <v>32</v>
      </c>
      <c r="Y17" s="208">
        <v>16</v>
      </c>
      <c r="Z17" s="209"/>
      <c r="AA17" s="208"/>
      <c r="AB17" s="208"/>
      <c r="AC17" s="207"/>
      <c r="AD17" s="210"/>
      <c r="AE17" s="208"/>
      <c r="AF17" s="208"/>
      <c r="AG17" s="208"/>
      <c r="AH17" s="208"/>
      <c r="AI17" s="208"/>
      <c r="AJ17" s="211"/>
      <c r="AK17" s="211"/>
      <c r="AL17" s="212"/>
      <c r="AM17" s="212"/>
      <c r="AN17" s="212" t="e">
        <f t="shared" ca="1" si="0"/>
        <v>#NAME?</v>
      </c>
      <c r="AO17" s="213" t="s">
        <v>502</v>
      </c>
      <c r="AP17" s="213" t="str">
        <f t="shared" si="1"/>
        <v>&lt;Delete BuildingType="BUILDING_COURTHOUSE" /&gt;</v>
      </c>
      <c r="AQ17" s="213" t="s">
        <v>502</v>
      </c>
      <c r="AR17" s="214" t="str">
        <f t="shared" si="2"/>
        <v/>
      </c>
      <c r="AS17" s="215" t="str">
        <f t="shared" si="3"/>
        <v xml:space="preserve">&lt;Row&gt;&lt;BuildingType&gt;BUILDING_COURTHOUSE&lt;/BuildingType&gt;               &lt;FlavorType&gt;FLAVOR_OFFENSE&lt;/FlavorType&gt;                  &lt;Flavor&gt;16&lt;/Flavor&gt;&lt;/Row&gt; </v>
      </c>
      <c r="AT17" s="215" t="str">
        <f t="shared" si="4"/>
        <v/>
      </c>
      <c r="AU17" s="215" t="str">
        <f t="shared" si="5"/>
        <v/>
      </c>
      <c r="AV17" s="215" t="str">
        <f t="shared" si="6"/>
        <v/>
      </c>
      <c r="AW17" s="215" t="str">
        <f t="shared" si="7"/>
        <v/>
      </c>
      <c r="AX17" s="215" t="str">
        <f t="shared" si="8"/>
        <v/>
      </c>
      <c r="AY17" s="215" t="str">
        <f t="shared" si="9"/>
        <v/>
      </c>
      <c r="AZ17" s="215" t="str">
        <f t="shared" si="10"/>
        <v/>
      </c>
      <c r="BA17" s="215" t="str">
        <f t="shared" si="11"/>
        <v/>
      </c>
      <c r="BB17" s="215" t="str">
        <f t="shared" si="12"/>
        <v/>
      </c>
      <c r="BC17" s="215" t="str">
        <f t="shared" si="13"/>
        <v/>
      </c>
      <c r="BD17" s="215" t="str">
        <f t="shared" si="14"/>
        <v/>
      </c>
      <c r="BE17" s="215" t="str">
        <f t="shared" si="15"/>
        <v/>
      </c>
      <c r="BF17" s="215" t="str">
        <f t="shared" si="16"/>
        <v/>
      </c>
      <c r="BG17" s="215" t="str">
        <f t="shared" si="17"/>
        <v/>
      </c>
      <c r="BH17" s="215" t="str">
        <f t="shared" si="18"/>
        <v/>
      </c>
      <c r="BI17" s="215" t="str">
        <f t="shared" si="19"/>
        <v xml:space="preserve">&lt;Row&gt;&lt;BuildingType&gt;BUILDING_COURTHOUSE&lt;/BuildingType&gt;               &lt;FlavorType&gt;FLAVOR_HAPPINESS&lt;/FlavorType&gt;                &lt;Flavor&gt;32&lt;/Flavor&gt;&lt;/Row&gt; </v>
      </c>
      <c r="BJ17" s="215" t="str">
        <f t="shared" si="20"/>
        <v/>
      </c>
      <c r="BK17" s="215" t="str">
        <f t="shared" si="21"/>
        <v xml:space="preserve">&lt;Row&gt;&lt;BuildingType&gt;BUILDING_COURTHOUSE&lt;/BuildingType&gt;               &lt;FlavorType&gt;FLAVOR_GOLD&lt;/FlavorType&gt;                     &lt;Flavor&gt;16&lt;/Flavor&gt;&lt;/Row&gt; </v>
      </c>
      <c r="BL17" s="215" t="str">
        <f t="shared" si="22"/>
        <v/>
      </c>
      <c r="BM17" s="215" t="str">
        <f t="shared" si="23"/>
        <v xml:space="preserve">&lt;Row&gt;&lt;BuildingType&gt;BUILDING_COURTHOUSE&lt;/BuildingType&gt;               &lt;FlavorType&gt;FLAVOR_SCIENCE&lt;/FlavorType&gt;                  &lt;Flavor&gt;32&lt;/Flavor&gt;&lt;/Row&gt; </v>
      </c>
      <c r="BN17" s="215" t="str">
        <f t="shared" si="24"/>
        <v xml:space="preserve">&lt;Row&gt;&lt;BuildingType&gt;BUILDING_COURTHOUSE&lt;/BuildingType&gt;               &lt;FlavorType&gt;FLAVOR_CULTURE&lt;/FlavorType&gt;                  &lt;Flavor&gt;16&lt;/Flavor&gt;&lt;/Row&gt; </v>
      </c>
      <c r="BO17" s="215" t="str">
        <f t="shared" si="25"/>
        <v/>
      </c>
      <c r="BP17" s="215" t="str">
        <f t="shared" si="26"/>
        <v/>
      </c>
      <c r="BQ17" s="215" t="str">
        <f t="shared" si="27"/>
        <v/>
      </c>
      <c r="BR17" s="215" t="str">
        <f t="shared" si="28"/>
        <v/>
      </c>
      <c r="BS17" s="215" t="str">
        <f t="shared" si="29"/>
        <v/>
      </c>
      <c r="BT17" s="215" t="str">
        <f t="shared" si="30"/>
        <v/>
      </c>
      <c r="BU17" s="215" t="str">
        <f t="shared" si="31"/>
        <v/>
      </c>
      <c r="BV17" s="215" t="str">
        <f t="shared" si="32"/>
        <v/>
      </c>
      <c r="BW17" s="215" t="str">
        <f t="shared" si="33"/>
        <v/>
      </c>
      <c r="BX17" s="216" t="str">
        <f t="shared" si="34"/>
        <v/>
      </c>
    </row>
    <row r="18" spans="1:76" s="217" customFormat="1" ht="14.45" customHeight="1" x14ac:dyDescent="0.2">
      <c r="A18" s="168"/>
      <c r="B18" s="206" t="s">
        <v>517</v>
      </c>
      <c r="C18" s="207"/>
      <c r="D18" s="208"/>
      <c r="E18" s="208"/>
      <c r="F18" s="208"/>
      <c r="G18" s="208"/>
      <c r="H18" s="208"/>
      <c r="I18" s="208"/>
      <c r="J18" s="208"/>
      <c r="K18" s="208"/>
      <c r="L18" s="209"/>
      <c r="M18" s="208"/>
      <c r="N18" s="208"/>
      <c r="O18" s="208"/>
      <c r="P18" s="208"/>
      <c r="Q18" s="207"/>
      <c r="R18" s="210"/>
      <c r="S18" s="209"/>
      <c r="T18" s="207"/>
      <c r="U18" s="207">
        <v>16</v>
      </c>
      <c r="V18" s="208"/>
      <c r="W18" s="208"/>
      <c r="X18" s="208"/>
      <c r="Y18" s="208"/>
      <c r="Z18" s="209">
        <v>8</v>
      </c>
      <c r="AA18" s="208"/>
      <c r="AB18" s="208"/>
      <c r="AC18" s="207"/>
      <c r="AD18" s="210"/>
      <c r="AE18" s="208">
        <v>8</v>
      </c>
      <c r="AF18" s="208"/>
      <c r="AG18" s="208">
        <v>8</v>
      </c>
      <c r="AH18" s="208"/>
      <c r="AI18" s="208"/>
      <c r="AJ18" s="211"/>
      <c r="AK18" s="218"/>
      <c r="AL18" s="212"/>
      <c r="AM18" s="212"/>
      <c r="AN18" s="212" t="e">
        <f t="shared" ca="1" si="0"/>
        <v>#NAME?</v>
      </c>
      <c r="AO18" s="213" t="s">
        <v>502</v>
      </c>
      <c r="AP18" s="213" t="str">
        <f t="shared" si="1"/>
        <v>&lt;Delete BuildingType="BUILDING_FACTORY" /&gt;</v>
      </c>
      <c r="AQ18" s="213" t="s">
        <v>502</v>
      </c>
      <c r="AR18" s="214" t="str">
        <f t="shared" si="2"/>
        <v/>
      </c>
      <c r="AS18" s="215" t="str">
        <f t="shared" si="3"/>
        <v/>
      </c>
      <c r="AT18" s="215" t="str">
        <f t="shared" si="4"/>
        <v/>
      </c>
      <c r="AU18" s="215" t="str">
        <f t="shared" si="5"/>
        <v/>
      </c>
      <c r="AV18" s="215" t="str">
        <f t="shared" si="6"/>
        <v/>
      </c>
      <c r="AW18" s="215" t="str">
        <f t="shared" si="7"/>
        <v/>
      </c>
      <c r="AX18" s="215" t="str">
        <f t="shared" si="8"/>
        <v/>
      </c>
      <c r="AY18" s="215" t="str">
        <f t="shared" si="9"/>
        <v/>
      </c>
      <c r="AZ18" s="215" t="str">
        <f t="shared" si="10"/>
        <v/>
      </c>
      <c r="BA18" s="215" t="str">
        <f t="shared" si="11"/>
        <v/>
      </c>
      <c r="BB18" s="215" t="str">
        <f t="shared" si="12"/>
        <v/>
      </c>
      <c r="BC18" s="215" t="str">
        <f t="shared" si="13"/>
        <v/>
      </c>
      <c r="BD18" s="215" t="str">
        <f t="shared" si="14"/>
        <v/>
      </c>
      <c r="BE18" s="215" t="str">
        <f t="shared" si="15"/>
        <v/>
      </c>
      <c r="BF18" s="215" t="str">
        <f t="shared" si="16"/>
        <v/>
      </c>
      <c r="BG18" s="215" t="str">
        <f t="shared" si="17"/>
        <v/>
      </c>
      <c r="BH18" s="215" t="str">
        <f t="shared" si="18"/>
        <v/>
      </c>
      <c r="BI18" s="215" t="str">
        <f t="shared" si="19"/>
        <v/>
      </c>
      <c r="BJ18" s="215" t="str">
        <f t="shared" si="20"/>
        <v xml:space="preserve">&lt;Row&gt;&lt;BuildingType&gt;BUILDING_FACTORY&lt;/BuildingType&gt;                  &lt;FlavorType&gt;FLAVOR_PRODUCTION&lt;/FlavorType&gt;               &lt;Flavor&gt;16&lt;/Flavor&gt;&lt;/Row&gt; </v>
      </c>
      <c r="BK18" s="215" t="str">
        <f t="shared" si="21"/>
        <v/>
      </c>
      <c r="BL18" s="215" t="str">
        <f t="shared" si="22"/>
        <v/>
      </c>
      <c r="BM18" s="215" t="str">
        <f t="shared" si="23"/>
        <v/>
      </c>
      <c r="BN18" s="215" t="str">
        <f t="shared" si="24"/>
        <v/>
      </c>
      <c r="BO18" s="215" t="str">
        <f t="shared" si="25"/>
        <v xml:space="preserve">&lt;Row&gt;&lt;BuildingType&gt;BUILDING_FACTORY&lt;/BuildingType&gt;                  &lt;FlavorType&gt;FLAVOR_GREAT_PEOPLE&lt;/FlavorType&gt;             &lt;Flavor&gt;8&lt;/Flavor&gt;&lt;/Row&gt;  </v>
      </c>
      <c r="BP18" s="215" t="str">
        <f t="shared" si="26"/>
        <v/>
      </c>
      <c r="BQ18" s="215" t="str">
        <f t="shared" si="27"/>
        <v/>
      </c>
      <c r="BR18" s="215" t="str">
        <f t="shared" si="28"/>
        <v/>
      </c>
      <c r="BS18" s="215" t="str">
        <f t="shared" si="29"/>
        <v/>
      </c>
      <c r="BT18" s="215" t="str">
        <f t="shared" si="30"/>
        <v xml:space="preserve">&lt;Row&gt;&lt;BuildingType&gt;BUILDING_FACTORY&lt;/BuildingType&gt;                  &lt;FlavorType&gt;FLAVOR_WONDER&lt;/FlavorType&gt;                   &lt;Flavor&gt;8&lt;/Flavor&gt;&lt;/Row&gt;  </v>
      </c>
      <c r="BU18" s="215" t="str">
        <f t="shared" si="31"/>
        <v/>
      </c>
      <c r="BV18" s="215" t="str">
        <f t="shared" si="32"/>
        <v xml:space="preserve">&lt;Row&gt;&lt;BuildingType&gt;BUILDING_FACTORY&lt;/BuildingType&gt;                  &lt;FlavorType&gt;FLAVOR_SPACESHIP&lt;/FlavorType&gt;                &lt;Flavor&gt;8&lt;/Flavor&gt;&lt;/Row&gt;  </v>
      </c>
      <c r="BW18" s="215" t="str">
        <f t="shared" si="33"/>
        <v/>
      </c>
      <c r="BX18" s="216" t="str">
        <f t="shared" si="34"/>
        <v/>
      </c>
    </row>
    <row r="19" spans="1:76" s="202" customFormat="1" ht="14.45" customHeight="1" x14ac:dyDescent="0.2">
      <c r="A19" s="168"/>
      <c r="B19" s="192" t="s">
        <v>518</v>
      </c>
      <c r="C19" s="157">
        <v>4</v>
      </c>
      <c r="D19" s="161"/>
      <c r="E19" s="161"/>
      <c r="F19" s="161"/>
      <c r="G19" s="161"/>
      <c r="H19" s="161"/>
      <c r="I19" s="161"/>
      <c r="J19" s="161"/>
      <c r="K19" s="161"/>
      <c r="L19" s="193"/>
      <c r="M19" s="161"/>
      <c r="N19" s="161"/>
      <c r="O19" s="161"/>
      <c r="P19" s="161"/>
      <c r="Q19" s="157"/>
      <c r="R19" s="194"/>
      <c r="S19" s="193"/>
      <c r="T19" s="161"/>
      <c r="U19" s="157">
        <v>8</v>
      </c>
      <c r="V19" s="161"/>
      <c r="W19" s="161"/>
      <c r="X19" s="161"/>
      <c r="Y19" s="161"/>
      <c r="Z19" s="193"/>
      <c r="AA19" s="161"/>
      <c r="AB19" s="161"/>
      <c r="AC19" s="157"/>
      <c r="AD19" s="194"/>
      <c r="AE19" s="161"/>
      <c r="AF19" s="161"/>
      <c r="AG19" s="161"/>
      <c r="AH19" s="161"/>
      <c r="AI19" s="161"/>
      <c r="AJ19" s="195"/>
      <c r="AK19" s="196"/>
      <c r="AL19" s="197"/>
      <c r="AM19" s="197"/>
      <c r="AN19" s="197" t="e">
        <f t="shared" ca="1" si="0"/>
        <v>#NAME?</v>
      </c>
      <c r="AO19" s="198" t="s">
        <v>502</v>
      </c>
      <c r="AP19" s="198" t="str">
        <f t="shared" si="1"/>
        <v>&lt;Delete BuildingType="BUILDING_FORGE" /&gt;</v>
      </c>
      <c r="AQ19" s="198" t="s">
        <v>502</v>
      </c>
      <c r="AR19" s="199" t="str">
        <f t="shared" si="2"/>
        <v xml:space="preserve">&lt;Row&gt;&lt;BuildingType&gt;BUILDING_FORGE&lt;/BuildingType&gt;                    &lt;FlavorType&gt;FLAVOR_MILITARY_TRAINING&lt;/FlavorType&gt;        &lt;Flavor&gt;4&lt;/Flavor&gt;&lt;/Row&gt;  </v>
      </c>
      <c r="AS19" s="200" t="str">
        <f t="shared" si="3"/>
        <v/>
      </c>
      <c r="AT19" s="200" t="str">
        <f t="shared" si="4"/>
        <v/>
      </c>
      <c r="AU19" s="200" t="str">
        <f t="shared" si="5"/>
        <v/>
      </c>
      <c r="AV19" s="200" t="str">
        <f t="shared" si="6"/>
        <v/>
      </c>
      <c r="AW19" s="200" t="str">
        <f t="shared" si="7"/>
        <v/>
      </c>
      <c r="AX19" s="200" t="str">
        <f t="shared" si="8"/>
        <v/>
      </c>
      <c r="AY19" s="200" t="str">
        <f t="shared" si="9"/>
        <v/>
      </c>
      <c r="AZ19" s="200" t="str">
        <f t="shared" si="10"/>
        <v/>
      </c>
      <c r="BA19" s="200" t="str">
        <f t="shared" si="11"/>
        <v/>
      </c>
      <c r="BB19" s="200" t="str">
        <f t="shared" si="12"/>
        <v/>
      </c>
      <c r="BC19" s="200" t="str">
        <f t="shared" si="13"/>
        <v/>
      </c>
      <c r="BD19" s="200" t="str">
        <f t="shared" si="14"/>
        <v/>
      </c>
      <c r="BE19" s="200" t="str">
        <f t="shared" si="15"/>
        <v/>
      </c>
      <c r="BF19" s="200" t="str">
        <f t="shared" si="16"/>
        <v/>
      </c>
      <c r="BG19" s="200" t="str">
        <f t="shared" si="17"/>
        <v/>
      </c>
      <c r="BH19" s="200" t="str">
        <f t="shared" si="18"/>
        <v/>
      </c>
      <c r="BI19" s="200" t="str">
        <f t="shared" si="19"/>
        <v/>
      </c>
      <c r="BJ19" s="200" t="str">
        <f t="shared" si="20"/>
        <v xml:space="preserve">&lt;Row&gt;&lt;BuildingType&gt;BUILDING_FORGE&lt;/BuildingType&gt;                    &lt;FlavorType&gt;FLAVOR_PRODUCTION&lt;/FlavorType&gt;               &lt;Flavor&gt;8&lt;/Flavor&gt;&lt;/Row&gt;  </v>
      </c>
      <c r="BK19" s="200" t="str">
        <f t="shared" si="21"/>
        <v/>
      </c>
      <c r="BL19" s="200" t="str">
        <f t="shared" si="22"/>
        <v/>
      </c>
      <c r="BM19" s="200" t="str">
        <f t="shared" si="23"/>
        <v/>
      </c>
      <c r="BN19" s="200" t="str">
        <f t="shared" si="24"/>
        <v/>
      </c>
      <c r="BO19" s="200" t="str">
        <f t="shared" si="25"/>
        <v/>
      </c>
      <c r="BP19" s="200" t="str">
        <f t="shared" si="26"/>
        <v/>
      </c>
      <c r="BQ19" s="200" t="str">
        <f t="shared" si="27"/>
        <v/>
      </c>
      <c r="BR19" s="200" t="str">
        <f t="shared" si="28"/>
        <v/>
      </c>
      <c r="BS19" s="200" t="str">
        <f t="shared" si="29"/>
        <v/>
      </c>
      <c r="BT19" s="200" t="str">
        <f t="shared" si="30"/>
        <v/>
      </c>
      <c r="BU19" s="200" t="str">
        <f t="shared" si="31"/>
        <v/>
      </c>
      <c r="BV19" s="200" t="str">
        <f t="shared" si="32"/>
        <v/>
      </c>
      <c r="BW19" s="200" t="str">
        <f t="shared" si="33"/>
        <v/>
      </c>
      <c r="BX19" s="201" t="str">
        <f t="shared" si="34"/>
        <v/>
      </c>
    </row>
    <row r="20" spans="1:76" s="202" customFormat="1" ht="14.45" customHeight="1" x14ac:dyDescent="0.2">
      <c r="A20" s="168"/>
      <c r="B20" s="192" t="s">
        <v>519</v>
      </c>
      <c r="C20" s="157"/>
      <c r="D20" s="161"/>
      <c r="E20" s="161"/>
      <c r="F20" s="161"/>
      <c r="G20" s="161"/>
      <c r="H20" s="161"/>
      <c r="I20" s="161"/>
      <c r="J20" s="161"/>
      <c r="K20" s="161"/>
      <c r="L20" s="193"/>
      <c r="M20" s="161"/>
      <c r="N20" s="161"/>
      <c r="O20" s="161"/>
      <c r="P20" s="161"/>
      <c r="Q20" s="157"/>
      <c r="R20" s="194"/>
      <c r="S20" s="193"/>
      <c r="T20" s="157"/>
      <c r="U20" s="157"/>
      <c r="V20" s="161"/>
      <c r="W20" s="161"/>
      <c r="X20" s="161"/>
      <c r="Y20" s="161"/>
      <c r="Z20" s="193">
        <v>32</v>
      </c>
      <c r="AA20" s="161"/>
      <c r="AB20" s="161"/>
      <c r="AC20" s="157"/>
      <c r="AD20" s="194"/>
      <c r="AE20" s="161"/>
      <c r="AF20" s="161"/>
      <c r="AG20" s="161"/>
      <c r="AH20" s="161"/>
      <c r="AI20" s="161"/>
      <c r="AJ20" s="195"/>
      <c r="AK20" s="195"/>
      <c r="AL20" s="197"/>
      <c r="AM20" s="197"/>
      <c r="AN20" s="197" t="e">
        <f t="shared" ca="1" si="0"/>
        <v>#NAME?</v>
      </c>
      <c r="AO20" s="198" t="s">
        <v>502</v>
      </c>
      <c r="AP20" s="198" t="str">
        <f t="shared" si="1"/>
        <v>&lt;Delete BuildingType="BUILDING_GARDEN" /&gt;</v>
      </c>
      <c r="AQ20" s="198" t="s">
        <v>502</v>
      </c>
      <c r="AR20" s="203" t="str">
        <f t="shared" si="2"/>
        <v/>
      </c>
      <c r="AS20" s="204" t="str">
        <f t="shared" si="3"/>
        <v/>
      </c>
      <c r="AT20" s="204" t="str">
        <f t="shared" si="4"/>
        <v/>
      </c>
      <c r="AU20" s="204" t="str">
        <f t="shared" si="5"/>
        <v/>
      </c>
      <c r="AV20" s="204" t="str">
        <f t="shared" si="6"/>
        <v/>
      </c>
      <c r="AW20" s="204" t="str">
        <f t="shared" si="7"/>
        <v/>
      </c>
      <c r="AX20" s="204" t="str">
        <f t="shared" si="8"/>
        <v/>
      </c>
      <c r="AY20" s="204" t="str">
        <f t="shared" si="9"/>
        <v/>
      </c>
      <c r="AZ20" s="204" t="str">
        <f t="shared" si="10"/>
        <v/>
      </c>
      <c r="BA20" s="204" t="str">
        <f t="shared" si="11"/>
        <v/>
      </c>
      <c r="BB20" s="204" t="str">
        <f t="shared" si="12"/>
        <v/>
      </c>
      <c r="BC20" s="204" t="str">
        <f t="shared" si="13"/>
        <v/>
      </c>
      <c r="BD20" s="204" t="str">
        <f t="shared" si="14"/>
        <v/>
      </c>
      <c r="BE20" s="204" t="str">
        <f t="shared" si="15"/>
        <v/>
      </c>
      <c r="BF20" s="204" t="str">
        <f t="shared" si="16"/>
        <v/>
      </c>
      <c r="BG20" s="204" t="str">
        <f t="shared" si="17"/>
        <v/>
      </c>
      <c r="BH20" s="204" t="str">
        <f t="shared" si="18"/>
        <v/>
      </c>
      <c r="BI20" s="204" t="str">
        <f t="shared" si="19"/>
        <v/>
      </c>
      <c r="BJ20" s="204" t="str">
        <f t="shared" si="20"/>
        <v/>
      </c>
      <c r="BK20" s="204" t="str">
        <f t="shared" si="21"/>
        <v/>
      </c>
      <c r="BL20" s="204" t="str">
        <f t="shared" si="22"/>
        <v/>
      </c>
      <c r="BM20" s="204" t="str">
        <f t="shared" si="23"/>
        <v/>
      </c>
      <c r="BN20" s="204" t="str">
        <f t="shared" si="24"/>
        <v/>
      </c>
      <c r="BO20" s="204" t="str">
        <f t="shared" si="25"/>
        <v xml:space="preserve">&lt;Row&gt;&lt;BuildingType&gt;BUILDING_GARDEN&lt;/BuildingType&gt;                   &lt;FlavorType&gt;FLAVOR_GREAT_PEOPLE&lt;/FlavorType&gt;             &lt;Flavor&gt;32&lt;/Flavor&gt;&lt;/Row&gt; </v>
      </c>
      <c r="BP20" s="204" t="str">
        <f t="shared" si="26"/>
        <v/>
      </c>
      <c r="BQ20" s="204" t="str">
        <f t="shared" si="27"/>
        <v/>
      </c>
      <c r="BR20" s="204" t="str">
        <f t="shared" si="28"/>
        <v/>
      </c>
      <c r="BS20" s="204" t="str">
        <f t="shared" si="29"/>
        <v/>
      </c>
      <c r="BT20" s="204" t="str">
        <f t="shared" si="30"/>
        <v/>
      </c>
      <c r="BU20" s="204" t="str">
        <f t="shared" si="31"/>
        <v/>
      </c>
      <c r="BV20" s="204" t="str">
        <f t="shared" si="32"/>
        <v/>
      </c>
      <c r="BW20" s="204" t="str">
        <f t="shared" si="33"/>
        <v/>
      </c>
      <c r="BX20" s="205" t="str">
        <f t="shared" si="34"/>
        <v/>
      </c>
    </row>
    <row r="21" spans="1:76" s="202" customFormat="1" ht="14.45" customHeight="1" x14ac:dyDescent="0.2">
      <c r="A21" s="168"/>
      <c r="B21" s="192" t="s">
        <v>520</v>
      </c>
      <c r="C21" s="157"/>
      <c r="D21" s="161"/>
      <c r="E21" s="161"/>
      <c r="F21" s="161"/>
      <c r="G21" s="161"/>
      <c r="H21" s="161"/>
      <c r="I21" s="161"/>
      <c r="J21" s="161"/>
      <c r="K21" s="161"/>
      <c r="L21" s="193"/>
      <c r="M21" s="161"/>
      <c r="N21" s="161"/>
      <c r="O21" s="161"/>
      <c r="P21" s="161"/>
      <c r="Q21" s="157"/>
      <c r="R21" s="194"/>
      <c r="S21" s="193"/>
      <c r="T21" s="157"/>
      <c r="U21" s="157"/>
      <c r="V21" s="161"/>
      <c r="W21" s="161">
        <v>8</v>
      </c>
      <c r="X21" s="161"/>
      <c r="Y21" s="161"/>
      <c r="Z21" s="193"/>
      <c r="AA21" s="161"/>
      <c r="AB21" s="161"/>
      <c r="AC21" s="157"/>
      <c r="AD21" s="194"/>
      <c r="AE21" s="161"/>
      <c r="AF21" s="161"/>
      <c r="AG21" s="161"/>
      <c r="AH21" s="161"/>
      <c r="AI21" s="161"/>
      <c r="AJ21" s="195"/>
      <c r="AK21" s="195"/>
      <c r="AL21" s="197"/>
      <c r="AM21" s="197"/>
      <c r="AN21" s="197" t="e">
        <f t="shared" ca="1" si="0"/>
        <v>#NAME?</v>
      </c>
      <c r="AO21" s="198" t="s">
        <v>502</v>
      </c>
      <c r="AP21" s="198" t="str">
        <f t="shared" si="1"/>
        <v>&lt;Delete BuildingType="BUILDING_GRANARY" /&gt;</v>
      </c>
      <c r="AQ21" s="198" t="s">
        <v>502</v>
      </c>
      <c r="AR21" s="203" t="str">
        <f t="shared" si="2"/>
        <v/>
      </c>
      <c r="AS21" s="204" t="str">
        <f t="shared" si="3"/>
        <v/>
      </c>
      <c r="AT21" s="204" t="str">
        <f t="shared" si="4"/>
        <v/>
      </c>
      <c r="AU21" s="204" t="str">
        <f t="shared" si="5"/>
        <v/>
      </c>
      <c r="AV21" s="204" t="str">
        <f t="shared" si="6"/>
        <v/>
      </c>
      <c r="AW21" s="204" t="str">
        <f t="shared" si="7"/>
        <v/>
      </c>
      <c r="AX21" s="204" t="str">
        <f t="shared" si="8"/>
        <v/>
      </c>
      <c r="AY21" s="204" t="str">
        <f t="shared" si="9"/>
        <v/>
      </c>
      <c r="AZ21" s="204" t="str">
        <f t="shared" si="10"/>
        <v/>
      </c>
      <c r="BA21" s="204" t="str">
        <f t="shared" si="11"/>
        <v/>
      </c>
      <c r="BB21" s="204" t="str">
        <f t="shared" si="12"/>
        <v/>
      </c>
      <c r="BC21" s="204" t="str">
        <f t="shared" si="13"/>
        <v/>
      </c>
      <c r="BD21" s="204" t="str">
        <f t="shared" si="14"/>
        <v/>
      </c>
      <c r="BE21" s="204" t="str">
        <f t="shared" si="15"/>
        <v/>
      </c>
      <c r="BF21" s="204" t="str">
        <f t="shared" si="16"/>
        <v/>
      </c>
      <c r="BG21" s="204" t="str">
        <f t="shared" si="17"/>
        <v/>
      </c>
      <c r="BH21" s="204" t="str">
        <f t="shared" si="18"/>
        <v/>
      </c>
      <c r="BI21" s="204" t="str">
        <f t="shared" si="19"/>
        <v/>
      </c>
      <c r="BJ21" s="204" t="str">
        <f t="shared" si="20"/>
        <v/>
      </c>
      <c r="BK21" s="204" t="str">
        <f t="shared" si="21"/>
        <v/>
      </c>
      <c r="BL21" s="204" t="str">
        <f t="shared" si="22"/>
        <v xml:space="preserve">&lt;Row&gt;&lt;BuildingType&gt;BUILDING_GRANARY&lt;/BuildingType&gt;                  &lt;FlavorType&gt;FLAVOR_GROWTH&lt;/FlavorType&gt;                   &lt;Flavor&gt;8&lt;/Flavor&gt;&lt;/Row&gt;  </v>
      </c>
      <c r="BM21" s="204" t="str">
        <f t="shared" si="23"/>
        <v/>
      </c>
      <c r="BN21" s="204" t="str">
        <f t="shared" si="24"/>
        <v/>
      </c>
      <c r="BO21" s="204" t="str">
        <f t="shared" si="25"/>
        <v/>
      </c>
      <c r="BP21" s="204" t="str">
        <f t="shared" si="26"/>
        <v/>
      </c>
      <c r="BQ21" s="204" t="str">
        <f t="shared" si="27"/>
        <v/>
      </c>
      <c r="BR21" s="204" t="str">
        <f t="shared" si="28"/>
        <v/>
      </c>
      <c r="BS21" s="204" t="str">
        <f t="shared" si="29"/>
        <v/>
      </c>
      <c r="BT21" s="204" t="str">
        <f t="shared" si="30"/>
        <v/>
      </c>
      <c r="BU21" s="204" t="str">
        <f t="shared" si="31"/>
        <v/>
      </c>
      <c r="BV21" s="204" t="str">
        <f t="shared" si="32"/>
        <v/>
      </c>
      <c r="BW21" s="204" t="str">
        <f t="shared" si="33"/>
        <v/>
      </c>
      <c r="BX21" s="205" t="str">
        <f t="shared" si="34"/>
        <v/>
      </c>
    </row>
    <row r="22" spans="1:76" s="202" customFormat="1" ht="14.45" customHeight="1" x14ac:dyDescent="0.2">
      <c r="A22" s="168"/>
      <c r="B22" s="192" t="s">
        <v>521</v>
      </c>
      <c r="C22" s="157"/>
      <c r="D22" s="161"/>
      <c r="E22" s="161"/>
      <c r="F22" s="161"/>
      <c r="G22" s="161"/>
      <c r="H22" s="161"/>
      <c r="I22" s="161"/>
      <c r="J22" s="161"/>
      <c r="K22" s="161"/>
      <c r="L22" s="193"/>
      <c r="M22" s="161"/>
      <c r="N22" s="161"/>
      <c r="O22" s="161">
        <v>16</v>
      </c>
      <c r="P22" s="161"/>
      <c r="Q22" s="157"/>
      <c r="R22" s="194"/>
      <c r="S22" s="193"/>
      <c r="T22" s="157"/>
      <c r="U22" s="157"/>
      <c r="V22" s="161"/>
      <c r="W22" s="161"/>
      <c r="X22" s="161"/>
      <c r="Y22" s="161"/>
      <c r="Z22" s="193"/>
      <c r="AA22" s="161"/>
      <c r="AB22" s="161"/>
      <c r="AC22" s="157"/>
      <c r="AD22" s="194"/>
      <c r="AE22" s="161"/>
      <c r="AF22" s="161"/>
      <c r="AG22" s="161"/>
      <c r="AH22" s="161"/>
      <c r="AI22" s="161"/>
      <c r="AJ22" s="195"/>
      <c r="AK22" s="195"/>
      <c r="AL22" s="197"/>
      <c r="AM22" s="197"/>
      <c r="AN22" s="197" t="e">
        <f t="shared" ca="1" si="0"/>
        <v>#NAME?</v>
      </c>
      <c r="AO22" s="198" t="s">
        <v>502</v>
      </c>
      <c r="AP22" s="198" t="str">
        <f t="shared" si="1"/>
        <v>&lt;Delete BuildingType="BUILDING_HARBOR" /&gt;</v>
      </c>
      <c r="AQ22" s="198" t="s">
        <v>502</v>
      </c>
      <c r="AR22" s="203" t="str">
        <f t="shared" si="2"/>
        <v/>
      </c>
      <c r="AS22" s="204" t="str">
        <f t="shared" si="3"/>
        <v/>
      </c>
      <c r="AT22" s="204" t="str">
        <f t="shared" si="4"/>
        <v/>
      </c>
      <c r="AU22" s="204" t="str">
        <f t="shared" si="5"/>
        <v/>
      </c>
      <c r="AV22" s="204" t="str">
        <f t="shared" si="6"/>
        <v/>
      </c>
      <c r="AW22" s="204" t="str">
        <f t="shared" si="7"/>
        <v/>
      </c>
      <c r="AX22" s="204" t="str">
        <f t="shared" si="8"/>
        <v/>
      </c>
      <c r="AY22" s="204" t="str">
        <f t="shared" si="9"/>
        <v/>
      </c>
      <c r="AZ22" s="204" t="str">
        <f t="shared" si="10"/>
        <v/>
      </c>
      <c r="BA22" s="204" t="str">
        <f t="shared" si="11"/>
        <v/>
      </c>
      <c r="BB22" s="204" t="str">
        <f t="shared" si="12"/>
        <v/>
      </c>
      <c r="BC22" s="204" t="str">
        <f t="shared" si="13"/>
        <v/>
      </c>
      <c r="BD22" s="204" t="str">
        <f t="shared" si="14"/>
        <v xml:space="preserve">&lt;Row&gt;&lt;BuildingType&gt;BUILDING_HARBOR&lt;/BuildingType&gt;                   &lt;FlavorType&gt;FLAVOR_NAVAL_GROWTH&lt;/FlavorType&gt;             &lt;Flavor&gt;16&lt;/Flavor&gt;&lt;/Row&gt; </v>
      </c>
      <c r="BE22" s="204" t="str">
        <f t="shared" si="15"/>
        <v/>
      </c>
      <c r="BF22" s="204" t="str">
        <f t="shared" si="16"/>
        <v/>
      </c>
      <c r="BG22" s="204" t="str">
        <f t="shared" si="17"/>
        <v/>
      </c>
      <c r="BH22" s="204" t="str">
        <f t="shared" si="18"/>
        <v/>
      </c>
      <c r="BI22" s="204" t="str">
        <f t="shared" si="19"/>
        <v/>
      </c>
      <c r="BJ22" s="204" t="str">
        <f t="shared" si="20"/>
        <v/>
      </c>
      <c r="BK22" s="204" t="str">
        <f t="shared" si="21"/>
        <v/>
      </c>
      <c r="BL22" s="204" t="str">
        <f t="shared" si="22"/>
        <v/>
      </c>
      <c r="BM22" s="204" t="str">
        <f t="shared" si="23"/>
        <v/>
      </c>
      <c r="BN22" s="204" t="str">
        <f t="shared" si="24"/>
        <v/>
      </c>
      <c r="BO22" s="204" t="str">
        <f t="shared" si="25"/>
        <v/>
      </c>
      <c r="BP22" s="204" t="str">
        <f t="shared" si="26"/>
        <v/>
      </c>
      <c r="BQ22" s="204" t="str">
        <f t="shared" si="27"/>
        <v/>
      </c>
      <c r="BR22" s="204" t="str">
        <f t="shared" si="28"/>
        <v/>
      </c>
      <c r="BS22" s="204" t="str">
        <f t="shared" si="29"/>
        <v/>
      </c>
      <c r="BT22" s="204" t="str">
        <f t="shared" si="30"/>
        <v/>
      </c>
      <c r="BU22" s="204" t="str">
        <f t="shared" si="31"/>
        <v/>
      </c>
      <c r="BV22" s="204" t="str">
        <f t="shared" si="32"/>
        <v/>
      </c>
      <c r="BW22" s="204" t="str">
        <f t="shared" si="33"/>
        <v/>
      </c>
      <c r="BX22" s="205" t="str">
        <f t="shared" si="34"/>
        <v/>
      </c>
    </row>
    <row r="23" spans="1:76" s="217" customFormat="1" ht="14.45" customHeight="1" x14ac:dyDescent="0.2">
      <c r="A23" s="168"/>
      <c r="B23" s="206" t="s">
        <v>522</v>
      </c>
      <c r="C23" s="207"/>
      <c r="D23" s="208"/>
      <c r="E23" s="208"/>
      <c r="F23" s="208"/>
      <c r="G23" s="208"/>
      <c r="H23" s="208"/>
      <c r="I23" s="208"/>
      <c r="J23" s="208"/>
      <c r="K23" s="208"/>
      <c r="L23" s="209"/>
      <c r="M23" s="208"/>
      <c r="N23" s="208"/>
      <c r="O23" s="208"/>
      <c r="P23" s="208"/>
      <c r="Q23" s="207"/>
      <c r="R23" s="210"/>
      <c r="S23" s="209"/>
      <c r="T23" s="207"/>
      <c r="U23" s="207"/>
      <c r="V23" s="208"/>
      <c r="W23" s="208">
        <v>24</v>
      </c>
      <c r="X23" s="208"/>
      <c r="Y23" s="208"/>
      <c r="Z23" s="209"/>
      <c r="AA23" s="208"/>
      <c r="AB23" s="208"/>
      <c r="AC23" s="207"/>
      <c r="AD23" s="210"/>
      <c r="AE23" s="208"/>
      <c r="AF23" s="208"/>
      <c r="AG23" s="208"/>
      <c r="AH23" s="208"/>
      <c r="AI23" s="208"/>
      <c r="AJ23" s="211"/>
      <c r="AK23" s="211"/>
      <c r="AL23" s="212"/>
      <c r="AM23" s="212"/>
      <c r="AN23" s="212" t="e">
        <f t="shared" ca="1" si="0"/>
        <v>#NAME?</v>
      </c>
      <c r="AO23" s="213" t="s">
        <v>502</v>
      </c>
      <c r="AP23" s="213" t="str">
        <f t="shared" si="1"/>
        <v>&lt;Delete BuildingType="BUILDING_HOSPITAL" /&gt;</v>
      </c>
      <c r="AQ23" s="213" t="s">
        <v>502</v>
      </c>
      <c r="AR23" s="214" t="str">
        <f t="shared" si="2"/>
        <v/>
      </c>
      <c r="AS23" s="215" t="str">
        <f t="shared" si="3"/>
        <v/>
      </c>
      <c r="AT23" s="215" t="str">
        <f t="shared" si="4"/>
        <v/>
      </c>
      <c r="AU23" s="215" t="str">
        <f t="shared" si="5"/>
        <v/>
      </c>
      <c r="AV23" s="215" t="str">
        <f t="shared" si="6"/>
        <v/>
      </c>
      <c r="AW23" s="215" t="str">
        <f t="shared" si="7"/>
        <v/>
      </c>
      <c r="AX23" s="215" t="str">
        <f t="shared" si="8"/>
        <v/>
      </c>
      <c r="AY23" s="215" t="str">
        <f t="shared" si="9"/>
        <v/>
      </c>
      <c r="AZ23" s="215" t="str">
        <f t="shared" si="10"/>
        <v/>
      </c>
      <c r="BA23" s="215" t="str">
        <f t="shared" si="11"/>
        <v/>
      </c>
      <c r="BB23" s="215" t="str">
        <f t="shared" si="12"/>
        <v/>
      </c>
      <c r="BC23" s="215" t="str">
        <f t="shared" si="13"/>
        <v/>
      </c>
      <c r="BD23" s="215" t="str">
        <f t="shared" si="14"/>
        <v/>
      </c>
      <c r="BE23" s="215" t="str">
        <f t="shared" si="15"/>
        <v/>
      </c>
      <c r="BF23" s="215" t="str">
        <f t="shared" si="16"/>
        <v/>
      </c>
      <c r="BG23" s="215" t="str">
        <f t="shared" si="17"/>
        <v/>
      </c>
      <c r="BH23" s="215" t="str">
        <f t="shared" si="18"/>
        <v/>
      </c>
      <c r="BI23" s="215" t="str">
        <f t="shared" si="19"/>
        <v/>
      </c>
      <c r="BJ23" s="215" t="str">
        <f t="shared" si="20"/>
        <v/>
      </c>
      <c r="BK23" s="215" t="str">
        <f t="shared" si="21"/>
        <v/>
      </c>
      <c r="BL23" s="215" t="str">
        <f t="shared" si="22"/>
        <v xml:space="preserve">&lt;Row&gt;&lt;BuildingType&gt;BUILDING_HOSPITAL&lt;/BuildingType&gt;                 &lt;FlavorType&gt;FLAVOR_GROWTH&lt;/FlavorType&gt;                   &lt;Flavor&gt;24&lt;/Flavor&gt;&lt;/Row&gt; </v>
      </c>
      <c r="BM23" s="215" t="str">
        <f t="shared" si="23"/>
        <v/>
      </c>
      <c r="BN23" s="215" t="str">
        <f t="shared" si="24"/>
        <v/>
      </c>
      <c r="BO23" s="215" t="str">
        <f t="shared" si="25"/>
        <v/>
      </c>
      <c r="BP23" s="215" t="str">
        <f t="shared" si="26"/>
        <v/>
      </c>
      <c r="BQ23" s="215" t="str">
        <f t="shared" si="27"/>
        <v/>
      </c>
      <c r="BR23" s="215" t="str">
        <f t="shared" si="28"/>
        <v/>
      </c>
      <c r="BS23" s="215" t="str">
        <f t="shared" si="29"/>
        <v/>
      </c>
      <c r="BT23" s="215" t="str">
        <f t="shared" si="30"/>
        <v/>
      </c>
      <c r="BU23" s="215" t="str">
        <f t="shared" si="31"/>
        <v/>
      </c>
      <c r="BV23" s="215" t="str">
        <f t="shared" si="32"/>
        <v/>
      </c>
      <c r="BW23" s="215" t="str">
        <f t="shared" si="33"/>
        <v/>
      </c>
      <c r="BX23" s="216" t="str">
        <f t="shared" si="34"/>
        <v/>
      </c>
    </row>
    <row r="24" spans="1:76" s="217" customFormat="1" ht="14.45" customHeight="1" x14ac:dyDescent="0.2">
      <c r="A24" s="168"/>
      <c r="B24" s="206" t="s">
        <v>523</v>
      </c>
      <c r="C24" s="207"/>
      <c r="D24" s="208"/>
      <c r="E24" s="208"/>
      <c r="F24" s="208"/>
      <c r="G24" s="208"/>
      <c r="H24" s="208"/>
      <c r="I24" s="208"/>
      <c r="J24" s="208"/>
      <c r="K24" s="208"/>
      <c r="L24" s="209"/>
      <c r="M24" s="208"/>
      <c r="N24" s="208"/>
      <c r="O24" s="208"/>
      <c r="P24" s="208"/>
      <c r="Q24" s="207"/>
      <c r="R24" s="210"/>
      <c r="S24" s="209"/>
      <c r="T24" s="207"/>
      <c r="U24" s="207">
        <v>16</v>
      </c>
      <c r="V24" s="208"/>
      <c r="W24" s="208"/>
      <c r="X24" s="208"/>
      <c r="Y24" s="208"/>
      <c r="Z24" s="209"/>
      <c r="AA24" s="208"/>
      <c r="AB24" s="208"/>
      <c r="AC24" s="207"/>
      <c r="AD24" s="210"/>
      <c r="AE24" s="208"/>
      <c r="AF24" s="208"/>
      <c r="AG24" s="208"/>
      <c r="AH24" s="208"/>
      <c r="AI24" s="208"/>
      <c r="AJ24" s="211"/>
      <c r="AK24" s="211"/>
      <c r="AL24" s="212"/>
      <c r="AM24" s="212"/>
      <c r="AN24" s="212" t="e">
        <f t="shared" ca="1" si="0"/>
        <v>#NAME?</v>
      </c>
      <c r="AO24" s="213" t="s">
        <v>502</v>
      </c>
      <c r="AP24" s="213" t="str">
        <f t="shared" si="1"/>
        <v>&lt;Delete BuildingType="BUILDING_HYDRO_PLANT" /&gt;</v>
      </c>
      <c r="AQ24" s="213" t="s">
        <v>502</v>
      </c>
      <c r="AR24" s="214" t="str">
        <f t="shared" si="2"/>
        <v/>
      </c>
      <c r="AS24" s="215" t="str">
        <f t="shared" si="3"/>
        <v/>
      </c>
      <c r="AT24" s="215" t="str">
        <f t="shared" si="4"/>
        <v/>
      </c>
      <c r="AU24" s="215" t="str">
        <f t="shared" si="5"/>
        <v/>
      </c>
      <c r="AV24" s="215" t="str">
        <f t="shared" si="6"/>
        <v/>
      </c>
      <c r="AW24" s="215" t="str">
        <f t="shared" si="7"/>
        <v/>
      </c>
      <c r="AX24" s="215" t="str">
        <f t="shared" si="8"/>
        <v/>
      </c>
      <c r="AY24" s="215" t="str">
        <f t="shared" si="9"/>
        <v/>
      </c>
      <c r="AZ24" s="215" t="str">
        <f t="shared" si="10"/>
        <v/>
      </c>
      <c r="BA24" s="215" t="str">
        <f t="shared" si="11"/>
        <v/>
      </c>
      <c r="BB24" s="215" t="str">
        <f t="shared" si="12"/>
        <v/>
      </c>
      <c r="BC24" s="215" t="str">
        <f t="shared" si="13"/>
        <v/>
      </c>
      <c r="BD24" s="215" t="str">
        <f t="shared" si="14"/>
        <v/>
      </c>
      <c r="BE24" s="215" t="str">
        <f t="shared" si="15"/>
        <v/>
      </c>
      <c r="BF24" s="215" t="str">
        <f t="shared" si="16"/>
        <v/>
      </c>
      <c r="BG24" s="215" t="str">
        <f t="shared" si="17"/>
        <v/>
      </c>
      <c r="BH24" s="215" t="str">
        <f t="shared" si="18"/>
        <v/>
      </c>
      <c r="BI24" s="215" t="str">
        <f t="shared" si="19"/>
        <v/>
      </c>
      <c r="BJ24" s="215" t="str">
        <f t="shared" si="20"/>
        <v xml:space="preserve">&lt;Row&gt;&lt;BuildingType&gt;BUILDING_HYDRO_PLANT&lt;/BuildingType&gt;              &lt;FlavorType&gt;FLAVOR_PRODUCTION&lt;/FlavorType&gt;               &lt;Flavor&gt;16&lt;/Flavor&gt;&lt;/Row&gt; </v>
      </c>
      <c r="BK24" s="215" t="str">
        <f t="shared" si="21"/>
        <v/>
      </c>
      <c r="BL24" s="215" t="str">
        <f t="shared" si="22"/>
        <v/>
      </c>
      <c r="BM24" s="215" t="str">
        <f t="shared" si="23"/>
        <v/>
      </c>
      <c r="BN24" s="215" t="str">
        <f t="shared" si="24"/>
        <v/>
      </c>
      <c r="BO24" s="215" t="str">
        <f t="shared" si="25"/>
        <v/>
      </c>
      <c r="BP24" s="215" t="str">
        <f t="shared" si="26"/>
        <v/>
      </c>
      <c r="BQ24" s="215" t="str">
        <f t="shared" si="27"/>
        <v/>
      </c>
      <c r="BR24" s="215" t="str">
        <f t="shared" si="28"/>
        <v/>
      </c>
      <c r="BS24" s="215" t="str">
        <f t="shared" si="29"/>
        <v/>
      </c>
      <c r="BT24" s="215" t="str">
        <f t="shared" si="30"/>
        <v/>
      </c>
      <c r="BU24" s="215" t="str">
        <f t="shared" si="31"/>
        <v/>
      </c>
      <c r="BV24" s="215" t="str">
        <f t="shared" si="32"/>
        <v/>
      </c>
      <c r="BW24" s="215" t="str">
        <f t="shared" si="33"/>
        <v/>
      </c>
      <c r="BX24" s="216" t="str">
        <f t="shared" si="34"/>
        <v/>
      </c>
    </row>
    <row r="25" spans="1:76" s="217" customFormat="1" ht="14.45" customHeight="1" x14ac:dyDescent="0.2">
      <c r="A25" s="168"/>
      <c r="B25" s="206" t="s">
        <v>524</v>
      </c>
      <c r="C25" s="207"/>
      <c r="D25" s="208"/>
      <c r="E25" s="208"/>
      <c r="F25" s="208"/>
      <c r="G25" s="208"/>
      <c r="H25" s="208"/>
      <c r="I25" s="208"/>
      <c r="J25" s="208"/>
      <c r="K25" s="208"/>
      <c r="L25" s="209"/>
      <c r="M25" s="208"/>
      <c r="N25" s="208"/>
      <c r="O25" s="208"/>
      <c r="P25" s="208"/>
      <c r="Q25" s="207"/>
      <c r="R25" s="210"/>
      <c r="S25" s="209"/>
      <c r="T25" s="207"/>
      <c r="U25" s="207"/>
      <c r="V25" s="208"/>
      <c r="W25" s="208"/>
      <c r="X25" s="208">
        <v>32</v>
      </c>
      <c r="Y25" s="208"/>
      <c r="Z25" s="209">
        <v>8</v>
      </c>
      <c r="AA25" s="208"/>
      <c r="AB25" s="208"/>
      <c r="AC25" s="207"/>
      <c r="AD25" s="210"/>
      <c r="AE25" s="208"/>
      <c r="AF25" s="208"/>
      <c r="AG25" s="208"/>
      <c r="AH25" s="208"/>
      <c r="AI25" s="208"/>
      <c r="AJ25" s="211"/>
      <c r="AK25" s="211"/>
      <c r="AL25" s="212"/>
      <c r="AM25" s="212"/>
      <c r="AN25" s="212" t="e">
        <f t="shared" ca="1" si="0"/>
        <v>#NAME?</v>
      </c>
      <c r="AO25" s="213" t="s">
        <v>502</v>
      </c>
      <c r="AP25" s="213" t="str">
        <f t="shared" si="1"/>
        <v>&lt;Delete BuildingType="BUILDING_LABORATORY" /&gt;</v>
      </c>
      <c r="AQ25" s="213" t="s">
        <v>502</v>
      </c>
      <c r="AR25" s="214" t="str">
        <f t="shared" si="2"/>
        <v/>
      </c>
      <c r="AS25" s="215" t="str">
        <f t="shared" si="3"/>
        <v/>
      </c>
      <c r="AT25" s="215" t="str">
        <f t="shared" si="4"/>
        <v/>
      </c>
      <c r="AU25" s="215" t="str">
        <f t="shared" si="5"/>
        <v/>
      </c>
      <c r="AV25" s="215" t="str">
        <f t="shared" si="6"/>
        <v/>
      </c>
      <c r="AW25" s="215" t="str">
        <f t="shared" si="7"/>
        <v/>
      </c>
      <c r="AX25" s="215" t="str">
        <f t="shared" si="8"/>
        <v/>
      </c>
      <c r="AY25" s="215" t="str">
        <f t="shared" si="9"/>
        <v/>
      </c>
      <c r="AZ25" s="215" t="str">
        <f t="shared" si="10"/>
        <v/>
      </c>
      <c r="BA25" s="215" t="str">
        <f t="shared" si="11"/>
        <v/>
      </c>
      <c r="BB25" s="215" t="str">
        <f t="shared" si="12"/>
        <v/>
      </c>
      <c r="BC25" s="215" t="str">
        <f t="shared" si="13"/>
        <v/>
      </c>
      <c r="BD25" s="215" t="str">
        <f t="shared" si="14"/>
        <v/>
      </c>
      <c r="BE25" s="215" t="str">
        <f t="shared" si="15"/>
        <v/>
      </c>
      <c r="BF25" s="215" t="str">
        <f t="shared" si="16"/>
        <v/>
      </c>
      <c r="BG25" s="215" t="str">
        <f t="shared" si="17"/>
        <v/>
      </c>
      <c r="BH25" s="215" t="str">
        <f t="shared" si="18"/>
        <v/>
      </c>
      <c r="BI25" s="215" t="str">
        <f t="shared" si="19"/>
        <v/>
      </c>
      <c r="BJ25" s="215" t="str">
        <f t="shared" si="20"/>
        <v/>
      </c>
      <c r="BK25" s="215" t="str">
        <f t="shared" si="21"/>
        <v/>
      </c>
      <c r="BL25" s="215" t="str">
        <f t="shared" si="22"/>
        <v/>
      </c>
      <c r="BM25" s="215" t="str">
        <f t="shared" si="23"/>
        <v xml:space="preserve">&lt;Row&gt;&lt;BuildingType&gt;BUILDING_LABORATORY&lt;/BuildingType&gt;               &lt;FlavorType&gt;FLAVOR_SCIENCE&lt;/FlavorType&gt;                  &lt;Flavor&gt;32&lt;/Flavor&gt;&lt;/Row&gt; </v>
      </c>
      <c r="BN25" s="215" t="str">
        <f t="shared" si="24"/>
        <v/>
      </c>
      <c r="BO25" s="215" t="str">
        <f t="shared" si="25"/>
        <v xml:space="preserve">&lt;Row&gt;&lt;BuildingType&gt;BUILDING_LABORATORY&lt;/BuildingType&gt;               &lt;FlavorType&gt;FLAVOR_GREAT_PEOPLE&lt;/FlavorType&gt;             &lt;Flavor&gt;8&lt;/Flavor&gt;&lt;/Row&gt;  </v>
      </c>
      <c r="BP25" s="215" t="str">
        <f t="shared" si="26"/>
        <v/>
      </c>
      <c r="BQ25" s="215" t="str">
        <f t="shared" si="27"/>
        <v/>
      </c>
      <c r="BR25" s="215" t="str">
        <f t="shared" si="28"/>
        <v/>
      </c>
      <c r="BS25" s="215" t="str">
        <f t="shared" si="29"/>
        <v/>
      </c>
      <c r="BT25" s="215" t="str">
        <f t="shared" si="30"/>
        <v/>
      </c>
      <c r="BU25" s="215" t="str">
        <f t="shared" si="31"/>
        <v/>
      </c>
      <c r="BV25" s="215" t="str">
        <f t="shared" si="32"/>
        <v/>
      </c>
      <c r="BW25" s="215" t="str">
        <f t="shared" si="33"/>
        <v/>
      </c>
      <c r="BX25" s="216" t="str">
        <f t="shared" si="34"/>
        <v/>
      </c>
    </row>
    <row r="26" spans="1:76" s="217" customFormat="1" ht="14.45" customHeight="1" x14ac:dyDescent="0.2">
      <c r="A26" s="168"/>
      <c r="B26" s="206" t="s">
        <v>525</v>
      </c>
      <c r="C26" s="207"/>
      <c r="D26" s="208">
        <v>4</v>
      </c>
      <c r="E26" s="208"/>
      <c r="F26" s="208"/>
      <c r="G26" s="208"/>
      <c r="H26" s="208"/>
      <c r="I26" s="208"/>
      <c r="J26" s="208"/>
      <c r="K26" s="208"/>
      <c r="L26" s="209"/>
      <c r="M26" s="208"/>
      <c r="N26" s="208"/>
      <c r="O26" s="208"/>
      <c r="P26" s="208"/>
      <c r="Q26" s="207"/>
      <c r="R26" s="210"/>
      <c r="S26" s="209"/>
      <c r="T26" s="207"/>
      <c r="U26" s="207"/>
      <c r="V26" s="208"/>
      <c r="W26" s="208"/>
      <c r="X26" s="208">
        <v>12</v>
      </c>
      <c r="Y26" s="208"/>
      <c r="Z26" s="209">
        <v>8</v>
      </c>
      <c r="AA26" s="208"/>
      <c r="AB26" s="208"/>
      <c r="AC26" s="207"/>
      <c r="AD26" s="210"/>
      <c r="AE26" s="208"/>
      <c r="AF26" s="208"/>
      <c r="AG26" s="208"/>
      <c r="AH26" s="208"/>
      <c r="AI26" s="208"/>
      <c r="AJ26" s="211"/>
      <c r="AK26" s="211"/>
      <c r="AL26" s="212"/>
      <c r="AM26" s="212"/>
      <c r="AN26" s="212" t="e">
        <f t="shared" ca="1" si="0"/>
        <v>#NAME?</v>
      </c>
      <c r="AO26" s="213" t="s">
        <v>502</v>
      </c>
      <c r="AP26" s="213" t="str">
        <f t="shared" si="1"/>
        <v>&lt;Delete BuildingType="BUILDING_LIBRARY" /&gt;</v>
      </c>
      <c r="AQ26" s="213" t="s">
        <v>502</v>
      </c>
      <c r="AR26" s="214" t="str">
        <f t="shared" si="2"/>
        <v/>
      </c>
      <c r="AS26" s="215" t="str">
        <f t="shared" si="3"/>
        <v xml:space="preserve">&lt;Row&gt;&lt;BuildingType&gt;BUILDING_LIBRARY&lt;/BuildingType&gt;                  &lt;FlavorType&gt;FLAVOR_OFFENSE&lt;/FlavorType&gt;                  &lt;Flavor&gt;4&lt;/Flavor&gt;&lt;/Row&gt;  </v>
      </c>
      <c r="AT26" s="215" t="str">
        <f t="shared" si="4"/>
        <v/>
      </c>
      <c r="AU26" s="215" t="str">
        <f t="shared" si="5"/>
        <v/>
      </c>
      <c r="AV26" s="215" t="str">
        <f t="shared" si="6"/>
        <v/>
      </c>
      <c r="AW26" s="215" t="str">
        <f t="shared" si="7"/>
        <v/>
      </c>
      <c r="AX26" s="215" t="str">
        <f t="shared" si="8"/>
        <v/>
      </c>
      <c r="AY26" s="215" t="str">
        <f t="shared" si="9"/>
        <v/>
      </c>
      <c r="AZ26" s="215" t="str">
        <f t="shared" si="10"/>
        <v/>
      </c>
      <c r="BA26" s="215" t="str">
        <f t="shared" si="11"/>
        <v/>
      </c>
      <c r="BB26" s="215" t="str">
        <f t="shared" si="12"/>
        <v/>
      </c>
      <c r="BC26" s="215" t="str">
        <f t="shared" si="13"/>
        <v/>
      </c>
      <c r="BD26" s="215" t="str">
        <f t="shared" si="14"/>
        <v/>
      </c>
      <c r="BE26" s="215" t="str">
        <f t="shared" si="15"/>
        <v/>
      </c>
      <c r="BF26" s="215" t="str">
        <f t="shared" si="16"/>
        <v/>
      </c>
      <c r="BG26" s="215" t="str">
        <f t="shared" si="17"/>
        <v/>
      </c>
      <c r="BH26" s="215" t="str">
        <f t="shared" si="18"/>
        <v/>
      </c>
      <c r="BI26" s="215" t="str">
        <f t="shared" si="19"/>
        <v/>
      </c>
      <c r="BJ26" s="215" t="str">
        <f t="shared" si="20"/>
        <v/>
      </c>
      <c r="BK26" s="215" t="str">
        <f t="shared" si="21"/>
        <v/>
      </c>
      <c r="BL26" s="215" t="str">
        <f t="shared" si="22"/>
        <v/>
      </c>
      <c r="BM26" s="215" t="str">
        <f t="shared" si="23"/>
        <v xml:space="preserve">&lt;Row&gt;&lt;BuildingType&gt;BUILDING_LIBRARY&lt;/BuildingType&gt;                  &lt;FlavorType&gt;FLAVOR_SCIENCE&lt;/FlavorType&gt;                  &lt;Flavor&gt;12&lt;/Flavor&gt;&lt;/Row&gt; </v>
      </c>
      <c r="BN26" s="215" t="str">
        <f t="shared" si="24"/>
        <v/>
      </c>
      <c r="BO26" s="215" t="str">
        <f t="shared" si="25"/>
        <v xml:space="preserve">&lt;Row&gt;&lt;BuildingType&gt;BUILDING_LIBRARY&lt;/BuildingType&gt;                  &lt;FlavorType&gt;FLAVOR_GREAT_PEOPLE&lt;/FlavorType&gt;             &lt;Flavor&gt;8&lt;/Flavor&gt;&lt;/Row&gt;  </v>
      </c>
      <c r="BP26" s="215" t="str">
        <f t="shared" si="26"/>
        <v/>
      </c>
      <c r="BQ26" s="215" t="str">
        <f t="shared" si="27"/>
        <v/>
      </c>
      <c r="BR26" s="215" t="str">
        <f t="shared" si="28"/>
        <v/>
      </c>
      <c r="BS26" s="215" t="str">
        <f t="shared" si="29"/>
        <v/>
      </c>
      <c r="BT26" s="215" t="str">
        <f t="shared" si="30"/>
        <v/>
      </c>
      <c r="BU26" s="215" t="str">
        <f t="shared" si="31"/>
        <v/>
      </c>
      <c r="BV26" s="215" t="str">
        <f t="shared" si="32"/>
        <v/>
      </c>
      <c r="BW26" s="215" t="str">
        <f t="shared" si="33"/>
        <v/>
      </c>
      <c r="BX26" s="216" t="str">
        <f t="shared" si="34"/>
        <v/>
      </c>
    </row>
    <row r="27" spans="1:76" s="202" customFormat="1" ht="14.45" customHeight="1" x14ac:dyDescent="0.2">
      <c r="A27" s="168"/>
      <c r="B27" s="192" t="s">
        <v>526</v>
      </c>
      <c r="C27" s="157"/>
      <c r="D27" s="161">
        <v>4</v>
      </c>
      <c r="E27" s="161"/>
      <c r="F27" s="161"/>
      <c r="G27" s="161"/>
      <c r="H27" s="161"/>
      <c r="I27" s="161"/>
      <c r="J27" s="161"/>
      <c r="K27" s="161"/>
      <c r="L27" s="193"/>
      <c r="M27" s="161"/>
      <c r="N27" s="161"/>
      <c r="O27" s="161"/>
      <c r="P27" s="161"/>
      <c r="Q27" s="157"/>
      <c r="R27" s="194"/>
      <c r="S27" s="193"/>
      <c r="T27" s="157"/>
      <c r="U27" s="157"/>
      <c r="V27" s="161">
        <v>4</v>
      </c>
      <c r="W27" s="161"/>
      <c r="X27" s="161"/>
      <c r="Y27" s="161"/>
      <c r="Z27" s="193"/>
      <c r="AA27" s="161"/>
      <c r="AB27" s="161"/>
      <c r="AC27" s="157"/>
      <c r="AD27" s="194">
        <v>16</v>
      </c>
      <c r="AE27" s="161"/>
      <c r="AF27" s="161"/>
      <c r="AG27" s="161"/>
      <c r="AH27" s="161"/>
      <c r="AI27" s="161"/>
      <c r="AJ27" s="195"/>
      <c r="AK27" s="195"/>
      <c r="AL27" s="197"/>
      <c r="AM27" s="197"/>
      <c r="AN27" s="197" t="e">
        <f t="shared" ca="1" si="0"/>
        <v>#NAME?</v>
      </c>
      <c r="AO27" s="198" t="s">
        <v>502</v>
      </c>
      <c r="AP27" s="198" t="str">
        <f t="shared" si="1"/>
        <v>&lt;Delete BuildingType="BUILDING_LIGHTHOUSE" /&gt;</v>
      </c>
      <c r="AQ27" s="198" t="s">
        <v>502</v>
      </c>
      <c r="AR27" s="203" t="str">
        <f t="shared" si="2"/>
        <v/>
      </c>
      <c r="AS27" s="204" t="str">
        <f t="shared" si="3"/>
        <v xml:space="preserve">&lt;Row&gt;&lt;BuildingType&gt;BUILDING_LIGHTHOUSE&lt;/BuildingType&gt;               &lt;FlavorType&gt;FLAVOR_OFFENSE&lt;/FlavorType&gt;                  &lt;Flavor&gt;4&lt;/Flavor&gt;&lt;/Row&gt;  </v>
      </c>
      <c r="AT27" s="204" t="str">
        <f t="shared" si="4"/>
        <v/>
      </c>
      <c r="AU27" s="204" t="str">
        <f t="shared" si="5"/>
        <v/>
      </c>
      <c r="AV27" s="204" t="str">
        <f t="shared" si="6"/>
        <v/>
      </c>
      <c r="AW27" s="204" t="str">
        <f t="shared" si="7"/>
        <v/>
      </c>
      <c r="AX27" s="204" t="str">
        <f t="shared" si="8"/>
        <v/>
      </c>
      <c r="AY27" s="204" t="str">
        <f t="shared" si="9"/>
        <v/>
      </c>
      <c r="AZ27" s="204" t="str">
        <f t="shared" si="10"/>
        <v/>
      </c>
      <c r="BA27" s="204" t="str">
        <f t="shared" si="11"/>
        <v/>
      </c>
      <c r="BB27" s="204" t="str">
        <f t="shared" si="12"/>
        <v/>
      </c>
      <c r="BC27" s="204" t="str">
        <f t="shared" si="13"/>
        <v/>
      </c>
      <c r="BD27" s="204" t="str">
        <f t="shared" si="14"/>
        <v/>
      </c>
      <c r="BE27" s="204" t="str">
        <f t="shared" si="15"/>
        <v/>
      </c>
      <c r="BF27" s="204" t="str">
        <f t="shared" si="16"/>
        <v/>
      </c>
      <c r="BG27" s="204" t="str">
        <f t="shared" si="17"/>
        <v/>
      </c>
      <c r="BH27" s="204" t="str">
        <f t="shared" si="18"/>
        <v/>
      </c>
      <c r="BI27" s="204" t="str">
        <f t="shared" si="19"/>
        <v/>
      </c>
      <c r="BJ27" s="204" t="str">
        <f t="shared" si="20"/>
        <v/>
      </c>
      <c r="BK27" s="204" t="str">
        <f t="shared" si="21"/>
        <v xml:space="preserve">&lt;Row&gt;&lt;BuildingType&gt;BUILDING_LIGHTHOUSE&lt;/BuildingType&gt;               &lt;FlavorType&gt;FLAVOR_GOLD&lt;/FlavorType&gt;                     &lt;Flavor&gt;4&lt;/Flavor&gt;&lt;/Row&gt;  </v>
      </c>
      <c r="BL27" s="204" t="str">
        <f t="shared" si="22"/>
        <v/>
      </c>
      <c r="BM27" s="204" t="str">
        <f t="shared" si="23"/>
        <v/>
      </c>
      <c r="BN27" s="204" t="str">
        <f t="shared" si="24"/>
        <v/>
      </c>
      <c r="BO27" s="204" t="str">
        <f t="shared" si="25"/>
        <v/>
      </c>
      <c r="BP27" s="204" t="str">
        <f t="shared" si="26"/>
        <v/>
      </c>
      <c r="BQ27" s="204" t="str">
        <f t="shared" si="27"/>
        <v/>
      </c>
      <c r="BR27" s="204" t="str">
        <f t="shared" si="28"/>
        <v/>
      </c>
      <c r="BS27" s="204" t="str">
        <f t="shared" si="29"/>
        <v xml:space="preserve">&lt;Row&gt;&lt;BuildingType&gt;BUILDING_LIGHTHOUSE&lt;/BuildingType&gt;               &lt;FlavorType&gt;FLAVOR_WATER_CONNECTION&lt;/FlavorType&gt;         &lt;Flavor&gt;16&lt;/Flavor&gt;&lt;/Row&gt; </v>
      </c>
      <c r="BT27" s="204" t="str">
        <f t="shared" si="30"/>
        <v/>
      </c>
      <c r="BU27" s="204" t="str">
        <f t="shared" si="31"/>
        <v/>
      </c>
      <c r="BV27" s="204" t="str">
        <f t="shared" si="32"/>
        <v/>
      </c>
      <c r="BW27" s="204" t="str">
        <f t="shared" si="33"/>
        <v/>
      </c>
      <c r="BX27" s="205" t="str">
        <f t="shared" si="34"/>
        <v/>
      </c>
    </row>
    <row r="28" spans="1:76" s="202" customFormat="1" ht="14.45" customHeight="1" x14ac:dyDescent="0.2">
      <c r="A28" s="168"/>
      <c r="B28" s="192" t="s">
        <v>527</v>
      </c>
      <c r="C28" s="157"/>
      <c r="D28" s="161">
        <v>4</v>
      </c>
      <c r="E28" s="161"/>
      <c r="F28" s="161"/>
      <c r="G28" s="161"/>
      <c r="H28" s="161"/>
      <c r="I28" s="161"/>
      <c r="J28" s="161"/>
      <c r="K28" s="161"/>
      <c r="L28" s="193"/>
      <c r="M28" s="161"/>
      <c r="N28" s="161"/>
      <c r="O28" s="161"/>
      <c r="P28" s="161"/>
      <c r="Q28" s="157"/>
      <c r="R28" s="194"/>
      <c r="S28" s="193"/>
      <c r="T28" s="157"/>
      <c r="U28" s="157"/>
      <c r="V28" s="161">
        <v>8</v>
      </c>
      <c r="W28" s="161"/>
      <c r="X28" s="161"/>
      <c r="Y28" s="161"/>
      <c r="Z28" s="193">
        <v>8</v>
      </c>
      <c r="AA28" s="161"/>
      <c r="AB28" s="161"/>
      <c r="AC28" s="157"/>
      <c r="AD28" s="194"/>
      <c r="AE28" s="161"/>
      <c r="AF28" s="161"/>
      <c r="AG28" s="161"/>
      <c r="AH28" s="161"/>
      <c r="AI28" s="161"/>
      <c r="AJ28" s="195"/>
      <c r="AK28" s="195"/>
      <c r="AL28" s="197"/>
      <c r="AM28" s="197"/>
      <c r="AN28" s="197" t="e">
        <f t="shared" ca="1" si="0"/>
        <v>#NAME?</v>
      </c>
      <c r="AO28" s="198" t="s">
        <v>502</v>
      </c>
      <c r="AP28" s="198" t="str">
        <f t="shared" si="1"/>
        <v>&lt;Delete BuildingType="BUILDING_MARKET" /&gt;</v>
      </c>
      <c r="AQ28" s="198" t="s">
        <v>502</v>
      </c>
      <c r="AR28" s="203" t="str">
        <f t="shared" si="2"/>
        <v/>
      </c>
      <c r="AS28" s="204" t="str">
        <f t="shared" si="3"/>
        <v xml:space="preserve">&lt;Row&gt;&lt;BuildingType&gt;BUILDING_MARKET&lt;/BuildingType&gt;                   &lt;FlavorType&gt;FLAVOR_OFFENSE&lt;/FlavorType&gt;                  &lt;Flavor&gt;4&lt;/Flavor&gt;&lt;/Row&gt;  </v>
      </c>
      <c r="AT28" s="204" t="str">
        <f t="shared" si="4"/>
        <v/>
      </c>
      <c r="AU28" s="204" t="str">
        <f t="shared" si="5"/>
        <v/>
      </c>
      <c r="AV28" s="204" t="str">
        <f t="shared" si="6"/>
        <v/>
      </c>
      <c r="AW28" s="204" t="str">
        <f t="shared" si="7"/>
        <v/>
      </c>
      <c r="AX28" s="204" t="str">
        <f t="shared" si="8"/>
        <v/>
      </c>
      <c r="AY28" s="204" t="str">
        <f t="shared" si="9"/>
        <v/>
      </c>
      <c r="AZ28" s="204" t="str">
        <f t="shared" si="10"/>
        <v/>
      </c>
      <c r="BA28" s="204" t="str">
        <f t="shared" si="11"/>
        <v/>
      </c>
      <c r="BB28" s="204" t="str">
        <f t="shared" si="12"/>
        <v/>
      </c>
      <c r="BC28" s="204" t="str">
        <f t="shared" si="13"/>
        <v/>
      </c>
      <c r="BD28" s="204" t="str">
        <f t="shared" si="14"/>
        <v/>
      </c>
      <c r="BE28" s="204" t="str">
        <f t="shared" si="15"/>
        <v/>
      </c>
      <c r="BF28" s="204" t="str">
        <f t="shared" si="16"/>
        <v/>
      </c>
      <c r="BG28" s="204" t="str">
        <f t="shared" si="17"/>
        <v/>
      </c>
      <c r="BH28" s="204" t="str">
        <f t="shared" si="18"/>
        <v/>
      </c>
      <c r="BI28" s="204" t="str">
        <f t="shared" si="19"/>
        <v/>
      </c>
      <c r="BJ28" s="204" t="str">
        <f t="shared" si="20"/>
        <v/>
      </c>
      <c r="BK28" s="204" t="str">
        <f t="shared" si="21"/>
        <v xml:space="preserve">&lt;Row&gt;&lt;BuildingType&gt;BUILDING_MARKET&lt;/BuildingType&gt;                   &lt;FlavorType&gt;FLAVOR_GOLD&lt;/FlavorType&gt;                     &lt;Flavor&gt;8&lt;/Flavor&gt;&lt;/Row&gt;  </v>
      </c>
      <c r="BL28" s="204" t="str">
        <f t="shared" si="22"/>
        <v/>
      </c>
      <c r="BM28" s="204" t="str">
        <f t="shared" si="23"/>
        <v/>
      </c>
      <c r="BN28" s="204" t="str">
        <f t="shared" si="24"/>
        <v/>
      </c>
      <c r="BO28" s="204" t="str">
        <f t="shared" si="25"/>
        <v xml:space="preserve">&lt;Row&gt;&lt;BuildingType&gt;BUILDING_MARKET&lt;/BuildingType&gt;                   &lt;FlavorType&gt;FLAVOR_GREAT_PEOPLE&lt;/FlavorType&gt;             &lt;Flavor&gt;8&lt;/Flavor&gt;&lt;/Row&gt;  </v>
      </c>
      <c r="BP28" s="204" t="str">
        <f t="shared" si="26"/>
        <v/>
      </c>
      <c r="BQ28" s="204" t="str">
        <f t="shared" si="27"/>
        <v/>
      </c>
      <c r="BR28" s="204" t="str">
        <f t="shared" si="28"/>
        <v/>
      </c>
      <c r="BS28" s="204" t="str">
        <f t="shared" si="29"/>
        <v/>
      </c>
      <c r="BT28" s="204" t="str">
        <f t="shared" si="30"/>
        <v/>
      </c>
      <c r="BU28" s="204" t="str">
        <f t="shared" si="31"/>
        <v/>
      </c>
      <c r="BV28" s="204" t="str">
        <f t="shared" si="32"/>
        <v/>
      </c>
      <c r="BW28" s="204" t="str">
        <f t="shared" si="33"/>
        <v/>
      </c>
      <c r="BX28" s="205" t="str">
        <f t="shared" si="34"/>
        <v/>
      </c>
    </row>
    <row r="29" spans="1:76" s="202" customFormat="1" ht="14.45" customHeight="1" x14ac:dyDescent="0.2">
      <c r="A29" s="168"/>
      <c r="B29" s="192" t="s">
        <v>528</v>
      </c>
      <c r="C29" s="157"/>
      <c r="D29" s="161"/>
      <c r="E29" s="161"/>
      <c r="F29" s="161"/>
      <c r="G29" s="161"/>
      <c r="H29" s="161"/>
      <c r="I29" s="161"/>
      <c r="J29" s="161"/>
      <c r="K29" s="161"/>
      <c r="L29" s="193"/>
      <c r="M29" s="161"/>
      <c r="N29" s="161"/>
      <c r="O29" s="161"/>
      <c r="P29" s="161"/>
      <c r="Q29" s="157"/>
      <c r="R29" s="194"/>
      <c r="S29" s="193"/>
      <c r="T29" s="157"/>
      <c r="U29" s="157"/>
      <c r="V29" s="161"/>
      <c r="W29" s="161">
        <v>32</v>
      </c>
      <c r="X29" s="161"/>
      <c r="Y29" s="161"/>
      <c r="Z29" s="193"/>
      <c r="AA29" s="161"/>
      <c r="AB29" s="161"/>
      <c r="AC29" s="157"/>
      <c r="AD29" s="194"/>
      <c r="AE29" s="161"/>
      <c r="AF29" s="161"/>
      <c r="AG29" s="161"/>
      <c r="AH29" s="161"/>
      <c r="AI29" s="161"/>
      <c r="AJ29" s="195"/>
      <c r="AK29" s="195"/>
      <c r="AL29" s="197"/>
      <c r="AM29" s="197"/>
      <c r="AN29" s="197" t="e">
        <f t="shared" ca="1" si="0"/>
        <v>#NAME?</v>
      </c>
      <c r="AO29" s="198" t="s">
        <v>502</v>
      </c>
      <c r="AP29" s="198" t="str">
        <f t="shared" si="1"/>
        <v>&lt;Delete BuildingType="BUILDING_MEDICAL_LAB" /&gt;</v>
      </c>
      <c r="AQ29" s="198" t="s">
        <v>502</v>
      </c>
      <c r="AR29" s="203" t="str">
        <f t="shared" si="2"/>
        <v/>
      </c>
      <c r="AS29" s="204" t="str">
        <f t="shared" si="3"/>
        <v/>
      </c>
      <c r="AT29" s="204" t="str">
        <f t="shared" si="4"/>
        <v/>
      </c>
      <c r="AU29" s="204" t="str">
        <f t="shared" si="5"/>
        <v/>
      </c>
      <c r="AV29" s="204" t="str">
        <f t="shared" si="6"/>
        <v/>
      </c>
      <c r="AW29" s="204" t="str">
        <f t="shared" si="7"/>
        <v/>
      </c>
      <c r="AX29" s="204" t="str">
        <f t="shared" si="8"/>
        <v/>
      </c>
      <c r="AY29" s="204" t="str">
        <f t="shared" si="9"/>
        <v/>
      </c>
      <c r="AZ29" s="204" t="str">
        <f t="shared" si="10"/>
        <v/>
      </c>
      <c r="BA29" s="204" t="str">
        <f t="shared" si="11"/>
        <v/>
      </c>
      <c r="BB29" s="204" t="str">
        <f t="shared" si="12"/>
        <v/>
      </c>
      <c r="BC29" s="204" t="str">
        <f t="shared" si="13"/>
        <v/>
      </c>
      <c r="BD29" s="204" t="str">
        <f t="shared" si="14"/>
        <v/>
      </c>
      <c r="BE29" s="204" t="str">
        <f t="shared" si="15"/>
        <v/>
      </c>
      <c r="BF29" s="204" t="str">
        <f t="shared" si="16"/>
        <v/>
      </c>
      <c r="BG29" s="204" t="str">
        <f t="shared" si="17"/>
        <v/>
      </c>
      <c r="BH29" s="204" t="str">
        <f t="shared" si="18"/>
        <v/>
      </c>
      <c r="BI29" s="204" t="str">
        <f t="shared" si="19"/>
        <v/>
      </c>
      <c r="BJ29" s="204" t="str">
        <f t="shared" si="20"/>
        <v/>
      </c>
      <c r="BK29" s="204" t="str">
        <f t="shared" si="21"/>
        <v/>
      </c>
      <c r="BL29" s="204" t="str">
        <f t="shared" si="22"/>
        <v xml:space="preserve">&lt;Row&gt;&lt;BuildingType&gt;BUILDING_MEDICAL_LAB&lt;/BuildingType&gt;              &lt;FlavorType&gt;FLAVOR_GROWTH&lt;/FlavorType&gt;                   &lt;Flavor&gt;32&lt;/Flavor&gt;&lt;/Row&gt; </v>
      </c>
      <c r="BM29" s="204" t="str">
        <f t="shared" si="23"/>
        <v/>
      </c>
      <c r="BN29" s="204" t="str">
        <f t="shared" si="24"/>
        <v/>
      </c>
      <c r="BO29" s="204" t="str">
        <f t="shared" si="25"/>
        <v/>
      </c>
      <c r="BP29" s="204" t="str">
        <f t="shared" si="26"/>
        <v/>
      </c>
      <c r="BQ29" s="204" t="str">
        <f t="shared" si="27"/>
        <v/>
      </c>
      <c r="BR29" s="204" t="str">
        <f t="shared" si="28"/>
        <v/>
      </c>
      <c r="BS29" s="204" t="str">
        <f t="shared" si="29"/>
        <v/>
      </c>
      <c r="BT29" s="204" t="str">
        <f t="shared" si="30"/>
        <v/>
      </c>
      <c r="BU29" s="204" t="str">
        <f t="shared" si="31"/>
        <v/>
      </c>
      <c r="BV29" s="204" t="str">
        <f t="shared" si="32"/>
        <v/>
      </c>
      <c r="BW29" s="204" t="str">
        <f t="shared" si="33"/>
        <v/>
      </c>
      <c r="BX29" s="205" t="str">
        <f t="shared" si="34"/>
        <v/>
      </c>
    </row>
    <row r="30" spans="1:76" s="202" customFormat="1" ht="14.45" customHeight="1" x14ac:dyDescent="0.2">
      <c r="A30" s="168"/>
      <c r="B30" s="192" t="s">
        <v>529</v>
      </c>
      <c r="C30" s="157"/>
      <c r="D30" s="161">
        <v>4</v>
      </c>
      <c r="E30" s="161"/>
      <c r="F30" s="161"/>
      <c r="G30" s="161"/>
      <c r="H30" s="161"/>
      <c r="I30" s="161"/>
      <c r="J30" s="161"/>
      <c r="K30" s="161"/>
      <c r="L30" s="193"/>
      <c r="M30" s="161"/>
      <c r="N30" s="161"/>
      <c r="O30" s="161"/>
      <c r="P30" s="161"/>
      <c r="Q30" s="157"/>
      <c r="R30" s="194"/>
      <c r="S30" s="193"/>
      <c r="T30" s="157"/>
      <c r="U30" s="157"/>
      <c r="V30" s="161"/>
      <c r="W30" s="161"/>
      <c r="X30" s="161">
        <v>8</v>
      </c>
      <c r="Y30" s="161"/>
      <c r="Z30" s="193">
        <v>4</v>
      </c>
      <c r="AA30" s="161"/>
      <c r="AB30" s="161"/>
      <c r="AC30" s="157"/>
      <c r="AD30" s="194"/>
      <c r="AE30" s="161"/>
      <c r="AF30" s="161"/>
      <c r="AG30" s="161"/>
      <c r="AH30" s="161"/>
      <c r="AI30" s="161"/>
      <c r="AJ30" s="195"/>
      <c r="AK30" s="195"/>
      <c r="AL30" s="197"/>
      <c r="AM30" s="197"/>
      <c r="AN30" s="197" t="e">
        <f t="shared" ca="1" si="0"/>
        <v>#NAME?</v>
      </c>
      <c r="AO30" s="198" t="s">
        <v>502</v>
      </c>
      <c r="AP30" s="198" t="str">
        <f t="shared" si="1"/>
        <v>&lt;Delete BuildingType="BUILDING_MENTORS_HALL" /&gt;</v>
      </c>
      <c r="AQ30" s="198" t="s">
        <v>502</v>
      </c>
      <c r="AR30" s="203" t="str">
        <f t="shared" si="2"/>
        <v/>
      </c>
      <c r="AS30" s="204" t="str">
        <f t="shared" si="3"/>
        <v xml:space="preserve">&lt;Row&gt;&lt;BuildingType&gt;BUILDING_MENTORS_HALL&lt;/BuildingType&gt;             &lt;FlavorType&gt;FLAVOR_OFFENSE&lt;/FlavorType&gt;                  &lt;Flavor&gt;4&lt;/Flavor&gt;&lt;/Row&gt;  </v>
      </c>
      <c r="AT30" s="204" t="str">
        <f t="shared" si="4"/>
        <v/>
      </c>
      <c r="AU30" s="204" t="str">
        <f t="shared" si="5"/>
        <v/>
      </c>
      <c r="AV30" s="204" t="str">
        <f t="shared" si="6"/>
        <v/>
      </c>
      <c r="AW30" s="204" t="str">
        <f t="shared" si="7"/>
        <v/>
      </c>
      <c r="AX30" s="204" t="str">
        <f t="shared" si="8"/>
        <v/>
      </c>
      <c r="AY30" s="204" t="str">
        <f t="shared" si="9"/>
        <v/>
      </c>
      <c r="AZ30" s="204" t="str">
        <f t="shared" si="10"/>
        <v/>
      </c>
      <c r="BA30" s="204" t="str">
        <f t="shared" si="11"/>
        <v/>
      </c>
      <c r="BB30" s="204" t="str">
        <f t="shared" si="12"/>
        <v/>
      </c>
      <c r="BC30" s="204" t="str">
        <f t="shared" si="13"/>
        <v/>
      </c>
      <c r="BD30" s="204" t="str">
        <f t="shared" si="14"/>
        <v/>
      </c>
      <c r="BE30" s="204" t="str">
        <f t="shared" si="15"/>
        <v/>
      </c>
      <c r="BF30" s="204" t="str">
        <f t="shared" si="16"/>
        <v/>
      </c>
      <c r="BG30" s="204" t="str">
        <f t="shared" si="17"/>
        <v/>
      </c>
      <c r="BH30" s="204" t="str">
        <f t="shared" si="18"/>
        <v/>
      </c>
      <c r="BI30" s="204" t="str">
        <f t="shared" si="19"/>
        <v/>
      </c>
      <c r="BJ30" s="204" t="str">
        <f t="shared" si="20"/>
        <v/>
      </c>
      <c r="BK30" s="204" t="str">
        <f t="shared" si="21"/>
        <v/>
      </c>
      <c r="BL30" s="204" t="str">
        <f t="shared" si="22"/>
        <v/>
      </c>
      <c r="BM30" s="204" t="str">
        <f t="shared" si="23"/>
        <v xml:space="preserve">&lt;Row&gt;&lt;BuildingType&gt;BUILDING_MENTORS_HALL&lt;/BuildingType&gt;             &lt;FlavorType&gt;FLAVOR_SCIENCE&lt;/FlavorType&gt;                  &lt;Flavor&gt;8&lt;/Flavor&gt;&lt;/Row&gt;  </v>
      </c>
      <c r="BN30" s="204" t="str">
        <f t="shared" si="24"/>
        <v/>
      </c>
      <c r="BO30" s="204" t="str">
        <f t="shared" si="25"/>
        <v xml:space="preserve">&lt;Row&gt;&lt;BuildingType&gt;BUILDING_MENTORS_HALL&lt;/BuildingType&gt;             &lt;FlavorType&gt;FLAVOR_GREAT_PEOPLE&lt;/FlavorType&gt;             &lt;Flavor&gt;4&lt;/Flavor&gt;&lt;/Row&gt;  </v>
      </c>
      <c r="BP30" s="204" t="str">
        <f t="shared" si="26"/>
        <v/>
      </c>
      <c r="BQ30" s="204" t="str">
        <f t="shared" si="27"/>
        <v/>
      </c>
      <c r="BR30" s="204" t="str">
        <f t="shared" si="28"/>
        <v/>
      </c>
      <c r="BS30" s="204" t="str">
        <f t="shared" si="29"/>
        <v/>
      </c>
      <c r="BT30" s="204" t="str">
        <f t="shared" si="30"/>
        <v/>
      </c>
      <c r="BU30" s="204" t="str">
        <f t="shared" si="31"/>
        <v/>
      </c>
      <c r="BV30" s="204" t="str">
        <f t="shared" si="32"/>
        <v/>
      </c>
      <c r="BW30" s="204" t="str">
        <f t="shared" si="33"/>
        <v/>
      </c>
      <c r="BX30" s="205" t="str">
        <f t="shared" si="34"/>
        <v/>
      </c>
    </row>
    <row r="31" spans="1:76" s="217" customFormat="1" ht="14.45" customHeight="1" x14ac:dyDescent="0.2">
      <c r="A31" s="168"/>
      <c r="B31" s="206" t="s">
        <v>530</v>
      </c>
      <c r="C31" s="207">
        <v>32</v>
      </c>
      <c r="D31" s="208"/>
      <c r="E31" s="208"/>
      <c r="F31" s="208"/>
      <c r="G31" s="208"/>
      <c r="H31" s="208"/>
      <c r="I31" s="208"/>
      <c r="J31" s="208"/>
      <c r="K31" s="208"/>
      <c r="L31" s="209"/>
      <c r="M31" s="208"/>
      <c r="N31" s="208"/>
      <c r="O31" s="208"/>
      <c r="P31" s="208"/>
      <c r="Q31" s="207"/>
      <c r="R31" s="210"/>
      <c r="S31" s="209"/>
      <c r="T31" s="207"/>
      <c r="U31" s="207"/>
      <c r="V31" s="208"/>
      <c r="W31" s="208"/>
      <c r="X31" s="208"/>
      <c r="Y31" s="208"/>
      <c r="Z31" s="209"/>
      <c r="AA31" s="208"/>
      <c r="AB31" s="208"/>
      <c r="AC31" s="207"/>
      <c r="AD31" s="210"/>
      <c r="AE31" s="208"/>
      <c r="AF31" s="208"/>
      <c r="AG31" s="208"/>
      <c r="AH31" s="208"/>
      <c r="AI31" s="208"/>
      <c r="AJ31" s="211"/>
      <c r="AK31" s="211"/>
      <c r="AL31" s="212"/>
      <c r="AM31" s="212"/>
      <c r="AN31" s="212" t="e">
        <f t="shared" ca="1" si="0"/>
        <v>#NAME?</v>
      </c>
      <c r="AO31" s="213" t="s">
        <v>502</v>
      </c>
      <c r="AP31" s="213" t="str">
        <f t="shared" si="1"/>
        <v>&lt;Delete BuildingType="BUILDING_MILITARY_ACADEMY" /&gt;</v>
      </c>
      <c r="AQ31" s="213" t="s">
        <v>502</v>
      </c>
      <c r="AR31" s="214" t="str">
        <f t="shared" si="2"/>
        <v xml:space="preserve">&lt;Row&gt;&lt;BuildingType&gt;BUILDING_MILITARY_ACADEMY&lt;/BuildingType&gt;         &lt;FlavorType&gt;FLAVOR_MILITARY_TRAINING&lt;/FlavorType&gt;        &lt;Flavor&gt;32&lt;/Flavor&gt;&lt;/Row&gt; </v>
      </c>
      <c r="AS31" s="215" t="str">
        <f t="shared" si="3"/>
        <v/>
      </c>
      <c r="AT31" s="215" t="str">
        <f t="shared" si="4"/>
        <v/>
      </c>
      <c r="AU31" s="215" t="str">
        <f t="shared" si="5"/>
        <v/>
      </c>
      <c r="AV31" s="215" t="str">
        <f t="shared" si="6"/>
        <v/>
      </c>
      <c r="AW31" s="215" t="str">
        <f t="shared" si="7"/>
        <v/>
      </c>
      <c r="AX31" s="215" t="str">
        <f t="shared" si="8"/>
        <v/>
      </c>
      <c r="AY31" s="215" t="str">
        <f t="shared" si="9"/>
        <v/>
      </c>
      <c r="AZ31" s="215" t="str">
        <f t="shared" si="10"/>
        <v/>
      </c>
      <c r="BA31" s="215" t="str">
        <f t="shared" si="11"/>
        <v/>
      </c>
      <c r="BB31" s="215" t="str">
        <f t="shared" si="12"/>
        <v/>
      </c>
      <c r="BC31" s="215" t="str">
        <f t="shared" si="13"/>
        <v/>
      </c>
      <c r="BD31" s="215" t="str">
        <f t="shared" si="14"/>
        <v/>
      </c>
      <c r="BE31" s="215" t="str">
        <f t="shared" si="15"/>
        <v/>
      </c>
      <c r="BF31" s="215" t="str">
        <f t="shared" si="16"/>
        <v/>
      </c>
      <c r="BG31" s="215" t="str">
        <f t="shared" si="17"/>
        <v/>
      </c>
      <c r="BH31" s="215" t="str">
        <f t="shared" si="18"/>
        <v/>
      </c>
      <c r="BI31" s="215" t="str">
        <f t="shared" si="19"/>
        <v/>
      </c>
      <c r="BJ31" s="215" t="str">
        <f t="shared" si="20"/>
        <v/>
      </c>
      <c r="BK31" s="215" t="str">
        <f t="shared" si="21"/>
        <v/>
      </c>
      <c r="BL31" s="215" t="str">
        <f t="shared" si="22"/>
        <v/>
      </c>
      <c r="BM31" s="215" t="str">
        <f t="shared" si="23"/>
        <v/>
      </c>
      <c r="BN31" s="215" t="str">
        <f t="shared" si="24"/>
        <v/>
      </c>
      <c r="BO31" s="215" t="str">
        <f t="shared" si="25"/>
        <v/>
      </c>
      <c r="BP31" s="215" t="str">
        <f t="shared" si="26"/>
        <v/>
      </c>
      <c r="BQ31" s="215" t="str">
        <f t="shared" si="27"/>
        <v/>
      </c>
      <c r="BR31" s="215" t="str">
        <f t="shared" si="28"/>
        <v/>
      </c>
      <c r="BS31" s="215" t="str">
        <f t="shared" si="29"/>
        <v/>
      </c>
      <c r="BT31" s="215" t="str">
        <f t="shared" si="30"/>
        <v/>
      </c>
      <c r="BU31" s="215" t="str">
        <f t="shared" si="31"/>
        <v/>
      </c>
      <c r="BV31" s="215" t="str">
        <f t="shared" si="32"/>
        <v/>
      </c>
      <c r="BW31" s="215" t="str">
        <f t="shared" si="33"/>
        <v/>
      </c>
      <c r="BX31" s="216" t="str">
        <f t="shared" si="34"/>
        <v/>
      </c>
    </row>
    <row r="32" spans="1:76" s="217" customFormat="1" ht="14.45" customHeight="1" x14ac:dyDescent="0.2">
      <c r="A32" s="168"/>
      <c r="B32" s="206" t="s">
        <v>531</v>
      </c>
      <c r="C32" s="207"/>
      <c r="D32" s="208"/>
      <c r="E32" s="208"/>
      <c r="F32" s="208"/>
      <c r="G32" s="208"/>
      <c r="H32" s="208"/>
      <c r="I32" s="208"/>
      <c r="J32" s="208"/>
      <c r="K32" s="208"/>
      <c r="L32" s="209"/>
      <c r="M32" s="208"/>
      <c r="N32" s="208"/>
      <c r="O32" s="208"/>
      <c r="P32" s="208"/>
      <c r="Q32" s="207"/>
      <c r="R32" s="210"/>
      <c r="S32" s="209"/>
      <c r="T32" s="207"/>
      <c r="U32" s="207"/>
      <c r="V32" s="208"/>
      <c r="W32" s="208"/>
      <c r="X32" s="208"/>
      <c r="Y32" s="208"/>
      <c r="Z32" s="209"/>
      <c r="AA32" s="208">
        <v>32</v>
      </c>
      <c r="AB32" s="208"/>
      <c r="AC32" s="207"/>
      <c r="AD32" s="210"/>
      <c r="AE32" s="208"/>
      <c r="AF32" s="208"/>
      <c r="AG32" s="208"/>
      <c r="AH32" s="208"/>
      <c r="AI32" s="208"/>
      <c r="AJ32" s="211"/>
      <c r="AK32" s="211"/>
      <c r="AL32" s="212"/>
      <c r="AM32" s="212"/>
      <c r="AN32" s="212" t="e">
        <f t="shared" ca="1" si="0"/>
        <v>#NAME?</v>
      </c>
      <c r="AO32" s="213" t="s">
        <v>502</v>
      </c>
      <c r="AP32" s="213" t="str">
        <f t="shared" si="1"/>
        <v>&lt;Delete BuildingType="BUILDING_MILITARY_BASE" /&gt;</v>
      </c>
      <c r="AQ32" s="213" t="s">
        <v>502</v>
      </c>
      <c r="AR32" s="214" t="str">
        <f t="shared" si="2"/>
        <v/>
      </c>
      <c r="AS32" s="215" t="str">
        <f t="shared" si="3"/>
        <v/>
      </c>
      <c r="AT32" s="215" t="str">
        <f t="shared" si="4"/>
        <v/>
      </c>
      <c r="AU32" s="215" t="str">
        <f t="shared" si="5"/>
        <v/>
      </c>
      <c r="AV32" s="215" t="str">
        <f t="shared" si="6"/>
        <v/>
      </c>
      <c r="AW32" s="215" t="str">
        <f t="shared" si="7"/>
        <v/>
      </c>
      <c r="AX32" s="215" t="str">
        <f t="shared" si="8"/>
        <v/>
      </c>
      <c r="AY32" s="215" t="str">
        <f t="shared" si="9"/>
        <v/>
      </c>
      <c r="AZ32" s="215" t="str">
        <f t="shared" si="10"/>
        <v/>
      </c>
      <c r="BA32" s="215" t="str">
        <f t="shared" si="11"/>
        <v/>
      </c>
      <c r="BB32" s="215" t="str">
        <f t="shared" si="12"/>
        <v/>
      </c>
      <c r="BC32" s="215" t="str">
        <f t="shared" si="13"/>
        <v/>
      </c>
      <c r="BD32" s="215" t="str">
        <f t="shared" si="14"/>
        <v/>
      </c>
      <c r="BE32" s="215" t="str">
        <f t="shared" si="15"/>
        <v/>
      </c>
      <c r="BF32" s="215" t="str">
        <f t="shared" si="16"/>
        <v/>
      </c>
      <c r="BG32" s="215" t="str">
        <f t="shared" si="17"/>
        <v/>
      </c>
      <c r="BH32" s="215" t="str">
        <f t="shared" si="18"/>
        <v/>
      </c>
      <c r="BI32" s="215" t="str">
        <f t="shared" si="19"/>
        <v/>
      </c>
      <c r="BJ32" s="215" t="str">
        <f t="shared" si="20"/>
        <v/>
      </c>
      <c r="BK32" s="215" t="str">
        <f t="shared" si="21"/>
        <v/>
      </c>
      <c r="BL32" s="215" t="str">
        <f t="shared" si="22"/>
        <v/>
      </c>
      <c r="BM32" s="215" t="str">
        <f t="shared" si="23"/>
        <v/>
      </c>
      <c r="BN32" s="215" t="str">
        <f t="shared" si="24"/>
        <v/>
      </c>
      <c r="BO32" s="215" t="str">
        <f t="shared" si="25"/>
        <v/>
      </c>
      <c r="BP32" s="215" t="str">
        <f t="shared" si="26"/>
        <v xml:space="preserve">&lt;Row&gt;&lt;BuildingType&gt;BUILDING_MILITARY_BASE&lt;/BuildingType&gt;            &lt;FlavorType&gt;FLAVOR_CITY_DEFENSE&lt;/FlavorType&gt;             &lt;Flavor&gt;32&lt;/Flavor&gt;&lt;/Row&gt; </v>
      </c>
      <c r="BQ32" s="215" t="str">
        <f t="shared" si="27"/>
        <v/>
      </c>
      <c r="BR32" s="215" t="str">
        <f t="shared" si="28"/>
        <v/>
      </c>
      <c r="BS32" s="215" t="str">
        <f t="shared" si="29"/>
        <v/>
      </c>
      <c r="BT32" s="215" t="str">
        <f t="shared" si="30"/>
        <v/>
      </c>
      <c r="BU32" s="215" t="str">
        <f t="shared" si="31"/>
        <v/>
      </c>
      <c r="BV32" s="215" t="str">
        <f t="shared" si="32"/>
        <v/>
      </c>
      <c r="BW32" s="215" t="str">
        <f t="shared" si="33"/>
        <v/>
      </c>
      <c r="BX32" s="216" t="str">
        <f t="shared" si="34"/>
        <v/>
      </c>
    </row>
    <row r="33" spans="1:76" s="217" customFormat="1" ht="14.45" customHeight="1" x14ac:dyDescent="0.2">
      <c r="A33" s="168"/>
      <c r="B33" s="206" t="s">
        <v>532</v>
      </c>
      <c r="C33" s="207"/>
      <c r="D33" s="208">
        <v>4</v>
      </c>
      <c r="E33" s="208"/>
      <c r="F33" s="208"/>
      <c r="G33" s="208"/>
      <c r="H33" s="208"/>
      <c r="I33" s="208"/>
      <c r="J33" s="208"/>
      <c r="K33" s="208"/>
      <c r="L33" s="209"/>
      <c r="M33" s="208"/>
      <c r="N33" s="208"/>
      <c r="O33" s="208"/>
      <c r="P33" s="208"/>
      <c r="Q33" s="207"/>
      <c r="R33" s="210"/>
      <c r="S33" s="209"/>
      <c r="T33" s="207"/>
      <c r="U33" s="207"/>
      <c r="V33" s="208">
        <v>12</v>
      </c>
      <c r="W33" s="208"/>
      <c r="X33" s="208"/>
      <c r="Y33" s="208"/>
      <c r="Z33" s="209">
        <v>8</v>
      </c>
      <c r="AA33" s="208"/>
      <c r="AB33" s="208"/>
      <c r="AC33" s="207"/>
      <c r="AD33" s="210"/>
      <c r="AE33" s="208"/>
      <c r="AF33" s="208"/>
      <c r="AG33" s="208"/>
      <c r="AH33" s="208"/>
      <c r="AI33" s="208"/>
      <c r="AJ33" s="211"/>
      <c r="AK33" s="211"/>
      <c r="AL33" s="212"/>
      <c r="AM33" s="212"/>
      <c r="AN33" s="212" t="e">
        <f t="shared" ca="1" si="0"/>
        <v>#NAME?</v>
      </c>
      <c r="AO33" s="213" t="s">
        <v>502</v>
      </c>
      <c r="AP33" s="213" t="str">
        <f t="shared" si="1"/>
        <v>&lt;Delete BuildingType="BUILDING_MINT" /&gt;</v>
      </c>
      <c r="AQ33" s="213" t="s">
        <v>502</v>
      </c>
      <c r="AR33" s="214" t="str">
        <f t="shared" si="2"/>
        <v/>
      </c>
      <c r="AS33" s="215" t="str">
        <f t="shared" si="3"/>
        <v xml:space="preserve">&lt;Row&gt;&lt;BuildingType&gt;BUILDING_MINT&lt;/BuildingType&gt;                     &lt;FlavorType&gt;FLAVOR_OFFENSE&lt;/FlavorType&gt;                  &lt;Flavor&gt;4&lt;/Flavor&gt;&lt;/Row&gt;  </v>
      </c>
      <c r="AT33" s="215" t="str">
        <f t="shared" si="4"/>
        <v/>
      </c>
      <c r="AU33" s="215" t="str">
        <f t="shared" si="5"/>
        <v/>
      </c>
      <c r="AV33" s="215" t="str">
        <f t="shared" si="6"/>
        <v/>
      </c>
      <c r="AW33" s="215" t="str">
        <f t="shared" si="7"/>
        <v/>
      </c>
      <c r="AX33" s="215" t="str">
        <f t="shared" si="8"/>
        <v/>
      </c>
      <c r="AY33" s="215" t="str">
        <f t="shared" si="9"/>
        <v/>
      </c>
      <c r="AZ33" s="215" t="str">
        <f t="shared" si="10"/>
        <v/>
      </c>
      <c r="BA33" s="215" t="str">
        <f t="shared" si="11"/>
        <v/>
      </c>
      <c r="BB33" s="215" t="str">
        <f t="shared" si="12"/>
        <v/>
      </c>
      <c r="BC33" s="215" t="str">
        <f t="shared" si="13"/>
        <v/>
      </c>
      <c r="BD33" s="215" t="str">
        <f t="shared" si="14"/>
        <v/>
      </c>
      <c r="BE33" s="215" t="str">
        <f t="shared" si="15"/>
        <v/>
      </c>
      <c r="BF33" s="215" t="str">
        <f t="shared" si="16"/>
        <v/>
      </c>
      <c r="BG33" s="215" t="str">
        <f t="shared" si="17"/>
        <v/>
      </c>
      <c r="BH33" s="215" t="str">
        <f t="shared" si="18"/>
        <v/>
      </c>
      <c r="BI33" s="215" t="str">
        <f t="shared" si="19"/>
        <v/>
      </c>
      <c r="BJ33" s="215" t="str">
        <f t="shared" si="20"/>
        <v/>
      </c>
      <c r="BK33" s="215" t="str">
        <f t="shared" si="21"/>
        <v xml:space="preserve">&lt;Row&gt;&lt;BuildingType&gt;BUILDING_MINT&lt;/BuildingType&gt;                     &lt;FlavorType&gt;FLAVOR_GOLD&lt;/FlavorType&gt;                     &lt;Flavor&gt;12&lt;/Flavor&gt;&lt;/Row&gt; </v>
      </c>
      <c r="BL33" s="215" t="str">
        <f t="shared" si="22"/>
        <v/>
      </c>
      <c r="BM33" s="215" t="str">
        <f t="shared" si="23"/>
        <v/>
      </c>
      <c r="BN33" s="215" t="str">
        <f t="shared" si="24"/>
        <v/>
      </c>
      <c r="BO33" s="215" t="str">
        <f t="shared" si="25"/>
        <v xml:space="preserve">&lt;Row&gt;&lt;BuildingType&gt;BUILDING_MINT&lt;/BuildingType&gt;                     &lt;FlavorType&gt;FLAVOR_GREAT_PEOPLE&lt;/FlavorType&gt;             &lt;Flavor&gt;8&lt;/Flavor&gt;&lt;/Row&gt;  </v>
      </c>
      <c r="BP33" s="215" t="str">
        <f t="shared" si="26"/>
        <v/>
      </c>
      <c r="BQ33" s="215" t="str">
        <f t="shared" si="27"/>
        <v/>
      </c>
      <c r="BR33" s="215" t="str">
        <f t="shared" si="28"/>
        <v/>
      </c>
      <c r="BS33" s="215" t="str">
        <f t="shared" si="29"/>
        <v/>
      </c>
      <c r="BT33" s="215" t="str">
        <f t="shared" si="30"/>
        <v/>
      </c>
      <c r="BU33" s="215" t="str">
        <f t="shared" si="31"/>
        <v/>
      </c>
      <c r="BV33" s="215" t="str">
        <f t="shared" si="32"/>
        <v/>
      </c>
      <c r="BW33" s="215" t="str">
        <f t="shared" si="33"/>
        <v/>
      </c>
      <c r="BX33" s="216" t="str">
        <f t="shared" si="34"/>
        <v/>
      </c>
    </row>
    <row r="34" spans="1:76" s="217" customFormat="1" ht="14.45" customHeight="1" x14ac:dyDescent="0.2">
      <c r="A34" s="168"/>
      <c r="B34" s="206" t="s">
        <v>533</v>
      </c>
      <c r="C34" s="207"/>
      <c r="D34" s="208"/>
      <c r="E34" s="208"/>
      <c r="F34" s="208"/>
      <c r="G34" s="208"/>
      <c r="H34" s="208"/>
      <c r="I34" s="208"/>
      <c r="J34" s="208"/>
      <c r="K34" s="208"/>
      <c r="L34" s="209"/>
      <c r="M34" s="208"/>
      <c r="N34" s="208"/>
      <c r="O34" s="208"/>
      <c r="P34" s="208"/>
      <c r="Q34" s="207"/>
      <c r="R34" s="210"/>
      <c r="S34" s="209"/>
      <c r="T34" s="207"/>
      <c r="U34" s="207"/>
      <c r="V34" s="208"/>
      <c r="W34" s="208"/>
      <c r="X34" s="208"/>
      <c r="Y34" s="208">
        <v>4</v>
      </c>
      <c r="Z34" s="209"/>
      <c r="AA34" s="208"/>
      <c r="AB34" s="208"/>
      <c r="AC34" s="207"/>
      <c r="AD34" s="210"/>
      <c r="AE34" s="208"/>
      <c r="AF34" s="208"/>
      <c r="AG34" s="208"/>
      <c r="AH34" s="208"/>
      <c r="AI34" s="208">
        <v>8</v>
      </c>
      <c r="AJ34" s="211"/>
      <c r="AK34" s="218"/>
      <c r="AL34" s="212"/>
      <c r="AM34" s="212"/>
      <c r="AN34" s="212" t="e">
        <f t="shared" ca="1" si="0"/>
        <v>#NAME?</v>
      </c>
      <c r="AO34" s="213" t="s">
        <v>502</v>
      </c>
      <c r="AP34" s="213" t="str">
        <f t="shared" si="1"/>
        <v>&lt;Delete BuildingType="BUILDING_MONASTERY" /&gt;</v>
      </c>
      <c r="AQ34" s="213" t="s">
        <v>502</v>
      </c>
      <c r="AR34" s="214" t="str">
        <f t="shared" si="2"/>
        <v/>
      </c>
      <c r="AS34" s="215" t="str">
        <f t="shared" si="3"/>
        <v/>
      </c>
      <c r="AT34" s="215" t="str">
        <f t="shared" si="4"/>
        <v/>
      </c>
      <c r="AU34" s="215" t="str">
        <f t="shared" si="5"/>
        <v/>
      </c>
      <c r="AV34" s="215" t="str">
        <f t="shared" si="6"/>
        <v/>
      </c>
      <c r="AW34" s="215" t="str">
        <f t="shared" si="7"/>
        <v/>
      </c>
      <c r="AX34" s="215" t="str">
        <f t="shared" si="8"/>
        <v/>
      </c>
      <c r="AY34" s="215" t="str">
        <f t="shared" si="9"/>
        <v/>
      </c>
      <c r="AZ34" s="215" t="str">
        <f t="shared" si="10"/>
        <v/>
      </c>
      <c r="BA34" s="215" t="str">
        <f t="shared" si="11"/>
        <v/>
      </c>
      <c r="BB34" s="215" t="str">
        <f t="shared" si="12"/>
        <v/>
      </c>
      <c r="BC34" s="215" t="str">
        <f t="shared" si="13"/>
        <v/>
      </c>
      <c r="BD34" s="215" t="str">
        <f t="shared" si="14"/>
        <v/>
      </c>
      <c r="BE34" s="215" t="str">
        <f t="shared" si="15"/>
        <v/>
      </c>
      <c r="BF34" s="215" t="str">
        <f t="shared" si="16"/>
        <v/>
      </c>
      <c r="BG34" s="215" t="str">
        <f t="shared" si="17"/>
        <v/>
      </c>
      <c r="BH34" s="215" t="str">
        <f t="shared" si="18"/>
        <v/>
      </c>
      <c r="BI34" s="215" t="str">
        <f t="shared" si="19"/>
        <v/>
      </c>
      <c r="BJ34" s="215" t="str">
        <f t="shared" si="20"/>
        <v/>
      </c>
      <c r="BK34" s="215" t="str">
        <f t="shared" si="21"/>
        <v/>
      </c>
      <c r="BL34" s="215" t="str">
        <f t="shared" si="22"/>
        <v/>
      </c>
      <c r="BM34" s="215" t="str">
        <f t="shared" si="23"/>
        <v/>
      </c>
      <c r="BN34" s="215" t="str">
        <f t="shared" si="24"/>
        <v xml:space="preserve">&lt;Row&gt;&lt;BuildingType&gt;BUILDING_MONASTERY&lt;/BuildingType&gt;                &lt;FlavorType&gt;FLAVOR_CULTURE&lt;/FlavorType&gt;                  &lt;Flavor&gt;4&lt;/Flavor&gt;&lt;/Row&gt;  </v>
      </c>
      <c r="BO34" s="215" t="str">
        <f t="shared" si="25"/>
        <v/>
      </c>
      <c r="BP34" s="215" t="str">
        <f t="shared" si="26"/>
        <v/>
      </c>
      <c r="BQ34" s="215" t="str">
        <f t="shared" si="27"/>
        <v/>
      </c>
      <c r="BR34" s="215" t="str">
        <f t="shared" si="28"/>
        <v/>
      </c>
      <c r="BS34" s="215" t="str">
        <f t="shared" si="29"/>
        <v/>
      </c>
      <c r="BT34" s="215" t="str">
        <f t="shared" si="30"/>
        <v/>
      </c>
      <c r="BU34" s="215" t="str">
        <f t="shared" si="31"/>
        <v/>
      </c>
      <c r="BV34" s="215" t="str">
        <f t="shared" si="32"/>
        <v/>
      </c>
      <c r="BW34" s="215" t="str">
        <f t="shared" si="33"/>
        <v/>
      </c>
      <c r="BX34" s="216" t="str">
        <f t="shared" si="34"/>
        <v xml:space="preserve">&lt;Row&gt;&lt;BuildingType&gt;BUILDING_MONASTERY&lt;/BuildingType&gt;                &lt;FlavorType&gt;FLAVOR_RELIGION&lt;/FlavorType&gt;                 &lt;Flavor&gt;8&lt;/Flavor&gt;&lt;/Row&gt;  </v>
      </c>
    </row>
    <row r="35" spans="1:76" s="202" customFormat="1" ht="14.45" customHeight="1" x14ac:dyDescent="0.2">
      <c r="A35" s="168"/>
      <c r="B35" s="192" t="s">
        <v>534</v>
      </c>
      <c r="C35" s="157"/>
      <c r="D35" s="161">
        <v>4</v>
      </c>
      <c r="E35" s="161"/>
      <c r="F35" s="161"/>
      <c r="G35" s="161"/>
      <c r="H35" s="161"/>
      <c r="I35" s="161"/>
      <c r="J35" s="161"/>
      <c r="K35" s="161"/>
      <c r="L35" s="193"/>
      <c r="M35" s="161"/>
      <c r="N35" s="161"/>
      <c r="O35" s="161"/>
      <c r="P35" s="161"/>
      <c r="Q35" s="157"/>
      <c r="R35" s="194"/>
      <c r="S35" s="193"/>
      <c r="T35" s="161"/>
      <c r="U35" s="157"/>
      <c r="V35" s="161"/>
      <c r="W35" s="161"/>
      <c r="X35" s="161"/>
      <c r="Y35" s="161">
        <v>9</v>
      </c>
      <c r="Z35" s="193">
        <v>4</v>
      </c>
      <c r="AA35" s="161"/>
      <c r="AB35" s="161"/>
      <c r="AC35" s="157"/>
      <c r="AD35" s="194"/>
      <c r="AE35" s="161"/>
      <c r="AF35" s="161"/>
      <c r="AG35" s="161"/>
      <c r="AH35" s="161"/>
      <c r="AI35" s="161"/>
      <c r="AJ35" s="195"/>
      <c r="AK35" s="196"/>
      <c r="AL35" s="197"/>
      <c r="AM35" s="197"/>
      <c r="AN35" s="197" t="e">
        <f t="shared" ref="AN35:AN61" ca="1" si="35">STRJOIN(AR35:BX35,"")</f>
        <v>#NAME?</v>
      </c>
      <c r="AO35" s="198" t="s">
        <v>502</v>
      </c>
      <c r="AP35" s="198" t="str">
        <f t="shared" ref="AP35:AP66" si="36">IF(B35=0,"","&lt;Delete BuildingType=""BUILDING_"&amp;UPPER($B35)&amp;""" /&gt;")</f>
        <v>&lt;Delete BuildingType="BUILDING_MONUMENT" /&gt;</v>
      </c>
      <c r="AQ35" s="198" t="s">
        <v>502</v>
      </c>
      <c r="AR35" s="199" t="str">
        <f t="shared" ref="AR35:AR66" si="37">IF(C35=0,"","&lt;Row&gt;&lt;BuildingType&gt;BUILDING_"&amp;UPPER($B35)&amp;"&lt;/BuildingType&gt;"&amp;REPT(" ",25-LEN($B35))&amp;"&lt;FlavorType&gt;FLAVOR_"&amp;UPPER(C$1)&amp;"&lt;/FlavorType&gt;"&amp;REPT(" ",25-LEN(C$1))&amp;"&lt;Flavor&gt;"&amp;C35&amp;"&lt;/Flavor&gt;&lt;/Row&gt;"&amp;REPT(" ",3-LEN(C35)))</f>
        <v/>
      </c>
      <c r="AS35" s="200" t="str">
        <f t="shared" ref="AS35:AS66" si="38">IF(D35=0,"","&lt;Row&gt;&lt;BuildingType&gt;BUILDING_"&amp;UPPER($B35)&amp;"&lt;/BuildingType&gt;"&amp;REPT(" ",25-LEN($B35))&amp;"&lt;FlavorType&gt;FLAVOR_"&amp;UPPER(D$1)&amp;"&lt;/FlavorType&gt;"&amp;REPT(" ",25-LEN(D$1))&amp;"&lt;Flavor&gt;"&amp;D35&amp;"&lt;/Flavor&gt;&lt;/Row&gt;"&amp;REPT(" ",3-LEN(D35)))</f>
        <v xml:space="preserve">&lt;Row&gt;&lt;BuildingType&gt;BUILDING_MONUMENT&lt;/BuildingType&gt;                 &lt;FlavorType&gt;FLAVOR_OFFENSE&lt;/FlavorType&gt;                  &lt;Flavor&gt;4&lt;/Flavor&gt;&lt;/Row&gt;  </v>
      </c>
      <c r="AT35" s="200" t="str">
        <f t="shared" ref="AT35:AT66" si="39">IF(E35=0,"","&lt;Row&gt;&lt;BuildingType&gt;BUILDING_"&amp;UPPER($B35)&amp;"&lt;/BuildingType&gt;"&amp;REPT(" ",25-LEN($B35))&amp;"&lt;FlavorType&gt;FLAVOR_"&amp;UPPER(E$1)&amp;"&lt;/FlavorType&gt;"&amp;REPT(" ",25-LEN(E$1))&amp;"&lt;Flavor&gt;"&amp;E35&amp;"&lt;/Flavor&gt;&lt;/Row&gt;"&amp;REPT(" ",3-LEN(E35)))</f>
        <v/>
      </c>
      <c r="AU35" s="200" t="str">
        <f t="shared" ref="AU35:AU66" si="40">IF(F35=0,"","&lt;Row&gt;&lt;BuildingType&gt;BUILDING_"&amp;UPPER($B35)&amp;"&lt;/BuildingType&gt;"&amp;REPT(" ",25-LEN($B35))&amp;"&lt;FlavorType&gt;FLAVOR_"&amp;UPPER(F$1)&amp;"&lt;/FlavorType&gt;"&amp;REPT(" ",25-LEN(F$1))&amp;"&lt;Flavor&gt;"&amp;F35&amp;"&lt;/Flavor&gt;&lt;/Row&gt;"&amp;REPT(" ",3-LEN(F35)))</f>
        <v/>
      </c>
      <c r="AV35" s="200" t="str">
        <f t="shared" ref="AV35:AV66" si="41">IF(G35=0,"","&lt;Row&gt;&lt;BuildingType&gt;BUILDING_"&amp;UPPER($B35)&amp;"&lt;/BuildingType&gt;"&amp;REPT(" ",25-LEN($B35))&amp;"&lt;FlavorType&gt;FLAVOR_"&amp;UPPER(G$1)&amp;"&lt;/FlavorType&gt;"&amp;REPT(" ",25-LEN(G$1))&amp;"&lt;Flavor&gt;"&amp;G35&amp;"&lt;/Flavor&gt;&lt;/Row&gt;"&amp;REPT(" ",3-LEN(G35)))</f>
        <v/>
      </c>
      <c r="AW35" s="200" t="str">
        <f t="shared" ref="AW35:AW66" si="42">IF(H35=0,"","&lt;Row&gt;&lt;BuildingType&gt;BUILDING_"&amp;UPPER($B35)&amp;"&lt;/BuildingType&gt;"&amp;REPT(" ",25-LEN($B35))&amp;"&lt;FlavorType&gt;FLAVOR_"&amp;UPPER(H$1)&amp;"&lt;/FlavorType&gt;"&amp;REPT(" ",25-LEN(H$1))&amp;"&lt;Flavor&gt;"&amp;H35&amp;"&lt;/Flavor&gt;&lt;/Row&gt;"&amp;REPT(" ",3-LEN(H35)))</f>
        <v/>
      </c>
      <c r="AX35" s="200" t="str">
        <f t="shared" ref="AX35:AX66" si="43">IF(I35=0,"","&lt;Row&gt;&lt;BuildingType&gt;BUILDING_"&amp;UPPER($B35)&amp;"&lt;/BuildingType&gt;"&amp;REPT(" ",25-LEN($B35))&amp;"&lt;FlavorType&gt;FLAVOR_"&amp;UPPER(I$1)&amp;"&lt;/FlavorType&gt;"&amp;REPT(" ",25-LEN(I$1))&amp;"&lt;Flavor&gt;"&amp;I35&amp;"&lt;/Flavor&gt;&lt;/Row&gt;"&amp;REPT(" ",3-LEN(I35)))</f>
        <v/>
      </c>
      <c r="AY35" s="200" t="str">
        <f t="shared" ref="AY35:AY66" si="44">IF(J35=0,"","&lt;Row&gt;&lt;BuildingType&gt;BUILDING_"&amp;UPPER($B35)&amp;"&lt;/BuildingType&gt;"&amp;REPT(" ",25-LEN($B35))&amp;"&lt;FlavorType&gt;FLAVOR_"&amp;UPPER(J$1)&amp;"&lt;/FlavorType&gt;"&amp;REPT(" ",25-LEN(J$1))&amp;"&lt;Flavor&gt;"&amp;J35&amp;"&lt;/Flavor&gt;&lt;/Row&gt;"&amp;REPT(" ",3-LEN(J35)))</f>
        <v/>
      </c>
      <c r="AZ35" s="200" t="str">
        <f t="shared" ref="AZ35:AZ66" si="45">IF(K35=0,"","&lt;Row&gt;&lt;BuildingType&gt;BUILDING_"&amp;UPPER($B35)&amp;"&lt;/BuildingType&gt;"&amp;REPT(" ",25-LEN($B35))&amp;"&lt;FlavorType&gt;FLAVOR_"&amp;UPPER(K$1)&amp;"&lt;/FlavorType&gt;"&amp;REPT(" ",25-LEN(K$1))&amp;"&lt;Flavor&gt;"&amp;K35&amp;"&lt;/Flavor&gt;&lt;/Row&gt;"&amp;REPT(" ",3-LEN(K35)))</f>
        <v/>
      </c>
      <c r="BA35" s="200" t="str">
        <f t="shared" ref="BA35:BA66" si="46">IF(L35=0,"","&lt;Row&gt;&lt;BuildingType&gt;BUILDING_"&amp;UPPER($B35)&amp;"&lt;/BuildingType&gt;"&amp;REPT(" ",25-LEN($B35))&amp;"&lt;FlavorType&gt;FLAVOR_"&amp;UPPER(L$1)&amp;"&lt;/FlavorType&gt;"&amp;REPT(" ",25-LEN(L$1))&amp;"&lt;Flavor&gt;"&amp;L35&amp;"&lt;/Flavor&gt;&lt;/Row&gt;"&amp;REPT(" ",3-LEN(L35)))</f>
        <v/>
      </c>
      <c r="BB35" s="200" t="str">
        <f t="shared" ref="BB35:BB66" si="47">IF(M35=0,"","&lt;Row&gt;&lt;BuildingType&gt;BUILDING_"&amp;UPPER($B35)&amp;"&lt;/BuildingType&gt;"&amp;REPT(" ",25-LEN($B35))&amp;"&lt;FlavorType&gt;FLAVOR_"&amp;UPPER(M$1)&amp;"&lt;/FlavorType&gt;"&amp;REPT(" ",25-LEN(M$1))&amp;"&lt;Flavor&gt;"&amp;M35&amp;"&lt;/Flavor&gt;&lt;/Row&gt;"&amp;REPT(" ",3-LEN(M35)))</f>
        <v/>
      </c>
      <c r="BC35" s="200" t="str">
        <f t="shared" ref="BC35:BC66" si="48">IF(N35=0,"","&lt;Row&gt;&lt;BuildingType&gt;BUILDING_"&amp;UPPER($B35)&amp;"&lt;/BuildingType&gt;"&amp;REPT(" ",25-LEN($B35))&amp;"&lt;FlavorType&gt;FLAVOR_"&amp;UPPER(N$1)&amp;"&lt;/FlavorType&gt;"&amp;REPT(" ",25-LEN(N$1))&amp;"&lt;Flavor&gt;"&amp;N35&amp;"&lt;/Flavor&gt;&lt;/Row&gt;"&amp;REPT(" ",3-LEN(N35)))</f>
        <v/>
      </c>
      <c r="BD35" s="200" t="str">
        <f t="shared" ref="BD35:BD66" si="49">IF(O35=0,"","&lt;Row&gt;&lt;BuildingType&gt;BUILDING_"&amp;UPPER($B35)&amp;"&lt;/BuildingType&gt;"&amp;REPT(" ",25-LEN($B35))&amp;"&lt;FlavorType&gt;FLAVOR_"&amp;UPPER(O$1)&amp;"&lt;/FlavorType&gt;"&amp;REPT(" ",25-LEN(O$1))&amp;"&lt;Flavor&gt;"&amp;O35&amp;"&lt;/Flavor&gt;&lt;/Row&gt;"&amp;REPT(" ",3-LEN(O35)))</f>
        <v/>
      </c>
      <c r="BE35" s="200" t="str">
        <f t="shared" ref="BE35:BE66" si="50">IF(P35=0,"","&lt;Row&gt;&lt;BuildingType&gt;BUILDING_"&amp;UPPER($B35)&amp;"&lt;/BuildingType&gt;"&amp;REPT(" ",25-LEN($B35))&amp;"&lt;FlavorType&gt;FLAVOR_"&amp;UPPER(P$1)&amp;"&lt;/FlavorType&gt;"&amp;REPT(" ",25-LEN(P$1))&amp;"&lt;Flavor&gt;"&amp;P35&amp;"&lt;/Flavor&gt;&lt;/Row&gt;"&amp;REPT(" ",3-LEN(P35)))</f>
        <v/>
      </c>
      <c r="BF35" s="200" t="str">
        <f t="shared" ref="BF35:BF66" si="51">IF(Q35=0,"","&lt;Row&gt;&lt;BuildingType&gt;BUILDING_"&amp;UPPER($B35)&amp;"&lt;/BuildingType&gt;"&amp;REPT(" ",25-LEN($B35))&amp;"&lt;FlavorType&gt;FLAVOR_"&amp;UPPER(Q$1)&amp;"&lt;/FlavorType&gt;"&amp;REPT(" ",25-LEN(Q$1))&amp;"&lt;Flavor&gt;"&amp;Q35&amp;"&lt;/Flavor&gt;&lt;/Row&gt;"&amp;REPT(" ",3-LEN(Q35)))</f>
        <v/>
      </c>
      <c r="BG35" s="200" t="str">
        <f t="shared" ref="BG35:BG66" si="52">IF(R35=0,"","&lt;Row&gt;&lt;BuildingType&gt;BUILDING_"&amp;UPPER($B35)&amp;"&lt;/BuildingType&gt;"&amp;REPT(" ",25-LEN($B35))&amp;"&lt;FlavorType&gt;FLAVOR_"&amp;UPPER(R$1)&amp;"&lt;/FlavorType&gt;"&amp;REPT(" ",25-LEN(R$1))&amp;"&lt;Flavor&gt;"&amp;R35&amp;"&lt;/Flavor&gt;&lt;/Row&gt;"&amp;REPT(" ",3-LEN(R35)))</f>
        <v/>
      </c>
      <c r="BH35" s="200" t="str">
        <f t="shared" ref="BH35:BH66" si="53">IF(S35=0,"","&lt;Row&gt;&lt;BuildingType&gt;BUILDING_"&amp;UPPER($B35)&amp;"&lt;/BuildingType&gt;"&amp;REPT(" ",25-LEN($B35))&amp;"&lt;FlavorType&gt;FLAVOR_"&amp;UPPER(S$1)&amp;"&lt;/FlavorType&gt;"&amp;REPT(" ",25-LEN(S$1))&amp;"&lt;Flavor&gt;"&amp;S35&amp;"&lt;/Flavor&gt;&lt;/Row&gt;"&amp;REPT(" ",3-LEN(S35)))</f>
        <v/>
      </c>
      <c r="BI35" s="200" t="str">
        <f t="shared" ref="BI35:BI66" si="54">IF(T35=0,"","&lt;Row&gt;&lt;BuildingType&gt;BUILDING_"&amp;UPPER($B35)&amp;"&lt;/BuildingType&gt;"&amp;REPT(" ",25-LEN($B35))&amp;"&lt;FlavorType&gt;FLAVOR_"&amp;UPPER(T$1)&amp;"&lt;/FlavorType&gt;"&amp;REPT(" ",25-LEN(T$1))&amp;"&lt;Flavor&gt;"&amp;T35&amp;"&lt;/Flavor&gt;&lt;/Row&gt;"&amp;REPT(" ",3-LEN(T35)))</f>
        <v/>
      </c>
      <c r="BJ35" s="200" t="str">
        <f t="shared" ref="BJ35:BJ66" si="55">IF(U35=0,"","&lt;Row&gt;&lt;BuildingType&gt;BUILDING_"&amp;UPPER($B35)&amp;"&lt;/BuildingType&gt;"&amp;REPT(" ",25-LEN($B35))&amp;"&lt;FlavorType&gt;FLAVOR_"&amp;UPPER(U$1)&amp;"&lt;/FlavorType&gt;"&amp;REPT(" ",25-LEN(U$1))&amp;"&lt;Flavor&gt;"&amp;U35&amp;"&lt;/Flavor&gt;&lt;/Row&gt;"&amp;REPT(" ",3-LEN(U35)))</f>
        <v/>
      </c>
      <c r="BK35" s="200" t="str">
        <f t="shared" ref="BK35:BK66" si="56">IF(V35=0,"","&lt;Row&gt;&lt;BuildingType&gt;BUILDING_"&amp;UPPER($B35)&amp;"&lt;/BuildingType&gt;"&amp;REPT(" ",25-LEN($B35))&amp;"&lt;FlavorType&gt;FLAVOR_"&amp;UPPER(V$1)&amp;"&lt;/FlavorType&gt;"&amp;REPT(" ",25-LEN(V$1))&amp;"&lt;Flavor&gt;"&amp;V35&amp;"&lt;/Flavor&gt;&lt;/Row&gt;"&amp;REPT(" ",3-LEN(V35)))</f>
        <v/>
      </c>
      <c r="BL35" s="200" t="str">
        <f t="shared" ref="BL35:BL66" si="57">IF(W35=0,"","&lt;Row&gt;&lt;BuildingType&gt;BUILDING_"&amp;UPPER($B35)&amp;"&lt;/BuildingType&gt;"&amp;REPT(" ",25-LEN($B35))&amp;"&lt;FlavorType&gt;FLAVOR_"&amp;UPPER(W$1)&amp;"&lt;/FlavorType&gt;"&amp;REPT(" ",25-LEN(W$1))&amp;"&lt;Flavor&gt;"&amp;W35&amp;"&lt;/Flavor&gt;&lt;/Row&gt;"&amp;REPT(" ",3-LEN(W35)))</f>
        <v/>
      </c>
      <c r="BM35" s="200" t="str">
        <f t="shared" ref="BM35:BM66" si="58">IF(X35=0,"","&lt;Row&gt;&lt;BuildingType&gt;BUILDING_"&amp;UPPER($B35)&amp;"&lt;/BuildingType&gt;"&amp;REPT(" ",25-LEN($B35))&amp;"&lt;FlavorType&gt;FLAVOR_"&amp;UPPER(X$1)&amp;"&lt;/FlavorType&gt;"&amp;REPT(" ",25-LEN(X$1))&amp;"&lt;Flavor&gt;"&amp;X35&amp;"&lt;/Flavor&gt;&lt;/Row&gt;"&amp;REPT(" ",3-LEN(X35)))</f>
        <v/>
      </c>
      <c r="BN35" s="200" t="str">
        <f t="shared" ref="BN35:BN66" si="59">IF(Y35=0,"","&lt;Row&gt;&lt;BuildingType&gt;BUILDING_"&amp;UPPER($B35)&amp;"&lt;/BuildingType&gt;"&amp;REPT(" ",25-LEN($B35))&amp;"&lt;FlavorType&gt;FLAVOR_"&amp;UPPER(Y$1)&amp;"&lt;/FlavorType&gt;"&amp;REPT(" ",25-LEN(Y$1))&amp;"&lt;Flavor&gt;"&amp;Y35&amp;"&lt;/Flavor&gt;&lt;/Row&gt;"&amp;REPT(" ",3-LEN(Y35)))</f>
        <v xml:space="preserve">&lt;Row&gt;&lt;BuildingType&gt;BUILDING_MONUMENT&lt;/BuildingType&gt;                 &lt;FlavorType&gt;FLAVOR_CULTURE&lt;/FlavorType&gt;                  &lt;Flavor&gt;9&lt;/Flavor&gt;&lt;/Row&gt;  </v>
      </c>
      <c r="BO35" s="200" t="str">
        <f t="shared" ref="BO35:BO66" si="60">IF(Z35=0,"","&lt;Row&gt;&lt;BuildingType&gt;BUILDING_"&amp;UPPER($B35)&amp;"&lt;/BuildingType&gt;"&amp;REPT(" ",25-LEN($B35))&amp;"&lt;FlavorType&gt;FLAVOR_"&amp;UPPER(Z$1)&amp;"&lt;/FlavorType&gt;"&amp;REPT(" ",25-LEN(Z$1))&amp;"&lt;Flavor&gt;"&amp;Z35&amp;"&lt;/Flavor&gt;&lt;/Row&gt;"&amp;REPT(" ",3-LEN(Z35)))</f>
        <v xml:space="preserve">&lt;Row&gt;&lt;BuildingType&gt;BUILDING_MONUMENT&lt;/BuildingType&gt;                 &lt;FlavorType&gt;FLAVOR_GREAT_PEOPLE&lt;/FlavorType&gt;             &lt;Flavor&gt;4&lt;/Flavor&gt;&lt;/Row&gt;  </v>
      </c>
      <c r="BP35" s="200" t="str">
        <f t="shared" ref="BP35:BP66" si="61">IF(AA35=0,"","&lt;Row&gt;&lt;BuildingType&gt;BUILDING_"&amp;UPPER($B35)&amp;"&lt;/BuildingType&gt;"&amp;REPT(" ",25-LEN($B35))&amp;"&lt;FlavorType&gt;FLAVOR_"&amp;UPPER(AA$1)&amp;"&lt;/FlavorType&gt;"&amp;REPT(" ",25-LEN(AA$1))&amp;"&lt;Flavor&gt;"&amp;AA35&amp;"&lt;/Flavor&gt;&lt;/Row&gt;"&amp;REPT(" ",3-LEN(AA35)))</f>
        <v/>
      </c>
      <c r="BQ35" s="200" t="str">
        <f t="shared" ref="BQ35:BQ66" si="62">IF(AB35=0,"","&lt;Row&gt;&lt;BuildingType&gt;BUILDING_"&amp;UPPER($B35)&amp;"&lt;/BuildingType&gt;"&amp;REPT(" ",25-LEN($B35))&amp;"&lt;FlavorType&gt;FLAVOR_"&amp;UPPER(AB$1)&amp;"&lt;/FlavorType&gt;"&amp;REPT(" ",25-LEN(AB$1))&amp;"&lt;Flavor&gt;"&amp;AB35&amp;"&lt;/Flavor&gt;&lt;/Row&gt;"&amp;REPT(" ",3-LEN(AB35)))</f>
        <v/>
      </c>
      <c r="BR35" s="200" t="str">
        <f t="shared" ref="BR35:BR66" si="63">IF(AC35=0,"","&lt;Row&gt;&lt;BuildingType&gt;BUILDING_"&amp;UPPER($B35)&amp;"&lt;/BuildingType&gt;"&amp;REPT(" ",25-LEN($B35))&amp;"&lt;FlavorType&gt;FLAVOR_"&amp;UPPER(AC$1)&amp;"&lt;/FlavorType&gt;"&amp;REPT(" ",25-LEN(AC$1))&amp;"&lt;Flavor&gt;"&amp;AC35&amp;"&lt;/Flavor&gt;&lt;/Row&gt;"&amp;REPT(" ",3-LEN(AC35)))</f>
        <v/>
      </c>
      <c r="BS35" s="200" t="str">
        <f t="shared" ref="BS35:BS66" si="64">IF(AD35=0,"","&lt;Row&gt;&lt;BuildingType&gt;BUILDING_"&amp;UPPER($B35)&amp;"&lt;/BuildingType&gt;"&amp;REPT(" ",25-LEN($B35))&amp;"&lt;FlavorType&gt;FLAVOR_"&amp;UPPER(AD$1)&amp;"&lt;/FlavorType&gt;"&amp;REPT(" ",25-LEN(AD$1))&amp;"&lt;Flavor&gt;"&amp;AD35&amp;"&lt;/Flavor&gt;&lt;/Row&gt;"&amp;REPT(" ",3-LEN(AD35)))</f>
        <v/>
      </c>
      <c r="BT35" s="200" t="str">
        <f t="shared" ref="BT35:BT66" si="65">IF(AE35=0,"","&lt;Row&gt;&lt;BuildingType&gt;BUILDING_"&amp;UPPER($B35)&amp;"&lt;/BuildingType&gt;"&amp;REPT(" ",25-LEN($B35))&amp;"&lt;FlavorType&gt;FLAVOR_"&amp;UPPER(AE$1)&amp;"&lt;/FlavorType&gt;"&amp;REPT(" ",25-LEN(AE$1))&amp;"&lt;Flavor&gt;"&amp;AE35&amp;"&lt;/Flavor&gt;&lt;/Row&gt;"&amp;REPT(" ",3-LEN(AE35)))</f>
        <v/>
      </c>
      <c r="BU35" s="200" t="str">
        <f t="shared" ref="BU35:BU66" si="66">IF(AF35=0,"","&lt;Row&gt;&lt;BuildingType&gt;BUILDING_"&amp;UPPER($B35)&amp;"&lt;/BuildingType&gt;"&amp;REPT(" ",25-LEN($B35))&amp;"&lt;FlavorType&gt;FLAVOR_"&amp;UPPER(AF$1)&amp;"&lt;/FlavorType&gt;"&amp;REPT(" ",25-LEN(AF$1))&amp;"&lt;Flavor&gt;"&amp;AF35&amp;"&lt;/Flavor&gt;&lt;/Row&gt;"&amp;REPT(" ",3-LEN(AF35)))</f>
        <v/>
      </c>
      <c r="BV35" s="200" t="str">
        <f t="shared" ref="BV35:BV66" si="67">IF(AG35=0,"","&lt;Row&gt;&lt;BuildingType&gt;BUILDING_"&amp;UPPER($B35)&amp;"&lt;/BuildingType&gt;"&amp;REPT(" ",25-LEN($B35))&amp;"&lt;FlavorType&gt;FLAVOR_"&amp;UPPER(AG$1)&amp;"&lt;/FlavorType&gt;"&amp;REPT(" ",25-LEN(AG$1))&amp;"&lt;Flavor&gt;"&amp;AG35&amp;"&lt;/Flavor&gt;&lt;/Row&gt;"&amp;REPT(" ",3-LEN(AG35)))</f>
        <v/>
      </c>
      <c r="BW35" s="200" t="str">
        <f t="shared" ref="BW35:BW66" si="68">IF(AH35=0,"","&lt;Row&gt;&lt;BuildingType&gt;BUILDING_"&amp;UPPER($B35)&amp;"&lt;/BuildingType&gt;"&amp;REPT(" ",25-LEN($B35))&amp;"&lt;FlavorType&gt;FLAVOR_"&amp;UPPER(AH$1)&amp;"&lt;/FlavorType&gt;"&amp;REPT(" ",25-LEN(AH$1))&amp;"&lt;Flavor&gt;"&amp;AH35&amp;"&lt;/Flavor&gt;&lt;/Row&gt;"&amp;REPT(" ",3-LEN(AH35)))</f>
        <v/>
      </c>
      <c r="BX35" s="201" t="str">
        <f t="shared" ref="BX35:BX66" si="69">IF(AI35=0,"","&lt;Row&gt;&lt;BuildingType&gt;BUILDING_"&amp;UPPER($B35)&amp;"&lt;/BuildingType&gt;"&amp;REPT(" ",25-LEN($B35))&amp;"&lt;FlavorType&gt;FLAVOR_"&amp;UPPER(AI$1)&amp;"&lt;/FlavorType&gt;"&amp;REPT(" ",25-LEN(AI$1))&amp;"&lt;Flavor&gt;"&amp;AI35&amp;"&lt;/Flavor&gt;&lt;/Row&gt;"&amp;REPT(" ",3-LEN(AI35)))</f>
        <v/>
      </c>
    </row>
    <row r="36" spans="1:76" s="202" customFormat="1" ht="14.45" customHeight="1" x14ac:dyDescent="0.2">
      <c r="A36" s="168"/>
      <c r="B36" s="192" t="s">
        <v>535</v>
      </c>
      <c r="C36" s="157"/>
      <c r="D36" s="161"/>
      <c r="E36" s="161"/>
      <c r="F36" s="161"/>
      <c r="G36" s="161"/>
      <c r="H36" s="161"/>
      <c r="I36" s="161"/>
      <c r="J36" s="161"/>
      <c r="K36" s="161"/>
      <c r="L36" s="193"/>
      <c r="M36" s="161"/>
      <c r="N36" s="161"/>
      <c r="O36" s="161"/>
      <c r="P36" s="161"/>
      <c r="Q36" s="157"/>
      <c r="R36" s="194"/>
      <c r="S36" s="193"/>
      <c r="T36" s="157">
        <v>4</v>
      </c>
      <c r="U36" s="157"/>
      <c r="V36" s="161"/>
      <c r="W36" s="161"/>
      <c r="X36" s="161"/>
      <c r="Y36" s="161">
        <v>4</v>
      </c>
      <c r="Z36" s="193"/>
      <c r="AA36" s="161"/>
      <c r="AB36" s="161"/>
      <c r="AC36" s="157"/>
      <c r="AD36" s="194"/>
      <c r="AE36" s="161"/>
      <c r="AF36" s="161"/>
      <c r="AG36" s="161"/>
      <c r="AH36" s="161"/>
      <c r="AI36" s="161">
        <v>8</v>
      </c>
      <c r="AJ36" s="195"/>
      <c r="AK36" s="195"/>
      <c r="AL36" s="197"/>
      <c r="AM36" s="197"/>
      <c r="AN36" s="197" t="e">
        <f t="shared" ca="1" si="35"/>
        <v>#NAME?</v>
      </c>
      <c r="AO36" s="198" t="s">
        <v>502</v>
      </c>
      <c r="AP36" s="198" t="str">
        <f t="shared" si="36"/>
        <v>&lt;Delete BuildingType="BUILDING_MOSQUE" /&gt;</v>
      </c>
      <c r="AQ36" s="198" t="s">
        <v>502</v>
      </c>
      <c r="AR36" s="203" t="str">
        <f t="shared" si="37"/>
        <v/>
      </c>
      <c r="AS36" s="204" t="str">
        <f t="shared" si="38"/>
        <v/>
      </c>
      <c r="AT36" s="204" t="str">
        <f t="shared" si="39"/>
        <v/>
      </c>
      <c r="AU36" s="204" t="str">
        <f t="shared" si="40"/>
        <v/>
      </c>
      <c r="AV36" s="204" t="str">
        <f t="shared" si="41"/>
        <v/>
      </c>
      <c r="AW36" s="204" t="str">
        <f t="shared" si="42"/>
        <v/>
      </c>
      <c r="AX36" s="204" t="str">
        <f t="shared" si="43"/>
        <v/>
      </c>
      <c r="AY36" s="204" t="str">
        <f t="shared" si="44"/>
        <v/>
      </c>
      <c r="AZ36" s="204" t="str">
        <f t="shared" si="45"/>
        <v/>
      </c>
      <c r="BA36" s="204" t="str">
        <f t="shared" si="46"/>
        <v/>
      </c>
      <c r="BB36" s="204" t="str">
        <f t="shared" si="47"/>
        <v/>
      </c>
      <c r="BC36" s="204" t="str">
        <f t="shared" si="48"/>
        <v/>
      </c>
      <c r="BD36" s="204" t="str">
        <f t="shared" si="49"/>
        <v/>
      </c>
      <c r="BE36" s="204" t="str">
        <f t="shared" si="50"/>
        <v/>
      </c>
      <c r="BF36" s="204" t="str">
        <f t="shared" si="51"/>
        <v/>
      </c>
      <c r="BG36" s="204" t="str">
        <f t="shared" si="52"/>
        <v/>
      </c>
      <c r="BH36" s="204" t="str">
        <f t="shared" si="53"/>
        <v/>
      </c>
      <c r="BI36" s="204" t="str">
        <f t="shared" si="54"/>
        <v xml:space="preserve">&lt;Row&gt;&lt;BuildingType&gt;BUILDING_MOSQUE&lt;/BuildingType&gt;                   &lt;FlavorType&gt;FLAVOR_HAPPINESS&lt;/FlavorType&gt;                &lt;Flavor&gt;4&lt;/Flavor&gt;&lt;/Row&gt;  </v>
      </c>
      <c r="BJ36" s="204" t="str">
        <f t="shared" si="55"/>
        <v/>
      </c>
      <c r="BK36" s="204" t="str">
        <f t="shared" si="56"/>
        <v/>
      </c>
      <c r="BL36" s="204" t="str">
        <f t="shared" si="57"/>
        <v/>
      </c>
      <c r="BM36" s="204" t="str">
        <f t="shared" si="58"/>
        <v/>
      </c>
      <c r="BN36" s="204" t="str">
        <f t="shared" si="59"/>
        <v xml:space="preserve">&lt;Row&gt;&lt;BuildingType&gt;BUILDING_MOSQUE&lt;/BuildingType&gt;                   &lt;FlavorType&gt;FLAVOR_CULTURE&lt;/FlavorType&gt;                  &lt;Flavor&gt;4&lt;/Flavor&gt;&lt;/Row&gt;  </v>
      </c>
      <c r="BO36" s="204" t="str">
        <f t="shared" si="60"/>
        <v/>
      </c>
      <c r="BP36" s="204" t="str">
        <f t="shared" si="61"/>
        <v/>
      </c>
      <c r="BQ36" s="204" t="str">
        <f t="shared" si="62"/>
        <v/>
      </c>
      <c r="BR36" s="204" t="str">
        <f t="shared" si="63"/>
        <v/>
      </c>
      <c r="BS36" s="204" t="str">
        <f t="shared" si="64"/>
        <v/>
      </c>
      <c r="BT36" s="204" t="str">
        <f t="shared" si="65"/>
        <v/>
      </c>
      <c r="BU36" s="204" t="str">
        <f t="shared" si="66"/>
        <v/>
      </c>
      <c r="BV36" s="204" t="str">
        <f t="shared" si="67"/>
        <v/>
      </c>
      <c r="BW36" s="204" t="str">
        <f t="shared" si="68"/>
        <v/>
      </c>
      <c r="BX36" s="205" t="str">
        <f t="shared" si="69"/>
        <v xml:space="preserve">&lt;Row&gt;&lt;BuildingType&gt;BUILDING_MOSQUE&lt;/BuildingType&gt;                   &lt;FlavorType&gt;FLAVOR_RELIGION&lt;/FlavorType&gt;                 &lt;Flavor&gt;8&lt;/Flavor&gt;&lt;/Row&gt;  </v>
      </c>
    </row>
    <row r="37" spans="1:76" s="202" customFormat="1" ht="14.45" customHeight="1" x14ac:dyDescent="0.2">
      <c r="A37" s="168"/>
      <c r="B37" s="192" t="s">
        <v>536</v>
      </c>
      <c r="C37" s="157"/>
      <c r="D37" s="161"/>
      <c r="E37" s="161"/>
      <c r="F37" s="161"/>
      <c r="G37" s="161"/>
      <c r="H37" s="161"/>
      <c r="I37" s="161"/>
      <c r="J37" s="161"/>
      <c r="K37" s="161"/>
      <c r="L37" s="193"/>
      <c r="M37" s="161"/>
      <c r="N37" s="161"/>
      <c r="O37" s="161"/>
      <c r="P37" s="161"/>
      <c r="Q37" s="157"/>
      <c r="R37" s="194"/>
      <c r="S37" s="193"/>
      <c r="T37" s="157"/>
      <c r="U37" s="157"/>
      <c r="V37" s="161"/>
      <c r="W37" s="161"/>
      <c r="X37" s="161"/>
      <c r="Y37" s="161">
        <v>24</v>
      </c>
      <c r="Z37" s="193">
        <v>8</v>
      </c>
      <c r="AA37" s="161"/>
      <c r="AB37" s="161"/>
      <c r="AC37" s="157"/>
      <c r="AD37" s="194"/>
      <c r="AE37" s="161"/>
      <c r="AF37" s="161"/>
      <c r="AG37" s="161"/>
      <c r="AH37" s="161"/>
      <c r="AI37" s="161"/>
      <c r="AJ37" s="195"/>
      <c r="AK37" s="195"/>
      <c r="AL37" s="197"/>
      <c r="AM37" s="197"/>
      <c r="AN37" s="197" t="e">
        <f t="shared" ca="1" si="35"/>
        <v>#NAME?</v>
      </c>
      <c r="AO37" s="198" t="s">
        <v>502</v>
      </c>
      <c r="AP37" s="198" t="str">
        <f t="shared" si="36"/>
        <v>&lt;Delete BuildingType="BUILDING_MUSEUM" /&gt;</v>
      </c>
      <c r="AQ37" s="198" t="s">
        <v>502</v>
      </c>
      <c r="AR37" s="203" t="str">
        <f t="shared" si="37"/>
        <v/>
      </c>
      <c r="AS37" s="204" t="str">
        <f t="shared" si="38"/>
        <v/>
      </c>
      <c r="AT37" s="204" t="str">
        <f t="shared" si="39"/>
        <v/>
      </c>
      <c r="AU37" s="204" t="str">
        <f t="shared" si="40"/>
        <v/>
      </c>
      <c r="AV37" s="204" t="str">
        <f t="shared" si="41"/>
        <v/>
      </c>
      <c r="AW37" s="204" t="str">
        <f t="shared" si="42"/>
        <v/>
      </c>
      <c r="AX37" s="204" t="str">
        <f t="shared" si="43"/>
        <v/>
      </c>
      <c r="AY37" s="204" t="str">
        <f t="shared" si="44"/>
        <v/>
      </c>
      <c r="AZ37" s="204" t="str">
        <f t="shared" si="45"/>
        <v/>
      </c>
      <c r="BA37" s="204" t="str">
        <f t="shared" si="46"/>
        <v/>
      </c>
      <c r="BB37" s="204" t="str">
        <f t="shared" si="47"/>
        <v/>
      </c>
      <c r="BC37" s="204" t="str">
        <f t="shared" si="48"/>
        <v/>
      </c>
      <c r="BD37" s="204" t="str">
        <f t="shared" si="49"/>
        <v/>
      </c>
      <c r="BE37" s="204" t="str">
        <f t="shared" si="50"/>
        <v/>
      </c>
      <c r="BF37" s="204" t="str">
        <f t="shared" si="51"/>
        <v/>
      </c>
      <c r="BG37" s="204" t="str">
        <f t="shared" si="52"/>
        <v/>
      </c>
      <c r="BH37" s="204" t="str">
        <f t="shared" si="53"/>
        <v/>
      </c>
      <c r="BI37" s="204" t="str">
        <f t="shared" si="54"/>
        <v/>
      </c>
      <c r="BJ37" s="204" t="str">
        <f t="shared" si="55"/>
        <v/>
      </c>
      <c r="BK37" s="204" t="str">
        <f t="shared" si="56"/>
        <v/>
      </c>
      <c r="BL37" s="204" t="str">
        <f t="shared" si="57"/>
        <v/>
      </c>
      <c r="BM37" s="204" t="str">
        <f t="shared" si="58"/>
        <v/>
      </c>
      <c r="BN37" s="204" t="str">
        <f t="shared" si="59"/>
        <v xml:space="preserve">&lt;Row&gt;&lt;BuildingType&gt;BUILDING_MUSEUM&lt;/BuildingType&gt;                   &lt;FlavorType&gt;FLAVOR_CULTURE&lt;/FlavorType&gt;                  &lt;Flavor&gt;24&lt;/Flavor&gt;&lt;/Row&gt; </v>
      </c>
      <c r="BO37" s="204" t="str">
        <f t="shared" si="60"/>
        <v xml:space="preserve">&lt;Row&gt;&lt;BuildingType&gt;BUILDING_MUSEUM&lt;/BuildingType&gt;                   &lt;FlavorType&gt;FLAVOR_GREAT_PEOPLE&lt;/FlavorType&gt;             &lt;Flavor&gt;8&lt;/Flavor&gt;&lt;/Row&gt;  </v>
      </c>
      <c r="BP37" s="204" t="str">
        <f t="shared" si="61"/>
        <v/>
      </c>
      <c r="BQ37" s="204" t="str">
        <f t="shared" si="62"/>
        <v/>
      </c>
      <c r="BR37" s="204" t="str">
        <f t="shared" si="63"/>
        <v/>
      </c>
      <c r="BS37" s="204" t="str">
        <f t="shared" si="64"/>
        <v/>
      </c>
      <c r="BT37" s="204" t="str">
        <f t="shared" si="65"/>
        <v/>
      </c>
      <c r="BU37" s="204" t="str">
        <f t="shared" si="66"/>
        <v/>
      </c>
      <c r="BV37" s="204" t="str">
        <f t="shared" si="67"/>
        <v/>
      </c>
      <c r="BW37" s="204" t="str">
        <f t="shared" si="68"/>
        <v/>
      </c>
      <c r="BX37" s="205" t="str">
        <f t="shared" si="69"/>
        <v/>
      </c>
    </row>
    <row r="38" spans="1:76" s="202" customFormat="1" ht="14.45" customHeight="1" x14ac:dyDescent="0.2">
      <c r="A38" s="168"/>
      <c r="B38" s="192" t="s">
        <v>537</v>
      </c>
      <c r="C38" s="157"/>
      <c r="D38" s="161"/>
      <c r="E38" s="161"/>
      <c r="F38" s="161"/>
      <c r="G38" s="161"/>
      <c r="H38" s="161"/>
      <c r="I38" s="161"/>
      <c r="J38" s="161"/>
      <c r="K38" s="161"/>
      <c r="L38" s="193"/>
      <c r="M38" s="161"/>
      <c r="N38" s="161"/>
      <c r="O38" s="161"/>
      <c r="P38" s="161"/>
      <c r="Q38" s="157"/>
      <c r="R38" s="194"/>
      <c r="S38" s="193"/>
      <c r="T38" s="157"/>
      <c r="U38" s="157">
        <v>32</v>
      </c>
      <c r="V38" s="161"/>
      <c r="W38" s="161"/>
      <c r="X38" s="161"/>
      <c r="Y38" s="161"/>
      <c r="Z38" s="193"/>
      <c r="AA38" s="161"/>
      <c r="AB38" s="161"/>
      <c r="AC38" s="157"/>
      <c r="AD38" s="194"/>
      <c r="AE38" s="161"/>
      <c r="AF38" s="161"/>
      <c r="AG38" s="161">
        <v>8</v>
      </c>
      <c r="AH38" s="161"/>
      <c r="AI38" s="161"/>
      <c r="AJ38" s="195"/>
      <c r="AK38" s="195"/>
      <c r="AL38" s="197"/>
      <c r="AM38" s="197"/>
      <c r="AN38" s="197" t="e">
        <f t="shared" ca="1" si="35"/>
        <v>#NAME?</v>
      </c>
      <c r="AO38" s="198" t="s">
        <v>502</v>
      </c>
      <c r="AP38" s="198" t="str">
        <f t="shared" si="36"/>
        <v>&lt;Delete BuildingType="BUILDING_NUCLEAR_PLANT" /&gt;</v>
      </c>
      <c r="AQ38" s="198" t="s">
        <v>502</v>
      </c>
      <c r="AR38" s="203" t="str">
        <f t="shared" si="37"/>
        <v/>
      </c>
      <c r="AS38" s="204" t="str">
        <f t="shared" si="38"/>
        <v/>
      </c>
      <c r="AT38" s="204" t="str">
        <f t="shared" si="39"/>
        <v/>
      </c>
      <c r="AU38" s="204" t="str">
        <f t="shared" si="40"/>
        <v/>
      </c>
      <c r="AV38" s="204" t="str">
        <f t="shared" si="41"/>
        <v/>
      </c>
      <c r="AW38" s="204" t="str">
        <f t="shared" si="42"/>
        <v/>
      </c>
      <c r="AX38" s="204" t="str">
        <f t="shared" si="43"/>
        <v/>
      </c>
      <c r="AY38" s="204" t="str">
        <f t="shared" si="44"/>
        <v/>
      </c>
      <c r="AZ38" s="204" t="str">
        <f t="shared" si="45"/>
        <v/>
      </c>
      <c r="BA38" s="204" t="str">
        <f t="shared" si="46"/>
        <v/>
      </c>
      <c r="BB38" s="204" t="str">
        <f t="shared" si="47"/>
        <v/>
      </c>
      <c r="BC38" s="204" t="str">
        <f t="shared" si="48"/>
        <v/>
      </c>
      <c r="BD38" s="204" t="str">
        <f t="shared" si="49"/>
        <v/>
      </c>
      <c r="BE38" s="204" t="str">
        <f t="shared" si="50"/>
        <v/>
      </c>
      <c r="BF38" s="204" t="str">
        <f t="shared" si="51"/>
        <v/>
      </c>
      <c r="BG38" s="204" t="str">
        <f t="shared" si="52"/>
        <v/>
      </c>
      <c r="BH38" s="204" t="str">
        <f t="shared" si="53"/>
        <v/>
      </c>
      <c r="BI38" s="204" t="str">
        <f t="shared" si="54"/>
        <v/>
      </c>
      <c r="BJ38" s="204" t="str">
        <f t="shared" si="55"/>
        <v xml:space="preserve">&lt;Row&gt;&lt;BuildingType&gt;BUILDING_NUCLEAR_PLANT&lt;/BuildingType&gt;            &lt;FlavorType&gt;FLAVOR_PRODUCTION&lt;/FlavorType&gt;               &lt;Flavor&gt;32&lt;/Flavor&gt;&lt;/Row&gt; </v>
      </c>
      <c r="BK38" s="204" t="str">
        <f t="shared" si="56"/>
        <v/>
      </c>
      <c r="BL38" s="204" t="str">
        <f t="shared" si="57"/>
        <v/>
      </c>
      <c r="BM38" s="204" t="str">
        <f t="shared" si="58"/>
        <v/>
      </c>
      <c r="BN38" s="204" t="str">
        <f t="shared" si="59"/>
        <v/>
      </c>
      <c r="BO38" s="204" t="str">
        <f t="shared" si="60"/>
        <v/>
      </c>
      <c r="BP38" s="204" t="str">
        <f t="shared" si="61"/>
        <v/>
      </c>
      <c r="BQ38" s="204" t="str">
        <f t="shared" si="62"/>
        <v/>
      </c>
      <c r="BR38" s="204" t="str">
        <f t="shared" si="63"/>
        <v/>
      </c>
      <c r="BS38" s="204" t="str">
        <f t="shared" si="64"/>
        <v/>
      </c>
      <c r="BT38" s="204" t="str">
        <f t="shared" si="65"/>
        <v/>
      </c>
      <c r="BU38" s="204" t="str">
        <f t="shared" si="66"/>
        <v/>
      </c>
      <c r="BV38" s="204" t="str">
        <f t="shared" si="67"/>
        <v xml:space="preserve">&lt;Row&gt;&lt;BuildingType&gt;BUILDING_NUCLEAR_PLANT&lt;/BuildingType&gt;            &lt;FlavorType&gt;FLAVOR_SPACESHIP&lt;/FlavorType&gt;                &lt;Flavor&gt;8&lt;/Flavor&gt;&lt;/Row&gt;  </v>
      </c>
      <c r="BW38" s="204" t="str">
        <f t="shared" si="68"/>
        <v/>
      </c>
      <c r="BX38" s="205" t="str">
        <f t="shared" si="69"/>
        <v/>
      </c>
    </row>
    <row r="39" spans="1:76" s="217" customFormat="1" ht="14.45" customHeight="1" x14ac:dyDescent="0.2">
      <c r="A39" s="168"/>
      <c r="B39" s="206" t="s">
        <v>538</v>
      </c>
      <c r="C39" s="207"/>
      <c r="D39" s="208"/>
      <c r="E39" s="208"/>
      <c r="F39" s="208"/>
      <c r="G39" s="208"/>
      <c r="H39" s="208"/>
      <c r="I39" s="208"/>
      <c r="J39" s="208"/>
      <c r="K39" s="208"/>
      <c r="L39" s="209"/>
      <c r="M39" s="208"/>
      <c r="N39" s="208"/>
      <c r="O39" s="208"/>
      <c r="P39" s="208"/>
      <c r="Q39" s="207"/>
      <c r="R39" s="210"/>
      <c r="S39" s="209"/>
      <c r="T39" s="207"/>
      <c r="U39" s="207"/>
      <c r="V39" s="208"/>
      <c r="W39" s="208"/>
      <c r="X39" s="208">
        <v>4</v>
      </c>
      <c r="Y39" s="208"/>
      <c r="Z39" s="209"/>
      <c r="AA39" s="208"/>
      <c r="AB39" s="208"/>
      <c r="AC39" s="207"/>
      <c r="AD39" s="210"/>
      <c r="AE39" s="208"/>
      <c r="AF39" s="208"/>
      <c r="AG39" s="208"/>
      <c r="AH39" s="208"/>
      <c r="AI39" s="208"/>
      <c r="AJ39" s="211"/>
      <c r="AK39" s="211"/>
      <c r="AL39" s="212"/>
      <c r="AM39" s="212"/>
      <c r="AN39" s="212" t="e">
        <f t="shared" ca="1" si="35"/>
        <v>#NAME?</v>
      </c>
      <c r="AO39" s="213" t="s">
        <v>502</v>
      </c>
      <c r="AP39" s="213" t="str">
        <f t="shared" si="36"/>
        <v>&lt;Delete BuildingType="BUILDING_OBSERVATORY" /&gt;</v>
      </c>
      <c r="AQ39" s="213" t="s">
        <v>502</v>
      </c>
      <c r="AR39" s="214" t="str">
        <f t="shared" si="37"/>
        <v/>
      </c>
      <c r="AS39" s="215" t="str">
        <f t="shared" si="38"/>
        <v/>
      </c>
      <c r="AT39" s="215" t="str">
        <f t="shared" si="39"/>
        <v/>
      </c>
      <c r="AU39" s="215" t="str">
        <f t="shared" si="40"/>
        <v/>
      </c>
      <c r="AV39" s="215" t="str">
        <f t="shared" si="41"/>
        <v/>
      </c>
      <c r="AW39" s="215" t="str">
        <f t="shared" si="42"/>
        <v/>
      </c>
      <c r="AX39" s="215" t="str">
        <f t="shared" si="43"/>
        <v/>
      </c>
      <c r="AY39" s="215" t="str">
        <f t="shared" si="44"/>
        <v/>
      </c>
      <c r="AZ39" s="215" t="str">
        <f t="shared" si="45"/>
        <v/>
      </c>
      <c r="BA39" s="215" t="str">
        <f t="shared" si="46"/>
        <v/>
      </c>
      <c r="BB39" s="215" t="str">
        <f t="shared" si="47"/>
        <v/>
      </c>
      <c r="BC39" s="215" t="str">
        <f t="shared" si="48"/>
        <v/>
      </c>
      <c r="BD39" s="215" t="str">
        <f t="shared" si="49"/>
        <v/>
      </c>
      <c r="BE39" s="215" t="str">
        <f t="shared" si="50"/>
        <v/>
      </c>
      <c r="BF39" s="215" t="str">
        <f t="shared" si="51"/>
        <v/>
      </c>
      <c r="BG39" s="215" t="str">
        <f t="shared" si="52"/>
        <v/>
      </c>
      <c r="BH39" s="215" t="str">
        <f t="shared" si="53"/>
        <v/>
      </c>
      <c r="BI39" s="215" t="str">
        <f t="shared" si="54"/>
        <v/>
      </c>
      <c r="BJ39" s="215" t="str">
        <f t="shared" si="55"/>
        <v/>
      </c>
      <c r="BK39" s="215" t="str">
        <f t="shared" si="56"/>
        <v/>
      </c>
      <c r="BL39" s="215" t="str">
        <f t="shared" si="57"/>
        <v/>
      </c>
      <c r="BM39" s="215" t="str">
        <f t="shared" si="58"/>
        <v xml:space="preserve">&lt;Row&gt;&lt;BuildingType&gt;BUILDING_OBSERVATORY&lt;/BuildingType&gt;              &lt;FlavorType&gt;FLAVOR_SCIENCE&lt;/FlavorType&gt;                  &lt;Flavor&gt;4&lt;/Flavor&gt;&lt;/Row&gt;  </v>
      </c>
      <c r="BN39" s="215" t="str">
        <f t="shared" si="59"/>
        <v/>
      </c>
      <c r="BO39" s="215" t="str">
        <f t="shared" si="60"/>
        <v/>
      </c>
      <c r="BP39" s="215" t="str">
        <f t="shared" si="61"/>
        <v/>
      </c>
      <c r="BQ39" s="215" t="str">
        <f t="shared" si="62"/>
        <v/>
      </c>
      <c r="BR39" s="215" t="str">
        <f t="shared" si="63"/>
        <v/>
      </c>
      <c r="BS39" s="215" t="str">
        <f t="shared" si="64"/>
        <v/>
      </c>
      <c r="BT39" s="215" t="str">
        <f t="shared" si="65"/>
        <v/>
      </c>
      <c r="BU39" s="215" t="str">
        <f t="shared" si="66"/>
        <v/>
      </c>
      <c r="BV39" s="215" t="str">
        <f t="shared" si="67"/>
        <v/>
      </c>
      <c r="BW39" s="215" t="str">
        <f t="shared" si="68"/>
        <v/>
      </c>
      <c r="BX39" s="216" t="str">
        <f t="shared" si="69"/>
        <v/>
      </c>
    </row>
    <row r="40" spans="1:76" s="217" customFormat="1" ht="14.45" customHeight="1" x14ac:dyDescent="0.2">
      <c r="A40" s="168"/>
      <c r="B40" s="206" t="s">
        <v>539</v>
      </c>
      <c r="C40" s="207"/>
      <c r="D40" s="208"/>
      <c r="E40" s="208"/>
      <c r="F40" s="208"/>
      <c r="G40" s="208"/>
      <c r="H40" s="208"/>
      <c r="I40" s="208"/>
      <c r="J40" s="208"/>
      <c r="K40" s="208"/>
      <c r="L40" s="209"/>
      <c r="M40" s="208"/>
      <c r="N40" s="208"/>
      <c r="O40" s="208"/>
      <c r="P40" s="208"/>
      <c r="Q40" s="207"/>
      <c r="R40" s="210"/>
      <c r="S40" s="209"/>
      <c r="T40" s="207"/>
      <c r="U40" s="207"/>
      <c r="V40" s="208"/>
      <c r="W40" s="208"/>
      <c r="X40" s="208"/>
      <c r="Y40" s="208">
        <v>20</v>
      </c>
      <c r="Z40" s="209">
        <v>8</v>
      </c>
      <c r="AA40" s="208"/>
      <c r="AB40" s="208"/>
      <c r="AC40" s="207"/>
      <c r="AD40" s="210"/>
      <c r="AE40" s="208"/>
      <c r="AF40" s="208"/>
      <c r="AG40" s="208"/>
      <c r="AH40" s="208"/>
      <c r="AI40" s="208"/>
      <c r="AJ40" s="211"/>
      <c r="AK40" s="211"/>
      <c r="AL40" s="212"/>
      <c r="AM40" s="212"/>
      <c r="AN40" s="212" t="e">
        <f t="shared" ca="1" si="35"/>
        <v>#NAME?</v>
      </c>
      <c r="AO40" s="213" t="s">
        <v>502</v>
      </c>
      <c r="AP40" s="213" t="str">
        <f t="shared" si="36"/>
        <v>&lt;Delete BuildingType="BUILDING_OPERA_HOUSE" /&gt;</v>
      </c>
      <c r="AQ40" s="213" t="s">
        <v>502</v>
      </c>
      <c r="AR40" s="214" t="str">
        <f t="shared" si="37"/>
        <v/>
      </c>
      <c r="AS40" s="215" t="str">
        <f t="shared" si="38"/>
        <v/>
      </c>
      <c r="AT40" s="215" t="str">
        <f t="shared" si="39"/>
        <v/>
      </c>
      <c r="AU40" s="215" t="str">
        <f t="shared" si="40"/>
        <v/>
      </c>
      <c r="AV40" s="215" t="str">
        <f t="shared" si="41"/>
        <v/>
      </c>
      <c r="AW40" s="215" t="str">
        <f t="shared" si="42"/>
        <v/>
      </c>
      <c r="AX40" s="215" t="str">
        <f t="shared" si="43"/>
        <v/>
      </c>
      <c r="AY40" s="215" t="str">
        <f t="shared" si="44"/>
        <v/>
      </c>
      <c r="AZ40" s="215" t="str">
        <f t="shared" si="45"/>
        <v/>
      </c>
      <c r="BA40" s="215" t="str">
        <f t="shared" si="46"/>
        <v/>
      </c>
      <c r="BB40" s="215" t="str">
        <f t="shared" si="47"/>
        <v/>
      </c>
      <c r="BC40" s="215" t="str">
        <f t="shared" si="48"/>
        <v/>
      </c>
      <c r="BD40" s="215" t="str">
        <f t="shared" si="49"/>
        <v/>
      </c>
      <c r="BE40" s="215" t="str">
        <f t="shared" si="50"/>
        <v/>
      </c>
      <c r="BF40" s="215" t="str">
        <f t="shared" si="51"/>
        <v/>
      </c>
      <c r="BG40" s="215" t="str">
        <f t="shared" si="52"/>
        <v/>
      </c>
      <c r="BH40" s="215" t="str">
        <f t="shared" si="53"/>
        <v/>
      </c>
      <c r="BI40" s="215" t="str">
        <f t="shared" si="54"/>
        <v/>
      </c>
      <c r="BJ40" s="215" t="str">
        <f t="shared" si="55"/>
        <v/>
      </c>
      <c r="BK40" s="215" t="str">
        <f t="shared" si="56"/>
        <v/>
      </c>
      <c r="BL40" s="215" t="str">
        <f t="shared" si="57"/>
        <v/>
      </c>
      <c r="BM40" s="215" t="str">
        <f t="shared" si="58"/>
        <v/>
      </c>
      <c r="BN40" s="215" t="str">
        <f t="shared" si="59"/>
        <v xml:space="preserve">&lt;Row&gt;&lt;BuildingType&gt;BUILDING_OPERA_HOUSE&lt;/BuildingType&gt;              &lt;FlavorType&gt;FLAVOR_CULTURE&lt;/FlavorType&gt;                  &lt;Flavor&gt;20&lt;/Flavor&gt;&lt;/Row&gt; </v>
      </c>
      <c r="BO40" s="215" t="str">
        <f t="shared" si="60"/>
        <v xml:space="preserve">&lt;Row&gt;&lt;BuildingType&gt;BUILDING_OPERA_HOUSE&lt;/BuildingType&gt;              &lt;FlavorType&gt;FLAVOR_GREAT_PEOPLE&lt;/FlavorType&gt;             &lt;Flavor&gt;8&lt;/Flavor&gt;&lt;/Row&gt;  </v>
      </c>
      <c r="BP40" s="215" t="str">
        <f t="shared" si="61"/>
        <v/>
      </c>
      <c r="BQ40" s="215" t="str">
        <f t="shared" si="62"/>
        <v/>
      </c>
      <c r="BR40" s="215" t="str">
        <f t="shared" si="63"/>
        <v/>
      </c>
      <c r="BS40" s="215" t="str">
        <f t="shared" si="64"/>
        <v/>
      </c>
      <c r="BT40" s="215" t="str">
        <f t="shared" si="65"/>
        <v/>
      </c>
      <c r="BU40" s="215" t="str">
        <f t="shared" si="66"/>
        <v/>
      </c>
      <c r="BV40" s="215" t="str">
        <f t="shared" si="67"/>
        <v/>
      </c>
      <c r="BW40" s="215" t="str">
        <f t="shared" si="68"/>
        <v/>
      </c>
      <c r="BX40" s="216" t="str">
        <f t="shared" si="69"/>
        <v/>
      </c>
    </row>
    <row r="41" spans="1:76" s="217" customFormat="1" ht="14.45" customHeight="1" x14ac:dyDescent="0.2">
      <c r="A41" s="168"/>
      <c r="B41" s="206" t="s">
        <v>540</v>
      </c>
      <c r="C41" s="207"/>
      <c r="D41" s="208"/>
      <c r="E41" s="208"/>
      <c r="F41" s="208"/>
      <c r="G41" s="208"/>
      <c r="H41" s="208"/>
      <c r="I41" s="208"/>
      <c r="J41" s="208"/>
      <c r="K41" s="208"/>
      <c r="L41" s="209"/>
      <c r="M41" s="208"/>
      <c r="N41" s="208"/>
      <c r="O41" s="208"/>
      <c r="P41" s="208"/>
      <c r="Q41" s="207"/>
      <c r="R41" s="210"/>
      <c r="S41" s="209"/>
      <c r="T41" s="207">
        <v>8</v>
      </c>
      <c r="U41" s="207"/>
      <c r="V41" s="208"/>
      <c r="W41" s="208"/>
      <c r="X41" s="208"/>
      <c r="Y41" s="208">
        <v>4</v>
      </c>
      <c r="Z41" s="209"/>
      <c r="AA41" s="208"/>
      <c r="AB41" s="208"/>
      <c r="AC41" s="207"/>
      <c r="AD41" s="210"/>
      <c r="AE41" s="208"/>
      <c r="AF41" s="208"/>
      <c r="AG41" s="208"/>
      <c r="AH41" s="208"/>
      <c r="AI41" s="208">
        <v>4</v>
      </c>
      <c r="AJ41" s="211"/>
      <c r="AK41" s="211"/>
      <c r="AL41" s="212"/>
      <c r="AM41" s="212"/>
      <c r="AN41" s="212" t="e">
        <f t="shared" ca="1" si="35"/>
        <v>#NAME?</v>
      </c>
      <c r="AO41" s="213" t="s">
        <v>502</v>
      </c>
      <c r="AP41" s="213" t="str">
        <f t="shared" si="36"/>
        <v>&lt;Delete BuildingType="BUILDING_PAGODA" /&gt;</v>
      </c>
      <c r="AQ41" s="213" t="s">
        <v>502</v>
      </c>
      <c r="AR41" s="214" t="str">
        <f t="shared" si="37"/>
        <v/>
      </c>
      <c r="AS41" s="215" t="str">
        <f t="shared" si="38"/>
        <v/>
      </c>
      <c r="AT41" s="215" t="str">
        <f t="shared" si="39"/>
        <v/>
      </c>
      <c r="AU41" s="215" t="str">
        <f t="shared" si="40"/>
        <v/>
      </c>
      <c r="AV41" s="215" t="str">
        <f t="shared" si="41"/>
        <v/>
      </c>
      <c r="AW41" s="215" t="str">
        <f t="shared" si="42"/>
        <v/>
      </c>
      <c r="AX41" s="215" t="str">
        <f t="shared" si="43"/>
        <v/>
      </c>
      <c r="AY41" s="215" t="str">
        <f t="shared" si="44"/>
        <v/>
      </c>
      <c r="AZ41" s="215" t="str">
        <f t="shared" si="45"/>
        <v/>
      </c>
      <c r="BA41" s="215" t="str">
        <f t="shared" si="46"/>
        <v/>
      </c>
      <c r="BB41" s="215" t="str">
        <f t="shared" si="47"/>
        <v/>
      </c>
      <c r="BC41" s="215" t="str">
        <f t="shared" si="48"/>
        <v/>
      </c>
      <c r="BD41" s="215" t="str">
        <f t="shared" si="49"/>
        <v/>
      </c>
      <c r="BE41" s="215" t="str">
        <f t="shared" si="50"/>
        <v/>
      </c>
      <c r="BF41" s="215" t="str">
        <f t="shared" si="51"/>
        <v/>
      </c>
      <c r="BG41" s="215" t="str">
        <f t="shared" si="52"/>
        <v/>
      </c>
      <c r="BH41" s="215" t="str">
        <f t="shared" si="53"/>
        <v/>
      </c>
      <c r="BI41" s="215" t="str">
        <f t="shared" si="54"/>
        <v xml:space="preserve">&lt;Row&gt;&lt;BuildingType&gt;BUILDING_PAGODA&lt;/BuildingType&gt;                   &lt;FlavorType&gt;FLAVOR_HAPPINESS&lt;/FlavorType&gt;                &lt;Flavor&gt;8&lt;/Flavor&gt;&lt;/Row&gt;  </v>
      </c>
      <c r="BJ41" s="215" t="str">
        <f t="shared" si="55"/>
        <v/>
      </c>
      <c r="BK41" s="215" t="str">
        <f t="shared" si="56"/>
        <v/>
      </c>
      <c r="BL41" s="215" t="str">
        <f t="shared" si="57"/>
        <v/>
      </c>
      <c r="BM41" s="215" t="str">
        <f t="shared" si="58"/>
        <v/>
      </c>
      <c r="BN41" s="215" t="str">
        <f t="shared" si="59"/>
        <v xml:space="preserve">&lt;Row&gt;&lt;BuildingType&gt;BUILDING_PAGODA&lt;/BuildingType&gt;                   &lt;FlavorType&gt;FLAVOR_CULTURE&lt;/FlavorType&gt;                  &lt;Flavor&gt;4&lt;/Flavor&gt;&lt;/Row&gt;  </v>
      </c>
      <c r="BO41" s="215" t="str">
        <f t="shared" si="60"/>
        <v/>
      </c>
      <c r="BP41" s="215" t="str">
        <f t="shared" si="61"/>
        <v/>
      </c>
      <c r="BQ41" s="215" t="str">
        <f t="shared" si="62"/>
        <v/>
      </c>
      <c r="BR41" s="215" t="str">
        <f t="shared" si="63"/>
        <v/>
      </c>
      <c r="BS41" s="215" t="str">
        <f t="shared" si="64"/>
        <v/>
      </c>
      <c r="BT41" s="215" t="str">
        <f t="shared" si="65"/>
        <v/>
      </c>
      <c r="BU41" s="215" t="str">
        <f t="shared" si="66"/>
        <v/>
      </c>
      <c r="BV41" s="215" t="str">
        <f t="shared" si="67"/>
        <v/>
      </c>
      <c r="BW41" s="215" t="str">
        <f t="shared" si="68"/>
        <v/>
      </c>
      <c r="BX41" s="216" t="str">
        <f t="shared" si="69"/>
        <v xml:space="preserve">&lt;Row&gt;&lt;BuildingType&gt;BUILDING_PAGODA&lt;/BuildingType&gt;                   &lt;FlavorType&gt;FLAVOR_RELIGION&lt;/FlavorType&gt;                 &lt;Flavor&gt;4&lt;/Flavor&gt;&lt;/Row&gt;  </v>
      </c>
    </row>
    <row r="42" spans="1:76" s="202" customFormat="1" ht="14.45" customHeight="1" x14ac:dyDescent="0.2">
      <c r="A42" s="168"/>
      <c r="B42" s="192" t="s">
        <v>541</v>
      </c>
      <c r="C42" s="157"/>
      <c r="D42" s="161"/>
      <c r="E42" s="161"/>
      <c r="F42" s="161"/>
      <c r="G42" s="161"/>
      <c r="H42" s="161"/>
      <c r="I42" s="161"/>
      <c r="J42" s="161"/>
      <c r="K42" s="161"/>
      <c r="L42" s="193"/>
      <c r="M42" s="161"/>
      <c r="N42" s="161"/>
      <c r="O42" s="161"/>
      <c r="P42" s="161"/>
      <c r="Q42" s="157"/>
      <c r="R42" s="194"/>
      <c r="S42" s="193"/>
      <c r="T42" s="157"/>
      <c r="U42" s="157"/>
      <c r="V42" s="161"/>
      <c r="W42" s="161"/>
      <c r="X42" s="161"/>
      <c r="Y42" s="161"/>
      <c r="Z42" s="193"/>
      <c r="AA42" s="161"/>
      <c r="AB42" s="161"/>
      <c r="AC42" s="157"/>
      <c r="AD42" s="194"/>
      <c r="AE42" s="161"/>
      <c r="AF42" s="161"/>
      <c r="AG42" s="161"/>
      <c r="AH42" s="161">
        <v>32</v>
      </c>
      <c r="AI42" s="161"/>
      <c r="AJ42" s="195"/>
      <c r="AK42" s="195"/>
      <c r="AL42" s="197"/>
      <c r="AM42" s="197"/>
      <c r="AN42" s="197" t="e">
        <f t="shared" ca="1" si="35"/>
        <v>#NAME?</v>
      </c>
      <c r="AO42" s="198" t="s">
        <v>502</v>
      </c>
      <c r="AP42" s="198" t="str">
        <f t="shared" si="36"/>
        <v>&lt;Delete BuildingType="BUILDING_POLICE_STATION" /&gt;</v>
      </c>
      <c r="AQ42" s="198" t="s">
        <v>502</v>
      </c>
      <c r="AR42" s="203" t="str">
        <f t="shared" si="37"/>
        <v/>
      </c>
      <c r="AS42" s="204" t="str">
        <f t="shared" si="38"/>
        <v/>
      </c>
      <c r="AT42" s="204" t="str">
        <f t="shared" si="39"/>
        <v/>
      </c>
      <c r="AU42" s="204" t="str">
        <f t="shared" si="40"/>
        <v/>
      </c>
      <c r="AV42" s="204" t="str">
        <f t="shared" si="41"/>
        <v/>
      </c>
      <c r="AW42" s="204" t="str">
        <f t="shared" si="42"/>
        <v/>
      </c>
      <c r="AX42" s="204" t="str">
        <f t="shared" si="43"/>
        <v/>
      </c>
      <c r="AY42" s="204" t="str">
        <f t="shared" si="44"/>
        <v/>
      </c>
      <c r="AZ42" s="204" t="str">
        <f t="shared" si="45"/>
        <v/>
      </c>
      <c r="BA42" s="204" t="str">
        <f t="shared" si="46"/>
        <v/>
      </c>
      <c r="BB42" s="204" t="str">
        <f t="shared" si="47"/>
        <v/>
      </c>
      <c r="BC42" s="204" t="str">
        <f t="shared" si="48"/>
        <v/>
      </c>
      <c r="BD42" s="204" t="str">
        <f t="shared" si="49"/>
        <v/>
      </c>
      <c r="BE42" s="204" t="str">
        <f t="shared" si="50"/>
        <v/>
      </c>
      <c r="BF42" s="204" t="str">
        <f t="shared" si="51"/>
        <v/>
      </c>
      <c r="BG42" s="204" t="str">
        <f t="shared" si="52"/>
        <v/>
      </c>
      <c r="BH42" s="204" t="str">
        <f t="shared" si="53"/>
        <v/>
      </c>
      <c r="BI42" s="204" t="str">
        <f t="shared" si="54"/>
        <v/>
      </c>
      <c r="BJ42" s="204" t="str">
        <f t="shared" si="55"/>
        <v/>
      </c>
      <c r="BK42" s="204" t="str">
        <f t="shared" si="56"/>
        <v/>
      </c>
      <c r="BL42" s="204" t="str">
        <f t="shared" si="57"/>
        <v/>
      </c>
      <c r="BM42" s="204" t="str">
        <f t="shared" si="58"/>
        <v/>
      </c>
      <c r="BN42" s="204" t="str">
        <f t="shared" si="59"/>
        <v/>
      </c>
      <c r="BO42" s="204" t="str">
        <f t="shared" si="60"/>
        <v/>
      </c>
      <c r="BP42" s="204" t="str">
        <f t="shared" si="61"/>
        <v/>
      </c>
      <c r="BQ42" s="204" t="str">
        <f t="shared" si="62"/>
        <v/>
      </c>
      <c r="BR42" s="204" t="str">
        <f t="shared" si="63"/>
        <v/>
      </c>
      <c r="BS42" s="204" t="str">
        <f t="shared" si="64"/>
        <v/>
      </c>
      <c r="BT42" s="204" t="str">
        <f t="shared" si="65"/>
        <v/>
      </c>
      <c r="BU42" s="204" t="str">
        <f t="shared" si="66"/>
        <v/>
      </c>
      <c r="BV42" s="204" t="str">
        <f t="shared" si="67"/>
        <v/>
      </c>
      <c r="BW42" s="204" t="str">
        <f t="shared" si="68"/>
        <v xml:space="preserve">&lt;Row&gt;&lt;BuildingType&gt;BUILDING_POLICE_STATION&lt;/BuildingType&gt;           &lt;FlavorType&gt;FLAVOR_ESPIONAGE&lt;/FlavorType&gt;                &lt;Flavor&gt;32&lt;/Flavor&gt;&lt;/Row&gt; </v>
      </c>
      <c r="BX42" s="205" t="str">
        <f t="shared" si="69"/>
        <v/>
      </c>
    </row>
    <row r="43" spans="1:76" s="202" customFormat="1" ht="14.45" customHeight="1" x14ac:dyDescent="0.2">
      <c r="A43" s="168"/>
      <c r="B43" s="192" t="s">
        <v>542</v>
      </c>
      <c r="C43" s="157"/>
      <c r="D43" s="161"/>
      <c r="E43" s="161"/>
      <c r="F43" s="161"/>
      <c r="G43" s="161"/>
      <c r="H43" s="161"/>
      <c r="I43" s="161"/>
      <c r="J43" s="161"/>
      <c r="K43" s="161"/>
      <c r="L43" s="193"/>
      <c r="M43" s="161"/>
      <c r="N43" s="161"/>
      <c r="O43" s="161"/>
      <c r="P43" s="161"/>
      <c r="Q43" s="157"/>
      <c r="R43" s="194"/>
      <c r="S43" s="193"/>
      <c r="T43" s="157"/>
      <c r="U43" s="157"/>
      <c r="V43" s="161"/>
      <c r="W43" s="161"/>
      <c r="X43" s="161">
        <v>24</v>
      </c>
      <c r="Y43" s="161"/>
      <c r="Z43" s="193">
        <v>8</v>
      </c>
      <c r="AA43" s="161"/>
      <c r="AB43" s="161"/>
      <c r="AC43" s="157"/>
      <c r="AD43" s="194"/>
      <c r="AE43" s="161"/>
      <c r="AF43" s="161"/>
      <c r="AG43" s="161"/>
      <c r="AH43" s="161"/>
      <c r="AI43" s="161"/>
      <c r="AJ43" s="195"/>
      <c r="AK43" s="195"/>
      <c r="AL43" s="197"/>
      <c r="AM43" s="197"/>
      <c r="AN43" s="197" t="e">
        <f t="shared" ca="1" si="35"/>
        <v>#NAME?</v>
      </c>
      <c r="AO43" s="198" t="s">
        <v>502</v>
      </c>
      <c r="AP43" s="198" t="str">
        <f t="shared" si="36"/>
        <v>&lt;Delete BuildingType="BUILDING_PUBLIC_SCHOOL" /&gt;</v>
      </c>
      <c r="AQ43" s="198" t="s">
        <v>502</v>
      </c>
      <c r="AR43" s="203" t="str">
        <f t="shared" si="37"/>
        <v/>
      </c>
      <c r="AS43" s="204" t="str">
        <f t="shared" si="38"/>
        <v/>
      </c>
      <c r="AT43" s="204" t="str">
        <f t="shared" si="39"/>
        <v/>
      </c>
      <c r="AU43" s="204" t="str">
        <f t="shared" si="40"/>
        <v/>
      </c>
      <c r="AV43" s="204" t="str">
        <f t="shared" si="41"/>
        <v/>
      </c>
      <c r="AW43" s="204" t="str">
        <f t="shared" si="42"/>
        <v/>
      </c>
      <c r="AX43" s="204" t="str">
        <f t="shared" si="43"/>
        <v/>
      </c>
      <c r="AY43" s="204" t="str">
        <f t="shared" si="44"/>
        <v/>
      </c>
      <c r="AZ43" s="204" t="str">
        <f t="shared" si="45"/>
        <v/>
      </c>
      <c r="BA43" s="204" t="str">
        <f t="shared" si="46"/>
        <v/>
      </c>
      <c r="BB43" s="204" t="str">
        <f t="shared" si="47"/>
        <v/>
      </c>
      <c r="BC43" s="204" t="str">
        <f t="shared" si="48"/>
        <v/>
      </c>
      <c r="BD43" s="204" t="str">
        <f t="shared" si="49"/>
        <v/>
      </c>
      <c r="BE43" s="204" t="str">
        <f t="shared" si="50"/>
        <v/>
      </c>
      <c r="BF43" s="204" t="str">
        <f t="shared" si="51"/>
        <v/>
      </c>
      <c r="BG43" s="204" t="str">
        <f t="shared" si="52"/>
        <v/>
      </c>
      <c r="BH43" s="204" t="str">
        <f t="shared" si="53"/>
        <v/>
      </c>
      <c r="BI43" s="204" t="str">
        <f t="shared" si="54"/>
        <v/>
      </c>
      <c r="BJ43" s="204" t="str">
        <f t="shared" si="55"/>
        <v/>
      </c>
      <c r="BK43" s="204" t="str">
        <f t="shared" si="56"/>
        <v/>
      </c>
      <c r="BL43" s="204" t="str">
        <f t="shared" si="57"/>
        <v/>
      </c>
      <c r="BM43" s="204" t="str">
        <f t="shared" si="58"/>
        <v xml:space="preserve">&lt;Row&gt;&lt;BuildingType&gt;BUILDING_PUBLIC_SCHOOL&lt;/BuildingType&gt;            &lt;FlavorType&gt;FLAVOR_SCIENCE&lt;/FlavorType&gt;                  &lt;Flavor&gt;24&lt;/Flavor&gt;&lt;/Row&gt; </v>
      </c>
      <c r="BN43" s="204" t="str">
        <f t="shared" si="59"/>
        <v/>
      </c>
      <c r="BO43" s="204" t="str">
        <f t="shared" si="60"/>
        <v xml:space="preserve">&lt;Row&gt;&lt;BuildingType&gt;BUILDING_PUBLIC_SCHOOL&lt;/BuildingType&gt;            &lt;FlavorType&gt;FLAVOR_GREAT_PEOPLE&lt;/FlavorType&gt;             &lt;Flavor&gt;8&lt;/Flavor&gt;&lt;/Row&gt;  </v>
      </c>
      <c r="BP43" s="204" t="str">
        <f t="shared" si="61"/>
        <v/>
      </c>
      <c r="BQ43" s="204" t="str">
        <f t="shared" si="62"/>
        <v/>
      </c>
      <c r="BR43" s="204" t="str">
        <f t="shared" si="63"/>
        <v/>
      </c>
      <c r="BS43" s="204" t="str">
        <f t="shared" si="64"/>
        <v/>
      </c>
      <c r="BT43" s="204" t="str">
        <f t="shared" si="65"/>
        <v/>
      </c>
      <c r="BU43" s="204" t="str">
        <f t="shared" si="66"/>
        <v/>
      </c>
      <c r="BV43" s="204" t="str">
        <f t="shared" si="67"/>
        <v/>
      </c>
      <c r="BW43" s="204" t="str">
        <f t="shared" si="68"/>
        <v/>
      </c>
      <c r="BX43" s="205" t="str">
        <f t="shared" si="69"/>
        <v/>
      </c>
    </row>
    <row r="44" spans="1:76" s="202" customFormat="1" ht="14.45" customHeight="1" x14ac:dyDescent="0.2">
      <c r="A44" s="168"/>
      <c r="B44" s="192" t="s">
        <v>543</v>
      </c>
      <c r="C44" s="157"/>
      <c r="D44" s="161"/>
      <c r="E44" s="161"/>
      <c r="F44" s="161"/>
      <c r="G44" s="161"/>
      <c r="H44" s="161"/>
      <c r="I44" s="161"/>
      <c r="J44" s="161"/>
      <c r="K44" s="161"/>
      <c r="L44" s="193"/>
      <c r="M44" s="161"/>
      <c r="N44" s="161"/>
      <c r="O44" s="161"/>
      <c r="P44" s="161"/>
      <c r="Q44" s="157"/>
      <c r="R44" s="194"/>
      <c r="S44" s="193"/>
      <c r="T44" s="157"/>
      <c r="U44" s="157"/>
      <c r="V44" s="161"/>
      <c r="W44" s="161"/>
      <c r="X44" s="161"/>
      <c r="Y44" s="161"/>
      <c r="Z44" s="193"/>
      <c r="AA44" s="161"/>
      <c r="AB44" s="161"/>
      <c r="AC44" s="157"/>
      <c r="AD44" s="194"/>
      <c r="AE44" s="161"/>
      <c r="AF44" s="161"/>
      <c r="AG44" s="161"/>
      <c r="AH44" s="161"/>
      <c r="AI44" s="161"/>
      <c r="AJ44" s="195"/>
      <c r="AK44" s="195"/>
      <c r="AL44" s="197"/>
      <c r="AM44" s="197"/>
      <c r="AN44" s="197" t="e">
        <f t="shared" ca="1" si="35"/>
        <v>#NAME?</v>
      </c>
      <c r="AO44" s="198" t="s">
        <v>502</v>
      </c>
      <c r="AP44" s="198" t="str">
        <f t="shared" si="36"/>
        <v>&lt;Delete BuildingType="BUILDING_RECYCLING_CENTER" /&gt;</v>
      </c>
      <c r="AQ44" s="198" t="s">
        <v>502</v>
      </c>
      <c r="AR44" s="203" t="str">
        <f t="shared" si="37"/>
        <v/>
      </c>
      <c r="AS44" s="204" t="str">
        <f t="shared" si="38"/>
        <v/>
      </c>
      <c r="AT44" s="204" t="str">
        <f t="shared" si="39"/>
        <v/>
      </c>
      <c r="AU44" s="204" t="str">
        <f t="shared" si="40"/>
        <v/>
      </c>
      <c r="AV44" s="204" t="str">
        <f t="shared" si="41"/>
        <v/>
      </c>
      <c r="AW44" s="204" t="str">
        <f t="shared" si="42"/>
        <v/>
      </c>
      <c r="AX44" s="204" t="str">
        <f t="shared" si="43"/>
        <v/>
      </c>
      <c r="AY44" s="204" t="str">
        <f t="shared" si="44"/>
        <v/>
      </c>
      <c r="AZ44" s="204" t="str">
        <f t="shared" si="45"/>
        <v/>
      </c>
      <c r="BA44" s="204" t="str">
        <f t="shared" si="46"/>
        <v/>
      </c>
      <c r="BB44" s="204" t="str">
        <f t="shared" si="47"/>
        <v/>
      </c>
      <c r="BC44" s="204" t="str">
        <f t="shared" si="48"/>
        <v/>
      </c>
      <c r="BD44" s="204" t="str">
        <f t="shared" si="49"/>
        <v/>
      </c>
      <c r="BE44" s="204" t="str">
        <f t="shared" si="50"/>
        <v/>
      </c>
      <c r="BF44" s="204" t="str">
        <f t="shared" si="51"/>
        <v/>
      </c>
      <c r="BG44" s="204" t="str">
        <f t="shared" si="52"/>
        <v/>
      </c>
      <c r="BH44" s="204" t="str">
        <f t="shared" si="53"/>
        <v/>
      </c>
      <c r="BI44" s="204" t="str">
        <f t="shared" si="54"/>
        <v/>
      </c>
      <c r="BJ44" s="204" t="str">
        <f t="shared" si="55"/>
        <v/>
      </c>
      <c r="BK44" s="204" t="str">
        <f t="shared" si="56"/>
        <v/>
      </c>
      <c r="BL44" s="204" t="str">
        <f t="shared" si="57"/>
        <v/>
      </c>
      <c r="BM44" s="204" t="str">
        <f t="shared" si="58"/>
        <v/>
      </c>
      <c r="BN44" s="204" t="str">
        <f t="shared" si="59"/>
        <v/>
      </c>
      <c r="BO44" s="204" t="str">
        <f t="shared" si="60"/>
        <v/>
      </c>
      <c r="BP44" s="204" t="str">
        <f t="shared" si="61"/>
        <v/>
      </c>
      <c r="BQ44" s="204" t="str">
        <f t="shared" si="62"/>
        <v/>
      </c>
      <c r="BR44" s="204" t="str">
        <f t="shared" si="63"/>
        <v/>
      </c>
      <c r="BS44" s="204" t="str">
        <f t="shared" si="64"/>
        <v/>
      </c>
      <c r="BT44" s="204" t="str">
        <f t="shared" si="65"/>
        <v/>
      </c>
      <c r="BU44" s="204" t="str">
        <f t="shared" si="66"/>
        <v/>
      </c>
      <c r="BV44" s="204" t="str">
        <f t="shared" si="67"/>
        <v/>
      </c>
      <c r="BW44" s="204" t="str">
        <f t="shared" si="68"/>
        <v/>
      </c>
      <c r="BX44" s="205" t="str">
        <f t="shared" si="69"/>
        <v/>
      </c>
    </row>
    <row r="45" spans="1:76" s="202" customFormat="1" ht="14.45" customHeight="1" x14ac:dyDescent="0.2">
      <c r="A45" s="168"/>
      <c r="B45" s="192" t="s">
        <v>544</v>
      </c>
      <c r="C45" s="157"/>
      <c r="D45" s="161"/>
      <c r="E45" s="161"/>
      <c r="F45" s="161"/>
      <c r="G45" s="161"/>
      <c r="H45" s="161"/>
      <c r="I45" s="161"/>
      <c r="J45" s="161"/>
      <c r="K45" s="161"/>
      <c r="L45" s="193"/>
      <c r="M45" s="161"/>
      <c r="N45" s="161"/>
      <c r="O45" s="161">
        <v>24</v>
      </c>
      <c r="P45" s="161"/>
      <c r="Q45" s="157"/>
      <c r="R45" s="194"/>
      <c r="S45" s="193"/>
      <c r="T45" s="157"/>
      <c r="U45" s="157">
        <v>8</v>
      </c>
      <c r="V45" s="161">
        <v>16</v>
      </c>
      <c r="W45" s="161"/>
      <c r="X45" s="161">
        <v>16</v>
      </c>
      <c r="Y45" s="161"/>
      <c r="Z45" s="193"/>
      <c r="AA45" s="161"/>
      <c r="AB45" s="161"/>
      <c r="AC45" s="157"/>
      <c r="AD45" s="194"/>
      <c r="AE45" s="161"/>
      <c r="AF45" s="161"/>
      <c r="AG45" s="161"/>
      <c r="AH45" s="161"/>
      <c r="AI45" s="161"/>
      <c r="AJ45" s="195"/>
      <c r="AK45" s="195"/>
      <c r="AL45" s="197"/>
      <c r="AM45" s="197"/>
      <c r="AN45" s="197" t="e">
        <f t="shared" ca="1" si="35"/>
        <v>#NAME?</v>
      </c>
      <c r="AO45" s="198" t="s">
        <v>502</v>
      </c>
      <c r="AP45" s="198" t="str">
        <f t="shared" si="36"/>
        <v>&lt;Delete BuildingType="BUILDING_SEAPORT" /&gt;</v>
      </c>
      <c r="AQ45" s="198" t="s">
        <v>502</v>
      </c>
      <c r="AR45" s="203" t="str">
        <f t="shared" si="37"/>
        <v/>
      </c>
      <c r="AS45" s="204" t="str">
        <f t="shared" si="38"/>
        <v/>
      </c>
      <c r="AT45" s="204" t="str">
        <f t="shared" si="39"/>
        <v/>
      </c>
      <c r="AU45" s="204" t="str">
        <f t="shared" si="40"/>
        <v/>
      </c>
      <c r="AV45" s="204" t="str">
        <f t="shared" si="41"/>
        <v/>
      </c>
      <c r="AW45" s="204" t="str">
        <f t="shared" si="42"/>
        <v/>
      </c>
      <c r="AX45" s="204" t="str">
        <f t="shared" si="43"/>
        <v/>
      </c>
      <c r="AY45" s="204" t="str">
        <f t="shared" si="44"/>
        <v/>
      </c>
      <c r="AZ45" s="204" t="str">
        <f t="shared" si="45"/>
        <v/>
      </c>
      <c r="BA45" s="204" t="str">
        <f t="shared" si="46"/>
        <v/>
      </c>
      <c r="BB45" s="204" t="str">
        <f t="shared" si="47"/>
        <v/>
      </c>
      <c r="BC45" s="204" t="str">
        <f t="shared" si="48"/>
        <v/>
      </c>
      <c r="BD45" s="204" t="str">
        <f t="shared" si="49"/>
        <v xml:space="preserve">&lt;Row&gt;&lt;BuildingType&gt;BUILDING_SEAPORT&lt;/BuildingType&gt;                  &lt;FlavorType&gt;FLAVOR_NAVAL_GROWTH&lt;/FlavorType&gt;             &lt;Flavor&gt;24&lt;/Flavor&gt;&lt;/Row&gt; </v>
      </c>
      <c r="BE45" s="204" t="str">
        <f t="shared" si="50"/>
        <v/>
      </c>
      <c r="BF45" s="204" t="str">
        <f t="shared" si="51"/>
        <v/>
      </c>
      <c r="BG45" s="204" t="str">
        <f t="shared" si="52"/>
        <v/>
      </c>
      <c r="BH45" s="204" t="str">
        <f t="shared" si="53"/>
        <v/>
      </c>
      <c r="BI45" s="204" t="str">
        <f t="shared" si="54"/>
        <v/>
      </c>
      <c r="BJ45" s="204" t="str">
        <f t="shared" si="55"/>
        <v xml:space="preserve">&lt;Row&gt;&lt;BuildingType&gt;BUILDING_SEAPORT&lt;/BuildingType&gt;                  &lt;FlavorType&gt;FLAVOR_PRODUCTION&lt;/FlavorType&gt;               &lt;Flavor&gt;8&lt;/Flavor&gt;&lt;/Row&gt;  </v>
      </c>
      <c r="BK45" s="204" t="str">
        <f t="shared" si="56"/>
        <v xml:space="preserve">&lt;Row&gt;&lt;BuildingType&gt;BUILDING_SEAPORT&lt;/BuildingType&gt;                  &lt;FlavorType&gt;FLAVOR_GOLD&lt;/FlavorType&gt;                     &lt;Flavor&gt;16&lt;/Flavor&gt;&lt;/Row&gt; </v>
      </c>
      <c r="BL45" s="204" t="str">
        <f t="shared" si="57"/>
        <v/>
      </c>
      <c r="BM45" s="204" t="str">
        <f t="shared" si="58"/>
        <v xml:space="preserve">&lt;Row&gt;&lt;BuildingType&gt;BUILDING_SEAPORT&lt;/BuildingType&gt;                  &lt;FlavorType&gt;FLAVOR_SCIENCE&lt;/FlavorType&gt;                  &lt;Flavor&gt;16&lt;/Flavor&gt;&lt;/Row&gt; </v>
      </c>
      <c r="BN45" s="204" t="str">
        <f t="shared" si="59"/>
        <v/>
      </c>
      <c r="BO45" s="204" t="str">
        <f t="shared" si="60"/>
        <v/>
      </c>
      <c r="BP45" s="204" t="str">
        <f t="shared" si="61"/>
        <v/>
      </c>
      <c r="BQ45" s="204" t="str">
        <f t="shared" si="62"/>
        <v/>
      </c>
      <c r="BR45" s="204" t="str">
        <f t="shared" si="63"/>
        <v/>
      </c>
      <c r="BS45" s="204" t="str">
        <f t="shared" si="64"/>
        <v/>
      </c>
      <c r="BT45" s="204" t="str">
        <f t="shared" si="65"/>
        <v/>
      </c>
      <c r="BU45" s="204" t="str">
        <f t="shared" si="66"/>
        <v/>
      </c>
      <c r="BV45" s="204" t="str">
        <f t="shared" si="67"/>
        <v/>
      </c>
      <c r="BW45" s="204" t="str">
        <f t="shared" si="68"/>
        <v/>
      </c>
      <c r="BX45" s="205" t="str">
        <f t="shared" si="69"/>
        <v/>
      </c>
    </row>
    <row r="46" spans="1:76" s="217" customFormat="1" ht="14.45" customHeight="1" x14ac:dyDescent="0.2">
      <c r="A46" s="168"/>
      <c r="B46" s="206" t="s">
        <v>545</v>
      </c>
      <c r="C46" s="207"/>
      <c r="D46" s="208"/>
      <c r="E46" s="208"/>
      <c r="F46" s="208"/>
      <c r="G46" s="208"/>
      <c r="H46" s="208"/>
      <c r="I46" s="208"/>
      <c r="J46" s="208"/>
      <c r="K46" s="208"/>
      <c r="L46" s="209"/>
      <c r="M46" s="208"/>
      <c r="N46" s="208"/>
      <c r="O46" s="208"/>
      <c r="P46" s="208"/>
      <c r="Q46" s="207"/>
      <c r="R46" s="210"/>
      <c r="S46" s="209"/>
      <c r="T46" s="207"/>
      <c r="U46" s="207"/>
      <c r="V46" s="208"/>
      <c r="W46" s="208"/>
      <c r="X46" s="208"/>
      <c r="Y46" s="208"/>
      <c r="Z46" s="209">
        <v>8</v>
      </c>
      <c r="AA46" s="208"/>
      <c r="AB46" s="208"/>
      <c r="AC46" s="207"/>
      <c r="AD46" s="210"/>
      <c r="AE46" s="208"/>
      <c r="AF46" s="208"/>
      <c r="AG46" s="208"/>
      <c r="AH46" s="208"/>
      <c r="AI46" s="208">
        <v>8</v>
      </c>
      <c r="AJ46" s="211"/>
      <c r="AK46" s="211"/>
      <c r="AL46" s="212"/>
      <c r="AM46" s="212"/>
      <c r="AN46" s="212" t="e">
        <f t="shared" ca="1" si="35"/>
        <v>#NAME?</v>
      </c>
      <c r="AO46" s="213" t="s">
        <v>502</v>
      </c>
      <c r="AP46" s="213" t="str">
        <f t="shared" si="36"/>
        <v>&lt;Delete BuildingType="BUILDING_SHRINE" /&gt;</v>
      </c>
      <c r="AQ46" s="213" t="s">
        <v>502</v>
      </c>
      <c r="AR46" s="214" t="str">
        <f t="shared" si="37"/>
        <v/>
      </c>
      <c r="AS46" s="215" t="str">
        <f t="shared" si="38"/>
        <v/>
      </c>
      <c r="AT46" s="215" t="str">
        <f t="shared" si="39"/>
        <v/>
      </c>
      <c r="AU46" s="215" t="str">
        <f t="shared" si="40"/>
        <v/>
      </c>
      <c r="AV46" s="215" t="str">
        <f t="shared" si="41"/>
        <v/>
      </c>
      <c r="AW46" s="215" t="str">
        <f t="shared" si="42"/>
        <v/>
      </c>
      <c r="AX46" s="215" t="str">
        <f t="shared" si="43"/>
        <v/>
      </c>
      <c r="AY46" s="215" t="str">
        <f t="shared" si="44"/>
        <v/>
      </c>
      <c r="AZ46" s="215" t="str">
        <f t="shared" si="45"/>
        <v/>
      </c>
      <c r="BA46" s="215" t="str">
        <f t="shared" si="46"/>
        <v/>
      </c>
      <c r="BB46" s="215" t="str">
        <f t="shared" si="47"/>
        <v/>
      </c>
      <c r="BC46" s="215" t="str">
        <f t="shared" si="48"/>
        <v/>
      </c>
      <c r="BD46" s="215" t="str">
        <f t="shared" si="49"/>
        <v/>
      </c>
      <c r="BE46" s="215" t="str">
        <f t="shared" si="50"/>
        <v/>
      </c>
      <c r="BF46" s="215" t="str">
        <f t="shared" si="51"/>
        <v/>
      </c>
      <c r="BG46" s="215" t="str">
        <f t="shared" si="52"/>
        <v/>
      </c>
      <c r="BH46" s="215" t="str">
        <f t="shared" si="53"/>
        <v/>
      </c>
      <c r="BI46" s="215" t="str">
        <f t="shared" si="54"/>
        <v/>
      </c>
      <c r="BJ46" s="215" t="str">
        <f t="shared" si="55"/>
        <v/>
      </c>
      <c r="BK46" s="215" t="str">
        <f t="shared" si="56"/>
        <v/>
      </c>
      <c r="BL46" s="215" t="str">
        <f t="shared" si="57"/>
        <v/>
      </c>
      <c r="BM46" s="215" t="str">
        <f t="shared" si="58"/>
        <v/>
      </c>
      <c r="BN46" s="215" t="str">
        <f t="shared" si="59"/>
        <v/>
      </c>
      <c r="BO46" s="215" t="str">
        <f t="shared" si="60"/>
        <v xml:space="preserve">&lt;Row&gt;&lt;BuildingType&gt;BUILDING_SHRINE&lt;/BuildingType&gt;                   &lt;FlavorType&gt;FLAVOR_GREAT_PEOPLE&lt;/FlavorType&gt;             &lt;Flavor&gt;8&lt;/Flavor&gt;&lt;/Row&gt;  </v>
      </c>
      <c r="BP46" s="215" t="str">
        <f t="shared" si="61"/>
        <v/>
      </c>
      <c r="BQ46" s="215" t="str">
        <f t="shared" si="62"/>
        <v/>
      </c>
      <c r="BR46" s="215" t="str">
        <f t="shared" si="63"/>
        <v/>
      </c>
      <c r="BS46" s="215" t="str">
        <f t="shared" si="64"/>
        <v/>
      </c>
      <c r="BT46" s="215" t="str">
        <f t="shared" si="65"/>
        <v/>
      </c>
      <c r="BU46" s="215" t="str">
        <f t="shared" si="66"/>
        <v/>
      </c>
      <c r="BV46" s="215" t="str">
        <f t="shared" si="67"/>
        <v/>
      </c>
      <c r="BW46" s="215" t="str">
        <f t="shared" si="68"/>
        <v/>
      </c>
      <c r="BX46" s="216" t="str">
        <f t="shared" si="69"/>
        <v xml:space="preserve">&lt;Row&gt;&lt;BuildingType&gt;BUILDING_SHRINE&lt;/BuildingType&gt;                   &lt;FlavorType&gt;FLAVOR_RELIGION&lt;/FlavorType&gt;                 &lt;Flavor&gt;8&lt;/Flavor&gt;&lt;/Row&gt;  </v>
      </c>
    </row>
    <row r="47" spans="1:76" s="217" customFormat="1" ht="14.45" customHeight="1" x14ac:dyDescent="0.2">
      <c r="A47" s="168"/>
      <c r="B47" s="206" t="s">
        <v>546</v>
      </c>
      <c r="C47" s="207"/>
      <c r="D47" s="208"/>
      <c r="E47" s="208"/>
      <c r="F47" s="208"/>
      <c r="G47" s="208"/>
      <c r="H47" s="208"/>
      <c r="I47" s="208"/>
      <c r="J47" s="208"/>
      <c r="K47" s="208"/>
      <c r="L47" s="209"/>
      <c r="M47" s="208"/>
      <c r="N47" s="208"/>
      <c r="O47" s="208"/>
      <c r="P47" s="208"/>
      <c r="Q47" s="207"/>
      <c r="R47" s="210"/>
      <c r="S47" s="209"/>
      <c r="T47" s="207"/>
      <c r="U47" s="207">
        <v>32</v>
      </c>
      <c r="V47" s="208"/>
      <c r="W47" s="208"/>
      <c r="X47" s="208"/>
      <c r="Y47" s="208"/>
      <c r="Z47" s="209"/>
      <c r="AA47" s="208"/>
      <c r="AB47" s="208"/>
      <c r="AC47" s="207"/>
      <c r="AD47" s="210"/>
      <c r="AE47" s="208"/>
      <c r="AF47" s="208"/>
      <c r="AG47" s="208">
        <v>8</v>
      </c>
      <c r="AH47" s="208"/>
      <c r="AI47" s="208"/>
      <c r="AJ47" s="211"/>
      <c r="AK47" s="211"/>
      <c r="AL47" s="212"/>
      <c r="AM47" s="212"/>
      <c r="AN47" s="212" t="e">
        <f t="shared" ca="1" si="35"/>
        <v>#NAME?</v>
      </c>
      <c r="AO47" s="213" t="s">
        <v>502</v>
      </c>
      <c r="AP47" s="213" t="str">
        <f t="shared" si="36"/>
        <v>&lt;Delete BuildingType="BUILDING_SOLAR_PLANT" /&gt;</v>
      </c>
      <c r="AQ47" s="213" t="s">
        <v>502</v>
      </c>
      <c r="AR47" s="214" t="str">
        <f t="shared" si="37"/>
        <v/>
      </c>
      <c r="AS47" s="215" t="str">
        <f t="shared" si="38"/>
        <v/>
      </c>
      <c r="AT47" s="215" t="str">
        <f t="shared" si="39"/>
        <v/>
      </c>
      <c r="AU47" s="215" t="str">
        <f t="shared" si="40"/>
        <v/>
      </c>
      <c r="AV47" s="215" t="str">
        <f t="shared" si="41"/>
        <v/>
      </c>
      <c r="AW47" s="215" t="str">
        <f t="shared" si="42"/>
        <v/>
      </c>
      <c r="AX47" s="215" t="str">
        <f t="shared" si="43"/>
        <v/>
      </c>
      <c r="AY47" s="215" t="str">
        <f t="shared" si="44"/>
        <v/>
      </c>
      <c r="AZ47" s="215" t="str">
        <f t="shared" si="45"/>
        <v/>
      </c>
      <c r="BA47" s="215" t="str">
        <f t="shared" si="46"/>
        <v/>
      </c>
      <c r="BB47" s="215" t="str">
        <f t="shared" si="47"/>
        <v/>
      </c>
      <c r="BC47" s="215" t="str">
        <f t="shared" si="48"/>
        <v/>
      </c>
      <c r="BD47" s="215" t="str">
        <f t="shared" si="49"/>
        <v/>
      </c>
      <c r="BE47" s="215" t="str">
        <f t="shared" si="50"/>
        <v/>
      </c>
      <c r="BF47" s="215" t="str">
        <f t="shared" si="51"/>
        <v/>
      </c>
      <c r="BG47" s="215" t="str">
        <f t="shared" si="52"/>
        <v/>
      </c>
      <c r="BH47" s="215" t="str">
        <f t="shared" si="53"/>
        <v/>
      </c>
      <c r="BI47" s="215" t="str">
        <f t="shared" si="54"/>
        <v/>
      </c>
      <c r="BJ47" s="215" t="str">
        <f t="shared" si="55"/>
        <v xml:space="preserve">&lt;Row&gt;&lt;BuildingType&gt;BUILDING_SOLAR_PLANT&lt;/BuildingType&gt;              &lt;FlavorType&gt;FLAVOR_PRODUCTION&lt;/FlavorType&gt;               &lt;Flavor&gt;32&lt;/Flavor&gt;&lt;/Row&gt; </v>
      </c>
      <c r="BK47" s="215" t="str">
        <f t="shared" si="56"/>
        <v/>
      </c>
      <c r="BL47" s="215" t="str">
        <f t="shared" si="57"/>
        <v/>
      </c>
      <c r="BM47" s="215" t="str">
        <f t="shared" si="58"/>
        <v/>
      </c>
      <c r="BN47" s="215" t="str">
        <f t="shared" si="59"/>
        <v/>
      </c>
      <c r="BO47" s="215" t="str">
        <f t="shared" si="60"/>
        <v/>
      </c>
      <c r="BP47" s="215" t="str">
        <f t="shared" si="61"/>
        <v/>
      </c>
      <c r="BQ47" s="215" t="str">
        <f t="shared" si="62"/>
        <v/>
      </c>
      <c r="BR47" s="215" t="str">
        <f t="shared" si="63"/>
        <v/>
      </c>
      <c r="BS47" s="215" t="str">
        <f t="shared" si="64"/>
        <v/>
      </c>
      <c r="BT47" s="215" t="str">
        <f t="shared" si="65"/>
        <v/>
      </c>
      <c r="BU47" s="215" t="str">
        <f t="shared" si="66"/>
        <v/>
      </c>
      <c r="BV47" s="215" t="str">
        <f t="shared" si="67"/>
        <v xml:space="preserve">&lt;Row&gt;&lt;BuildingType&gt;BUILDING_SOLAR_PLANT&lt;/BuildingType&gt;              &lt;FlavorType&gt;FLAVOR_SPACESHIP&lt;/FlavorType&gt;                &lt;Flavor&gt;8&lt;/Flavor&gt;&lt;/Row&gt;  </v>
      </c>
      <c r="BW47" s="215" t="str">
        <f t="shared" si="68"/>
        <v/>
      </c>
      <c r="BX47" s="216" t="str">
        <f t="shared" si="69"/>
        <v/>
      </c>
    </row>
    <row r="48" spans="1:76" s="217" customFormat="1" ht="14.45" customHeight="1" x14ac:dyDescent="0.2">
      <c r="A48" s="168"/>
      <c r="B48" s="206" t="s">
        <v>547</v>
      </c>
      <c r="C48" s="207"/>
      <c r="D48" s="208"/>
      <c r="E48" s="208"/>
      <c r="F48" s="208"/>
      <c r="G48" s="208"/>
      <c r="H48" s="208"/>
      <c r="I48" s="208"/>
      <c r="J48" s="208"/>
      <c r="K48" s="208"/>
      <c r="L48" s="209"/>
      <c r="M48" s="208"/>
      <c r="N48" s="208"/>
      <c r="O48" s="208"/>
      <c r="P48" s="208"/>
      <c r="Q48" s="207"/>
      <c r="R48" s="210"/>
      <c r="S48" s="209"/>
      <c r="T48" s="207"/>
      <c r="U48" s="207">
        <v>8</v>
      </c>
      <c r="V48" s="208"/>
      <c r="W48" s="208"/>
      <c r="X48" s="208"/>
      <c r="Y48" s="208"/>
      <c r="Z48" s="209"/>
      <c r="AA48" s="208"/>
      <c r="AB48" s="208"/>
      <c r="AC48" s="207"/>
      <c r="AD48" s="210"/>
      <c r="AE48" s="208"/>
      <c r="AF48" s="208"/>
      <c r="AG48" s="208">
        <v>32</v>
      </c>
      <c r="AH48" s="208"/>
      <c r="AI48" s="208"/>
      <c r="AJ48" s="211"/>
      <c r="AK48" s="211"/>
      <c r="AL48" s="212"/>
      <c r="AM48" s="212"/>
      <c r="AN48" s="212" t="e">
        <f t="shared" ca="1" si="35"/>
        <v>#NAME?</v>
      </c>
      <c r="AO48" s="213" t="s">
        <v>502</v>
      </c>
      <c r="AP48" s="213" t="str">
        <f t="shared" si="36"/>
        <v>&lt;Delete BuildingType="BUILDING_SPACESHIP_FACTORY" /&gt;</v>
      </c>
      <c r="AQ48" s="213" t="s">
        <v>502</v>
      </c>
      <c r="AR48" s="214" t="str">
        <f t="shared" si="37"/>
        <v/>
      </c>
      <c r="AS48" s="215" t="str">
        <f t="shared" si="38"/>
        <v/>
      </c>
      <c r="AT48" s="215" t="str">
        <f t="shared" si="39"/>
        <v/>
      </c>
      <c r="AU48" s="215" t="str">
        <f t="shared" si="40"/>
        <v/>
      </c>
      <c r="AV48" s="215" t="str">
        <f t="shared" si="41"/>
        <v/>
      </c>
      <c r="AW48" s="215" t="str">
        <f t="shared" si="42"/>
        <v/>
      </c>
      <c r="AX48" s="215" t="str">
        <f t="shared" si="43"/>
        <v/>
      </c>
      <c r="AY48" s="215" t="str">
        <f t="shared" si="44"/>
        <v/>
      </c>
      <c r="AZ48" s="215" t="str">
        <f t="shared" si="45"/>
        <v/>
      </c>
      <c r="BA48" s="215" t="str">
        <f t="shared" si="46"/>
        <v/>
      </c>
      <c r="BB48" s="215" t="str">
        <f t="shared" si="47"/>
        <v/>
      </c>
      <c r="BC48" s="215" t="str">
        <f t="shared" si="48"/>
        <v/>
      </c>
      <c r="BD48" s="215" t="str">
        <f t="shared" si="49"/>
        <v/>
      </c>
      <c r="BE48" s="215" t="str">
        <f t="shared" si="50"/>
        <v/>
      </c>
      <c r="BF48" s="215" t="str">
        <f t="shared" si="51"/>
        <v/>
      </c>
      <c r="BG48" s="215" t="str">
        <f t="shared" si="52"/>
        <v/>
      </c>
      <c r="BH48" s="215" t="str">
        <f t="shared" si="53"/>
        <v/>
      </c>
      <c r="BI48" s="215" t="str">
        <f t="shared" si="54"/>
        <v/>
      </c>
      <c r="BJ48" s="215" t="str">
        <f t="shared" si="55"/>
        <v xml:space="preserve">&lt;Row&gt;&lt;BuildingType&gt;BUILDING_SPACESHIP_FACTORY&lt;/BuildingType&gt;        &lt;FlavorType&gt;FLAVOR_PRODUCTION&lt;/FlavorType&gt;               &lt;Flavor&gt;8&lt;/Flavor&gt;&lt;/Row&gt;  </v>
      </c>
      <c r="BK48" s="215" t="str">
        <f t="shared" si="56"/>
        <v/>
      </c>
      <c r="BL48" s="215" t="str">
        <f t="shared" si="57"/>
        <v/>
      </c>
      <c r="BM48" s="215" t="str">
        <f t="shared" si="58"/>
        <v/>
      </c>
      <c r="BN48" s="215" t="str">
        <f t="shared" si="59"/>
        <v/>
      </c>
      <c r="BO48" s="215" t="str">
        <f t="shared" si="60"/>
        <v/>
      </c>
      <c r="BP48" s="215" t="str">
        <f t="shared" si="61"/>
        <v/>
      </c>
      <c r="BQ48" s="215" t="str">
        <f t="shared" si="62"/>
        <v/>
      </c>
      <c r="BR48" s="215" t="str">
        <f t="shared" si="63"/>
        <v/>
      </c>
      <c r="BS48" s="215" t="str">
        <f t="shared" si="64"/>
        <v/>
      </c>
      <c r="BT48" s="215" t="str">
        <f t="shared" si="65"/>
        <v/>
      </c>
      <c r="BU48" s="215" t="str">
        <f t="shared" si="66"/>
        <v/>
      </c>
      <c r="BV48" s="215" t="str">
        <f t="shared" si="67"/>
        <v xml:space="preserve">&lt;Row&gt;&lt;BuildingType&gt;BUILDING_SPACESHIP_FACTORY&lt;/BuildingType&gt;        &lt;FlavorType&gt;FLAVOR_SPACESHIP&lt;/FlavorType&gt;                &lt;Flavor&gt;32&lt;/Flavor&gt;&lt;/Row&gt; </v>
      </c>
      <c r="BW48" s="215" t="str">
        <f t="shared" si="68"/>
        <v/>
      </c>
      <c r="BX48" s="216" t="str">
        <f t="shared" si="69"/>
        <v/>
      </c>
    </row>
    <row r="49" spans="1:76" s="217" customFormat="1" ht="14.45" customHeight="1" x14ac:dyDescent="0.2">
      <c r="A49" s="168"/>
      <c r="B49" s="206" t="s">
        <v>548</v>
      </c>
      <c r="C49" s="207">
        <v>4</v>
      </c>
      <c r="D49" s="208"/>
      <c r="E49" s="208"/>
      <c r="F49" s="208"/>
      <c r="G49" s="208">
        <v>16</v>
      </c>
      <c r="H49" s="208"/>
      <c r="I49" s="208"/>
      <c r="J49" s="208"/>
      <c r="K49" s="208"/>
      <c r="L49" s="209"/>
      <c r="M49" s="208"/>
      <c r="N49" s="208"/>
      <c r="O49" s="208"/>
      <c r="P49" s="208"/>
      <c r="Q49" s="207"/>
      <c r="R49" s="210"/>
      <c r="S49" s="209"/>
      <c r="T49" s="207"/>
      <c r="U49" s="207">
        <v>8</v>
      </c>
      <c r="V49" s="208"/>
      <c r="W49" s="208"/>
      <c r="X49" s="208"/>
      <c r="Y49" s="208"/>
      <c r="Z49" s="209"/>
      <c r="AA49" s="208"/>
      <c r="AB49" s="208"/>
      <c r="AC49" s="207"/>
      <c r="AD49" s="210"/>
      <c r="AE49" s="208"/>
      <c r="AF49" s="208"/>
      <c r="AG49" s="208"/>
      <c r="AH49" s="208"/>
      <c r="AI49" s="208"/>
      <c r="AJ49" s="211"/>
      <c r="AK49" s="218"/>
      <c r="AL49" s="212"/>
      <c r="AM49" s="212"/>
      <c r="AN49" s="212" t="e">
        <f t="shared" ca="1" si="35"/>
        <v>#NAME?</v>
      </c>
      <c r="AO49" s="213" t="s">
        <v>502</v>
      </c>
      <c r="AP49" s="213" t="str">
        <f t="shared" si="36"/>
        <v>&lt;Delete BuildingType="BUILDING_STABLE" /&gt;</v>
      </c>
      <c r="AQ49" s="213" t="s">
        <v>502</v>
      </c>
      <c r="AR49" s="214" t="str">
        <f t="shared" si="37"/>
        <v xml:space="preserve">&lt;Row&gt;&lt;BuildingType&gt;BUILDING_STABLE&lt;/BuildingType&gt;                   &lt;FlavorType&gt;FLAVOR_MILITARY_TRAINING&lt;/FlavorType&gt;        &lt;Flavor&gt;4&lt;/Flavor&gt;&lt;/Row&gt;  </v>
      </c>
      <c r="AS49" s="215" t="str">
        <f t="shared" si="38"/>
        <v/>
      </c>
      <c r="AT49" s="215" t="str">
        <f t="shared" si="39"/>
        <v/>
      </c>
      <c r="AU49" s="215" t="str">
        <f t="shared" si="40"/>
        <v/>
      </c>
      <c r="AV49" s="215" t="str">
        <f t="shared" si="41"/>
        <v xml:space="preserve">&lt;Row&gt;&lt;BuildingType&gt;BUILDING_STABLE&lt;/BuildingType&gt;                   &lt;FlavorType&gt;FLAVOR_MOBILE&lt;/FlavorType&gt;                   &lt;Flavor&gt;16&lt;/Flavor&gt;&lt;/Row&gt; </v>
      </c>
      <c r="AW49" s="215" t="str">
        <f t="shared" si="42"/>
        <v/>
      </c>
      <c r="AX49" s="215" t="str">
        <f t="shared" si="43"/>
        <v/>
      </c>
      <c r="AY49" s="215" t="str">
        <f t="shared" si="44"/>
        <v/>
      </c>
      <c r="AZ49" s="215" t="str">
        <f t="shared" si="45"/>
        <v/>
      </c>
      <c r="BA49" s="215" t="str">
        <f t="shared" si="46"/>
        <v/>
      </c>
      <c r="BB49" s="215" t="str">
        <f t="shared" si="47"/>
        <v/>
      </c>
      <c r="BC49" s="215" t="str">
        <f t="shared" si="48"/>
        <v/>
      </c>
      <c r="BD49" s="215" t="str">
        <f t="shared" si="49"/>
        <v/>
      </c>
      <c r="BE49" s="215" t="str">
        <f t="shared" si="50"/>
        <v/>
      </c>
      <c r="BF49" s="215" t="str">
        <f t="shared" si="51"/>
        <v/>
      </c>
      <c r="BG49" s="215" t="str">
        <f t="shared" si="52"/>
        <v/>
      </c>
      <c r="BH49" s="215" t="str">
        <f t="shared" si="53"/>
        <v/>
      </c>
      <c r="BI49" s="215" t="str">
        <f t="shared" si="54"/>
        <v/>
      </c>
      <c r="BJ49" s="215" t="str">
        <f t="shared" si="55"/>
        <v xml:space="preserve">&lt;Row&gt;&lt;BuildingType&gt;BUILDING_STABLE&lt;/BuildingType&gt;                   &lt;FlavorType&gt;FLAVOR_PRODUCTION&lt;/FlavorType&gt;               &lt;Flavor&gt;8&lt;/Flavor&gt;&lt;/Row&gt;  </v>
      </c>
      <c r="BK49" s="215" t="str">
        <f t="shared" si="56"/>
        <v/>
      </c>
      <c r="BL49" s="215" t="str">
        <f t="shared" si="57"/>
        <v/>
      </c>
      <c r="BM49" s="215" t="str">
        <f t="shared" si="58"/>
        <v/>
      </c>
      <c r="BN49" s="215" t="str">
        <f t="shared" si="59"/>
        <v/>
      </c>
      <c r="BO49" s="215" t="str">
        <f t="shared" si="60"/>
        <v/>
      </c>
      <c r="BP49" s="215" t="str">
        <f t="shared" si="61"/>
        <v/>
      </c>
      <c r="BQ49" s="215" t="str">
        <f t="shared" si="62"/>
        <v/>
      </c>
      <c r="BR49" s="215" t="str">
        <f t="shared" si="63"/>
        <v/>
      </c>
      <c r="BS49" s="215" t="str">
        <f t="shared" si="64"/>
        <v/>
      </c>
      <c r="BT49" s="215" t="str">
        <f t="shared" si="65"/>
        <v/>
      </c>
      <c r="BU49" s="215" t="str">
        <f t="shared" si="66"/>
        <v/>
      </c>
      <c r="BV49" s="215" t="str">
        <f t="shared" si="67"/>
        <v/>
      </c>
      <c r="BW49" s="215" t="str">
        <f t="shared" si="68"/>
        <v/>
      </c>
      <c r="BX49" s="216" t="str">
        <f t="shared" si="69"/>
        <v/>
      </c>
    </row>
    <row r="50" spans="1:76" s="202" customFormat="1" ht="14.45" customHeight="1" x14ac:dyDescent="0.2">
      <c r="A50" s="168"/>
      <c r="B50" s="192" t="s">
        <v>549</v>
      </c>
      <c r="C50" s="157"/>
      <c r="D50" s="161">
        <v>4</v>
      </c>
      <c r="E50" s="161"/>
      <c r="F50" s="161"/>
      <c r="G50" s="161"/>
      <c r="H50" s="161"/>
      <c r="I50" s="161"/>
      <c r="J50" s="161"/>
      <c r="K50" s="161"/>
      <c r="L50" s="193"/>
      <c r="M50" s="161"/>
      <c r="N50" s="161"/>
      <c r="O50" s="161"/>
      <c r="P50" s="161"/>
      <c r="Q50" s="157"/>
      <c r="R50" s="194"/>
      <c r="S50" s="193">
        <v>16</v>
      </c>
      <c r="T50" s="161">
        <v>32</v>
      </c>
      <c r="U50" s="157"/>
      <c r="V50" s="161"/>
      <c r="W50" s="161"/>
      <c r="X50" s="161"/>
      <c r="Y50" s="161"/>
      <c r="Z50" s="193"/>
      <c r="AA50" s="161"/>
      <c r="AB50" s="161"/>
      <c r="AC50" s="157"/>
      <c r="AD50" s="194"/>
      <c r="AE50" s="161"/>
      <c r="AF50" s="161"/>
      <c r="AG50" s="161"/>
      <c r="AH50" s="161"/>
      <c r="AI50" s="161"/>
      <c r="AJ50" s="195"/>
      <c r="AK50" s="196"/>
      <c r="AL50" s="197"/>
      <c r="AM50" s="197"/>
      <c r="AN50" s="197" t="e">
        <f t="shared" ca="1" si="35"/>
        <v>#NAME?</v>
      </c>
      <c r="AO50" s="198" t="s">
        <v>502</v>
      </c>
      <c r="AP50" s="198" t="str">
        <f t="shared" si="36"/>
        <v>&lt;Delete BuildingType="BUILDING_STADIUM" /&gt;</v>
      </c>
      <c r="AQ50" s="198" t="s">
        <v>502</v>
      </c>
      <c r="AR50" s="199" t="str">
        <f t="shared" si="37"/>
        <v/>
      </c>
      <c r="AS50" s="200" t="str">
        <f t="shared" si="38"/>
        <v xml:space="preserve">&lt;Row&gt;&lt;BuildingType&gt;BUILDING_STADIUM&lt;/BuildingType&gt;                  &lt;FlavorType&gt;FLAVOR_OFFENSE&lt;/FlavorType&gt;                  &lt;Flavor&gt;4&lt;/Flavor&gt;&lt;/Row&gt;  </v>
      </c>
      <c r="AT50" s="200" t="str">
        <f t="shared" si="39"/>
        <v/>
      </c>
      <c r="AU50" s="200" t="str">
        <f t="shared" si="40"/>
        <v/>
      </c>
      <c r="AV50" s="200" t="str">
        <f t="shared" si="41"/>
        <v/>
      </c>
      <c r="AW50" s="200" t="str">
        <f t="shared" si="42"/>
        <v/>
      </c>
      <c r="AX50" s="200" t="str">
        <f t="shared" si="43"/>
        <v/>
      </c>
      <c r="AY50" s="200" t="str">
        <f t="shared" si="44"/>
        <v/>
      </c>
      <c r="AZ50" s="200" t="str">
        <f t="shared" si="45"/>
        <v/>
      </c>
      <c r="BA50" s="200" t="str">
        <f t="shared" si="46"/>
        <v/>
      </c>
      <c r="BB50" s="200" t="str">
        <f t="shared" si="47"/>
        <v/>
      </c>
      <c r="BC50" s="200" t="str">
        <f t="shared" si="48"/>
        <v/>
      </c>
      <c r="BD50" s="200" t="str">
        <f t="shared" si="49"/>
        <v/>
      </c>
      <c r="BE50" s="200" t="str">
        <f t="shared" si="50"/>
        <v/>
      </c>
      <c r="BF50" s="200" t="str">
        <f t="shared" si="51"/>
        <v/>
      </c>
      <c r="BG50" s="200" t="str">
        <f t="shared" si="52"/>
        <v/>
      </c>
      <c r="BH50" s="200" t="str">
        <f t="shared" si="53"/>
        <v xml:space="preserve">&lt;Row&gt;&lt;BuildingType&gt;BUILDING_STADIUM&lt;/BuildingType&gt;                  &lt;FlavorType&gt;FLAVOR_EXPANSION&lt;/FlavorType&gt;                &lt;Flavor&gt;16&lt;/Flavor&gt;&lt;/Row&gt; </v>
      </c>
      <c r="BI50" s="200" t="str">
        <f t="shared" si="54"/>
        <v xml:space="preserve">&lt;Row&gt;&lt;BuildingType&gt;BUILDING_STADIUM&lt;/BuildingType&gt;                  &lt;FlavorType&gt;FLAVOR_HAPPINESS&lt;/FlavorType&gt;                &lt;Flavor&gt;32&lt;/Flavor&gt;&lt;/Row&gt; </v>
      </c>
      <c r="BJ50" s="200" t="str">
        <f t="shared" si="55"/>
        <v/>
      </c>
      <c r="BK50" s="200" t="str">
        <f t="shared" si="56"/>
        <v/>
      </c>
      <c r="BL50" s="200" t="str">
        <f t="shared" si="57"/>
        <v/>
      </c>
      <c r="BM50" s="200" t="str">
        <f t="shared" si="58"/>
        <v/>
      </c>
      <c r="BN50" s="200" t="str">
        <f t="shared" si="59"/>
        <v/>
      </c>
      <c r="BO50" s="200" t="str">
        <f t="shared" si="60"/>
        <v/>
      </c>
      <c r="BP50" s="200" t="str">
        <f t="shared" si="61"/>
        <v/>
      </c>
      <c r="BQ50" s="200" t="str">
        <f t="shared" si="62"/>
        <v/>
      </c>
      <c r="BR50" s="200" t="str">
        <f t="shared" si="63"/>
        <v/>
      </c>
      <c r="BS50" s="200" t="str">
        <f t="shared" si="64"/>
        <v/>
      </c>
      <c r="BT50" s="200" t="str">
        <f t="shared" si="65"/>
        <v/>
      </c>
      <c r="BU50" s="200" t="str">
        <f t="shared" si="66"/>
        <v/>
      </c>
      <c r="BV50" s="200" t="str">
        <f t="shared" si="67"/>
        <v/>
      </c>
      <c r="BW50" s="200" t="str">
        <f t="shared" si="68"/>
        <v/>
      </c>
      <c r="BX50" s="201" t="str">
        <f t="shared" si="69"/>
        <v/>
      </c>
    </row>
    <row r="51" spans="1:76" s="202" customFormat="1" ht="14.45" customHeight="1" x14ac:dyDescent="0.2">
      <c r="A51" s="168"/>
      <c r="B51" s="192" t="s">
        <v>550</v>
      </c>
      <c r="C51" s="157"/>
      <c r="D51" s="161"/>
      <c r="E51" s="161"/>
      <c r="F51" s="161"/>
      <c r="G51" s="161"/>
      <c r="H51" s="161"/>
      <c r="I51" s="161"/>
      <c r="J51" s="161"/>
      <c r="K51" s="161"/>
      <c r="L51" s="193"/>
      <c r="M51" s="161"/>
      <c r="N51" s="161"/>
      <c r="O51" s="161"/>
      <c r="P51" s="161"/>
      <c r="Q51" s="157"/>
      <c r="R51" s="194"/>
      <c r="S51" s="193"/>
      <c r="T51" s="157"/>
      <c r="U51" s="157"/>
      <c r="V51" s="161">
        <v>32</v>
      </c>
      <c r="W51" s="161"/>
      <c r="X51" s="161"/>
      <c r="Y51" s="161"/>
      <c r="Z51" s="193">
        <v>8</v>
      </c>
      <c r="AA51" s="161"/>
      <c r="AB51" s="161"/>
      <c r="AC51" s="157"/>
      <c r="AD51" s="194"/>
      <c r="AE51" s="161"/>
      <c r="AF51" s="161"/>
      <c r="AG51" s="161"/>
      <c r="AH51" s="161"/>
      <c r="AI51" s="161"/>
      <c r="AJ51" s="195"/>
      <c r="AK51" s="195"/>
      <c r="AL51" s="197"/>
      <c r="AM51" s="197"/>
      <c r="AN51" s="197" t="e">
        <f t="shared" ca="1" si="35"/>
        <v>#NAME?</v>
      </c>
      <c r="AO51" s="198" t="s">
        <v>502</v>
      </c>
      <c r="AP51" s="198" t="str">
        <f t="shared" si="36"/>
        <v>&lt;Delete BuildingType="BUILDING_STOCK_EXCHANGE" /&gt;</v>
      </c>
      <c r="AQ51" s="198" t="s">
        <v>502</v>
      </c>
      <c r="AR51" s="203" t="str">
        <f t="shared" si="37"/>
        <v/>
      </c>
      <c r="AS51" s="204" t="str">
        <f t="shared" si="38"/>
        <v/>
      </c>
      <c r="AT51" s="204" t="str">
        <f t="shared" si="39"/>
        <v/>
      </c>
      <c r="AU51" s="204" t="str">
        <f t="shared" si="40"/>
        <v/>
      </c>
      <c r="AV51" s="204" t="str">
        <f t="shared" si="41"/>
        <v/>
      </c>
      <c r="AW51" s="204" t="str">
        <f t="shared" si="42"/>
        <v/>
      </c>
      <c r="AX51" s="204" t="str">
        <f t="shared" si="43"/>
        <v/>
      </c>
      <c r="AY51" s="204" t="str">
        <f t="shared" si="44"/>
        <v/>
      </c>
      <c r="AZ51" s="204" t="str">
        <f t="shared" si="45"/>
        <v/>
      </c>
      <c r="BA51" s="204" t="str">
        <f t="shared" si="46"/>
        <v/>
      </c>
      <c r="BB51" s="204" t="str">
        <f t="shared" si="47"/>
        <v/>
      </c>
      <c r="BC51" s="204" t="str">
        <f t="shared" si="48"/>
        <v/>
      </c>
      <c r="BD51" s="204" t="str">
        <f t="shared" si="49"/>
        <v/>
      </c>
      <c r="BE51" s="204" t="str">
        <f t="shared" si="50"/>
        <v/>
      </c>
      <c r="BF51" s="204" t="str">
        <f t="shared" si="51"/>
        <v/>
      </c>
      <c r="BG51" s="204" t="str">
        <f t="shared" si="52"/>
        <v/>
      </c>
      <c r="BH51" s="204" t="str">
        <f t="shared" si="53"/>
        <v/>
      </c>
      <c r="BI51" s="204" t="str">
        <f t="shared" si="54"/>
        <v/>
      </c>
      <c r="BJ51" s="204" t="str">
        <f t="shared" si="55"/>
        <v/>
      </c>
      <c r="BK51" s="204" t="str">
        <f t="shared" si="56"/>
        <v xml:space="preserve">&lt;Row&gt;&lt;BuildingType&gt;BUILDING_STOCK_EXCHANGE&lt;/BuildingType&gt;           &lt;FlavorType&gt;FLAVOR_GOLD&lt;/FlavorType&gt;                     &lt;Flavor&gt;32&lt;/Flavor&gt;&lt;/Row&gt; </v>
      </c>
      <c r="BL51" s="204" t="str">
        <f t="shared" si="57"/>
        <v/>
      </c>
      <c r="BM51" s="204" t="str">
        <f t="shared" si="58"/>
        <v/>
      </c>
      <c r="BN51" s="204" t="str">
        <f t="shared" si="59"/>
        <v/>
      </c>
      <c r="BO51" s="204" t="str">
        <f t="shared" si="60"/>
        <v xml:space="preserve">&lt;Row&gt;&lt;BuildingType&gt;BUILDING_STOCK_EXCHANGE&lt;/BuildingType&gt;           &lt;FlavorType&gt;FLAVOR_GREAT_PEOPLE&lt;/FlavorType&gt;             &lt;Flavor&gt;8&lt;/Flavor&gt;&lt;/Row&gt;  </v>
      </c>
      <c r="BP51" s="204" t="str">
        <f t="shared" si="61"/>
        <v/>
      </c>
      <c r="BQ51" s="204" t="str">
        <f t="shared" si="62"/>
        <v/>
      </c>
      <c r="BR51" s="204" t="str">
        <f t="shared" si="63"/>
        <v/>
      </c>
      <c r="BS51" s="204" t="str">
        <f t="shared" si="64"/>
        <v/>
      </c>
      <c r="BT51" s="204" t="str">
        <f t="shared" si="65"/>
        <v/>
      </c>
      <c r="BU51" s="204" t="str">
        <f t="shared" si="66"/>
        <v/>
      </c>
      <c r="BV51" s="204" t="str">
        <f t="shared" si="67"/>
        <v/>
      </c>
      <c r="BW51" s="204" t="str">
        <f t="shared" si="68"/>
        <v/>
      </c>
      <c r="BX51" s="205" t="str">
        <f t="shared" si="69"/>
        <v/>
      </c>
    </row>
    <row r="52" spans="1:76" s="202" customFormat="1" ht="14.45" customHeight="1" x14ac:dyDescent="0.2">
      <c r="A52" s="168"/>
      <c r="B52" s="192" t="s">
        <v>551</v>
      </c>
      <c r="C52" s="157"/>
      <c r="D52" s="161">
        <v>4</v>
      </c>
      <c r="E52" s="161"/>
      <c r="F52" s="161"/>
      <c r="G52" s="161"/>
      <c r="H52" s="161"/>
      <c r="I52" s="161"/>
      <c r="J52" s="161"/>
      <c r="K52" s="161"/>
      <c r="L52" s="193"/>
      <c r="M52" s="161"/>
      <c r="N52" s="161"/>
      <c r="O52" s="161"/>
      <c r="P52" s="161"/>
      <c r="Q52" s="157"/>
      <c r="R52" s="194"/>
      <c r="S52" s="193"/>
      <c r="T52" s="157">
        <v>8</v>
      </c>
      <c r="U52" s="157">
        <v>8</v>
      </c>
      <c r="V52" s="161"/>
      <c r="W52" s="161"/>
      <c r="X52" s="161"/>
      <c r="Y52" s="161"/>
      <c r="Z52" s="193"/>
      <c r="AA52" s="161"/>
      <c r="AB52" s="161"/>
      <c r="AC52" s="157"/>
      <c r="AD52" s="194"/>
      <c r="AE52" s="161"/>
      <c r="AF52" s="161"/>
      <c r="AG52" s="161"/>
      <c r="AH52" s="161"/>
      <c r="AI52" s="161"/>
      <c r="AJ52" s="195"/>
      <c r="AK52" s="195"/>
      <c r="AL52" s="197"/>
      <c r="AM52" s="197"/>
      <c r="AN52" s="197" t="e">
        <f t="shared" ca="1" si="35"/>
        <v>#NAME?</v>
      </c>
      <c r="AO52" s="198" t="s">
        <v>502</v>
      </c>
      <c r="AP52" s="198" t="str">
        <f t="shared" si="36"/>
        <v>&lt;Delete BuildingType="BUILDING_STONE_WORKS" /&gt;</v>
      </c>
      <c r="AQ52" s="198" t="s">
        <v>502</v>
      </c>
      <c r="AR52" s="203" t="str">
        <f t="shared" si="37"/>
        <v/>
      </c>
      <c r="AS52" s="204" t="str">
        <f t="shared" si="38"/>
        <v xml:space="preserve">&lt;Row&gt;&lt;BuildingType&gt;BUILDING_STONE_WORKS&lt;/BuildingType&gt;              &lt;FlavorType&gt;FLAVOR_OFFENSE&lt;/FlavorType&gt;                  &lt;Flavor&gt;4&lt;/Flavor&gt;&lt;/Row&gt;  </v>
      </c>
      <c r="AT52" s="204" t="str">
        <f t="shared" si="39"/>
        <v/>
      </c>
      <c r="AU52" s="204" t="str">
        <f t="shared" si="40"/>
        <v/>
      </c>
      <c r="AV52" s="204" t="str">
        <f t="shared" si="41"/>
        <v/>
      </c>
      <c r="AW52" s="204" t="str">
        <f t="shared" si="42"/>
        <v/>
      </c>
      <c r="AX52" s="204" t="str">
        <f t="shared" si="43"/>
        <v/>
      </c>
      <c r="AY52" s="204" t="str">
        <f t="shared" si="44"/>
        <v/>
      </c>
      <c r="AZ52" s="204" t="str">
        <f t="shared" si="45"/>
        <v/>
      </c>
      <c r="BA52" s="204" t="str">
        <f t="shared" si="46"/>
        <v/>
      </c>
      <c r="BB52" s="204" t="str">
        <f t="shared" si="47"/>
        <v/>
      </c>
      <c r="BC52" s="204" t="str">
        <f t="shared" si="48"/>
        <v/>
      </c>
      <c r="BD52" s="204" t="str">
        <f t="shared" si="49"/>
        <v/>
      </c>
      <c r="BE52" s="204" t="str">
        <f t="shared" si="50"/>
        <v/>
      </c>
      <c r="BF52" s="204" t="str">
        <f t="shared" si="51"/>
        <v/>
      </c>
      <c r="BG52" s="204" t="str">
        <f t="shared" si="52"/>
        <v/>
      </c>
      <c r="BH52" s="204" t="str">
        <f t="shared" si="53"/>
        <v/>
      </c>
      <c r="BI52" s="204" t="str">
        <f t="shared" si="54"/>
        <v xml:space="preserve">&lt;Row&gt;&lt;BuildingType&gt;BUILDING_STONE_WORKS&lt;/BuildingType&gt;              &lt;FlavorType&gt;FLAVOR_HAPPINESS&lt;/FlavorType&gt;                &lt;Flavor&gt;8&lt;/Flavor&gt;&lt;/Row&gt;  </v>
      </c>
      <c r="BJ52" s="204" t="str">
        <f t="shared" si="55"/>
        <v xml:space="preserve">&lt;Row&gt;&lt;BuildingType&gt;BUILDING_STONE_WORKS&lt;/BuildingType&gt;              &lt;FlavorType&gt;FLAVOR_PRODUCTION&lt;/FlavorType&gt;               &lt;Flavor&gt;8&lt;/Flavor&gt;&lt;/Row&gt;  </v>
      </c>
      <c r="BK52" s="204" t="str">
        <f t="shared" si="56"/>
        <v/>
      </c>
      <c r="BL52" s="204" t="str">
        <f t="shared" si="57"/>
        <v/>
      </c>
      <c r="BM52" s="204" t="str">
        <f t="shared" si="58"/>
        <v/>
      </c>
      <c r="BN52" s="204" t="str">
        <f t="shared" si="59"/>
        <v/>
      </c>
      <c r="BO52" s="204" t="str">
        <f t="shared" si="60"/>
        <v/>
      </c>
      <c r="BP52" s="204" t="str">
        <f t="shared" si="61"/>
        <v/>
      </c>
      <c r="BQ52" s="204" t="str">
        <f t="shared" si="62"/>
        <v/>
      </c>
      <c r="BR52" s="204" t="str">
        <f t="shared" si="63"/>
        <v/>
      </c>
      <c r="BS52" s="204" t="str">
        <f t="shared" si="64"/>
        <v/>
      </c>
      <c r="BT52" s="204" t="str">
        <f t="shared" si="65"/>
        <v/>
      </c>
      <c r="BU52" s="204" t="str">
        <f t="shared" si="66"/>
        <v/>
      </c>
      <c r="BV52" s="204" t="str">
        <f t="shared" si="67"/>
        <v/>
      </c>
      <c r="BW52" s="204" t="str">
        <f t="shared" si="68"/>
        <v/>
      </c>
      <c r="BX52" s="205" t="str">
        <f t="shared" si="69"/>
        <v/>
      </c>
    </row>
    <row r="53" spans="1:76" s="202" customFormat="1" ht="14.45" customHeight="1" x14ac:dyDescent="0.2">
      <c r="A53" s="168"/>
      <c r="B53" s="192" t="s">
        <v>552</v>
      </c>
      <c r="C53" s="157"/>
      <c r="D53" s="161"/>
      <c r="E53" s="161"/>
      <c r="F53" s="161"/>
      <c r="G53" s="161"/>
      <c r="H53" s="161"/>
      <c r="I53" s="161"/>
      <c r="J53" s="161"/>
      <c r="K53" s="161"/>
      <c r="L53" s="193"/>
      <c r="M53" s="161"/>
      <c r="N53" s="161"/>
      <c r="O53" s="161"/>
      <c r="P53" s="161"/>
      <c r="Q53" s="157"/>
      <c r="R53" s="194"/>
      <c r="S53" s="193">
        <v>16</v>
      </c>
      <c r="T53" s="157">
        <v>16</v>
      </c>
      <c r="U53" s="157"/>
      <c r="V53" s="161"/>
      <c r="W53" s="161">
        <v>16</v>
      </c>
      <c r="X53" s="161"/>
      <c r="Y53" s="161"/>
      <c r="Z53" s="193"/>
      <c r="AA53" s="161"/>
      <c r="AB53" s="161"/>
      <c r="AC53" s="157"/>
      <c r="AD53" s="194"/>
      <c r="AE53" s="161"/>
      <c r="AF53" s="161"/>
      <c r="AG53" s="161"/>
      <c r="AH53" s="161"/>
      <c r="AI53" s="161"/>
      <c r="AJ53" s="195"/>
      <c r="AK53" s="195"/>
      <c r="AL53" s="197"/>
      <c r="AM53" s="197"/>
      <c r="AN53" s="197" t="e">
        <f t="shared" ca="1" si="35"/>
        <v>#NAME?</v>
      </c>
      <c r="AO53" s="198" t="s">
        <v>502</v>
      </c>
      <c r="AP53" s="198" t="str">
        <f t="shared" si="36"/>
        <v>&lt;Delete BuildingType="BUILDING_GEM_PALACE" /&gt;</v>
      </c>
      <c r="AQ53" s="198" t="s">
        <v>502</v>
      </c>
      <c r="AR53" s="203" t="str">
        <f t="shared" si="37"/>
        <v/>
      </c>
      <c r="AS53" s="204" t="str">
        <f t="shared" si="38"/>
        <v/>
      </c>
      <c r="AT53" s="204" t="str">
        <f t="shared" si="39"/>
        <v/>
      </c>
      <c r="AU53" s="204" t="str">
        <f t="shared" si="40"/>
        <v/>
      </c>
      <c r="AV53" s="204" t="str">
        <f t="shared" si="41"/>
        <v/>
      </c>
      <c r="AW53" s="204" t="str">
        <f t="shared" si="42"/>
        <v/>
      </c>
      <c r="AX53" s="204" t="str">
        <f t="shared" si="43"/>
        <v/>
      </c>
      <c r="AY53" s="204" t="str">
        <f t="shared" si="44"/>
        <v/>
      </c>
      <c r="AZ53" s="204" t="str">
        <f t="shared" si="45"/>
        <v/>
      </c>
      <c r="BA53" s="204" t="str">
        <f t="shared" si="46"/>
        <v/>
      </c>
      <c r="BB53" s="204" t="str">
        <f t="shared" si="47"/>
        <v/>
      </c>
      <c r="BC53" s="204" t="str">
        <f t="shared" si="48"/>
        <v/>
      </c>
      <c r="BD53" s="204" t="str">
        <f t="shared" si="49"/>
        <v/>
      </c>
      <c r="BE53" s="204" t="str">
        <f t="shared" si="50"/>
        <v/>
      </c>
      <c r="BF53" s="204" t="str">
        <f t="shared" si="51"/>
        <v/>
      </c>
      <c r="BG53" s="204" t="str">
        <f t="shared" si="52"/>
        <v/>
      </c>
      <c r="BH53" s="204" t="str">
        <f t="shared" si="53"/>
        <v xml:space="preserve">&lt;Row&gt;&lt;BuildingType&gt;BUILDING_GEM_PALACE&lt;/BuildingType&gt;               &lt;FlavorType&gt;FLAVOR_EXPANSION&lt;/FlavorType&gt;                &lt;Flavor&gt;16&lt;/Flavor&gt;&lt;/Row&gt; </v>
      </c>
      <c r="BI53" s="204" t="str">
        <f t="shared" si="54"/>
        <v xml:space="preserve">&lt;Row&gt;&lt;BuildingType&gt;BUILDING_GEM_PALACE&lt;/BuildingType&gt;               &lt;FlavorType&gt;FLAVOR_HAPPINESS&lt;/FlavorType&gt;                &lt;Flavor&gt;16&lt;/Flavor&gt;&lt;/Row&gt; </v>
      </c>
      <c r="BJ53" s="204" t="str">
        <f t="shared" si="55"/>
        <v/>
      </c>
      <c r="BK53" s="204" t="str">
        <f t="shared" si="56"/>
        <v/>
      </c>
      <c r="BL53" s="204" t="str">
        <f t="shared" si="57"/>
        <v xml:space="preserve">&lt;Row&gt;&lt;BuildingType&gt;BUILDING_GEM_PALACE&lt;/BuildingType&gt;               &lt;FlavorType&gt;FLAVOR_GROWTH&lt;/FlavorType&gt;                   &lt;Flavor&gt;16&lt;/Flavor&gt;&lt;/Row&gt; </v>
      </c>
      <c r="BM53" s="204" t="str">
        <f t="shared" si="58"/>
        <v/>
      </c>
      <c r="BN53" s="204" t="str">
        <f t="shared" si="59"/>
        <v/>
      </c>
      <c r="BO53" s="204" t="str">
        <f t="shared" si="60"/>
        <v/>
      </c>
      <c r="BP53" s="204" t="str">
        <f t="shared" si="61"/>
        <v/>
      </c>
      <c r="BQ53" s="204" t="str">
        <f t="shared" si="62"/>
        <v/>
      </c>
      <c r="BR53" s="204" t="str">
        <f t="shared" si="63"/>
        <v/>
      </c>
      <c r="BS53" s="204" t="str">
        <f t="shared" si="64"/>
        <v/>
      </c>
      <c r="BT53" s="204" t="str">
        <f t="shared" si="65"/>
        <v/>
      </c>
      <c r="BU53" s="204" t="str">
        <f t="shared" si="66"/>
        <v/>
      </c>
      <c r="BV53" s="204" t="str">
        <f t="shared" si="67"/>
        <v/>
      </c>
      <c r="BW53" s="204" t="str">
        <f t="shared" si="68"/>
        <v/>
      </c>
      <c r="BX53" s="205" t="str">
        <f t="shared" si="69"/>
        <v/>
      </c>
    </row>
    <row r="54" spans="1:76" s="217" customFormat="1" ht="14.45" customHeight="1" x14ac:dyDescent="0.2">
      <c r="A54" s="168"/>
      <c r="B54" s="206" t="s">
        <v>553</v>
      </c>
      <c r="C54" s="207"/>
      <c r="D54" s="208"/>
      <c r="E54" s="208"/>
      <c r="F54" s="208"/>
      <c r="G54" s="208"/>
      <c r="H54" s="208"/>
      <c r="I54" s="208"/>
      <c r="J54" s="208"/>
      <c r="K54" s="208"/>
      <c r="L54" s="209"/>
      <c r="M54" s="208"/>
      <c r="N54" s="208"/>
      <c r="O54" s="208"/>
      <c r="P54" s="208"/>
      <c r="Q54" s="207"/>
      <c r="R54" s="210"/>
      <c r="S54" s="209"/>
      <c r="T54" s="207"/>
      <c r="U54" s="207"/>
      <c r="V54" s="208"/>
      <c r="W54" s="208"/>
      <c r="X54" s="208"/>
      <c r="Y54" s="208"/>
      <c r="Z54" s="209"/>
      <c r="AA54" s="208"/>
      <c r="AB54" s="208"/>
      <c r="AC54" s="207"/>
      <c r="AD54" s="210"/>
      <c r="AE54" s="208"/>
      <c r="AF54" s="208"/>
      <c r="AG54" s="208"/>
      <c r="AH54" s="208"/>
      <c r="AI54" s="208">
        <v>16</v>
      </c>
      <c r="AJ54" s="211"/>
      <c r="AK54" s="211"/>
      <c r="AL54" s="212"/>
      <c r="AM54" s="212"/>
      <c r="AN54" s="212" t="e">
        <f t="shared" ca="1" si="35"/>
        <v>#NAME?</v>
      </c>
      <c r="AO54" s="213" t="s">
        <v>502</v>
      </c>
      <c r="AP54" s="213" t="str">
        <f t="shared" si="36"/>
        <v>&lt;Delete BuildingType="BUILDING_TEMPLE" /&gt;</v>
      </c>
      <c r="AQ54" s="213" t="s">
        <v>502</v>
      </c>
      <c r="AR54" s="214" t="str">
        <f t="shared" si="37"/>
        <v/>
      </c>
      <c r="AS54" s="215" t="str">
        <f t="shared" si="38"/>
        <v/>
      </c>
      <c r="AT54" s="215" t="str">
        <f t="shared" si="39"/>
        <v/>
      </c>
      <c r="AU54" s="215" t="str">
        <f t="shared" si="40"/>
        <v/>
      </c>
      <c r="AV54" s="215" t="str">
        <f t="shared" si="41"/>
        <v/>
      </c>
      <c r="AW54" s="215" t="str">
        <f t="shared" si="42"/>
        <v/>
      </c>
      <c r="AX54" s="215" t="str">
        <f t="shared" si="43"/>
        <v/>
      </c>
      <c r="AY54" s="215" t="str">
        <f t="shared" si="44"/>
        <v/>
      </c>
      <c r="AZ54" s="215" t="str">
        <f t="shared" si="45"/>
        <v/>
      </c>
      <c r="BA54" s="215" t="str">
        <f t="shared" si="46"/>
        <v/>
      </c>
      <c r="BB54" s="215" t="str">
        <f t="shared" si="47"/>
        <v/>
      </c>
      <c r="BC54" s="215" t="str">
        <f t="shared" si="48"/>
        <v/>
      </c>
      <c r="BD54" s="215" t="str">
        <f t="shared" si="49"/>
        <v/>
      </c>
      <c r="BE54" s="215" t="str">
        <f t="shared" si="50"/>
        <v/>
      </c>
      <c r="BF54" s="215" t="str">
        <f t="shared" si="51"/>
        <v/>
      </c>
      <c r="BG54" s="215" t="str">
        <f t="shared" si="52"/>
        <v/>
      </c>
      <c r="BH54" s="215" t="str">
        <f t="shared" si="53"/>
        <v/>
      </c>
      <c r="BI54" s="215" t="str">
        <f t="shared" si="54"/>
        <v/>
      </c>
      <c r="BJ54" s="215" t="str">
        <f t="shared" si="55"/>
        <v/>
      </c>
      <c r="BK54" s="215" t="str">
        <f t="shared" si="56"/>
        <v/>
      </c>
      <c r="BL54" s="215" t="str">
        <f t="shared" si="57"/>
        <v/>
      </c>
      <c r="BM54" s="215" t="str">
        <f t="shared" si="58"/>
        <v/>
      </c>
      <c r="BN54" s="215" t="str">
        <f t="shared" si="59"/>
        <v/>
      </c>
      <c r="BO54" s="215" t="str">
        <f t="shared" si="60"/>
        <v/>
      </c>
      <c r="BP54" s="215" t="str">
        <f t="shared" si="61"/>
        <v/>
      </c>
      <c r="BQ54" s="215" t="str">
        <f t="shared" si="62"/>
        <v/>
      </c>
      <c r="BR54" s="215" t="str">
        <f t="shared" si="63"/>
        <v/>
      </c>
      <c r="BS54" s="215" t="str">
        <f t="shared" si="64"/>
        <v/>
      </c>
      <c r="BT54" s="215" t="str">
        <f t="shared" si="65"/>
        <v/>
      </c>
      <c r="BU54" s="215" t="str">
        <f t="shared" si="66"/>
        <v/>
      </c>
      <c r="BV54" s="215" t="str">
        <f t="shared" si="67"/>
        <v/>
      </c>
      <c r="BW54" s="215" t="str">
        <f t="shared" si="68"/>
        <v/>
      </c>
      <c r="BX54" s="216" t="str">
        <f t="shared" si="69"/>
        <v xml:space="preserve">&lt;Row&gt;&lt;BuildingType&gt;BUILDING_TEMPLE&lt;/BuildingType&gt;                   &lt;FlavorType&gt;FLAVOR_RELIGION&lt;/FlavorType&gt;                 &lt;Flavor&gt;16&lt;/Flavor&gt;&lt;/Row&gt; </v>
      </c>
    </row>
    <row r="55" spans="1:76" s="217" customFormat="1" ht="14.45" customHeight="1" x14ac:dyDescent="0.2">
      <c r="A55" s="168"/>
      <c r="B55" s="206" t="s">
        <v>554</v>
      </c>
      <c r="C55" s="207"/>
      <c r="D55" s="208">
        <v>4</v>
      </c>
      <c r="E55" s="208"/>
      <c r="F55" s="208"/>
      <c r="G55" s="208"/>
      <c r="H55" s="208"/>
      <c r="I55" s="208"/>
      <c r="J55" s="208"/>
      <c r="K55" s="208"/>
      <c r="L55" s="209"/>
      <c r="M55" s="208"/>
      <c r="N55" s="208"/>
      <c r="O55" s="208"/>
      <c r="P55" s="208"/>
      <c r="Q55" s="207"/>
      <c r="R55" s="210"/>
      <c r="S55" s="209">
        <v>12</v>
      </c>
      <c r="T55" s="207">
        <v>16</v>
      </c>
      <c r="U55" s="207"/>
      <c r="V55" s="208"/>
      <c r="W55" s="208"/>
      <c r="X55" s="208"/>
      <c r="Y55" s="208"/>
      <c r="Z55" s="209"/>
      <c r="AA55" s="208"/>
      <c r="AB55" s="208"/>
      <c r="AC55" s="207"/>
      <c r="AD55" s="210"/>
      <c r="AE55" s="208"/>
      <c r="AF55" s="208"/>
      <c r="AG55" s="208"/>
      <c r="AH55" s="208"/>
      <c r="AI55" s="208"/>
      <c r="AJ55" s="211"/>
      <c r="AK55" s="211"/>
      <c r="AL55" s="212"/>
      <c r="AM55" s="212"/>
      <c r="AN55" s="212" t="e">
        <f t="shared" ca="1" si="35"/>
        <v>#NAME?</v>
      </c>
      <c r="AO55" s="213" t="s">
        <v>502</v>
      </c>
      <c r="AP55" s="213" t="str">
        <f t="shared" si="36"/>
        <v>&lt;Delete BuildingType="BUILDING_THEATRE" /&gt;</v>
      </c>
      <c r="AQ55" s="213" t="s">
        <v>502</v>
      </c>
      <c r="AR55" s="214" t="str">
        <f t="shared" si="37"/>
        <v/>
      </c>
      <c r="AS55" s="215" t="str">
        <f t="shared" si="38"/>
        <v xml:space="preserve">&lt;Row&gt;&lt;BuildingType&gt;BUILDING_THEATRE&lt;/BuildingType&gt;                  &lt;FlavorType&gt;FLAVOR_OFFENSE&lt;/FlavorType&gt;                  &lt;Flavor&gt;4&lt;/Flavor&gt;&lt;/Row&gt;  </v>
      </c>
      <c r="AT55" s="215" t="str">
        <f t="shared" si="39"/>
        <v/>
      </c>
      <c r="AU55" s="215" t="str">
        <f t="shared" si="40"/>
        <v/>
      </c>
      <c r="AV55" s="215" t="str">
        <f t="shared" si="41"/>
        <v/>
      </c>
      <c r="AW55" s="215" t="str">
        <f t="shared" si="42"/>
        <v/>
      </c>
      <c r="AX55" s="215" t="str">
        <f t="shared" si="43"/>
        <v/>
      </c>
      <c r="AY55" s="215" t="str">
        <f t="shared" si="44"/>
        <v/>
      </c>
      <c r="AZ55" s="215" t="str">
        <f t="shared" si="45"/>
        <v/>
      </c>
      <c r="BA55" s="215" t="str">
        <f t="shared" si="46"/>
        <v/>
      </c>
      <c r="BB55" s="215" t="str">
        <f t="shared" si="47"/>
        <v/>
      </c>
      <c r="BC55" s="215" t="str">
        <f t="shared" si="48"/>
        <v/>
      </c>
      <c r="BD55" s="215" t="str">
        <f t="shared" si="49"/>
        <v/>
      </c>
      <c r="BE55" s="215" t="str">
        <f t="shared" si="50"/>
        <v/>
      </c>
      <c r="BF55" s="215" t="str">
        <f t="shared" si="51"/>
        <v/>
      </c>
      <c r="BG55" s="215" t="str">
        <f t="shared" si="52"/>
        <v/>
      </c>
      <c r="BH55" s="215" t="str">
        <f t="shared" si="53"/>
        <v xml:space="preserve">&lt;Row&gt;&lt;BuildingType&gt;BUILDING_THEATRE&lt;/BuildingType&gt;                  &lt;FlavorType&gt;FLAVOR_EXPANSION&lt;/FlavorType&gt;                &lt;Flavor&gt;12&lt;/Flavor&gt;&lt;/Row&gt; </v>
      </c>
      <c r="BI55" s="215" t="str">
        <f t="shared" si="54"/>
        <v xml:space="preserve">&lt;Row&gt;&lt;BuildingType&gt;BUILDING_THEATRE&lt;/BuildingType&gt;                  &lt;FlavorType&gt;FLAVOR_HAPPINESS&lt;/FlavorType&gt;                &lt;Flavor&gt;16&lt;/Flavor&gt;&lt;/Row&gt; </v>
      </c>
      <c r="BJ55" s="215" t="str">
        <f t="shared" si="55"/>
        <v/>
      </c>
      <c r="BK55" s="215" t="str">
        <f t="shared" si="56"/>
        <v/>
      </c>
      <c r="BL55" s="215" t="str">
        <f t="shared" si="57"/>
        <v/>
      </c>
      <c r="BM55" s="215" t="str">
        <f t="shared" si="58"/>
        <v/>
      </c>
      <c r="BN55" s="215" t="str">
        <f t="shared" si="59"/>
        <v/>
      </c>
      <c r="BO55" s="215" t="str">
        <f t="shared" si="60"/>
        <v/>
      </c>
      <c r="BP55" s="215" t="str">
        <f t="shared" si="61"/>
        <v/>
      </c>
      <c r="BQ55" s="215" t="str">
        <f t="shared" si="62"/>
        <v/>
      </c>
      <c r="BR55" s="215" t="str">
        <f t="shared" si="63"/>
        <v/>
      </c>
      <c r="BS55" s="215" t="str">
        <f t="shared" si="64"/>
        <v/>
      </c>
      <c r="BT55" s="215" t="str">
        <f t="shared" si="65"/>
        <v/>
      </c>
      <c r="BU55" s="215" t="str">
        <f t="shared" si="66"/>
        <v/>
      </c>
      <c r="BV55" s="215" t="str">
        <f t="shared" si="67"/>
        <v/>
      </c>
      <c r="BW55" s="215" t="str">
        <f t="shared" si="68"/>
        <v/>
      </c>
      <c r="BX55" s="216" t="str">
        <f t="shared" si="69"/>
        <v/>
      </c>
    </row>
    <row r="56" spans="1:76" s="217" customFormat="1" ht="14.45" customHeight="1" x14ac:dyDescent="0.2">
      <c r="A56" s="168"/>
      <c r="B56" s="206" t="s">
        <v>555</v>
      </c>
      <c r="C56" s="207"/>
      <c r="D56" s="208"/>
      <c r="E56" s="208"/>
      <c r="F56" s="208"/>
      <c r="G56" s="208"/>
      <c r="H56" s="208"/>
      <c r="I56" s="208"/>
      <c r="J56" s="208"/>
      <c r="K56" s="208"/>
      <c r="L56" s="209"/>
      <c r="M56" s="208"/>
      <c r="N56" s="208"/>
      <c r="O56" s="208"/>
      <c r="P56" s="208"/>
      <c r="Q56" s="207"/>
      <c r="R56" s="210"/>
      <c r="S56" s="209"/>
      <c r="T56" s="207"/>
      <c r="U56" s="207"/>
      <c r="V56" s="208"/>
      <c r="W56" s="208"/>
      <c r="X56" s="208">
        <v>16</v>
      </c>
      <c r="Y56" s="208"/>
      <c r="Z56" s="209">
        <v>8</v>
      </c>
      <c r="AA56" s="208"/>
      <c r="AB56" s="208"/>
      <c r="AC56" s="207"/>
      <c r="AD56" s="210"/>
      <c r="AE56" s="208"/>
      <c r="AF56" s="208"/>
      <c r="AG56" s="208"/>
      <c r="AH56" s="208"/>
      <c r="AI56" s="208"/>
      <c r="AJ56" s="211"/>
      <c r="AK56" s="211"/>
      <c r="AL56" s="212"/>
      <c r="AM56" s="212"/>
      <c r="AN56" s="212" t="e">
        <f t="shared" ca="1" si="35"/>
        <v>#NAME?</v>
      </c>
      <c r="AO56" s="213" t="s">
        <v>502</v>
      </c>
      <c r="AP56" s="213" t="str">
        <f t="shared" si="36"/>
        <v>&lt;Delete BuildingType="BUILDING_UNIVERSITY" /&gt;</v>
      </c>
      <c r="AQ56" s="213" t="s">
        <v>502</v>
      </c>
      <c r="AR56" s="214" t="str">
        <f t="shared" si="37"/>
        <v/>
      </c>
      <c r="AS56" s="215" t="str">
        <f t="shared" si="38"/>
        <v/>
      </c>
      <c r="AT56" s="215" t="str">
        <f t="shared" si="39"/>
        <v/>
      </c>
      <c r="AU56" s="215" t="str">
        <f t="shared" si="40"/>
        <v/>
      </c>
      <c r="AV56" s="215" t="str">
        <f t="shared" si="41"/>
        <v/>
      </c>
      <c r="AW56" s="215" t="str">
        <f t="shared" si="42"/>
        <v/>
      </c>
      <c r="AX56" s="215" t="str">
        <f t="shared" si="43"/>
        <v/>
      </c>
      <c r="AY56" s="215" t="str">
        <f t="shared" si="44"/>
        <v/>
      </c>
      <c r="AZ56" s="215" t="str">
        <f t="shared" si="45"/>
        <v/>
      </c>
      <c r="BA56" s="215" t="str">
        <f t="shared" si="46"/>
        <v/>
      </c>
      <c r="BB56" s="215" t="str">
        <f t="shared" si="47"/>
        <v/>
      </c>
      <c r="BC56" s="215" t="str">
        <f t="shared" si="48"/>
        <v/>
      </c>
      <c r="BD56" s="215" t="str">
        <f t="shared" si="49"/>
        <v/>
      </c>
      <c r="BE56" s="215" t="str">
        <f t="shared" si="50"/>
        <v/>
      </c>
      <c r="BF56" s="215" t="str">
        <f t="shared" si="51"/>
        <v/>
      </c>
      <c r="BG56" s="215" t="str">
        <f t="shared" si="52"/>
        <v/>
      </c>
      <c r="BH56" s="215" t="str">
        <f t="shared" si="53"/>
        <v/>
      </c>
      <c r="BI56" s="215" t="str">
        <f t="shared" si="54"/>
        <v/>
      </c>
      <c r="BJ56" s="215" t="str">
        <f t="shared" si="55"/>
        <v/>
      </c>
      <c r="BK56" s="215" t="str">
        <f t="shared" si="56"/>
        <v/>
      </c>
      <c r="BL56" s="215" t="str">
        <f t="shared" si="57"/>
        <v/>
      </c>
      <c r="BM56" s="215" t="str">
        <f t="shared" si="58"/>
        <v xml:space="preserve">&lt;Row&gt;&lt;BuildingType&gt;BUILDING_UNIVERSITY&lt;/BuildingType&gt;               &lt;FlavorType&gt;FLAVOR_SCIENCE&lt;/FlavorType&gt;                  &lt;Flavor&gt;16&lt;/Flavor&gt;&lt;/Row&gt; </v>
      </c>
      <c r="BN56" s="215" t="str">
        <f t="shared" si="59"/>
        <v/>
      </c>
      <c r="BO56" s="215" t="str">
        <f t="shared" si="60"/>
        <v xml:space="preserve">&lt;Row&gt;&lt;BuildingType&gt;BUILDING_UNIVERSITY&lt;/BuildingType&gt;               &lt;FlavorType&gt;FLAVOR_GREAT_PEOPLE&lt;/FlavorType&gt;             &lt;Flavor&gt;8&lt;/Flavor&gt;&lt;/Row&gt;  </v>
      </c>
      <c r="BP56" s="215" t="str">
        <f t="shared" si="61"/>
        <v/>
      </c>
      <c r="BQ56" s="215" t="str">
        <f t="shared" si="62"/>
        <v/>
      </c>
      <c r="BR56" s="215" t="str">
        <f t="shared" si="63"/>
        <v/>
      </c>
      <c r="BS56" s="215" t="str">
        <f t="shared" si="64"/>
        <v/>
      </c>
      <c r="BT56" s="215" t="str">
        <f t="shared" si="65"/>
        <v/>
      </c>
      <c r="BU56" s="215" t="str">
        <f t="shared" si="66"/>
        <v/>
      </c>
      <c r="BV56" s="215" t="str">
        <f t="shared" si="67"/>
        <v/>
      </c>
      <c r="BW56" s="215" t="str">
        <f t="shared" si="68"/>
        <v/>
      </c>
      <c r="BX56" s="216" t="str">
        <f t="shared" si="69"/>
        <v/>
      </c>
    </row>
    <row r="57" spans="1:76" s="217" customFormat="1" ht="14.45" customHeight="1" x14ac:dyDescent="0.2">
      <c r="A57" s="168"/>
      <c r="B57" s="206" t="s">
        <v>556</v>
      </c>
      <c r="C57" s="207"/>
      <c r="D57" s="208">
        <v>4</v>
      </c>
      <c r="E57" s="208"/>
      <c r="F57" s="208"/>
      <c r="G57" s="208"/>
      <c r="H57" s="208"/>
      <c r="I57" s="208"/>
      <c r="J57" s="208"/>
      <c r="K57" s="208"/>
      <c r="L57" s="209"/>
      <c r="M57" s="208"/>
      <c r="N57" s="208"/>
      <c r="O57" s="208"/>
      <c r="P57" s="208"/>
      <c r="Q57" s="207"/>
      <c r="R57" s="210"/>
      <c r="S57" s="209"/>
      <c r="T57" s="207"/>
      <c r="U57" s="207"/>
      <c r="V57" s="208"/>
      <c r="W57" s="208"/>
      <c r="X57" s="208"/>
      <c r="Y57" s="208"/>
      <c r="Z57" s="209"/>
      <c r="AA57" s="208">
        <v>12</v>
      </c>
      <c r="AB57" s="208"/>
      <c r="AC57" s="207"/>
      <c r="AD57" s="210"/>
      <c r="AE57" s="208"/>
      <c r="AF57" s="208"/>
      <c r="AG57" s="208"/>
      <c r="AH57" s="208"/>
      <c r="AI57" s="208"/>
      <c r="AJ57" s="211"/>
      <c r="AK57" s="211"/>
      <c r="AL57" s="212"/>
      <c r="AM57" s="212"/>
      <c r="AN57" s="212" t="e">
        <f t="shared" ca="1" si="35"/>
        <v>#NAME?</v>
      </c>
      <c r="AO57" s="213" t="s">
        <v>502</v>
      </c>
      <c r="AP57" s="213" t="str">
        <f t="shared" si="36"/>
        <v>&lt;Delete BuildingType="BUILDING_WALLS" /&gt;</v>
      </c>
      <c r="AQ57" s="213" t="s">
        <v>502</v>
      </c>
      <c r="AR57" s="214" t="str">
        <f t="shared" si="37"/>
        <v/>
      </c>
      <c r="AS57" s="215" t="str">
        <f t="shared" si="38"/>
        <v xml:space="preserve">&lt;Row&gt;&lt;BuildingType&gt;BUILDING_WALLS&lt;/BuildingType&gt;                    &lt;FlavorType&gt;FLAVOR_OFFENSE&lt;/FlavorType&gt;                  &lt;Flavor&gt;4&lt;/Flavor&gt;&lt;/Row&gt;  </v>
      </c>
      <c r="AT57" s="215" t="str">
        <f t="shared" si="39"/>
        <v/>
      </c>
      <c r="AU57" s="215" t="str">
        <f t="shared" si="40"/>
        <v/>
      </c>
      <c r="AV57" s="215" t="str">
        <f t="shared" si="41"/>
        <v/>
      </c>
      <c r="AW57" s="215" t="str">
        <f t="shared" si="42"/>
        <v/>
      </c>
      <c r="AX57" s="215" t="str">
        <f t="shared" si="43"/>
        <v/>
      </c>
      <c r="AY57" s="215" t="str">
        <f t="shared" si="44"/>
        <v/>
      </c>
      <c r="AZ57" s="215" t="str">
        <f t="shared" si="45"/>
        <v/>
      </c>
      <c r="BA57" s="215" t="str">
        <f t="shared" si="46"/>
        <v/>
      </c>
      <c r="BB57" s="215" t="str">
        <f t="shared" si="47"/>
        <v/>
      </c>
      <c r="BC57" s="215" t="str">
        <f t="shared" si="48"/>
        <v/>
      </c>
      <c r="BD57" s="215" t="str">
        <f t="shared" si="49"/>
        <v/>
      </c>
      <c r="BE57" s="215" t="str">
        <f t="shared" si="50"/>
        <v/>
      </c>
      <c r="BF57" s="215" t="str">
        <f t="shared" si="51"/>
        <v/>
      </c>
      <c r="BG57" s="215" t="str">
        <f t="shared" si="52"/>
        <v/>
      </c>
      <c r="BH57" s="215" t="str">
        <f t="shared" si="53"/>
        <v/>
      </c>
      <c r="BI57" s="215" t="str">
        <f t="shared" si="54"/>
        <v/>
      </c>
      <c r="BJ57" s="215" t="str">
        <f t="shared" si="55"/>
        <v/>
      </c>
      <c r="BK57" s="215" t="str">
        <f t="shared" si="56"/>
        <v/>
      </c>
      <c r="BL57" s="215" t="str">
        <f t="shared" si="57"/>
        <v/>
      </c>
      <c r="BM57" s="215" t="str">
        <f t="shared" si="58"/>
        <v/>
      </c>
      <c r="BN57" s="215" t="str">
        <f t="shared" si="59"/>
        <v/>
      </c>
      <c r="BO57" s="215" t="str">
        <f t="shared" si="60"/>
        <v/>
      </c>
      <c r="BP57" s="215" t="str">
        <f t="shared" si="61"/>
        <v xml:space="preserve">&lt;Row&gt;&lt;BuildingType&gt;BUILDING_WALLS&lt;/BuildingType&gt;                    &lt;FlavorType&gt;FLAVOR_CITY_DEFENSE&lt;/FlavorType&gt;             &lt;Flavor&gt;12&lt;/Flavor&gt;&lt;/Row&gt; </v>
      </c>
      <c r="BQ57" s="215" t="str">
        <f t="shared" si="62"/>
        <v/>
      </c>
      <c r="BR57" s="215" t="str">
        <f t="shared" si="63"/>
        <v/>
      </c>
      <c r="BS57" s="215" t="str">
        <f t="shared" si="64"/>
        <v/>
      </c>
      <c r="BT57" s="215" t="str">
        <f t="shared" si="65"/>
        <v/>
      </c>
      <c r="BU57" s="215" t="str">
        <f t="shared" si="66"/>
        <v/>
      </c>
      <c r="BV57" s="215" t="str">
        <f t="shared" si="67"/>
        <v/>
      </c>
      <c r="BW57" s="215" t="str">
        <f t="shared" si="68"/>
        <v/>
      </c>
      <c r="BX57" s="216" t="str">
        <f t="shared" si="69"/>
        <v/>
      </c>
    </row>
    <row r="58" spans="1:76" s="202" customFormat="1" ht="14.45" customHeight="1" x14ac:dyDescent="0.2">
      <c r="A58" s="168"/>
      <c r="B58" s="192" t="s">
        <v>557</v>
      </c>
      <c r="C58" s="157"/>
      <c r="D58" s="161">
        <v>4</v>
      </c>
      <c r="E58" s="161"/>
      <c r="F58" s="161"/>
      <c r="G58" s="161"/>
      <c r="H58" s="161"/>
      <c r="I58" s="161"/>
      <c r="J58" s="161"/>
      <c r="K58" s="161"/>
      <c r="L58" s="193">
        <v>8</v>
      </c>
      <c r="M58" s="161">
        <v>8</v>
      </c>
      <c r="N58" s="161"/>
      <c r="O58" s="161">
        <v>16</v>
      </c>
      <c r="P58" s="161"/>
      <c r="Q58" s="157"/>
      <c r="R58" s="194"/>
      <c r="S58" s="193"/>
      <c r="T58" s="157"/>
      <c r="U58" s="157">
        <v>4</v>
      </c>
      <c r="V58" s="161"/>
      <c r="W58" s="161"/>
      <c r="X58" s="161"/>
      <c r="Y58" s="161"/>
      <c r="Z58" s="193"/>
      <c r="AA58" s="161"/>
      <c r="AB58" s="161"/>
      <c r="AC58" s="157"/>
      <c r="AD58" s="194"/>
      <c r="AE58" s="161"/>
      <c r="AF58" s="161"/>
      <c r="AG58" s="161"/>
      <c r="AH58" s="161"/>
      <c r="AI58" s="161"/>
      <c r="AJ58" s="195"/>
      <c r="AK58" s="195"/>
      <c r="AL58" s="197"/>
      <c r="AM58" s="197"/>
      <c r="AN58" s="197" t="e">
        <f t="shared" ca="1" si="35"/>
        <v>#NAME?</v>
      </c>
      <c r="AO58" s="198" t="s">
        <v>502</v>
      </c>
      <c r="AP58" s="198" t="str">
        <f t="shared" si="36"/>
        <v>&lt;Delete BuildingType="BUILDING_WAREHOUSE" /&gt;</v>
      </c>
      <c r="AQ58" s="198" t="s">
        <v>502</v>
      </c>
      <c r="AR58" s="203" t="str">
        <f t="shared" si="37"/>
        <v/>
      </c>
      <c r="AS58" s="204" t="str">
        <f t="shared" si="38"/>
        <v xml:space="preserve">&lt;Row&gt;&lt;BuildingType&gt;BUILDING_WAREHOUSE&lt;/BuildingType&gt;                &lt;FlavorType&gt;FLAVOR_OFFENSE&lt;/FlavorType&gt;                  &lt;Flavor&gt;4&lt;/Flavor&gt;&lt;/Row&gt;  </v>
      </c>
      <c r="AT58" s="204" t="str">
        <f t="shared" si="39"/>
        <v/>
      </c>
      <c r="AU58" s="204" t="str">
        <f t="shared" si="40"/>
        <v/>
      </c>
      <c r="AV58" s="204" t="str">
        <f t="shared" si="41"/>
        <v/>
      </c>
      <c r="AW58" s="204" t="str">
        <f t="shared" si="42"/>
        <v/>
      </c>
      <c r="AX58" s="204" t="str">
        <f t="shared" si="43"/>
        <v/>
      </c>
      <c r="AY58" s="204" t="str">
        <f t="shared" si="44"/>
        <v/>
      </c>
      <c r="AZ58" s="204" t="str">
        <f t="shared" si="45"/>
        <v/>
      </c>
      <c r="BA58" s="204" t="str">
        <f t="shared" si="46"/>
        <v xml:space="preserve">&lt;Row&gt;&lt;BuildingType&gt;BUILDING_WAREHOUSE&lt;/BuildingType&gt;                &lt;FlavorType&gt;FLAVOR_NAVAL&lt;/FlavorType&gt;                    &lt;Flavor&gt;8&lt;/Flavor&gt;&lt;/Row&gt;  </v>
      </c>
      <c r="BB58" s="204" t="str">
        <f t="shared" si="47"/>
        <v xml:space="preserve">&lt;Row&gt;&lt;BuildingType&gt;BUILDING_WAREHOUSE&lt;/BuildingType&gt;                &lt;FlavorType&gt;FLAVOR_NAVAL_BOMBARDMENT&lt;/FlavorType&gt;        &lt;Flavor&gt;8&lt;/Flavor&gt;&lt;/Row&gt;  </v>
      </c>
      <c r="BC58" s="204" t="str">
        <f t="shared" si="48"/>
        <v/>
      </c>
      <c r="BD58" s="204" t="str">
        <f t="shared" si="49"/>
        <v xml:space="preserve">&lt;Row&gt;&lt;BuildingType&gt;BUILDING_WAREHOUSE&lt;/BuildingType&gt;                &lt;FlavorType&gt;FLAVOR_NAVAL_GROWTH&lt;/FlavorType&gt;             &lt;Flavor&gt;16&lt;/Flavor&gt;&lt;/Row&gt; </v>
      </c>
      <c r="BE58" s="204" t="str">
        <f t="shared" si="50"/>
        <v/>
      </c>
      <c r="BF58" s="204" t="str">
        <f t="shared" si="51"/>
        <v/>
      </c>
      <c r="BG58" s="204" t="str">
        <f t="shared" si="52"/>
        <v/>
      </c>
      <c r="BH58" s="204" t="str">
        <f t="shared" si="53"/>
        <v/>
      </c>
      <c r="BI58" s="204" t="str">
        <f t="shared" si="54"/>
        <v/>
      </c>
      <c r="BJ58" s="204" t="str">
        <f t="shared" si="55"/>
        <v xml:space="preserve">&lt;Row&gt;&lt;BuildingType&gt;BUILDING_WAREHOUSE&lt;/BuildingType&gt;                &lt;FlavorType&gt;FLAVOR_PRODUCTION&lt;/FlavorType&gt;               &lt;Flavor&gt;4&lt;/Flavor&gt;&lt;/Row&gt;  </v>
      </c>
      <c r="BK58" s="204" t="str">
        <f t="shared" si="56"/>
        <v/>
      </c>
      <c r="BL58" s="204" t="str">
        <f t="shared" si="57"/>
        <v/>
      </c>
      <c r="BM58" s="204" t="str">
        <f t="shared" si="58"/>
        <v/>
      </c>
      <c r="BN58" s="204" t="str">
        <f t="shared" si="59"/>
        <v/>
      </c>
      <c r="BO58" s="204" t="str">
        <f t="shared" si="60"/>
        <v/>
      </c>
      <c r="BP58" s="204" t="str">
        <f t="shared" si="61"/>
        <v/>
      </c>
      <c r="BQ58" s="204" t="str">
        <f t="shared" si="62"/>
        <v/>
      </c>
      <c r="BR58" s="204" t="str">
        <f t="shared" si="63"/>
        <v/>
      </c>
      <c r="BS58" s="204" t="str">
        <f t="shared" si="64"/>
        <v/>
      </c>
      <c r="BT58" s="204" t="str">
        <f t="shared" si="65"/>
        <v/>
      </c>
      <c r="BU58" s="204" t="str">
        <f t="shared" si="66"/>
        <v/>
      </c>
      <c r="BV58" s="204" t="str">
        <f t="shared" si="67"/>
        <v/>
      </c>
      <c r="BW58" s="204" t="str">
        <f t="shared" si="68"/>
        <v/>
      </c>
      <c r="BX58" s="205" t="str">
        <f t="shared" si="69"/>
        <v/>
      </c>
    </row>
    <row r="59" spans="1:76" s="202" customFormat="1" ht="14.45" customHeight="1" x14ac:dyDescent="0.2">
      <c r="A59" s="168"/>
      <c r="B59" s="192" t="s">
        <v>558</v>
      </c>
      <c r="C59" s="157"/>
      <c r="D59" s="161">
        <v>4</v>
      </c>
      <c r="E59" s="161"/>
      <c r="F59" s="161"/>
      <c r="G59" s="161"/>
      <c r="H59" s="161"/>
      <c r="I59" s="161"/>
      <c r="J59" s="161"/>
      <c r="K59" s="161"/>
      <c r="L59" s="193"/>
      <c r="M59" s="161"/>
      <c r="N59" s="161"/>
      <c r="O59" s="161"/>
      <c r="P59" s="161"/>
      <c r="Q59" s="157"/>
      <c r="R59" s="194"/>
      <c r="S59" s="193"/>
      <c r="T59" s="157"/>
      <c r="U59" s="157">
        <v>8</v>
      </c>
      <c r="V59" s="161"/>
      <c r="W59" s="161">
        <v>4</v>
      </c>
      <c r="X59" s="161"/>
      <c r="Y59" s="161"/>
      <c r="Z59" s="193"/>
      <c r="AA59" s="161"/>
      <c r="AB59" s="161"/>
      <c r="AC59" s="157"/>
      <c r="AD59" s="194"/>
      <c r="AE59" s="161">
        <v>8</v>
      </c>
      <c r="AF59" s="161"/>
      <c r="AG59" s="161"/>
      <c r="AH59" s="161"/>
      <c r="AI59" s="161"/>
      <c r="AJ59" s="195"/>
      <c r="AK59" s="195"/>
      <c r="AL59" s="197"/>
      <c r="AM59" s="197"/>
      <c r="AN59" s="197" t="e">
        <f t="shared" ca="1" si="35"/>
        <v>#NAME?</v>
      </c>
      <c r="AO59" s="198" t="s">
        <v>502</v>
      </c>
      <c r="AP59" s="198" t="str">
        <f t="shared" si="36"/>
        <v>&lt;Delete BuildingType="BUILDING_WATERMILL" /&gt;</v>
      </c>
      <c r="AQ59" s="198" t="s">
        <v>502</v>
      </c>
      <c r="AR59" s="203" t="str">
        <f t="shared" si="37"/>
        <v/>
      </c>
      <c r="AS59" s="204" t="str">
        <f t="shared" si="38"/>
        <v xml:space="preserve">&lt;Row&gt;&lt;BuildingType&gt;BUILDING_WATERMILL&lt;/BuildingType&gt;                &lt;FlavorType&gt;FLAVOR_OFFENSE&lt;/FlavorType&gt;                  &lt;Flavor&gt;4&lt;/Flavor&gt;&lt;/Row&gt;  </v>
      </c>
      <c r="AT59" s="204" t="str">
        <f t="shared" si="39"/>
        <v/>
      </c>
      <c r="AU59" s="204" t="str">
        <f t="shared" si="40"/>
        <v/>
      </c>
      <c r="AV59" s="204" t="str">
        <f t="shared" si="41"/>
        <v/>
      </c>
      <c r="AW59" s="204" t="str">
        <f t="shared" si="42"/>
        <v/>
      </c>
      <c r="AX59" s="204" t="str">
        <f t="shared" si="43"/>
        <v/>
      </c>
      <c r="AY59" s="204" t="str">
        <f t="shared" si="44"/>
        <v/>
      </c>
      <c r="AZ59" s="204" t="str">
        <f t="shared" si="45"/>
        <v/>
      </c>
      <c r="BA59" s="204" t="str">
        <f t="shared" si="46"/>
        <v/>
      </c>
      <c r="BB59" s="204" t="str">
        <f t="shared" si="47"/>
        <v/>
      </c>
      <c r="BC59" s="204" t="str">
        <f t="shared" si="48"/>
        <v/>
      </c>
      <c r="BD59" s="204" t="str">
        <f t="shared" si="49"/>
        <v/>
      </c>
      <c r="BE59" s="204" t="str">
        <f t="shared" si="50"/>
        <v/>
      </c>
      <c r="BF59" s="204" t="str">
        <f t="shared" si="51"/>
        <v/>
      </c>
      <c r="BG59" s="204" t="str">
        <f t="shared" si="52"/>
        <v/>
      </c>
      <c r="BH59" s="204" t="str">
        <f t="shared" si="53"/>
        <v/>
      </c>
      <c r="BI59" s="204" t="str">
        <f t="shared" si="54"/>
        <v/>
      </c>
      <c r="BJ59" s="204" t="str">
        <f t="shared" si="55"/>
        <v xml:space="preserve">&lt;Row&gt;&lt;BuildingType&gt;BUILDING_WATERMILL&lt;/BuildingType&gt;                &lt;FlavorType&gt;FLAVOR_PRODUCTION&lt;/FlavorType&gt;               &lt;Flavor&gt;8&lt;/Flavor&gt;&lt;/Row&gt;  </v>
      </c>
      <c r="BK59" s="204" t="str">
        <f t="shared" si="56"/>
        <v/>
      </c>
      <c r="BL59" s="204" t="str">
        <f t="shared" si="57"/>
        <v xml:space="preserve">&lt;Row&gt;&lt;BuildingType&gt;BUILDING_WATERMILL&lt;/BuildingType&gt;                &lt;FlavorType&gt;FLAVOR_GROWTH&lt;/FlavorType&gt;                   &lt;Flavor&gt;4&lt;/Flavor&gt;&lt;/Row&gt;  </v>
      </c>
      <c r="BM59" s="204" t="str">
        <f t="shared" si="58"/>
        <v/>
      </c>
      <c r="BN59" s="204" t="str">
        <f t="shared" si="59"/>
        <v/>
      </c>
      <c r="BO59" s="204" t="str">
        <f t="shared" si="60"/>
        <v/>
      </c>
      <c r="BP59" s="204" t="str">
        <f t="shared" si="61"/>
        <v/>
      </c>
      <c r="BQ59" s="204" t="str">
        <f t="shared" si="62"/>
        <v/>
      </c>
      <c r="BR59" s="204" t="str">
        <f t="shared" si="63"/>
        <v/>
      </c>
      <c r="BS59" s="204" t="str">
        <f t="shared" si="64"/>
        <v/>
      </c>
      <c r="BT59" s="204" t="str">
        <f t="shared" si="65"/>
        <v xml:space="preserve">&lt;Row&gt;&lt;BuildingType&gt;BUILDING_WATERMILL&lt;/BuildingType&gt;                &lt;FlavorType&gt;FLAVOR_WONDER&lt;/FlavorType&gt;                   &lt;Flavor&gt;8&lt;/Flavor&gt;&lt;/Row&gt;  </v>
      </c>
      <c r="BU59" s="204" t="str">
        <f t="shared" si="66"/>
        <v/>
      </c>
      <c r="BV59" s="204" t="str">
        <f t="shared" si="67"/>
        <v/>
      </c>
      <c r="BW59" s="204" t="str">
        <f t="shared" si="68"/>
        <v/>
      </c>
      <c r="BX59" s="205" t="str">
        <f t="shared" si="69"/>
        <v/>
      </c>
    </row>
    <row r="60" spans="1:76" s="202" customFormat="1" ht="14.45" customHeight="1" x14ac:dyDescent="0.2">
      <c r="A60" s="168"/>
      <c r="B60" s="192" t="s">
        <v>559</v>
      </c>
      <c r="C60" s="157"/>
      <c r="D60" s="161"/>
      <c r="E60" s="161"/>
      <c r="F60" s="161"/>
      <c r="G60" s="161"/>
      <c r="H60" s="161"/>
      <c r="I60" s="161"/>
      <c r="J60" s="161"/>
      <c r="K60" s="161"/>
      <c r="L60" s="193"/>
      <c r="M60" s="161"/>
      <c r="N60" s="161"/>
      <c r="O60" s="161"/>
      <c r="P60" s="161"/>
      <c r="Q60" s="157"/>
      <c r="R60" s="194"/>
      <c r="S60" s="193"/>
      <c r="T60" s="157"/>
      <c r="U60" s="157">
        <v>8</v>
      </c>
      <c r="V60" s="161"/>
      <c r="W60" s="161"/>
      <c r="X60" s="161"/>
      <c r="Y60" s="161"/>
      <c r="Z60" s="193">
        <v>8</v>
      </c>
      <c r="AA60" s="161"/>
      <c r="AB60" s="161"/>
      <c r="AC60" s="157"/>
      <c r="AD60" s="194"/>
      <c r="AE60" s="161">
        <v>8</v>
      </c>
      <c r="AF60" s="161"/>
      <c r="AG60" s="161"/>
      <c r="AH60" s="161"/>
      <c r="AI60" s="161"/>
      <c r="AJ60" s="195"/>
      <c r="AK60" s="195"/>
      <c r="AL60" s="197"/>
      <c r="AM60" s="197"/>
      <c r="AN60" s="197" t="e">
        <f t="shared" ca="1" si="35"/>
        <v>#NAME?</v>
      </c>
      <c r="AO60" s="198" t="s">
        <v>502</v>
      </c>
      <c r="AP60" s="198" t="str">
        <f t="shared" si="36"/>
        <v>&lt;Delete BuildingType="BUILDING_WINDMILL" /&gt;</v>
      </c>
      <c r="AQ60" s="198" t="s">
        <v>502</v>
      </c>
      <c r="AR60" s="203" t="str">
        <f t="shared" si="37"/>
        <v/>
      </c>
      <c r="AS60" s="204" t="str">
        <f t="shared" si="38"/>
        <v/>
      </c>
      <c r="AT60" s="204" t="str">
        <f t="shared" si="39"/>
        <v/>
      </c>
      <c r="AU60" s="204" t="str">
        <f t="shared" si="40"/>
        <v/>
      </c>
      <c r="AV60" s="204" t="str">
        <f t="shared" si="41"/>
        <v/>
      </c>
      <c r="AW60" s="204" t="str">
        <f t="shared" si="42"/>
        <v/>
      </c>
      <c r="AX60" s="204" t="str">
        <f t="shared" si="43"/>
        <v/>
      </c>
      <c r="AY60" s="204" t="str">
        <f t="shared" si="44"/>
        <v/>
      </c>
      <c r="AZ60" s="204" t="str">
        <f t="shared" si="45"/>
        <v/>
      </c>
      <c r="BA60" s="204" t="str">
        <f t="shared" si="46"/>
        <v/>
      </c>
      <c r="BB60" s="204" t="str">
        <f t="shared" si="47"/>
        <v/>
      </c>
      <c r="BC60" s="204" t="str">
        <f t="shared" si="48"/>
        <v/>
      </c>
      <c r="BD60" s="204" t="str">
        <f t="shared" si="49"/>
        <v/>
      </c>
      <c r="BE60" s="204" t="str">
        <f t="shared" si="50"/>
        <v/>
      </c>
      <c r="BF60" s="204" t="str">
        <f t="shared" si="51"/>
        <v/>
      </c>
      <c r="BG60" s="204" t="str">
        <f t="shared" si="52"/>
        <v/>
      </c>
      <c r="BH60" s="204" t="str">
        <f t="shared" si="53"/>
        <v/>
      </c>
      <c r="BI60" s="204" t="str">
        <f t="shared" si="54"/>
        <v/>
      </c>
      <c r="BJ60" s="204" t="str">
        <f t="shared" si="55"/>
        <v xml:space="preserve">&lt;Row&gt;&lt;BuildingType&gt;BUILDING_WINDMILL&lt;/BuildingType&gt;                 &lt;FlavorType&gt;FLAVOR_PRODUCTION&lt;/FlavorType&gt;               &lt;Flavor&gt;8&lt;/Flavor&gt;&lt;/Row&gt;  </v>
      </c>
      <c r="BK60" s="204" t="str">
        <f t="shared" si="56"/>
        <v/>
      </c>
      <c r="BL60" s="204" t="str">
        <f t="shared" si="57"/>
        <v/>
      </c>
      <c r="BM60" s="204" t="str">
        <f t="shared" si="58"/>
        <v/>
      </c>
      <c r="BN60" s="204" t="str">
        <f t="shared" si="59"/>
        <v/>
      </c>
      <c r="BO60" s="204" t="str">
        <f t="shared" si="60"/>
        <v xml:space="preserve">&lt;Row&gt;&lt;BuildingType&gt;BUILDING_WINDMILL&lt;/BuildingType&gt;                 &lt;FlavorType&gt;FLAVOR_GREAT_PEOPLE&lt;/FlavorType&gt;             &lt;Flavor&gt;8&lt;/Flavor&gt;&lt;/Row&gt;  </v>
      </c>
      <c r="BP60" s="204" t="str">
        <f t="shared" si="61"/>
        <v/>
      </c>
      <c r="BQ60" s="204" t="str">
        <f t="shared" si="62"/>
        <v/>
      </c>
      <c r="BR60" s="204" t="str">
        <f t="shared" si="63"/>
        <v/>
      </c>
      <c r="BS60" s="204" t="str">
        <f t="shared" si="64"/>
        <v/>
      </c>
      <c r="BT60" s="204" t="str">
        <f t="shared" si="65"/>
        <v xml:space="preserve">&lt;Row&gt;&lt;BuildingType&gt;BUILDING_WINDMILL&lt;/BuildingType&gt;                 &lt;FlavorType&gt;FLAVOR_WONDER&lt;/FlavorType&gt;                   &lt;Flavor&gt;8&lt;/Flavor&gt;&lt;/Row&gt;  </v>
      </c>
      <c r="BU60" s="204" t="str">
        <f t="shared" si="66"/>
        <v/>
      </c>
      <c r="BV60" s="204" t="str">
        <f t="shared" si="67"/>
        <v/>
      </c>
      <c r="BW60" s="204" t="str">
        <f t="shared" si="68"/>
        <v/>
      </c>
      <c r="BX60" s="205" t="str">
        <f t="shared" si="69"/>
        <v/>
      </c>
    </row>
    <row r="61" spans="1:76" s="202" customFormat="1" ht="14.45" customHeight="1" x14ac:dyDescent="0.2">
      <c r="A61" s="168"/>
      <c r="B61" s="192" t="s">
        <v>560</v>
      </c>
      <c r="C61" s="157">
        <v>4</v>
      </c>
      <c r="D61" s="161">
        <v>4</v>
      </c>
      <c r="E61" s="161"/>
      <c r="F61" s="161"/>
      <c r="G61" s="161"/>
      <c r="H61" s="161"/>
      <c r="I61" s="161"/>
      <c r="J61" s="161"/>
      <c r="K61" s="161"/>
      <c r="L61" s="193"/>
      <c r="M61" s="161"/>
      <c r="N61" s="161"/>
      <c r="O61" s="161"/>
      <c r="P61" s="161"/>
      <c r="Q61" s="157"/>
      <c r="R61" s="194"/>
      <c r="S61" s="193"/>
      <c r="T61" s="157"/>
      <c r="U61" s="157">
        <v>12</v>
      </c>
      <c r="V61" s="161"/>
      <c r="W61" s="161"/>
      <c r="X61" s="161"/>
      <c r="Y61" s="161"/>
      <c r="Z61" s="193">
        <v>8</v>
      </c>
      <c r="AA61" s="161"/>
      <c r="AB61" s="161"/>
      <c r="AC61" s="157"/>
      <c r="AD61" s="194"/>
      <c r="AE61" s="161">
        <v>8</v>
      </c>
      <c r="AF61" s="161"/>
      <c r="AG61" s="161"/>
      <c r="AH61" s="161"/>
      <c r="AI61" s="161"/>
      <c r="AJ61" s="195"/>
      <c r="AK61" s="195"/>
      <c r="AL61" s="197"/>
      <c r="AM61" s="197"/>
      <c r="AN61" s="197" t="e">
        <f t="shared" ca="1" si="35"/>
        <v>#NAME?</v>
      </c>
      <c r="AO61" s="198" t="s">
        <v>502</v>
      </c>
      <c r="AP61" s="198" t="str">
        <f t="shared" si="36"/>
        <v>&lt;Delete BuildingType="BUILDING_WORKSHOP" /&gt;</v>
      </c>
      <c r="AQ61" s="198" t="s">
        <v>502</v>
      </c>
      <c r="AR61" s="203" t="str">
        <f t="shared" si="37"/>
        <v xml:space="preserve">&lt;Row&gt;&lt;BuildingType&gt;BUILDING_WORKSHOP&lt;/BuildingType&gt;                 &lt;FlavorType&gt;FLAVOR_MILITARY_TRAINING&lt;/FlavorType&gt;        &lt;Flavor&gt;4&lt;/Flavor&gt;&lt;/Row&gt;  </v>
      </c>
      <c r="AS61" s="204" t="str">
        <f t="shared" si="38"/>
        <v xml:space="preserve">&lt;Row&gt;&lt;BuildingType&gt;BUILDING_WORKSHOP&lt;/BuildingType&gt;                 &lt;FlavorType&gt;FLAVOR_OFFENSE&lt;/FlavorType&gt;                  &lt;Flavor&gt;4&lt;/Flavor&gt;&lt;/Row&gt;  </v>
      </c>
      <c r="AT61" s="204" t="str">
        <f t="shared" si="39"/>
        <v/>
      </c>
      <c r="AU61" s="204" t="str">
        <f t="shared" si="40"/>
        <v/>
      </c>
      <c r="AV61" s="204" t="str">
        <f t="shared" si="41"/>
        <v/>
      </c>
      <c r="AW61" s="204" t="str">
        <f t="shared" si="42"/>
        <v/>
      </c>
      <c r="AX61" s="204" t="str">
        <f t="shared" si="43"/>
        <v/>
      </c>
      <c r="AY61" s="204" t="str">
        <f t="shared" si="44"/>
        <v/>
      </c>
      <c r="AZ61" s="204" t="str">
        <f t="shared" si="45"/>
        <v/>
      </c>
      <c r="BA61" s="204" t="str">
        <f t="shared" si="46"/>
        <v/>
      </c>
      <c r="BB61" s="204" t="str">
        <f t="shared" si="47"/>
        <v/>
      </c>
      <c r="BC61" s="204" t="str">
        <f t="shared" si="48"/>
        <v/>
      </c>
      <c r="BD61" s="204" t="str">
        <f t="shared" si="49"/>
        <v/>
      </c>
      <c r="BE61" s="204" t="str">
        <f t="shared" si="50"/>
        <v/>
      </c>
      <c r="BF61" s="204" t="str">
        <f t="shared" si="51"/>
        <v/>
      </c>
      <c r="BG61" s="204" t="str">
        <f t="shared" si="52"/>
        <v/>
      </c>
      <c r="BH61" s="204" t="str">
        <f t="shared" si="53"/>
        <v/>
      </c>
      <c r="BI61" s="204" t="str">
        <f t="shared" si="54"/>
        <v/>
      </c>
      <c r="BJ61" s="204" t="str">
        <f t="shared" si="55"/>
        <v xml:space="preserve">&lt;Row&gt;&lt;BuildingType&gt;BUILDING_WORKSHOP&lt;/BuildingType&gt;                 &lt;FlavorType&gt;FLAVOR_PRODUCTION&lt;/FlavorType&gt;               &lt;Flavor&gt;12&lt;/Flavor&gt;&lt;/Row&gt; </v>
      </c>
      <c r="BK61" s="204" t="str">
        <f t="shared" si="56"/>
        <v/>
      </c>
      <c r="BL61" s="204" t="str">
        <f t="shared" si="57"/>
        <v/>
      </c>
      <c r="BM61" s="204" t="str">
        <f t="shared" si="58"/>
        <v/>
      </c>
      <c r="BN61" s="204" t="str">
        <f t="shared" si="59"/>
        <v/>
      </c>
      <c r="BO61" s="204" t="str">
        <f t="shared" si="60"/>
        <v xml:space="preserve">&lt;Row&gt;&lt;BuildingType&gt;BUILDING_WORKSHOP&lt;/BuildingType&gt;                 &lt;FlavorType&gt;FLAVOR_GREAT_PEOPLE&lt;/FlavorType&gt;             &lt;Flavor&gt;8&lt;/Flavor&gt;&lt;/Row&gt;  </v>
      </c>
      <c r="BP61" s="204" t="str">
        <f t="shared" si="61"/>
        <v/>
      </c>
      <c r="BQ61" s="204" t="str">
        <f t="shared" si="62"/>
        <v/>
      </c>
      <c r="BR61" s="204" t="str">
        <f t="shared" si="63"/>
        <v/>
      </c>
      <c r="BS61" s="204" t="str">
        <f t="shared" si="64"/>
        <v/>
      </c>
      <c r="BT61" s="204" t="str">
        <f t="shared" si="65"/>
        <v xml:space="preserve">&lt;Row&gt;&lt;BuildingType&gt;BUILDING_WORKSHOP&lt;/BuildingType&gt;                 &lt;FlavorType&gt;FLAVOR_WONDER&lt;/FlavorType&gt;                   &lt;Flavor&gt;8&lt;/Flavor&gt;&lt;/Row&gt;  </v>
      </c>
      <c r="BU61" s="204" t="str">
        <f t="shared" si="66"/>
        <v/>
      </c>
      <c r="BV61" s="204" t="str">
        <f t="shared" si="67"/>
        <v/>
      </c>
      <c r="BW61" s="204" t="str">
        <f t="shared" si="68"/>
        <v/>
      </c>
      <c r="BX61" s="205" t="str">
        <f t="shared" si="69"/>
        <v/>
      </c>
    </row>
    <row r="62" spans="1:76" s="226" customFormat="1" ht="14.45" customHeight="1" x14ac:dyDescent="0.2">
      <c r="A62" s="168"/>
      <c r="B62" s="219"/>
      <c r="C62" s="159"/>
      <c r="D62" s="160"/>
      <c r="E62" s="160"/>
      <c r="F62" s="160"/>
      <c r="G62" s="160"/>
      <c r="H62" s="160"/>
      <c r="I62" s="160"/>
      <c r="J62" s="160"/>
      <c r="K62" s="160"/>
      <c r="L62" s="220"/>
      <c r="M62" s="160"/>
      <c r="N62" s="160"/>
      <c r="O62" s="160"/>
      <c r="P62" s="160"/>
      <c r="Q62" s="159"/>
      <c r="R62" s="221"/>
      <c r="S62" s="220"/>
      <c r="T62" s="159"/>
      <c r="U62" s="159"/>
      <c r="V62" s="160"/>
      <c r="W62" s="160"/>
      <c r="X62" s="160"/>
      <c r="Y62" s="160"/>
      <c r="Z62" s="220"/>
      <c r="AA62" s="160"/>
      <c r="AB62" s="160"/>
      <c r="AC62" s="159"/>
      <c r="AD62" s="221"/>
      <c r="AE62" s="160"/>
      <c r="AF62" s="160"/>
      <c r="AG62" s="160"/>
      <c r="AH62" s="160"/>
      <c r="AI62" s="160"/>
      <c r="AJ62" s="168"/>
      <c r="AK62" s="168"/>
      <c r="AL62" s="222" t="s">
        <v>561</v>
      </c>
      <c r="AM62" s="222"/>
      <c r="AN62" s="222"/>
      <c r="AO62" s="155" t="s">
        <v>502</v>
      </c>
      <c r="AP62" s="155" t="str">
        <f t="shared" si="36"/>
        <v/>
      </c>
      <c r="AQ62" s="155" t="s">
        <v>502</v>
      </c>
      <c r="AR62" s="223" t="str">
        <f t="shared" si="37"/>
        <v/>
      </c>
      <c r="AS62" s="224" t="str">
        <f t="shared" si="38"/>
        <v/>
      </c>
      <c r="AT62" s="224" t="str">
        <f t="shared" si="39"/>
        <v/>
      </c>
      <c r="AU62" s="224" t="str">
        <f t="shared" si="40"/>
        <v/>
      </c>
      <c r="AV62" s="224" t="str">
        <f t="shared" si="41"/>
        <v/>
      </c>
      <c r="AW62" s="224" t="str">
        <f t="shared" si="42"/>
        <v/>
      </c>
      <c r="AX62" s="224" t="str">
        <f t="shared" si="43"/>
        <v/>
      </c>
      <c r="AY62" s="224" t="str">
        <f t="shared" si="44"/>
        <v/>
      </c>
      <c r="AZ62" s="224" t="str">
        <f t="shared" si="45"/>
        <v/>
      </c>
      <c r="BA62" s="224" t="str">
        <f t="shared" si="46"/>
        <v/>
      </c>
      <c r="BB62" s="224" t="str">
        <f t="shared" si="47"/>
        <v/>
      </c>
      <c r="BC62" s="224" t="str">
        <f t="shared" si="48"/>
        <v/>
      </c>
      <c r="BD62" s="224" t="str">
        <f t="shared" si="49"/>
        <v/>
      </c>
      <c r="BE62" s="224" t="str">
        <f t="shared" si="50"/>
        <v/>
      </c>
      <c r="BF62" s="224" t="str">
        <f t="shared" si="51"/>
        <v/>
      </c>
      <c r="BG62" s="224" t="str">
        <f t="shared" si="52"/>
        <v/>
      </c>
      <c r="BH62" s="224" t="str">
        <f t="shared" si="53"/>
        <v/>
      </c>
      <c r="BI62" s="224" t="str">
        <f t="shared" si="54"/>
        <v/>
      </c>
      <c r="BJ62" s="224" t="str">
        <f t="shared" si="55"/>
        <v/>
      </c>
      <c r="BK62" s="224" t="str">
        <f t="shared" si="56"/>
        <v/>
      </c>
      <c r="BL62" s="224" t="str">
        <f t="shared" si="57"/>
        <v/>
      </c>
      <c r="BM62" s="224" t="str">
        <f t="shared" si="58"/>
        <v/>
      </c>
      <c r="BN62" s="224" t="str">
        <f t="shared" si="59"/>
        <v/>
      </c>
      <c r="BO62" s="224" t="str">
        <f t="shared" si="60"/>
        <v/>
      </c>
      <c r="BP62" s="224" t="str">
        <f t="shared" si="61"/>
        <v/>
      </c>
      <c r="BQ62" s="224" t="str">
        <f t="shared" si="62"/>
        <v/>
      </c>
      <c r="BR62" s="224" t="str">
        <f t="shared" si="63"/>
        <v/>
      </c>
      <c r="BS62" s="224" t="str">
        <f t="shared" si="64"/>
        <v/>
      </c>
      <c r="BT62" s="224" t="str">
        <f t="shared" si="65"/>
        <v/>
      </c>
      <c r="BU62" s="224" t="str">
        <f t="shared" si="66"/>
        <v/>
      </c>
      <c r="BV62" s="224" t="str">
        <f t="shared" si="67"/>
        <v/>
      </c>
      <c r="BW62" s="224" t="str">
        <f t="shared" si="68"/>
        <v/>
      </c>
      <c r="BX62" s="225" t="str">
        <f t="shared" si="69"/>
        <v/>
      </c>
    </row>
    <row r="63" spans="1:76" s="226" customFormat="1" ht="14.45" customHeight="1" x14ac:dyDescent="0.2">
      <c r="A63" s="168"/>
      <c r="B63" s="219"/>
      <c r="C63" s="159"/>
      <c r="D63" s="160"/>
      <c r="E63" s="160"/>
      <c r="F63" s="160"/>
      <c r="G63" s="160"/>
      <c r="H63" s="160"/>
      <c r="I63" s="160"/>
      <c r="J63" s="160"/>
      <c r="K63" s="160"/>
      <c r="L63" s="220"/>
      <c r="M63" s="160"/>
      <c r="N63" s="160"/>
      <c r="O63" s="160"/>
      <c r="P63" s="160"/>
      <c r="Q63" s="159"/>
      <c r="R63" s="221"/>
      <c r="S63" s="220"/>
      <c r="T63" s="159"/>
      <c r="U63" s="159"/>
      <c r="V63" s="160"/>
      <c r="W63" s="160"/>
      <c r="X63" s="160"/>
      <c r="Y63" s="160"/>
      <c r="Z63" s="220"/>
      <c r="AA63" s="160"/>
      <c r="AB63" s="160"/>
      <c r="AC63" s="159"/>
      <c r="AD63" s="221"/>
      <c r="AE63" s="160"/>
      <c r="AF63" s="160"/>
      <c r="AG63" s="160"/>
      <c r="AH63" s="160"/>
      <c r="AI63" s="160"/>
      <c r="AJ63" s="168"/>
      <c r="AK63" s="168"/>
      <c r="AL63" s="222"/>
      <c r="AM63" s="222"/>
      <c r="AN63" s="222"/>
      <c r="AO63" s="155" t="s">
        <v>502</v>
      </c>
      <c r="AP63" s="155" t="str">
        <f t="shared" si="36"/>
        <v/>
      </c>
      <c r="AQ63" s="155" t="s">
        <v>502</v>
      </c>
      <c r="AR63" s="223" t="str">
        <f t="shared" si="37"/>
        <v/>
      </c>
      <c r="AS63" s="224" t="str">
        <f t="shared" si="38"/>
        <v/>
      </c>
      <c r="AT63" s="224" t="str">
        <f t="shared" si="39"/>
        <v/>
      </c>
      <c r="AU63" s="224" t="str">
        <f t="shared" si="40"/>
        <v/>
      </c>
      <c r="AV63" s="224" t="str">
        <f t="shared" si="41"/>
        <v/>
      </c>
      <c r="AW63" s="224" t="str">
        <f t="shared" si="42"/>
        <v/>
      </c>
      <c r="AX63" s="224" t="str">
        <f t="shared" si="43"/>
        <v/>
      </c>
      <c r="AY63" s="224" t="str">
        <f t="shared" si="44"/>
        <v/>
      </c>
      <c r="AZ63" s="224" t="str">
        <f t="shared" si="45"/>
        <v/>
      </c>
      <c r="BA63" s="224" t="str">
        <f t="shared" si="46"/>
        <v/>
      </c>
      <c r="BB63" s="224" t="str">
        <f t="shared" si="47"/>
        <v/>
      </c>
      <c r="BC63" s="224" t="str">
        <f t="shared" si="48"/>
        <v/>
      </c>
      <c r="BD63" s="224" t="str">
        <f t="shared" si="49"/>
        <v/>
      </c>
      <c r="BE63" s="224" t="str">
        <f t="shared" si="50"/>
        <v/>
      </c>
      <c r="BF63" s="224" t="str">
        <f t="shared" si="51"/>
        <v/>
      </c>
      <c r="BG63" s="224" t="str">
        <f t="shared" si="52"/>
        <v/>
      </c>
      <c r="BH63" s="224" t="str">
        <f t="shared" si="53"/>
        <v/>
      </c>
      <c r="BI63" s="224" t="str">
        <f t="shared" si="54"/>
        <v/>
      </c>
      <c r="BJ63" s="224" t="str">
        <f t="shared" si="55"/>
        <v/>
      </c>
      <c r="BK63" s="224" t="str">
        <f t="shared" si="56"/>
        <v/>
      </c>
      <c r="BL63" s="224" t="str">
        <f t="shared" si="57"/>
        <v/>
      </c>
      <c r="BM63" s="224" t="str">
        <f t="shared" si="58"/>
        <v/>
      </c>
      <c r="BN63" s="224" t="str">
        <f t="shared" si="59"/>
        <v/>
      </c>
      <c r="BO63" s="224" t="str">
        <f t="shared" si="60"/>
        <v/>
      </c>
      <c r="BP63" s="224" t="str">
        <f t="shared" si="61"/>
        <v/>
      </c>
      <c r="BQ63" s="224" t="str">
        <f t="shared" si="62"/>
        <v/>
      </c>
      <c r="BR63" s="224" t="str">
        <f t="shared" si="63"/>
        <v/>
      </c>
      <c r="BS63" s="224" t="str">
        <f t="shared" si="64"/>
        <v/>
      </c>
      <c r="BT63" s="224" t="str">
        <f t="shared" si="65"/>
        <v/>
      </c>
      <c r="BU63" s="224" t="str">
        <f t="shared" si="66"/>
        <v/>
      </c>
      <c r="BV63" s="224" t="str">
        <f t="shared" si="67"/>
        <v/>
      </c>
      <c r="BW63" s="224" t="str">
        <f t="shared" si="68"/>
        <v/>
      </c>
      <c r="BX63" s="225" t="str">
        <f t="shared" si="69"/>
        <v/>
      </c>
    </row>
    <row r="64" spans="1:76" s="226" customFormat="1" ht="14.45" customHeight="1" x14ac:dyDescent="0.2">
      <c r="A64" s="168"/>
      <c r="B64" s="219"/>
      <c r="C64" s="159"/>
      <c r="D64" s="160"/>
      <c r="E64" s="160"/>
      <c r="F64" s="160"/>
      <c r="G64" s="160"/>
      <c r="H64" s="160"/>
      <c r="I64" s="160"/>
      <c r="J64" s="160"/>
      <c r="K64" s="160"/>
      <c r="L64" s="220"/>
      <c r="M64" s="160"/>
      <c r="N64" s="160"/>
      <c r="O64" s="160"/>
      <c r="P64" s="160"/>
      <c r="Q64" s="159"/>
      <c r="R64" s="221"/>
      <c r="S64" s="220"/>
      <c r="T64" s="159"/>
      <c r="U64" s="159"/>
      <c r="V64" s="160"/>
      <c r="W64" s="160"/>
      <c r="X64" s="160"/>
      <c r="Y64" s="160"/>
      <c r="Z64" s="220"/>
      <c r="AA64" s="160"/>
      <c r="AB64" s="160"/>
      <c r="AC64" s="159"/>
      <c r="AD64" s="221"/>
      <c r="AE64" s="160"/>
      <c r="AF64" s="160"/>
      <c r="AG64" s="160"/>
      <c r="AH64" s="160"/>
      <c r="AI64" s="160"/>
      <c r="AJ64" s="168"/>
      <c r="AK64" s="168"/>
      <c r="AL64" s="222"/>
      <c r="AM64" s="222"/>
      <c r="AN64" s="222"/>
      <c r="AO64" s="155" t="s">
        <v>502</v>
      </c>
      <c r="AP64" s="155" t="str">
        <f t="shared" si="36"/>
        <v/>
      </c>
      <c r="AQ64" s="155" t="s">
        <v>502</v>
      </c>
      <c r="AR64" s="223" t="str">
        <f t="shared" si="37"/>
        <v/>
      </c>
      <c r="AS64" s="224" t="str">
        <f t="shared" si="38"/>
        <v/>
      </c>
      <c r="AT64" s="224" t="str">
        <f t="shared" si="39"/>
        <v/>
      </c>
      <c r="AU64" s="224" t="str">
        <f t="shared" si="40"/>
        <v/>
      </c>
      <c r="AV64" s="224" t="str">
        <f t="shared" si="41"/>
        <v/>
      </c>
      <c r="AW64" s="224" t="str">
        <f t="shared" si="42"/>
        <v/>
      </c>
      <c r="AX64" s="224" t="str">
        <f t="shared" si="43"/>
        <v/>
      </c>
      <c r="AY64" s="224" t="str">
        <f t="shared" si="44"/>
        <v/>
      </c>
      <c r="AZ64" s="224" t="str">
        <f t="shared" si="45"/>
        <v/>
      </c>
      <c r="BA64" s="224" t="str">
        <f t="shared" si="46"/>
        <v/>
      </c>
      <c r="BB64" s="224" t="str">
        <f t="shared" si="47"/>
        <v/>
      </c>
      <c r="BC64" s="224" t="str">
        <f t="shared" si="48"/>
        <v/>
      </c>
      <c r="BD64" s="224" t="str">
        <f t="shared" si="49"/>
        <v/>
      </c>
      <c r="BE64" s="224" t="str">
        <f t="shared" si="50"/>
        <v/>
      </c>
      <c r="BF64" s="224" t="str">
        <f t="shared" si="51"/>
        <v/>
      </c>
      <c r="BG64" s="224" t="str">
        <f t="shared" si="52"/>
        <v/>
      </c>
      <c r="BH64" s="224" t="str">
        <f t="shared" si="53"/>
        <v/>
      </c>
      <c r="BI64" s="224" t="str">
        <f t="shared" si="54"/>
        <v/>
      </c>
      <c r="BJ64" s="224" t="str">
        <f t="shared" si="55"/>
        <v/>
      </c>
      <c r="BK64" s="224" t="str">
        <f t="shared" si="56"/>
        <v/>
      </c>
      <c r="BL64" s="224" t="str">
        <f t="shared" si="57"/>
        <v/>
      </c>
      <c r="BM64" s="224" t="str">
        <f t="shared" si="58"/>
        <v/>
      </c>
      <c r="BN64" s="224" t="str">
        <f t="shared" si="59"/>
        <v/>
      </c>
      <c r="BO64" s="224" t="str">
        <f t="shared" si="60"/>
        <v/>
      </c>
      <c r="BP64" s="224" t="str">
        <f t="shared" si="61"/>
        <v/>
      </c>
      <c r="BQ64" s="224" t="str">
        <f t="shared" si="62"/>
        <v/>
      </c>
      <c r="BR64" s="224" t="str">
        <f t="shared" si="63"/>
        <v/>
      </c>
      <c r="BS64" s="224" t="str">
        <f t="shared" si="64"/>
        <v/>
      </c>
      <c r="BT64" s="224" t="str">
        <f t="shared" si="65"/>
        <v/>
      </c>
      <c r="BU64" s="224" t="str">
        <f t="shared" si="66"/>
        <v/>
      </c>
      <c r="BV64" s="224" t="str">
        <f t="shared" si="67"/>
        <v/>
      </c>
      <c r="BW64" s="224" t="str">
        <f t="shared" si="68"/>
        <v/>
      </c>
      <c r="BX64" s="225" t="str">
        <f t="shared" si="69"/>
        <v/>
      </c>
    </row>
    <row r="65" spans="1:76" s="226" customFormat="1" ht="14.45" customHeight="1" x14ac:dyDescent="0.2">
      <c r="A65" s="168"/>
      <c r="B65" s="219"/>
      <c r="C65" s="159"/>
      <c r="D65" s="160"/>
      <c r="E65" s="160"/>
      <c r="F65" s="160"/>
      <c r="G65" s="160"/>
      <c r="H65" s="160"/>
      <c r="I65" s="160"/>
      <c r="J65" s="160"/>
      <c r="K65" s="160"/>
      <c r="L65" s="220"/>
      <c r="M65" s="160"/>
      <c r="N65" s="160"/>
      <c r="O65" s="160"/>
      <c r="P65" s="160"/>
      <c r="Q65" s="159"/>
      <c r="R65" s="221"/>
      <c r="S65" s="220"/>
      <c r="T65" s="159"/>
      <c r="U65" s="159"/>
      <c r="V65" s="160"/>
      <c r="W65" s="160"/>
      <c r="X65" s="160"/>
      <c r="Y65" s="160"/>
      <c r="Z65" s="220"/>
      <c r="AA65" s="160"/>
      <c r="AB65" s="160"/>
      <c r="AC65" s="159"/>
      <c r="AD65" s="221"/>
      <c r="AE65" s="160"/>
      <c r="AF65" s="160"/>
      <c r="AG65" s="160"/>
      <c r="AH65" s="160"/>
      <c r="AI65" s="160"/>
      <c r="AJ65" s="168"/>
      <c r="AK65" s="227"/>
      <c r="AL65" s="222" t="s">
        <v>562</v>
      </c>
      <c r="AM65" s="222"/>
      <c r="AN65" s="222"/>
      <c r="AO65" s="155" t="s">
        <v>502</v>
      </c>
      <c r="AP65" s="155" t="str">
        <f t="shared" si="36"/>
        <v/>
      </c>
      <c r="AQ65" s="155" t="s">
        <v>502</v>
      </c>
      <c r="AR65" s="223" t="str">
        <f t="shared" si="37"/>
        <v/>
      </c>
      <c r="AS65" s="224" t="str">
        <f t="shared" si="38"/>
        <v/>
      </c>
      <c r="AT65" s="224" t="str">
        <f t="shared" si="39"/>
        <v/>
      </c>
      <c r="AU65" s="224" t="str">
        <f t="shared" si="40"/>
        <v/>
      </c>
      <c r="AV65" s="224" t="str">
        <f t="shared" si="41"/>
        <v/>
      </c>
      <c r="AW65" s="224" t="str">
        <f t="shared" si="42"/>
        <v/>
      </c>
      <c r="AX65" s="224" t="str">
        <f t="shared" si="43"/>
        <v/>
      </c>
      <c r="AY65" s="224" t="str">
        <f t="shared" si="44"/>
        <v/>
      </c>
      <c r="AZ65" s="224" t="str">
        <f t="shared" si="45"/>
        <v/>
      </c>
      <c r="BA65" s="224" t="str">
        <f t="shared" si="46"/>
        <v/>
      </c>
      <c r="BB65" s="224" t="str">
        <f t="shared" si="47"/>
        <v/>
      </c>
      <c r="BC65" s="224" t="str">
        <f t="shared" si="48"/>
        <v/>
      </c>
      <c r="BD65" s="224" t="str">
        <f t="shared" si="49"/>
        <v/>
      </c>
      <c r="BE65" s="224" t="str">
        <f t="shared" si="50"/>
        <v/>
      </c>
      <c r="BF65" s="224" t="str">
        <f t="shared" si="51"/>
        <v/>
      </c>
      <c r="BG65" s="224" t="str">
        <f t="shared" si="52"/>
        <v/>
      </c>
      <c r="BH65" s="224" t="str">
        <f t="shared" si="53"/>
        <v/>
      </c>
      <c r="BI65" s="224" t="str">
        <f t="shared" si="54"/>
        <v/>
      </c>
      <c r="BJ65" s="224" t="str">
        <f t="shared" si="55"/>
        <v/>
      </c>
      <c r="BK65" s="224" t="str">
        <f t="shared" si="56"/>
        <v/>
      </c>
      <c r="BL65" s="224" t="str">
        <f t="shared" si="57"/>
        <v/>
      </c>
      <c r="BM65" s="224" t="str">
        <f t="shared" si="58"/>
        <v/>
      </c>
      <c r="BN65" s="224" t="str">
        <f t="shared" si="59"/>
        <v/>
      </c>
      <c r="BO65" s="224" t="str">
        <f t="shared" si="60"/>
        <v/>
      </c>
      <c r="BP65" s="224" t="str">
        <f t="shared" si="61"/>
        <v/>
      </c>
      <c r="BQ65" s="224" t="str">
        <f t="shared" si="62"/>
        <v/>
      </c>
      <c r="BR65" s="224" t="str">
        <f t="shared" si="63"/>
        <v/>
      </c>
      <c r="BS65" s="224" t="str">
        <f t="shared" si="64"/>
        <v/>
      </c>
      <c r="BT65" s="224" t="str">
        <f t="shared" si="65"/>
        <v/>
      </c>
      <c r="BU65" s="224" t="str">
        <f t="shared" si="66"/>
        <v/>
      </c>
      <c r="BV65" s="224" t="str">
        <f t="shared" si="67"/>
        <v/>
      </c>
      <c r="BW65" s="224" t="str">
        <f t="shared" si="68"/>
        <v/>
      </c>
      <c r="BX65" s="225" t="str">
        <f t="shared" si="69"/>
        <v/>
      </c>
    </row>
    <row r="66" spans="1:76" ht="13.7" customHeight="1" x14ac:dyDescent="0.2">
      <c r="B66" s="192" t="s">
        <v>563</v>
      </c>
      <c r="C66" s="157"/>
      <c r="D66" s="161">
        <v>16</v>
      </c>
      <c r="E66" s="161"/>
      <c r="F66" s="161"/>
      <c r="G66" s="161">
        <v>8</v>
      </c>
      <c r="H66" s="161"/>
      <c r="I66" s="161"/>
      <c r="J66" s="161"/>
      <c r="K66" s="161"/>
      <c r="L66" s="193"/>
      <c r="M66" s="161"/>
      <c r="N66" s="161"/>
      <c r="O66" s="161"/>
      <c r="P66" s="161"/>
      <c r="Q66" s="157"/>
      <c r="R66" s="194"/>
      <c r="S66" s="193"/>
      <c r="T66" s="161">
        <v>16</v>
      </c>
      <c r="U66" s="157"/>
      <c r="V66" s="161"/>
      <c r="W66" s="161"/>
      <c r="X66" s="161"/>
      <c r="Y66" s="161"/>
      <c r="Z66" s="193">
        <v>8</v>
      </c>
      <c r="AA66" s="161"/>
      <c r="AB66" s="161"/>
      <c r="AC66" s="157"/>
      <c r="AD66" s="194"/>
      <c r="AE66" s="161">
        <v>16</v>
      </c>
      <c r="AF66" s="161"/>
      <c r="AG66" s="161"/>
      <c r="AH66" s="161"/>
      <c r="AI66" s="161"/>
      <c r="AJ66" s="168"/>
      <c r="AL66" s="191"/>
      <c r="AM66" s="191"/>
      <c r="AN66" s="191" t="e">
        <f t="shared" ref="AN66:AN77" ca="1" si="70">STRJOIN(AR66:BX66,"")</f>
        <v>#NAME?</v>
      </c>
      <c r="AO66" t="s">
        <v>502</v>
      </c>
      <c r="AP66" t="str">
        <f t="shared" si="36"/>
        <v>&lt;Delete BuildingType="BUILDING_CIRCUS_MAXIMUS" /&gt;</v>
      </c>
      <c r="AQ66" t="s">
        <v>502</v>
      </c>
      <c r="AR66" s="228" t="str">
        <f t="shared" si="37"/>
        <v/>
      </c>
      <c r="AS66" s="229" t="str">
        <f t="shared" si="38"/>
        <v xml:space="preserve">&lt;Row&gt;&lt;BuildingType&gt;BUILDING_CIRCUS_MAXIMUS&lt;/BuildingType&gt;           &lt;FlavorType&gt;FLAVOR_OFFENSE&lt;/FlavorType&gt;                  &lt;Flavor&gt;16&lt;/Flavor&gt;&lt;/Row&gt; </v>
      </c>
      <c r="AT66" s="229" t="str">
        <f t="shared" si="39"/>
        <v/>
      </c>
      <c r="AU66" s="229" t="str">
        <f t="shared" si="40"/>
        <v/>
      </c>
      <c r="AV66" s="229" t="str">
        <f t="shared" si="41"/>
        <v xml:space="preserve">&lt;Row&gt;&lt;BuildingType&gt;BUILDING_CIRCUS_MAXIMUS&lt;/BuildingType&gt;           &lt;FlavorType&gt;FLAVOR_MOBILE&lt;/FlavorType&gt;                   &lt;Flavor&gt;8&lt;/Flavor&gt;&lt;/Row&gt;  </v>
      </c>
      <c r="AW66" s="229" t="str">
        <f t="shared" si="42"/>
        <v/>
      </c>
      <c r="AX66" s="229" t="str">
        <f t="shared" si="43"/>
        <v/>
      </c>
      <c r="AY66" s="229" t="str">
        <f t="shared" si="44"/>
        <v/>
      </c>
      <c r="AZ66" s="229" t="str">
        <f t="shared" si="45"/>
        <v/>
      </c>
      <c r="BA66" s="229" t="str">
        <f t="shared" si="46"/>
        <v/>
      </c>
      <c r="BB66" s="229" t="str">
        <f t="shared" si="47"/>
        <v/>
      </c>
      <c r="BC66" s="229" t="str">
        <f t="shared" si="48"/>
        <v/>
      </c>
      <c r="BD66" s="229" t="str">
        <f t="shared" si="49"/>
        <v/>
      </c>
      <c r="BE66" s="229" t="str">
        <f t="shared" si="50"/>
        <v/>
      </c>
      <c r="BF66" s="229" t="str">
        <f t="shared" si="51"/>
        <v/>
      </c>
      <c r="BG66" s="229" t="str">
        <f t="shared" si="52"/>
        <v/>
      </c>
      <c r="BH66" s="229" t="str">
        <f t="shared" si="53"/>
        <v/>
      </c>
      <c r="BI66" s="229" t="str">
        <f t="shared" si="54"/>
        <v xml:space="preserve">&lt;Row&gt;&lt;BuildingType&gt;BUILDING_CIRCUS_MAXIMUS&lt;/BuildingType&gt;           &lt;FlavorType&gt;FLAVOR_HAPPINESS&lt;/FlavorType&gt;                &lt;Flavor&gt;16&lt;/Flavor&gt;&lt;/Row&gt; </v>
      </c>
      <c r="BJ66" s="229" t="str">
        <f t="shared" si="55"/>
        <v/>
      </c>
      <c r="BK66" s="229" t="str">
        <f t="shared" si="56"/>
        <v/>
      </c>
      <c r="BL66" s="229" t="str">
        <f t="shared" si="57"/>
        <v/>
      </c>
      <c r="BM66" s="229" t="str">
        <f t="shared" si="58"/>
        <v/>
      </c>
      <c r="BN66" s="229" t="str">
        <f t="shared" si="59"/>
        <v/>
      </c>
      <c r="BO66" s="229" t="str">
        <f t="shared" si="60"/>
        <v xml:space="preserve">&lt;Row&gt;&lt;BuildingType&gt;BUILDING_CIRCUS_MAXIMUS&lt;/BuildingType&gt;           &lt;FlavorType&gt;FLAVOR_GREAT_PEOPLE&lt;/FlavorType&gt;             &lt;Flavor&gt;8&lt;/Flavor&gt;&lt;/Row&gt;  </v>
      </c>
      <c r="BP66" s="229" t="str">
        <f t="shared" si="61"/>
        <v/>
      </c>
      <c r="BQ66" s="229" t="str">
        <f t="shared" si="62"/>
        <v/>
      </c>
      <c r="BR66" s="229" t="str">
        <f t="shared" si="63"/>
        <v/>
      </c>
      <c r="BS66" s="229" t="str">
        <f t="shared" si="64"/>
        <v/>
      </c>
      <c r="BT66" s="229" t="str">
        <f t="shared" si="65"/>
        <v xml:space="preserve">&lt;Row&gt;&lt;BuildingType&gt;BUILDING_CIRCUS_MAXIMUS&lt;/BuildingType&gt;           &lt;FlavorType&gt;FLAVOR_WONDER&lt;/FlavorType&gt;                   &lt;Flavor&gt;16&lt;/Flavor&gt;&lt;/Row&gt; </v>
      </c>
      <c r="BU66" s="229" t="str">
        <f t="shared" si="66"/>
        <v/>
      </c>
      <c r="BV66" s="229" t="str">
        <f t="shared" si="67"/>
        <v/>
      </c>
      <c r="BW66" s="229" t="str">
        <f t="shared" si="68"/>
        <v/>
      </c>
      <c r="BX66" s="230" t="str">
        <f t="shared" si="69"/>
        <v/>
      </c>
    </row>
    <row r="67" spans="1:76" ht="13.7" customHeight="1" x14ac:dyDescent="0.2">
      <c r="B67" s="192" t="s">
        <v>564</v>
      </c>
      <c r="C67" s="157"/>
      <c r="D67" s="161"/>
      <c r="E67" s="161"/>
      <c r="F67" s="161"/>
      <c r="G67" s="161"/>
      <c r="H67" s="161"/>
      <c r="I67" s="161"/>
      <c r="J67" s="161"/>
      <c r="K67" s="161"/>
      <c r="L67" s="193"/>
      <c r="M67" s="161"/>
      <c r="N67" s="161"/>
      <c r="O67" s="161"/>
      <c r="P67" s="161"/>
      <c r="Q67" s="157"/>
      <c r="R67" s="194"/>
      <c r="S67" s="193"/>
      <c r="T67" s="157"/>
      <c r="U67" s="157"/>
      <c r="V67" s="161"/>
      <c r="W67" s="161"/>
      <c r="X67" s="161"/>
      <c r="Y67" s="161"/>
      <c r="Z67" s="193"/>
      <c r="AA67" s="161"/>
      <c r="AB67" s="161"/>
      <c r="AC67" s="157"/>
      <c r="AD67" s="194"/>
      <c r="AE67" s="161">
        <v>16</v>
      </c>
      <c r="AF67" s="161"/>
      <c r="AG67" s="161"/>
      <c r="AH67" s="161"/>
      <c r="AI67" s="161">
        <v>16</v>
      </c>
      <c r="AJ67" s="168"/>
      <c r="AL67" s="191"/>
      <c r="AM67" s="191"/>
      <c r="AN67" s="191" t="e">
        <f t="shared" ca="1" si="70"/>
        <v>#NAME?</v>
      </c>
      <c r="AO67" t="s">
        <v>502</v>
      </c>
      <c r="AP67" t="str">
        <f t="shared" ref="AP67:AP98" si="71">IF(B67=0,"","&lt;Delete BuildingType=""BUILDING_"&amp;UPPER($B67)&amp;""" /&gt;")</f>
        <v>&lt;Delete BuildingType="BUILDING_GRAND_TEMPLE" /&gt;</v>
      </c>
      <c r="AQ67" t="s">
        <v>502</v>
      </c>
      <c r="AR67" s="228" t="str">
        <f t="shared" ref="AR67:AR98" si="72">IF(C67=0,"","&lt;Row&gt;&lt;BuildingType&gt;BUILDING_"&amp;UPPER($B67)&amp;"&lt;/BuildingType&gt;"&amp;REPT(" ",25-LEN($B67))&amp;"&lt;FlavorType&gt;FLAVOR_"&amp;UPPER(C$1)&amp;"&lt;/FlavorType&gt;"&amp;REPT(" ",25-LEN(C$1))&amp;"&lt;Flavor&gt;"&amp;C67&amp;"&lt;/Flavor&gt;&lt;/Row&gt;"&amp;REPT(" ",3-LEN(C67)))</f>
        <v/>
      </c>
      <c r="AS67" s="229" t="str">
        <f t="shared" ref="AS67:AS98" si="73">IF(D67=0,"","&lt;Row&gt;&lt;BuildingType&gt;BUILDING_"&amp;UPPER($B67)&amp;"&lt;/BuildingType&gt;"&amp;REPT(" ",25-LEN($B67))&amp;"&lt;FlavorType&gt;FLAVOR_"&amp;UPPER(D$1)&amp;"&lt;/FlavorType&gt;"&amp;REPT(" ",25-LEN(D$1))&amp;"&lt;Flavor&gt;"&amp;D67&amp;"&lt;/Flavor&gt;&lt;/Row&gt;"&amp;REPT(" ",3-LEN(D67)))</f>
        <v/>
      </c>
      <c r="AT67" s="229" t="str">
        <f t="shared" ref="AT67:AT98" si="74">IF(E67=0,"","&lt;Row&gt;&lt;BuildingType&gt;BUILDING_"&amp;UPPER($B67)&amp;"&lt;/BuildingType&gt;"&amp;REPT(" ",25-LEN($B67))&amp;"&lt;FlavorType&gt;FLAVOR_"&amp;UPPER(E$1)&amp;"&lt;/FlavorType&gt;"&amp;REPT(" ",25-LEN(E$1))&amp;"&lt;Flavor&gt;"&amp;E67&amp;"&lt;/Flavor&gt;&lt;/Row&gt;"&amp;REPT(" ",3-LEN(E67)))</f>
        <v/>
      </c>
      <c r="AU67" s="229" t="str">
        <f t="shared" ref="AU67:AU98" si="75">IF(F67=0,"","&lt;Row&gt;&lt;BuildingType&gt;BUILDING_"&amp;UPPER($B67)&amp;"&lt;/BuildingType&gt;"&amp;REPT(" ",25-LEN($B67))&amp;"&lt;FlavorType&gt;FLAVOR_"&amp;UPPER(F$1)&amp;"&lt;/FlavorType&gt;"&amp;REPT(" ",25-LEN(F$1))&amp;"&lt;Flavor&gt;"&amp;F67&amp;"&lt;/Flavor&gt;&lt;/Row&gt;"&amp;REPT(" ",3-LEN(F67)))</f>
        <v/>
      </c>
      <c r="AV67" s="229" t="str">
        <f t="shared" ref="AV67:AV98" si="76">IF(G67=0,"","&lt;Row&gt;&lt;BuildingType&gt;BUILDING_"&amp;UPPER($B67)&amp;"&lt;/BuildingType&gt;"&amp;REPT(" ",25-LEN($B67))&amp;"&lt;FlavorType&gt;FLAVOR_"&amp;UPPER(G$1)&amp;"&lt;/FlavorType&gt;"&amp;REPT(" ",25-LEN(G$1))&amp;"&lt;Flavor&gt;"&amp;G67&amp;"&lt;/Flavor&gt;&lt;/Row&gt;"&amp;REPT(" ",3-LEN(G67)))</f>
        <v/>
      </c>
      <c r="AW67" s="229" t="str">
        <f t="shared" ref="AW67:AW98" si="77">IF(H67=0,"","&lt;Row&gt;&lt;BuildingType&gt;BUILDING_"&amp;UPPER($B67)&amp;"&lt;/BuildingType&gt;"&amp;REPT(" ",25-LEN($B67))&amp;"&lt;FlavorType&gt;FLAVOR_"&amp;UPPER(H$1)&amp;"&lt;/FlavorType&gt;"&amp;REPT(" ",25-LEN(H$1))&amp;"&lt;Flavor&gt;"&amp;H67&amp;"&lt;/Flavor&gt;&lt;/Row&gt;"&amp;REPT(" ",3-LEN(H67)))</f>
        <v/>
      </c>
      <c r="AX67" s="229" t="str">
        <f t="shared" ref="AX67:AX98" si="78">IF(I67=0,"","&lt;Row&gt;&lt;BuildingType&gt;BUILDING_"&amp;UPPER($B67)&amp;"&lt;/BuildingType&gt;"&amp;REPT(" ",25-LEN($B67))&amp;"&lt;FlavorType&gt;FLAVOR_"&amp;UPPER(I$1)&amp;"&lt;/FlavorType&gt;"&amp;REPT(" ",25-LEN(I$1))&amp;"&lt;Flavor&gt;"&amp;I67&amp;"&lt;/Flavor&gt;&lt;/Row&gt;"&amp;REPT(" ",3-LEN(I67)))</f>
        <v/>
      </c>
      <c r="AY67" s="229" t="str">
        <f t="shared" ref="AY67:AY98" si="79">IF(J67=0,"","&lt;Row&gt;&lt;BuildingType&gt;BUILDING_"&amp;UPPER($B67)&amp;"&lt;/BuildingType&gt;"&amp;REPT(" ",25-LEN($B67))&amp;"&lt;FlavorType&gt;FLAVOR_"&amp;UPPER(J$1)&amp;"&lt;/FlavorType&gt;"&amp;REPT(" ",25-LEN(J$1))&amp;"&lt;Flavor&gt;"&amp;J67&amp;"&lt;/Flavor&gt;&lt;/Row&gt;"&amp;REPT(" ",3-LEN(J67)))</f>
        <v/>
      </c>
      <c r="AZ67" s="229" t="str">
        <f t="shared" ref="AZ67:AZ98" si="80">IF(K67=0,"","&lt;Row&gt;&lt;BuildingType&gt;BUILDING_"&amp;UPPER($B67)&amp;"&lt;/BuildingType&gt;"&amp;REPT(" ",25-LEN($B67))&amp;"&lt;FlavorType&gt;FLAVOR_"&amp;UPPER(K$1)&amp;"&lt;/FlavorType&gt;"&amp;REPT(" ",25-LEN(K$1))&amp;"&lt;Flavor&gt;"&amp;K67&amp;"&lt;/Flavor&gt;&lt;/Row&gt;"&amp;REPT(" ",3-LEN(K67)))</f>
        <v/>
      </c>
      <c r="BA67" s="229" t="str">
        <f t="shared" ref="BA67:BA98" si="81">IF(L67=0,"","&lt;Row&gt;&lt;BuildingType&gt;BUILDING_"&amp;UPPER($B67)&amp;"&lt;/BuildingType&gt;"&amp;REPT(" ",25-LEN($B67))&amp;"&lt;FlavorType&gt;FLAVOR_"&amp;UPPER(L$1)&amp;"&lt;/FlavorType&gt;"&amp;REPT(" ",25-LEN(L$1))&amp;"&lt;Flavor&gt;"&amp;L67&amp;"&lt;/Flavor&gt;&lt;/Row&gt;"&amp;REPT(" ",3-LEN(L67)))</f>
        <v/>
      </c>
      <c r="BB67" s="229" t="str">
        <f t="shared" ref="BB67:BB98" si="82">IF(M67=0,"","&lt;Row&gt;&lt;BuildingType&gt;BUILDING_"&amp;UPPER($B67)&amp;"&lt;/BuildingType&gt;"&amp;REPT(" ",25-LEN($B67))&amp;"&lt;FlavorType&gt;FLAVOR_"&amp;UPPER(M$1)&amp;"&lt;/FlavorType&gt;"&amp;REPT(" ",25-LEN(M$1))&amp;"&lt;Flavor&gt;"&amp;M67&amp;"&lt;/Flavor&gt;&lt;/Row&gt;"&amp;REPT(" ",3-LEN(M67)))</f>
        <v/>
      </c>
      <c r="BC67" s="229" t="str">
        <f t="shared" ref="BC67:BC98" si="83">IF(N67=0,"","&lt;Row&gt;&lt;BuildingType&gt;BUILDING_"&amp;UPPER($B67)&amp;"&lt;/BuildingType&gt;"&amp;REPT(" ",25-LEN($B67))&amp;"&lt;FlavorType&gt;FLAVOR_"&amp;UPPER(N$1)&amp;"&lt;/FlavorType&gt;"&amp;REPT(" ",25-LEN(N$1))&amp;"&lt;Flavor&gt;"&amp;N67&amp;"&lt;/Flavor&gt;&lt;/Row&gt;"&amp;REPT(" ",3-LEN(N67)))</f>
        <v/>
      </c>
      <c r="BD67" s="229" t="str">
        <f t="shared" ref="BD67:BD98" si="84">IF(O67=0,"","&lt;Row&gt;&lt;BuildingType&gt;BUILDING_"&amp;UPPER($B67)&amp;"&lt;/BuildingType&gt;"&amp;REPT(" ",25-LEN($B67))&amp;"&lt;FlavorType&gt;FLAVOR_"&amp;UPPER(O$1)&amp;"&lt;/FlavorType&gt;"&amp;REPT(" ",25-LEN(O$1))&amp;"&lt;Flavor&gt;"&amp;O67&amp;"&lt;/Flavor&gt;&lt;/Row&gt;"&amp;REPT(" ",3-LEN(O67)))</f>
        <v/>
      </c>
      <c r="BE67" s="229" t="str">
        <f t="shared" ref="BE67:BE98" si="85">IF(P67=0,"","&lt;Row&gt;&lt;BuildingType&gt;BUILDING_"&amp;UPPER($B67)&amp;"&lt;/BuildingType&gt;"&amp;REPT(" ",25-LEN($B67))&amp;"&lt;FlavorType&gt;FLAVOR_"&amp;UPPER(P$1)&amp;"&lt;/FlavorType&gt;"&amp;REPT(" ",25-LEN(P$1))&amp;"&lt;Flavor&gt;"&amp;P67&amp;"&lt;/Flavor&gt;&lt;/Row&gt;"&amp;REPT(" ",3-LEN(P67)))</f>
        <v/>
      </c>
      <c r="BF67" s="229" t="str">
        <f t="shared" ref="BF67:BF98" si="86">IF(Q67=0,"","&lt;Row&gt;&lt;BuildingType&gt;BUILDING_"&amp;UPPER($B67)&amp;"&lt;/BuildingType&gt;"&amp;REPT(" ",25-LEN($B67))&amp;"&lt;FlavorType&gt;FLAVOR_"&amp;UPPER(Q$1)&amp;"&lt;/FlavorType&gt;"&amp;REPT(" ",25-LEN(Q$1))&amp;"&lt;Flavor&gt;"&amp;Q67&amp;"&lt;/Flavor&gt;&lt;/Row&gt;"&amp;REPT(" ",3-LEN(Q67)))</f>
        <v/>
      </c>
      <c r="BG67" s="229" t="str">
        <f t="shared" ref="BG67:BG98" si="87">IF(R67=0,"","&lt;Row&gt;&lt;BuildingType&gt;BUILDING_"&amp;UPPER($B67)&amp;"&lt;/BuildingType&gt;"&amp;REPT(" ",25-LEN($B67))&amp;"&lt;FlavorType&gt;FLAVOR_"&amp;UPPER(R$1)&amp;"&lt;/FlavorType&gt;"&amp;REPT(" ",25-LEN(R$1))&amp;"&lt;Flavor&gt;"&amp;R67&amp;"&lt;/Flavor&gt;&lt;/Row&gt;"&amp;REPT(" ",3-LEN(R67)))</f>
        <v/>
      </c>
      <c r="BH67" s="229" t="str">
        <f t="shared" ref="BH67:BH98" si="88">IF(S67=0,"","&lt;Row&gt;&lt;BuildingType&gt;BUILDING_"&amp;UPPER($B67)&amp;"&lt;/BuildingType&gt;"&amp;REPT(" ",25-LEN($B67))&amp;"&lt;FlavorType&gt;FLAVOR_"&amp;UPPER(S$1)&amp;"&lt;/FlavorType&gt;"&amp;REPT(" ",25-LEN(S$1))&amp;"&lt;Flavor&gt;"&amp;S67&amp;"&lt;/Flavor&gt;&lt;/Row&gt;"&amp;REPT(" ",3-LEN(S67)))</f>
        <v/>
      </c>
      <c r="BI67" s="229" t="str">
        <f t="shared" ref="BI67:BI98" si="89">IF(T67=0,"","&lt;Row&gt;&lt;BuildingType&gt;BUILDING_"&amp;UPPER($B67)&amp;"&lt;/BuildingType&gt;"&amp;REPT(" ",25-LEN($B67))&amp;"&lt;FlavorType&gt;FLAVOR_"&amp;UPPER(T$1)&amp;"&lt;/FlavorType&gt;"&amp;REPT(" ",25-LEN(T$1))&amp;"&lt;Flavor&gt;"&amp;T67&amp;"&lt;/Flavor&gt;&lt;/Row&gt;"&amp;REPT(" ",3-LEN(T67)))</f>
        <v/>
      </c>
      <c r="BJ67" s="229" t="str">
        <f t="shared" ref="BJ67:BJ98" si="90">IF(U67=0,"","&lt;Row&gt;&lt;BuildingType&gt;BUILDING_"&amp;UPPER($B67)&amp;"&lt;/BuildingType&gt;"&amp;REPT(" ",25-LEN($B67))&amp;"&lt;FlavorType&gt;FLAVOR_"&amp;UPPER(U$1)&amp;"&lt;/FlavorType&gt;"&amp;REPT(" ",25-LEN(U$1))&amp;"&lt;Flavor&gt;"&amp;U67&amp;"&lt;/Flavor&gt;&lt;/Row&gt;"&amp;REPT(" ",3-LEN(U67)))</f>
        <v/>
      </c>
      <c r="BK67" s="229" t="str">
        <f t="shared" ref="BK67:BK98" si="91">IF(V67=0,"","&lt;Row&gt;&lt;BuildingType&gt;BUILDING_"&amp;UPPER($B67)&amp;"&lt;/BuildingType&gt;"&amp;REPT(" ",25-LEN($B67))&amp;"&lt;FlavorType&gt;FLAVOR_"&amp;UPPER(V$1)&amp;"&lt;/FlavorType&gt;"&amp;REPT(" ",25-LEN(V$1))&amp;"&lt;Flavor&gt;"&amp;V67&amp;"&lt;/Flavor&gt;&lt;/Row&gt;"&amp;REPT(" ",3-LEN(V67)))</f>
        <v/>
      </c>
      <c r="BL67" s="229" t="str">
        <f t="shared" ref="BL67:BL98" si="92">IF(W67=0,"","&lt;Row&gt;&lt;BuildingType&gt;BUILDING_"&amp;UPPER($B67)&amp;"&lt;/BuildingType&gt;"&amp;REPT(" ",25-LEN($B67))&amp;"&lt;FlavorType&gt;FLAVOR_"&amp;UPPER(W$1)&amp;"&lt;/FlavorType&gt;"&amp;REPT(" ",25-LEN(W$1))&amp;"&lt;Flavor&gt;"&amp;W67&amp;"&lt;/Flavor&gt;&lt;/Row&gt;"&amp;REPT(" ",3-LEN(W67)))</f>
        <v/>
      </c>
      <c r="BM67" s="229" t="str">
        <f t="shared" ref="BM67:BM98" si="93">IF(X67=0,"","&lt;Row&gt;&lt;BuildingType&gt;BUILDING_"&amp;UPPER($B67)&amp;"&lt;/BuildingType&gt;"&amp;REPT(" ",25-LEN($B67))&amp;"&lt;FlavorType&gt;FLAVOR_"&amp;UPPER(X$1)&amp;"&lt;/FlavorType&gt;"&amp;REPT(" ",25-LEN(X$1))&amp;"&lt;Flavor&gt;"&amp;X67&amp;"&lt;/Flavor&gt;&lt;/Row&gt;"&amp;REPT(" ",3-LEN(X67)))</f>
        <v/>
      </c>
      <c r="BN67" s="229" t="str">
        <f t="shared" ref="BN67:BN98" si="94">IF(Y67=0,"","&lt;Row&gt;&lt;BuildingType&gt;BUILDING_"&amp;UPPER($B67)&amp;"&lt;/BuildingType&gt;"&amp;REPT(" ",25-LEN($B67))&amp;"&lt;FlavorType&gt;FLAVOR_"&amp;UPPER(Y$1)&amp;"&lt;/FlavorType&gt;"&amp;REPT(" ",25-LEN(Y$1))&amp;"&lt;Flavor&gt;"&amp;Y67&amp;"&lt;/Flavor&gt;&lt;/Row&gt;"&amp;REPT(" ",3-LEN(Y67)))</f>
        <v/>
      </c>
      <c r="BO67" s="229" t="str">
        <f t="shared" ref="BO67:BO98" si="95">IF(Z67=0,"","&lt;Row&gt;&lt;BuildingType&gt;BUILDING_"&amp;UPPER($B67)&amp;"&lt;/BuildingType&gt;"&amp;REPT(" ",25-LEN($B67))&amp;"&lt;FlavorType&gt;FLAVOR_"&amp;UPPER(Z$1)&amp;"&lt;/FlavorType&gt;"&amp;REPT(" ",25-LEN(Z$1))&amp;"&lt;Flavor&gt;"&amp;Z67&amp;"&lt;/Flavor&gt;&lt;/Row&gt;"&amp;REPT(" ",3-LEN(Z67)))</f>
        <v/>
      </c>
      <c r="BP67" s="229" t="str">
        <f t="shared" ref="BP67:BP98" si="96">IF(AA67=0,"","&lt;Row&gt;&lt;BuildingType&gt;BUILDING_"&amp;UPPER($B67)&amp;"&lt;/BuildingType&gt;"&amp;REPT(" ",25-LEN($B67))&amp;"&lt;FlavorType&gt;FLAVOR_"&amp;UPPER(AA$1)&amp;"&lt;/FlavorType&gt;"&amp;REPT(" ",25-LEN(AA$1))&amp;"&lt;Flavor&gt;"&amp;AA67&amp;"&lt;/Flavor&gt;&lt;/Row&gt;"&amp;REPT(" ",3-LEN(AA67)))</f>
        <v/>
      </c>
      <c r="BQ67" s="229" t="str">
        <f t="shared" ref="BQ67:BQ98" si="97">IF(AB67=0,"","&lt;Row&gt;&lt;BuildingType&gt;BUILDING_"&amp;UPPER($B67)&amp;"&lt;/BuildingType&gt;"&amp;REPT(" ",25-LEN($B67))&amp;"&lt;FlavorType&gt;FLAVOR_"&amp;UPPER(AB$1)&amp;"&lt;/FlavorType&gt;"&amp;REPT(" ",25-LEN(AB$1))&amp;"&lt;Flavor&gt;"&amp;AB67&amp;"&lt;/Flavor&gt;&lt;/Row&gt;"&amp;REPT(" ",3-LEN(AB67)))</f>
        <v/>
      </c>
      <c r="BR67" s="229" t="str">
        <f t="shared" ref="BR67:BR98" si="98">IF(AC67=0,"","&lt;Row&gt;&lt;BuildingType&gt;BUILDING_"&amp;UPPER($B67)&amp;"&lt;/BuildingType&gt;"&amp;REPT(" ",25-LEN($B67))&amp;"&lt;FlavorType&gt;FLAVOR_"&amp;UPPER(AC$1)&amp;"&lt;/FlavorType&gt;"&amp;REPT(" ",25-LEN(AC$1))&amp;"&lt;Flavor&gt;"&amp;AC67&amp;"&lt;/Flavor&gt;&lt;/Row&gt;"&amp;REPT(" ",3-LEN(AC67)))</f>
        <v/>
      </c>
      <c r="BS67" s="229" t="str">
        <f t="shared" ref="BS67:BS98" si="99">IF(AD67=0,"","&lt;Row&gt;&lt;BuildingType&gt;BUILDING_"&amp;UPPER($B67)&amp;"&lt;/BuildingType&gt;"&amp;REPT(" ",25-LEN($B67))&amp;"&lt;FlavorType&gt;FLAVOR_"&amp;UPPER(AD$1)&amp;"&lt;/FlavorType&gt;"&amp;REPT(" ",25-LEN(AD$1))&amp;"&lt;Flavor&gt;"&amp;AD67&amp;"&lt;/Flavor&gt;&lt;/Row&gt;"&amp;REPT(" ",3-LEN(AD67)))</f>
        <v/>
      </c>
      <c r="BT67" s="229" t="str">
        <f t="shared" ref="BT67:BT98" si="100">IF(AE67=0,"","&lt;Row&gt;&lt;BuildingType&gt;BUILDING_"&amp;UPPER($B67)&amp;"&lt;/BuildingType&gt;"&amp;REPT(" ",25-LEN($B67))&amp;"&lt;FlavorType&gt;FLAVOR_"&amp;UPPER(AE$1)&amp;"&lt;/FlavorType&gt;"&amp;REPT(" ",25-LEN(AE$1))&amp;"&lt;Flavor&gt;"&amp;AE67&amp;"&lt;/Flavor&gt;&lt;/Row&gt;"&amp;REPT(" ",3-LEN(AE67)))</f>
        <v xml:space="preserve">&lt;Row&gt;&lt;BuildingType&gt;BUILDING_GRAND_TEMPLE&lt;/BuildingType&gt;             &lt;FlavorType&gt;FLAVOR_WONDER&lt;/FlavorType&gt;                   &lt;Flavor&gt;16&lt;/Flavor&gt;&lt;/Row&gt; </v>
      </c>
      <c r="BU67" s="229" t="str">
        <f t="shared" ref="BU67:BU98" si="101">IF(AF67=0,"","&lt;Row&gt;&lt;BuildingType&gt;BUILDING_"&amp;UPPER($B67)&amp;"&lt;/BuildingType&gt;"&amp;REPT(" ",25-LEN($B67))&amp;"&lt;FlavorType&gt;FLAVOR_"&amp;UPPER(AF$1)&amp;"&lt;/FlavorType&gt;"&amp;REPT(" ",25-LEN(AF$1))&amp;"&lt;Flavor&gt;"&amp;AF67&amp;"&lt;/Flavor&gt;&lt;/Row&gt;"&amp;REPT(" ",3-LEN(AF67)))</f>
        <v/>
      </c>
      <c r="BV67" s="229" t="str">
        <f t="shared" ref="BV67:BV98" si="102">IF(AG67=0,"","&lt;Row&gt;&lt;BuildingType&gt;BUILDING_"&amp;UPPER($B67)&amp;"&lt;/BuildingType&gt;"&amp;REPT(" ",25-LEN($B67))&amp;"&lt;FlavorType&gt;FLAVOR_"&amp;UPPER(AG$1)&amp;"&lt;/FlavorType&gt;"&amp;REPT(" ",25-LEN(AG$1))&amp;"&lt;Flavor&gt;"&amp;AG67&amp;"&lt;/Flavor&gt;&lt;/Row&gt;"&amp;REPT(" ",3-LEN(AG67)))</f>
        <v/>
      </c>
      <c r="BW67" s="229" t="str">
        <f t="shared" ref="BW67:BW98" si="103">IF(AH67=0,"","&lt;Row&gt;&lt;BuildingType&gt;BUILDING_"&amp;UPPER($B67)&amp;"&lt;/BuildingType&gt;"&amp;REPT(" ",25-LEN($B67))&amp;"&lt;FlavorType&gt;FLAVOR_"&amp;UPPER(AH$1)&amp;"&lt;/FlavorType&gt;"&amp;REPT(" ",25-LEN(AH$1))&amp;"&lt;Flavor&gt;"&amp;AH67&amp;"&lt;/Flavor&gt;&lt;/Row&gt;"&amp;REPT(" ",3-LEN(AH67)))</f>
        <v/>
      </c>
      <c r="BX67" s="230" t="str">
        <f t="shared" ref="BX67:BX98" si="104">IF(AI67=0,"","&lt;Row&gt;&lt;BuildingType&gt;BUILDING_"&amp;UPPER($B67)&amp;"&lt;/BuildingType&gt;"&amp;REPT(" ",25-LEN($B67))&amp;"&lt;FlavorType&gt;FLAVOR_"&amp;UPPER(AI$1)&amp;"&lt;/FlavorType&gt;"&amp;REPT(" ",25-LEN(AI$1))&amp;"&lt;Flavor&gt;"&amp;AI67&amp;"&lt;/Flavor&gt;&lt;/Row&gt;"&amp;REPT(" ",3-LEN(AI67)))</f>
        <v xml:space="preserve">&lt;Row&gt;&lt;BuildingType&gt;BUILDING_GRAND_TEMPLE&lt;/BuildingType&gt;             &lt;FlavorType&gt;FLAVOR_RELIGION&lt;/FlavorType&gt;                 &lt;Flavor&gt;16&lt;/Flavor&gt;&lt;/Row&gt; </v>
      </c>
    </row>
    <row r="68" spans="1:76" ht="13.7" customHeight="1" x14ac:dyDescent="0.2">
      <c r="B68" s="192" t="s">
        <v>565</v>
      </c>
      <c r="C68" s="157"/>
      <c r="D68" s="161"/>
      <c r="E68" s="161"/>
      <c r="F68" s="161"/>
      <c r="G68" s="161"/>
      <c r="H68" s="161"/>
      <c r="I68" s="161"/>
      <c r="J68" s="161"/>
      <c r="K68" s="161"/>
      <c r="L68" s="193"/>
      <c r="M68" s="161"/>
      <c r="N68" s="161"/>
      <c r="O68" s="161"/>
      <c r="P68" s="161"/>
      <c r="Q68" s="157"/>
      <c r="R68" s="194"/>
      <c r="S68" s="193"/>
      <c r="T68" s="157"/>
      <c r="U68" s="157"/>
      <c r="V68" s="161"/>
      <c r="W68" s="161"/>
      <c r="X68" s="161"/>
      <c r="Y68" s="161">
        <v>16</v>
      </c>
      <c r="Z68" s="193">
        <v>8</v>
      </c>
      <c r="AA68" s="161"/>
      <c r="AB68" s="161"/>
      <c r="AC68" s="157"/>
      <c r="AD68" s="194"/>
      <c r="AE68" s="161">
        <v>16</v>
      </c>
      <c r="AF68" s="161"/>
      <c r="AG68" s="161"/>
      <c r="AH68" s="161"/>
      <c r="AI68" s="161"/>
      <c r="AJ68" s="168"/>
      <c r="AL68" s="191"/>
      <c r="AM68" s="191"/>
      <c r="AN68" s="191" t="e">
        <f t="shared" ca="1" si="70"/>
        <v>#NAME?</v>
      </c>
      <c r="AO68" t="s">
        <v>502</v>
      </c>
      <c r="AP68" t="str">
        <f t="shared" si="71"/>
        <v>&lt;Delete BuildingType="BUILDING_HERMITAGE" /&gt;</v>
      </c>
      <c r="AQ68" t="s">
        <v>502</v>
      </c>
      <c r="AR68" s="228" t="str">
        <f t="shared" si="72"/>
        <v/>
      </c>
      <c r="AS68" s="229" t="str">
        <f t="shared" si="73"/>
        <v/>
      </c>
      <c r="AT68" s="229" t="str">
        <f t="shared" si="74"/>
        <v/>
      </c>
      <c r="AU68" s="229" t="str">
        <f t="shared" si="75"/>
        <v/>
      </c>
      <c r="AV68" s="229" t="str">
        <f t="shared" si="76"/>
        <v/>
      </c>
      <c r="AW68" s="229" t="str">
        <f t="shared" si="77"/>
        <v/>
      </c>
      <c r="AX68" s="229" t="str">
        <f t="shared" si="78"/>
        <v/>
      </c>
      <c r="AY68" s="229" t="str">
        <f t="shared" si="79"/>
        <v/>
      </c>
      <c r="AZ68" s="229" t="str">
        <f t="shared" si="80"/>
        <v/>
      </c>
      <c r="BA68" s="229" t="str">
        <f t="shared" si="81"/>
        <v/>
      </c>
      <c r="BB68" s="229" t="str">
        <f t="shared" si="82"/>
        <v/>
      </c>
      <c r="BC68" s="229" t="str">
        <f t="shared" si="83"/>
        <v/>
      </c>
      <c r="BD68" s="229" t="str">
        <f t="shared" si="84"/>
        <v/>
      </c>
      <c r="BE68" s="229" t="str">
        <f t="shared" si="85"/>
        <v/>
      </c>
      <c r="BF68" s="229" t="str">
        <f t="shared" si="86"/>
        <v/>
      </c>
      <c r="BG68" s="229" t="str">
        <f t="shared" si="87"/>
        <v/>
      </c>
      <c r="BH68" s="229" t="str">
        <f t="shared" si="88"/>
        <v/>
      </c>
      <c r="BI68" s="229" t="str">
        <f t="shared" si="89"/>
        <v/>
      </c>
      <c r="BJ68" s="229" t="str">
        <f t="shared" si="90"/>
        <v/>
      </c>
      <c r="BK68" s="229" t="str">
        <f t="shared" si="91"/>
        <v/>
      </c>
      <c r="BL68" s="229" t="str">
        <f t="shared" si="92"/>
        <v/>
      </c>
      <c r="BM68" s="229" t="str">
        <f t="shared" si="93"/>
        <v/>
      </c>
      <c r="BN68" s="229" t="str">
        <f t="shared" si="94"/>
        <v xml:space="preserve">&lt;Row&gt;&lt;BuildingType&gt;BUILDING_HERMITAGE&lt;/BuildingType&gt;                &lt;FlavorType&gt;FLAVOR_CULTURE&lt;/FlavorType&gt;                  &lt;Flavor&gt;16&lt;/Flavor&gt;&lt;/Row&gt; </v>
      </c>
      <c r="BO68" s="229" t="str">
        <f t="shared" si="95"/>
        <v xml:space="preserve">&lt;Row&gt;&lt;BuildingType&gt;BUILDING_HERMITAGE&lt;/BuildingType&gt;                &lt;FlavorType&gt;FLAVOR_GREAT_PEOPLE&lt;/FlavorType&gt;             &lt;Flavor&gt;8&lt;/Flavor&gt;&lt;/Row&gt;  </v>
      </c>
      <c r="BP68" s="229" t="str">
        <f t="shared" si="96"/>
        <v/>
      </c>
      <c r="BQ68" s="229" t="str">
        <f t="shared" si="97"/>
        <v/>
      </c>
      <c r="BR68" s="229" t="str">
        <f t="shared" si="98"/>
        <v/>
      </c>
      <c r="BS68" s="229" t="str">
        <f t="shared" si="99"/>
        <v/>
      </c>
      <c r="BT68" s="229" t="str">
        <f t="shared" si="100"/>
        <v xml:space="preserve">&lt;Row&gt;&lt;BuildingType&gt;BUILDING_HERMITAGE&lt;/BuildingType&gt;                &lt;FlavorType&gt;FLAVOR_WONDER&lt;/FlavorType&gt;                   &lt;Flavor&gt;16&lt;/Flavor&gt;&lt;/Row&gt; </v>
      </c>
      <c r="BU68" s="229" t="str">
        <f t="shared" si="101"/>
        <v/>
      </c>
      <c r="BV68" s="229" t="str">
        <f t="shared" si="102"/>
        <v/>
      </c>
      <c r="BW68" s="229" t="str">
        <f t="shared" si="103"/>
        <v/>
      </c>
      <c r="BX68" s="230" t="str">
        <f t="shared" si="104"/>
        <v/>
      </c>
    </row>
    <row r="69" spans="1:76" ht="13.7" customHeight="1" x14ac:dyDescent="0.2">
      <c r="B69" s="192" t="s">
        <v>566</v>
      </c>
      <c r="C69" s="157">
        <v>16</v>
      </c>
      <c r="D69" s="161"/>
      <c r="E69" s="161"/>
      <c r="F69" s="161"/>
      <c r="G69" s="161"/>
      <c r="H69" s="161"/>
      <c r="I69" s="161"/>
      <c r="J69" s="161"/>
      <c r="K69" s="161"/>
      <c r="L69" s="193"/>
      <c r="M69" s="161"/>
      <c r="N69" s="161"/>
      <c r="O69" s="161"/>
      <c r="P69" s="161"/>
      <c r="Q69" s="157"/>
      <c r="R69" s="194"/>
      <c r="S69" s="193"/>
      <c r="T69" s="157"/>
      <c r="U69" s="157">
        <v>16</v>
      </c>
      <c r="V69" s="161"/>
      <c r="W69" s="161"/>
      <c r="X69" s="161"/>
      <c r="Y69" s="161"/>
      <c r="Z69" s="193">
        <v>8</v>
      </c>
      <c r="AA69" s="161"/>
      <c r="AB69" s="161"/>
      <c r="AC69" s="157"/>
      <c r="AD69" s="194"/>
      <c r="AE69" s="161">
        <v>8</v>
      </c>
      <c r="AF69" s="161"/>
      <c r="AG69" s="161"/>
      <c r="AH69" s="161"/>
      <c r="AI69" s="161"/>
      <c r="AJ69" s="168"/>
      <c r="AL69" s="191"/>
      <c r="AM69" s="191"/>
      <c r="AN69" s="191" t="e">
        <f t="shared" ca="1" si="70"/>
        <v>#NAME?</v>
      </c>
      <c r="AO69" t="s">
        <v>502</v>
      </c>
      <c r="AP69" t="str">
        <f t="shared" si="71"/>
        <v>&lt;Delete BuildingType="BUILDING_HEROIC_EPIC" /&gt;</v>
      </c>
      <c r="AQ69" t="s">
        <v>502</v>
      </c>
      <c r="AR69" s="228" t="str">
        <f t="shared" si="72"/>
        <v xml:space="preserve">&lt;Row&gt;&lt;BuildingType&gt;BUILDING_HEROIC_EPIC&lt;/BuildingType&gt;              &lt;FlavorType&gt;FLAVOR_MILITARY_TRAINING&lt;/FlavorType&gt;        &lt;Flavor&gt;16&lt;/Flavor&gt;&lt;/Row&gt; </v>
      </c>
      <c r="AS69" s="229" t="str">
        <f t="shared" si="73"/>
        <v/>
      </c>
      <c r="AT69" s="229" t="str">
        <f t="shared" si="74"/>
        <v/>
      </c>
      <c r="AU69" s="229" t="str">
        <f t="shared" si="75"/>
        <v/>
      </c>
      <c r="AV69" s="229" t="str">
        <f t="shared" si="76"/>
        <v/>
      </c>
      <c r="AW69" s="229" t="str">
        <f t="shared" si="77"/>
        <v/>
      </c>
      <c r="AX69" s="229" t="str">
        <f t="shared" si="78"/>
        <v/>
      </c>
      <c r="AY69" s="229" t="str">
        <f t="shared" si="79"/>
        <v/>
      </c>
      <c r="AZ69" s="229" t="str">
        <f t="shared" si="80"/>
        <v/>
      </c>
      <c r="BA69" s="229" t="str">
        <f t="shared" si="81"/>
        <v/>
      </c>
      <c r="BB69" s="229" t="str">
        <f t="shared" si="82"/>
        <v/>
      </c>
      <c r="BC69" s="229" t="str">
        <f t="shared" si="83"/>
        <v/>
      </c>
      <c r="BD69" s="229" t="str">
        <f t="shared" si="84"/>
        <v/>
      </c>
      <c r="BE69" s="229" t="str">
        <f t="shared" si="85"/>
        <v/>
      </c>
      <c r="BF69" s="229" t="str">
        <f t="shared" si="86"/>
        <v/>
      </c>
      <c r="BG69" s="229" t="str">
        <f t="shared" si="87"/>
        <v/>
      </c>
      <c r="BH69" s="229" t="str">
        <f t="shared" si="88"/>
        <v/>
      </c>
      <c r="BI69" s="229" t="str">
        <f t="shared" si="89"/>
        <v/>
      </c>
      <c r="BJ69" s="229" t="str">
        <f t="shared" si="90"/>
        <v xml:space="preserve">&lt;Row&gt;&lt;BuildingType&gt;BUILDING_HEROIC_EPIC&lt;/BuildingType&gt;              &lt;FlavorType&gt;FLAVOR_PRODUCTION&lt;/FlavorType&gt;               &lt;Flavor&gt;16&lt;/Flavor&gt;&lt;/Row&gt; </v>
      </c>
      <c r="BK69" s="229" t="str">
        <f t="shared" si="91"/>
        <v/>
      </c>
      <c r="BL69" s="229" t="str">
        <f t="shared" si="92"/>
        <v/>
      </c>
      <c r="BM69" s="229" t="str">
        <f t="shared" si="93"/>
        <v/>
      </c>
      <c r="BN69" s="229" t="str">
        <f t="shared" si="94"/>
        <v/>
      </c>
      <c r="BO69" s="229" t="str">
        <f t="shared" si="95"/>
        <v xml:space="preserve">&lt;Row&gt;&lt;BuildingType&gt;BUILDING_HEROIC_EPIC&lt;/BuildingType&gt;              &lt;FlavorType&gt;FLAVOR_GREAT_PEOPLE&lt;/FlavorType&gt;             &lt;Flavor&gt;8&lt;/Flavor&gt;&lt;/Row&gt;  </v>
      </c>
      <c r="BP69" s="229" t="str">
        <f t="shared" si="96"/>
        <v/>
      </c>
      <c r="BQ69" s="229" t="str">
        <f t="shared" si="97"/>
        <v/>
      </c>
      <c r="BR69" s="229" t="str">
        <f t="shared" si="98"/>
        <v/>
      </c>
      <c r="BS69" s="229" t="str">
        <f t="shared" si="99"/>
        <v/>
      </c>
      <c r="BT69" s="229" t="str">
        <f t="shared" si="100"/>
        <v xml:space="preserve">&lt;Row&gt;&lt;BuildingType&gt;BUILDING_HEROIC_EPIC&lt;/BuildingType&gt;              &lt;FlavorType&gt;FLAVOR_WONDER&lt;/FlavorType&gt;                   &lt;Flavor&gt;8&lt;/Flavor&gt;&lt;/Row&gt;  </v>
      </c>
      <c r="BU69" s="229" t="str">
        <f t="shared" si="101"/>
        <v/>
      </c>
      <c r="BV69" s="229" t="str">
        <f t="shared" si="102"/>
        <v/>
      </c>
      <c r="BW69" s="229" t="str">
        <f t="shared" si="103"/>
        <v/>
      </c>
      <c r="BX69" s="230" t="str">
        <f t="shared" si="104"/>
        <v/>
      </c>
    </row>
    <row r="70" spans="1:76" ht="13.7" customHeight="1" x14ac:dyDescent="0.2">
      <c r="B70" s="206" t="s">
        <v>567</v>
      </c>
      <c r="C70" s="207"/>
      <c r="D70" s="208"/>
      <c r="E70" s="208"/>
      <c r="F70" s="208"/>
      <c r="G70" s="208"/>
      <c r="H70" s="208"/>
      <c r="I70" s="208"/>
      <c r="J70" s="208"/>
      <c r="K70" s="208"/>
      <c r="L70" s="209"/>
      <c r="M70" s="208"/>
      <c r="N70" s="208"/>
      <c r="O70" s="208"/>
      <c r="P70" s="208"/>
      <c r="Q70" s="207"/>
      <c r="R70" s="210"/>
      <c r="S70" s="209"/>
      <c r="T70" s="207"/>
      <c r="U70" s="207"/>
      <c r="V70" s="208"/>
      <c r="W70" s="208"/>
      <c r="X70" s="208">
        <v>16</v>
      </c>
      <c r="Y70" s="208"/>
      <c r="Z70" s="209"/>
      <c r="AA70" s="208"/>
      <c r="AB70" s="208"/>
      <c r="AC70" s="207"/>
      <c r="AD70" s="210"/>
      <c r="AE70" s="208"/>
      <c r="AF70" s="208">
        <v>16</v>
      </c>
      <c r="AG70" s="208"/>
      <c r="AH70" s="208">
        <v>35</v>
      </c>
      <c r="AI70" s="208"/>
      <c r="AJ70" s="168"/>
      <c r="AL70" s="191"/>
      <c r="AM70" s="191"/>
      <c r="AN70" s="191" t="e">
        <f t="shared" ca="1" si="70"/>
        <v>#NAME?</v>
      </c>
      <c r="AO70" t="s">
        <v>502</v>
      </c>
      <c r="AP70" t="str">
        <f t="shared" si="71"/>
        <v>&lt;Delete BuildingType="BUILDING_INTELLIGENCE_AGENCY" /&gt;</v>
      </c>
      <c r="AQ70" t="s">
        <v>502</v>
      </c>
      <c r="AR70" s="228" t="str">
        <f t="shared" si="72"/>
        <v/>
      </c>
      <c r="AS70" s="229" t="str">
        <f t="shared" si="73"/>
        <v/>
      </c>
      <c r="AT70" s="229" t="str">
        <f t="shared" si="74"/>
        <v/>
      </c>
      <c r="AU70" s="229" t="str">
        <f t="shared" si="75"/>
        <v/>
      </c>
      <c r="AV70" s="229" t="str">
        <f t="shared" si="76"/>
        <v/>
      </c>
      <c r="AW70" s="229" t="str">
        <f t="shared" si="77"/>
        <v/>
      </c>
      <c r="AX70" s="229" t="str">
        <f t="shared" si="78"/>
        <v/>
      </c>
      <c r="AY70" s="229" t="str">
        <f t="shared" si="79"/>
        <v/>
      </c>
      <c r="AZ70" s="229" t="str">
        <f t="shared" si="80"/>
        <v/>
      </c>
      <c r="BA70" s="229" t="str">
        <f t="shared" si="81"/>
        <v/>
      </c>
      <c r="BB70" s="229" t="str">
        <f t="shared" si="82"/>
        <v/>
      </c>
      <c r="BC70" s="229" t="str">
        <f t="shared" si="83"/>
        <v/>
      </c>
      <c r="BD70" s="229" t="str">
        <f t="shared" si="84"/>
        <v/>
      </c>
      <c r="BE70" s="229" t="str">
        <f t="shared" si="85"/>
        <v/>
      </c>
      <c r="BF70" s="229" t="str">
        <f t="shared" si="86"/>
        <v/>
      </c>
      <c r="BG70" s="229" t="str">
        <f t="shared" si="87"/>
        <v/>
      </c>
      <c r="BH70" s="229" t="str">
        <f t="shared" si="88"/>
        <v/>
      </c>
      <c r="BI70" s="229" t="str">
        <f t="shared" si="89"/>
        <v/>
      </c>
      <c r="BJ70" s="229" t="str">
        <f t="shared" si="90"/>
        <v/>
      </c>
      <c r="BK70" s="229" t="str">
        <f t="shared" si="91"/>
        <v/>
      </c>
      <c r="BL70" s="229" t="str">
        <f t="shared" si="92"/>
        <v/>
      </c>
      <c r="BM70" s="229" t="str">
        <f t="shared" si="93"/>
        <v xml:space="preserve">&lt;Row&gt;&lt;BuildingType&gt;BUILDING_INTELLIGENCE_AGENCY&lt;/BuildingType&gt;      &lt;FlavorType&gt;FLAVOR_SCIENCE&lt;/FlavorType&gt;                  &lt;Flavor&gt;16&lt;/Flavor&gt;&lt;/Row&gt; </v>
      </c>
      <c r="BN70" s="229" t="str">
        <f t="shared" si="94"/>
        <v/>
      </c>
      <c r="BO70" s="229" t="str">
        <f t="shared" si="95"/>
        <v/>
      </c>
      <c r="BP70" s="229" t="str">
        <f t="shared" si="96"/>
        <v/>
      </c>
      <c r="BQ70" s="229" t="str">
        <f t="shared" si="97"/>
        <v/>
      </c>
      <c r="BR70" s="229" t="str">
        <f t="shared" si="98"/>
        <v/>
      </c>
      <c r="BS70" s="229" t="str">
        <f t="shared" si="99"/>
        <v/>
      </c>
      <c r="BT70" s="229" t="str">
        <f t="shared" si="100"/>
        <v/>
      </c>
      <c r="BU70" s="229" t="str">
        <f t="shared" si="101"/>
        <v xml:space="preserve">&lt;Row&gt;&lt;BuildingType&gt;BUILDING_INTELLIGENCE_AGENCY&lt;/BuildingType&gt;      &lt;FlavorType&gt;FLAVOR_DIPLOMACY&lt;/FlavorType&gt;                &lt;Flavor&gt;16&lt;/Flavor&gt;&lt;/Row&gt; </v>
      </c>
      <c r="BV70" s="229" t="str">
        <f t="shared" si="102"/>
        <v/>
      </c>
      <c r="BW70" s="229" t="str">
        <f t="shared" si="103"/>
        <v xml:space="preserve">&lt;Row&gt;&lt;BuildingType&gt;BUILDING_INTELLIGENCE_AGENCY&lt;/BuildingType&gt;      &lt;FlavorType&gt;FLAVOR_ESPIONAGE&lt;/FlavorType&gt;                &lt;Flavor&gt;35&lt;/Flavor&gt;&lt;/Row&gt; </v>
      </c>
      <c r="BX70" s="230" t="str">
        <f t="shared" si="104"/>
        <v/>
      </c>
    </row>
    <row r="71" spans="1:76" ht="13.7" customHeight="1" x14ac:dyDescent="0.2">
      <c r="B71" s="206" t="s">
        <v>568</v>
      </c>
      <c r="C71" s="207"/>
      <c r="D71" s="208"/>
      <c r="E71" s="208"/>
      <c r="F71" s="208"/>
      <c r="G71" s="208"/>
      <c r="H71" s="208"/>
      <c r="I71" s="208"/>
      <c r="J71" s="208"/>
      <c r="K71" s="208"/>
      <c r="L71" s="209"/>
      <c r="M71" s="208"/>
      <c r="N71" s="208"/>
      <c r="O71" s="208"/>
      <c r="P71" s="208"/>
      <c r="Q71" s="207"/>
      <c r="R71" s="210"/>
      <c r="S71" s="209"/>
      <c r="T71" s="207"/>
      <c r="U71" s="207">
        <v>16</v>
      </c>
      <c r="V71" s="208"/>
      <c r="W71" s="208"/>
      <c r="X71" s="208"/>
      <c r="Y71" s="208"/>
      <c r="Z71" s="209">
        <v>8</v>
      </c>
      <c r="AA71" s="208"/>
      <c r="AB71" s="208"/>
      <c r="AC71" s="207"/>
      <c r="AD71" s="210"/>
      <c r="AE71" s="208">
        <v>32</v>
      </c>
      <c r="AF71" s="208"/>
      <c r="AG71" s="208"/>
      <c r="AH71" s="208"/>
      <c r="AI71" s="208"/>
      <c r="AJ71" s="168"/>
      <c r="AL71" s="191"/>
      <c r="AM71" s="191"/>
      <c r="AN71" s="191" t="e">
        <f t="shared" ca="1" si="70"/>
        <v>#NAME?</v>
      </c>
      <c r="AO71" t="s">
        <v>502</v>
      </c>
      <c r="AP71" t="str">
        <f t="shared" si="71"/>
        <v>&lt;Delete BuildingType="BUILDING_IRONWORKS" /&gt;</v>
      </c>
      <c r="AQ71" t="s">
        <v>502</v>
      </c>
      <c r="AR71" s="228" t="str">
        <f t="shared" si="72"/>
        <v/>
      </c>
      <c r="AS71" s="229" t="str">
        <f t="shared" si="73"/>
        <v/>
      </c>
      <c r="AT71" s="229" t="str">
        <f t="shared" si="74"/>
        <v/>
      </c>
      <c r="AU71" s="229" t="str">
        <f t="shared" si="75"/>
        <v/>
      </c>
      <c r="AV71" s="229" t="str">
        <f t="shared" si="76"/>
        <v/>
      </c>
      <c r="AW71" s="229" t="str">
        <f t="shared" si="77"/>
        <v/>
      </c>
      <c r="AX71" s="229" t="str">
        <f t="shared" si="78"/>
        <v/>
      </c>
      <c r="AY71" s="229" t="str">
        <f t="shared" si="79"/>
        <v/>
      </c>
      <c r="AZ71" s="229" t="str">
        <f t="shared" si="80"/>
        <v/>
      </c>
      <c r="BA71" s="229" t="str">
        <f t="shared" si="81"/>
        <v/>
      </c>
      <c r="BB71" s="229" t="str">
        <f t="shared" si="82"/>
        <v/>
      </c>
      <c r="BC71" s="229" t="str">
        <f t="shared" si="83"/>
        <v/>
      </c>
      <c r="BD71" s="229" t="str">
        <f t="shared" si="84"/>
        <v/>
      </c>
      <c r="BE71" s="229" t="str">
        <f t="shared" si="85"/>
        <v/>
      </c>
      <c r="BF71" s="229" t="str">
        <f t="shared" si="86"/>
        <v/>
      </c>
      <c r="BG71" s="229" t="str">
        <f t="shared" si="87"/>
        <v/>
      </c>
      <c r="BH71" s="229" t="str">
        <f t="shared" si="88"/>
        <v/>
      </c>
      <c r="BI71" s="229" t="str">
        <f t="shared" si="89"/>
        <v/>
      </c>
      <c r="BJ71" s="229" t="str">
        <f t="shared" si="90"/>
        <v xml:space="preserve">&lt;Row&gt;&lt;BuildingType&gt;BUILDING_IRONWORKS&lt;/BuildingType&gt;                &lt;FlavorType&gt;FLAVOR_PRODUCTION&lt;/FlavorType&gt;               &lt;Flavor&gt;16&lt;/Flavor&gt;&lt;/Row&gt; </v>
      </c>
      <c r="BK71" s="229" t="str">
        <f t="shared" si="91"/>
        <v/>
      </c>
      <c r="BL71" s="229" t="str">
        <f t="shared" si="92"/>
        <v/>
      </c>
      <c r="BM71" s="229" t="str">
        <f t="shared" si="93"/>
        <v/>
      </c>
      <c r="BN71" s="229" t="str">
        <f t="shared" si="94"/>
        <v/>
      </c>
      <c r="BO71" s="229" t="str">
        <f t="shared" si="95"/>
        <v xml:space="preserve">&lt;Row&gt;&lt;BuildingType&gt;BUILDING_IRONWORKS&lt;/BuildingType&gt;                &lt;FlavorType&gt;FLAVOR_GREAT_PEOPLE&lt;/FlavorType&gt;             &lt;Flavor&gt;8&lt;/Flavor&gt;&lt;/Row&gt;  </v>
      </c>
      <c r="BP71" s="229" t="str">
        <f t="shared" si="96"/>
        <v/>
      </c>
      <c r="BQ71" s="229" t="str">
        <f t="shared" si="97"/>
        <v/>
      </c>
      <c r="BR71" s="229" t="str">
        <f t="shared" si="98"/>
        <v/>
      </c>
      <c r="BS71" s="229" t="str">
        <f t="shared" si="99"/>
        <v/>
      </c>
      <c r="BT71" s="229" t="str">
        <f t="shared" si="100"/>
        <v xml:space="preserve">&lt;Row&gt;&lt;BuildingType&gt;BUILDING_IRONWORKS&lt;/BuildingType&gt;                &lt;FlavorType&gt;FLAVOR_WONDER&lt;/FlavorType&gt;                   &lt;Flavor&gt;32&lt;/Flavor&gt;&lt;/Row&gt; </v>
      </c>
      <c r="BU71" s="229" t="str">
        <f t="shared" si="101"/>
        <v/>
      </c>
      <c r="BV71" s="229" t="str">
        <f t="shared" si="102"/>
        <v/>
      </c>
      <c r="BW71" s="229" t="str">
        <f t="shared" si="103"/>
        <v/>
      </c>
      <c r="BX71" s="230" t="str">
        <f t="shared" si="104"/>
        <v/>
      </c>
    </row>
    <row r="72" spans="1:76" ht="13.7" customHeight="1" x14ac:dyDescent="0.2">
      <c r="B72" s="206" t="s">
        <v>569</v>
      </c>
      <c r="C72" s="207"/>
      <c r="D72" s="208"/>
      <c r="E72" s="208"/>
      <c r="F72" s="208"/>
      <c r="G72" s="208"/>
      <c r="H72" s="208"/>
      <c r="I72" s="208"/>
      <c r="J72" s="208"/>
      <c r="K72" s="208"/>
      <c r="L72" s="209"/>
      <c r="M72" s="208"/>
      <c r="N72" s="208"/>
      <c r="O72" s="208"/>
      <c r="P72" s="208"/>
      <c r="Q72" s="207"/>
      <c r="R72" s="210"/>
      <c r="S72" s="209"/>
      <c r="T72" s="207"/>
      <c r="U72" s="207"/>
      <c r="V72" s="208"/>
      <c r="W72" s="208"/>
      <c r="X72" s="208">
        <v>16</v>
      </c>
      <c r="Y72" s="208"/>
      <c r="Z72" s="209">
        <v>8</v>
      </c>
      <c r="AA72" s="208"/>
      <c r="AB72" s="208"/>
      <c r="AC72" s="207"/>
      <c r="AD72" s="210"/>
      <c r="AE72" s="208">
        <v>16</v>
      </c>
      <c r="AF72" s="208"/>
      <c r="AG72" s="208"/>
      <c r="AH72" s="208"/>
      <c r="AI72" s="208"/>
      <c r="AJ72" s="168"/>
      <c r="AL72" s="191"/>
      <c r="AM72" s="191"/>
      <c r="AN72" s="191" t="e">
        <f t="shared" ca="1" si="70"/>
        <v>#NAME?</v>
      </c>
      <c r="AO72" t="s">
        <v>502</v>
      </c>
      <c r="AP72" t="str">
        <f t="shared" si="71"/>
        <v>&lt;Delete BuildingType="BUILDING_NATIONAL_COLLEGE" /&gt;</v>
      </c>
      <c r="AQ72" t="s">
        <v>502</v>
      </c>
      <c r="AR72" s="228" t="str">
        <f t="shared" si="72"/>
        <v/>
      </c>
      <c r="AS72" s="229" t="str">
        <f t="shared" si="73"/>
        <v/>
      </c>
      <c r="AT72" s="229" t="str">
        <f t="shared" si="74"/>
        <v/>
      </c>
      <c r="AU72" s="229" t="str">
        <f t="shared" si="75"/>
        <v/>
      </c>
      <c r="AV72" s="229" t="str">
        <f t="shared" si="76"/>
        <v/>
      </c>
      <c r="AW72" s="229" t="str">
        <f t="shared" si="77"/>
        <v/>
      </c>
      <c r="AX72" s="229" t="str">
        <f t="shared" si="78"/>
        <v/>
      </c>
      <c r="AY72" s="229" t="str">
        <f t="shared" si="79"/>
        <v/>
      </c>
      <c r="AZ72" s="229" t="str">
        <f t="shared" si="80"/>
        <v/>
      </c>
      <c r="BA72" s="229" t="str">
        <f t="shared" si="81"/>
        <v/>
      </c>
      <c r="BB72" s="229" t="str">
        <f t="shared" si="82"/>
        <v/>
      </c>
      <c r="BC72" s="229" t="str">
        <f t="shared" si="83"/>
        <v/>
      </c>
      <c r="BD72" s="229" t="str">
        <f t="shared" si="84"/>
        <v/>
      </c>
      <c r="BE72" s="229" t="str">
        <f t="shared" si="85"/>
        <v/>
      </c>
      <c r="BF72" s="229" t="str">
        <f t="shared" si="86"/>
        <v/>
      </c>
      <c r="BG72" s="229" t="str">
        <f t="shared" si="87"/>
        <v/>
      </c>
      <c r="BH72" s="229" t="str">
        <f t="shared" si="88"/>
        <v/>
      </c>
      <c r="BI72" s="229" t="str">
        <f t="shared" si="89"/>
        <v/>
      </c>
      <c r="BJ72" s="229" t="str">
        <f t="shared" si="90"/>
        <v/>
      </c>
      <c r="BK72" s="229" t="str">
        <f t="shared" si="91"/>
        <v/>
      </c>
      <c r="BL72" s="229" t="str">
        <f t="shared" si="92"/>
        <v/>
      </c>
      <c r="BM72" s="229" t="str">
        <f t="shared" si="93"/>
        <v xml:space="preserve">&lt;Row&gt;&lt;BuildingType&gt;BUILDING_NATIONAL_COLLEGE&lt;/BuildingType&gt;         &lt;FlavorType&gt;FLAVOR_SCIENCE&lt;/FlavorType&gt;                  &lt;Flavor&gt;16&lt;/Flavor&gt;&lt;/Row&gt; </v>
      </c>
      <c r="BN72" s="229" t="str">
        <f t="shared" si="94"/>
        <v/>
      </c>
      <c r="BO72" s="229" t="str">
        <f t="shared" si="95"/>
        <v xml:space="preserve">&lt;Row&gt;&lt;BuildingType&gt;BUILDING_NATIONAL_COLLEGE&lt;/BuildingType&gt;         &lt;FlavorType&gt;FLAVOR_GREAT_PEOPLE&lt;/FlavorType&gt;             &lt;Flavor&gt;8&lt;/Flavor&gt;&lt;/Row&gt;  </v>
      </c>
      <c r="BP72" s="229" t="str">
        <f t="shared" si="96"/>
        <v/>
      </c>
      <c r="BQ72" s="229" t="str">
        <f t="shared" si="97"/>
        <v/>
      </c>
      <c r="BR72" s="229" t="str">
        <f t="shared" si="98"/>
        <v/>
      </c>
      <c r="BS72" s="229" t="str">
        <f t="shared" si="99"/>
        <v/>
      </c>
      <c r="BT72" s="229" t="str">
        <f t="shared" si="100"/>
        <v xml:space="preserve">&lt;Row&gt;&lt;BuildingType&gt;BUILDING_NATIONAL_COLLEGE&lt;/BuildingType&gt;         &lt;FlavorType&gt;FLAVOR_WONDER&lt;/FlavorType&gt;                   &lt;Flavor&gt;16&lt;/Flavor&gt;&lt;/Row&gt; </v>
      </c>
      <c r="BU72" s="229" t="str">
        <f t="shared" si="101"/>
        <v/>
      </c>
      <c r="BV72" s="229" t="str">
        <f t="shared" si="102"/>
        <v/>
      </c>
      <c r="BW72" s="229" t="str">
        <f t="shared" si="103"/>
        <v/>
      </c>
      <c r="BX72" s="230" t="str">
        <f t="shared" si="104"/>
        <v/>
      </c>
    </row>
    <row r="73" spans="1:76" ht="13.7" customHeight="1" x14ac:dyDescent="0.2">
      <c r="B73" s="206" t="s">
        <v>570</v>
      </c>
      <c r="C73" s="207"/>
      <c r="D73" s="208"/>
      <c r="E73" s="208"/>
      <c r="F73" s="208"/>
      <c r="G73" s="208"/>
      <c r="H73" s="208"/>
      <c r="I73" s="208"/>
      <c r="J73" s="208"/>
      <c r="K73" s="208"/>
      <c r="L73" s="209"/>
      <c r="M73" s="208"/>
      <c r="N73" s="208"/>
      <c r="O73" s="208"/>
      <c r="P73" s="208"/>
      <c r="Q73" s="207"/>
      <c r="R73" s="210"/>
      <c r="S73" s="209"/>
      <c r="T73" s="207"/>
      <c r="U73" s="207"/>
      <c r="V73" s="208"/>
      <c r="W73" s="208"/>
      <c r="X73" s="208"/>
      <c r="Y73" s="208">
        <v>16</v>
      </c>
      <c r="Z73" s="209">
        <v>16</v>
      </c>
      <c r="AA73" s="208"/>
      <c r="AB73" s="208"/>
      <c r="AC73" s="207"/>
      <c r="AD73" s="210"/>
      <c r="AE73" s="208">
        <v>16</v>
      </c>
      <c r="AF73" s="208"/>
      <c r="AG73" s="208"/>
      <c r="AH73" s="208"/>
      <c r="AI73" s="208"/>
      <c r="AJ73" s="168"/>
      <c r="AK73"/>
      <c r="AL73" s="191"/>
      <c r="AM73" s="191"/>
      <c r="AN73" s="191" t="e">
        <f t="shared" ca="1" si="70"/>
        <v>#NAME?</v>
      </c>
      <c r="AO73" t="s">
        <v>502</v>
      </c>
      <c r="AP73" t="str">
        <f t="shared" si="71"/>
        <v>&lt;Delete BuildingType="BUILDING_NATIONAL_EPIC" /&gt;</v>
      </c>
      <c r="AQ73" t="s">
        <v>502</v>
      </c>
      <c r="AR73" s="228" t="str">
        <f t="shared" si="72"/>
        <v/>
      </c>
      <c r="AS73" s="229" t="str">
        <f t="shared" si="73"/>
        <v/>
      </c>
      <c r="AT73" s="229" t="str">
        <f t="shared" si="74"/>
        <v/>
      </c>
      <c r="AU73" s="229" t="str">
        <f t="shared" si="75"/>
        <v/>
      </c>
      <c r="AV73" s="229" t="str">
        <f t="shared" si="76"/>
        <v/>
      </c>
      <c r="AW73" s="229" t="str">
        <f t="shared" si="77"/>
        <v/>
      </c>
      <c r="AX73" s="229" t="str">
        <f t="shared" si="78"/>
        <v/>
      </c>
      <c r="AY73" s="229" t="str">
        <f t="shared" si="79"/>
        <v/>
      </c>
      <c r="AZ73" s="229" t="str">
        <f t="shared" si="80"/>
        <v/>
      </c>
      <c r="BA73" s="229" t="str">
        <f t="shared" si="81"/>
        <v/>
      </c>
      <c r="BB73" s="229" t="str">
        <f t="shared" si="82"/>
        <v/>
      </c>
      <c r="BC73" s="229" t="str">
        <f t="shared" si="83"/>
        <v/>
      </c>
      <c r="BD73" s="229" t="str">
        <f t="shared" si="84"/>
        <v/>
      </c>
      <c r="BE73" s="229" t="str">
        <f t="shared" si="85"/>
        <v/>
      </c>
      <c r="BF73" s="229" t="str">
        <f t="shared" si="86"/>
        <v/>
      </c>
      <c r="BG73" s="229" t="str">
        <f t="shared" si="87"/>
        <v/>
      </c>
      <c r="BH73" s="229" t="str">
        <f t="shared" si="88"/>
        <v/>
      </c>
      <c r="BI73" s="229" t="str">
        <f t="shared" si="89"/>
        <v/>
      </c>
      <c r="BJ73" s="229" t="str">
        <f t="shared" si="90"/>
        <v/>
      </c>
      <c r="BK73" s="229" t="str">
        <f t="shared" si="91"/>
        <v/>
      </c>
      <c r="BL73" s="229" t="str">
        <f t="shared" si="92"/>
        <v/>
      </c>
      <c r="BM73" s="229" t="str">
        <f t="shared" si="93"/>
        <v/>
      </c>
      <c r="BN73" s="229" t="str">
        <f t="shared" si="94"/>
        <v xml:space="preserve">&lt;Row&gt;&lt;BuildingType&gt;BUILDING_NATIONAL_EPIC&lt;/BuildingType&gt;            &lt;FlavorType&gt;FLAVOR_CULTURE&lt;/FlavorType&gt;                  &lt;Flavor&gt;16&lt;/Flavor&gt;&lt;/Row&gt; </v>
      </c>
      <c r="BO73" s="229" t="str">
        <f t="shared" si="95"/>
        <v xml:space="preserve">&lt;Row&gt;&lt;BuildingType&gt;BUILDING_NATIONAL_EPIC&lt;/BuildingType&gt;            &lt;FlavorType&gt;FLAVOR_GREAT_PEOPLE&lt;/FlavorType&gt;             &lt;Flavor&gt;16&lt;/Flavor&gt;&lt;/Row&gt; </v>
      </c>
      <c r="BP73" s="229" t="str">
        <f t="shared" si="96"/>
        <v/>
      </c>
      <c r="BQ73" s="229" t="str">
        <f t="shared" si="97"/>
        <v/>
      </c>
      <c r="BR73" s="229" t="str">
        <f t="shared" si="98"/>
        <v/>
      </c>
      <c r="BS73" s="229" t="str">
        <f t="shared" si="99"/>
        <v/>
      </c>
      <c r="BT73" s="229" t="str">
        <f t="shared" si="100"/>
        <v xml:space="preserve">&lt;Row&gt;&lt;BuildingType&gt;BUILDING_NATIONAL_EPIC&lt;/BuildingType&gt;            &lt;FlavorType&gt;FLAVOR_WONDER&lt;/FlavorType&gt;                   &lt;Flavor&gt;16&lt;/Flavor&gt;&lt;/Row&gt; </v>
      </c>
      <c r="BU73" s="229" t="str">
        <f t="shared" si="101"/>
        <v/>
      </c>
      <c r="BV73" s="229" t="str">
        <f t="shared" si="102"/>
        <v/>
      </c>
      <c r="BW73" s="229" t="str">
        <f t="shared" si="103"/>
        <v/>
      </c>
      <c r="BX73" s="230" t="str">
        <f t="shared" si="104"/>
        <v/>
      </c>
    </row>
    <row r="74" spans="1:76" ht="13.7" customHeight="1" x14ac:dyDescent="0.2">
      <c r="B74" s="192" t="s">
        <v>571</v>
      </c>
      <c r="C74" s="157"/>
      <c r="D74" s="161"/>
      <c r="E74" s="161"/>
      <c r="F74" s="161"/>
      <c r="G74" s="161"/>
      <c r="H74" s="161"/>
      <c r="I74" s="161"/>
      <c r="J74" s="161"/>
      <c r="K74" s="161"/>
      <c r="L74" s="193"/>
      <c r="M74" s="161"/>
      <c r="N74" s="161"/>
      <c r="O74" s="161"/>
      <c r="P74" s="161"/>
      <c r="Q74" s="157"/>
      <c r="R74" s="194"/>
      <c r="S74" s="193"/>
      <c r="T74" s="157"/>
      <c r="U74" s="157"/>
      <c r="V74" s="161">
        <v>16</v>
      </c>
      <c r="W74" s="161"/>
      <c r="X74" s="161"/>
      <c r="Y74" s="161"/>
      <c r="Z74" s="193">
        <v>8</v>
      </c>
      <c r="AA74" s="161"/>
      <c r="AB74" s="161"/>
      <c r="AC74" s="157"/>
      <c r="AD74" s="194"/>
      <c r="AE74" s="161">
        <v>16</v>
      </c>
      <c r="AF74" s="161"/>
      <c r="AG74" s="161"/>
      <c r="AH74" s="161"/>
      <c r="AI74" s="161"/>
      <c r="AJ74" s="168"/>
      <c r="AK74"/>
      <c r="AL74" s="191"/>
      <c r="AM74" s="191"/>
      <c r="AN74" s="191" t="e">
        <f t="shared" ca="1" si="70"/>
        <v>#NAME?</v>
      </c>
      <c r="AO74" t="s">
        <v>502</v>
      </c>
      <c r="AP74" t="str">
        <f t="shared" si="71"/>
        <v>&lt;Delete BuildingType="BUILDING_NATIONAL_TREASURY" /&gt;</v>
      </c>
      <c r="AQ74" t="s">
        <v>502</v>
      </c>
      <c r="AR74" s="228" t="str">
        <f t="shared" si="72"/>
        <v/>
      </c>
      <c r="AS74" s="229" t="str">
        <f t="shared" si="73"/>
        <v/>
      </c>
      <c r="AT74" s="229" t="str">
        <f t="shared" si="74"/>
        <v/>
      </c>
      <c r="AU74" s="229" t="str">
        <f t="shared" si="75"/>
        <v/>
      </c>
      <c r="AV74" s="229" t="str">
        <f t="shared" si="76"/>
        <v/>
      </c>
      <c r="AW74" s="229" t="str">
        <f t="shared" si="77"/>
        <v/>
      </c>
      <c r="AX74" s="229" t="str">
        <f t="shared" si="78"/>
        <v/>
      </c>
      <c r="AY74" s="229" t="str">
        <f t="shared" si="79"/>
        <v/>
      </c>
      <c r="AZ74" s="229" t="str">
        <f t="shared" si="80"/>
        <v/>
      </c>
      <c r="BA74" s="229" t="str">
        <f t="shared" si="81"/>
        <v/>
      </c>
      <c r="BB74" s="229" t="str">
        <f t="shared" si="82"/>
        <v/>
      </c>
      <c r="BC74" s="229" t="str">
        <f t="shared" si="83"/>
        <v/>
      </c>
      <c r="BD74" s="229" t="str">
        <f t="shared" si="84"/>
        <v/>
      </c>
      <c r="BE74" s="229" t="str">
        <f t="shared" si="85"/>
        <v/>
      </c>
      <c r="BF74" s="229" t="str">
        <f t="shared" si="86"/>
        <v/>
      </c>
      <c r="BG74" s="229" t="str">
        <f t="shared" si="87"/>
        <v/>
      </c>
      <c r="BH74" s="229" t="str">
        <f t="shared" si="88"/>
        <v/>
      </c>
      <c r="BI74" s="229" t="str">
        <f t="shared" si="89"/>
        <v/>
      </c>
      <c r="BJ74" s="229" t="str">
        <f t="shared" si="90"/>
        <v/>
      </c>
      <c r="BK74" s="229" t="str">
        <f t="shared" si="91"/>
        <v xml:space="preserve">&lt;Row&gt;&lt;BuildingType&gt;BUILDING_NATIONAL_TREASURY&lt;/BuildingType&gt;        &lt;FlavorType&gt;FLAVOR_GOLD&lt;/FlavorType&gt;                     &lt;Flavor&gt;16&lt;/Flavor&gt;&lt;/Row&gt; </v>
      </c>
      <c r="BL74" s="229" t="str">
        <f t="shared" si="92"/>
        <v/>
      </c>
      <c r="BM74" s="229" t="str">
        <f t="shared" si="93"/>
        <v/>
      </c>
      <c r="BN74" s="229" t="str">
        <f t="shared" si="94"/>
        <v/>
      </c>
      <c r="BO74" s="229" t="str">
        <f t="shared" si="95"/>
        <v xml:space="preserve">&lt;Row&gt;&lt;BuildingType&gt;BUILDING_NATIONAL_TREASURY&lt;/BuildingType&gt;        &lt;FlavorType&gt;FLAVOR_GREAT_PEOPLE&lt;/FlavorType&gt;             &lt;Flavor&gt;8&lt;/Flavor&gt;&lt;/Row&gt;  </v>
      </c>
      <c r="BP74" s="229" t="str">
        <f t="shared" si="96"/>
        <v/>
      </c>
      <c r="BQ74" s="229" t="str">
        <f t="shared" si="97"/>
        <v/>
      </c>
      <c r="BR74" s="229" t="str">
        <f t="shared" si="98"/>
        <v/>
      </c>
      <c r="BS74" s="229" t="str">
        <f t="shared" si="99"/>
        <v/>
      </c>
      <c r="BT74" s="229" t="str">
        <f t="shared" si="100"/>
        <v xml:space="preserve">&lt;Row&gt;&lt;BuildingType&gt;BUILDING_NATIONAL_TREASURY&lt;/BuildingType&gt;        &lt;FlavorType&gt;FLAVOR_WONDER&lt;/FlavorType&gt;                   &lt;Flavor&gt;16&lt;/Flavor&gt;&lt;/Row&gt; </v>
      </c>
      <c r="BU74" s="229" t="str">
        <f t="shared" si="101"/>
        <v/>
      </c>
      <c r="BV74" s="229" t="str">
        <f t="shared" si="102"/>
        <v/>
      </c>
      <c r="BW74" s="229" t="str">
        <f t="shared" si="103"/>
        <v/>
      </c>
      <c r="BX74" s="230" t="str">
        <f t="shared" si="104"/>
        <v/>
      </c>
    </row>
    <row r="75" spans="1:76" ht="13.7" customHeight="1" x14ac:dyDescent="0.2">
      <c r="B75" s="192" t="s">
        <v>572</v>
      </c>
      <c r="C75" s="157"/>
      <c r="D75" s="161"/>
      <c r="E75" s="161"/>
      <c r="F75" s="161"/>
      <c r="G75" s="161"/>
      <c r="H75" s="161"/>
      <c r="I75" s="161"/>
      <c r="J75" s="161"/>
      <c r="K75" s="161"/>
      <c r="L75" s="193"/>
      <c r="M75" s="161"/>
      <c r="N75" s="161"/>
      <c r="O75" s="161"/>
      <c r="P75" s="161"/>
      <c r="Q75" s="157"/>
      <c r="R75" s="194"/>
      <c r="S75" s="193"/>
      <c r="T75" s="157"/>
      <c r="U75" s="157"/>
      <c r="V75" s="161"/>
      <c r="W75" s="161"/>
      <c r="X75" s="161">
        <v>32</v>
      </c>
      <c r="Y75" s="161"/>
      <c r="Z75" s="193">
        <v>8</v>
      </c>
      <c r="AA75" s="161"/>
      <c r="AB75" s="161"/>
      <c r="AC75" s="157"/>
      <c r="AD75" s="194"/>
      <c r="AE75" s="161">
        <v>16</v>
      </c>
      <c r="AF75" s="161"/>
      <c r="AG75" s="161"/>
      <c r="AH75" s="161"/>
      <c r="AI75" s="161"/>
      <c r="AJ75" s="168"/>
      <c r="AK75"/>
      <c r="AL75" s="191"/>
      <c r="AM75" s="191"/>
      <c r="AN75" s="191" t="e">
        <f t="shared" ca="1" si="70"/>
        <v>#NAME?</v>
      </c>
      <c r="AO75" t="s">
        <v>502</v>
      </c>
      <c r="AP75" t="str">
        <f t="shared" si="71"/>
        <v>&lt;Delete BuildingType="BUILDING_OXFORD_UNIVERSITY" /&gt;</v>
      </c>
      <c r="AQ75" t="s">
        <v>502</v>
      </c>
      <c r="AR75" s="228" t="str">
        <f t="shared" si="72"/>
        <v/>
      </c>
      <c r="AS75" s="229" t="str">
        <f t="shared" si="73"/>
        <v/>
      </c>
      <c r="AT75" s="229" t="str">
        <f t="shared" si="74"/>
        <v/>
      </c>
      <c r="AU75" s="229" t="str">
        <f t="shared" si="75"/>
        <v/>
      </c>
      <c r="AV75" s="229" t="str">
        <f t="shared" si="76"/>
        <v/>
      </c>
      <c r="AW75" s="229" t="str">
        <f t="shared" si="77"/>
        <v/>
      </c>
      <c r="AX75" s="229" t="str">
        <f t="shared" si="78"/>
        <v/>
      </c>
      <c r="AY75" s="229" t="str">
        <f t="shared" si="79"/>
        <v/>
      </c>
      <c r="AZ75" s="229" t="str">
        <f t="shared" si="80"/>
        <v/>
      </c>
      <c r="BA75" s="229" t="str">
        <f t="shared" si="81"/>
        <v/>
      </c>
      <c r="BB75" s="229" t="str">
        <f t="shared" si="82"/>
        <v/>
      </c>
      <c r="BC75" s="229" t="str">
        <f t="shared" si="83"/>
        <v/>
      </c>
      <c r="BD75" s="229" t="str">
        <f t="shared" si="84"/>
        <v/>
      </c>
      <c r="BE75" s="229" t="str">
        <f t="shared" si="85"/>
        <v/>
      </c>
      <c r="BF75" s="229" t="str">
        <f t="shared" si="86"/>
        <v/>
      </c>
      <c r="BG75" s="229" t="str">
        <f t="shared" si="87"/>
        <v/>
      </c>
      <c r="BH75" s="229" t="str">
        <f t="shared" si="88"/>
        <v/>
      </c>
      <c r="BI75" s="229" t="str">
        <f t="shared" si="89"/>
        <v/>
      </c>
      <c r="BJ75" s="229" t="str">
        <f t="shared" si="90"/>
        <v/>
      </c>
      <c r="BK75" s="229" t="str">
        <f t="shared" si="91"/>
        <v/>
      </c>
      <c r="BL75" s="229" t="str">
        <f t="shared" si="92"/>
        <v/>
      </c>
      <c r="BM75" s="229" t="str">
        <f t="shared" si="93"/>
        <v xml:space="preserve">&lt;Row&gt;&lt;BuildingType&gt;BUILDING_OXFORD_UNIVERSITY&lt;/BuildingType&gt;        &lt;FlavorType&gt;FLAVOR_SCIENCE&lt;/FlavorType&gt;                  &lt;Flavor&gt;32&lt;/Flavor&gt;&lt;/Row&gt; </v>
      </c>
      <c r="BN75" s="229" t="str">
        <f t="shared" si="94"/>
        <v/>
      </c>
      <c r="BO75" s="229" t="str">
        <f t="shared" si="95"/>
        <v xml:space="preserve">&lt;Row&gt;&lt;BuildingType&gt;BUILDING_OXFORD_UNIVERSITY&lt;/BuildingType&gt;        &lt;FlavorType&gt;FLAVOR_GREAT_PEOPLE&lt;/FlavorType&gt;             &lt;Flavor&gt;8&lt;/Flavor&gt;&lt;/Row&gt;  </v>
      </c>
      <c r="BP75" s="229" t="str">
        <f t="shared" si="96"/>
        <v/>
      </c>
      <c r="BQ75" s="229" t="str">
        <f t="shared" si="97"/>
        <v/>
      </c>
      <c r="BR75" s="229" t="str">
        <f t="shared" si="98"/>
        <v/>
      </c>
      <c r="BS75" s="229" t="str">
        <f t="shared" si="99"/>
        <v/>
      </c>
      <c r="BT75" s="229" t="str">
        <f t="shared" si="100"/>
        <v xml:space="preserve">&lt;Row&gt;&lt;BuildingType&gt;BUILDING_OXFORD_UNIVERSITY&lt;/BuildingType&gt;        &lt;FlavorType&gt;FLAVOR_WONDER&lt;/FlavorType&gt;                   &lt;Flavor&gt;16&lt;/Flavor&gt;&lt;/Row&gt; </v>
      </c>
      <c r="BU75" s="229" t="str">
        <f t="shared" si="101"/>
        <v/>
      </c>
      <c r="BV75" s="229" t="str">
        <f t="shared" si="102"/>
        <v/>
      </c>
      <c r="BW75" s="229" t="str">
        <f t="shared" si="103"/>
        <v/>
      </c>
      <c r="BX75" s="230" t="str">
        <f t="shared" si="104"/>
        <v/>
      </c>
    </row>
    <row r="76" spans="1:76" ht="13.7" customHeight="1" x14ac:dyDescent="0.2">
      <c r="B76" s="192" t="s">
        <v>573</v>
      </c>
      <c r="C76" s="157"/>
      <c r="D76" s="161"/>
      <c r="E76" s="161"/>
      <c r="F76" s="161"/>
      <c r="G76" s="161"/>
      <c r="H76" s="161"/>
      <c r="I76" s="161"/>
      <c r="J76" s="161"/>
      <c r="K76" s="161"/>
      <c r="L76" s="193"/>
      <c r="M76" s="161"/>
      <c r="N76" s="161"/>
      <c r="O76" s="161"/>
      <c r="P76" s="161"/>
      <c r="Q76" s="157"/>
      <c r="R76" s="194"/>
      <c r="S76" s="193"/>
      <c r="T76" s="157"/>
      <c r="U76" s="157"/>
      <c r="V76" s="161"/>
      <c r="W76" s="161"/>
      <c r="X76" s="161"/>
      <c r="Y76" s="161"/>
      <c r="Z76" s="193"/>
      <c r="AA76" s="161"/>
      <c r="AB76" s="161"/>
      <c r="AC76" s="157"/>
      <c r="AD76" s="194"/>
      <c r="AE76" s="161"/>
      <c r="AF76" s="161"/>
      <c r="AG76" s="161"/>
      <c r="AH76" s="161"/>
      <c r="AI76" s="161"/>
      <c r="AJ76" s="168"/>
      <c r="AK76"/>
      <c r="AL76" s="191"/>
      <c r="AM76" s="191"/>
      <c r="AN76" s="191" t="e">
        <f t="shared" ca="1" si="70"/>
        <v>#NAME?</v>
      </c>
      <c r="AO76" t="s">
        <v>502</v>
      </c>
      <c r="AP76" t="str">
        <f t="shared" si="71"/>
        <v>&lt;Delete BuildingType="BUILDING_PALACE" /&gt;</v>
      </c>
      <c r="AQ76" t="s">
        <v>502</v>
      </c>
      <c r="AR76" s="228" t="str">
        <f t="shared" si="72"/>
        <v/>
      </c>
      <c r="AS76" s="229" t="str">
        <f t="shared" si="73"/>
        <v/>
      </c>
      <c r="AT76" s="229" t="str">
        <f t="shared" si="74"/>
        <v/>
      </c>
      <c r="AU76" s="229" t="str">
        <f t="shared" si="75"/>
        <v/>
      </c>
      <c r="AV76" s="229" t="str">
        <f t="shared" si="76"/>
        <v/>
      </c>
      <c r="AW76" s="229" t="str">
        <f t="shared" si="77"/>
        <v/>
      </c>
      <c r="AX76" s="229" t="str">
        <f t="shared" si="78"/>
        <v/>
      </c>
      <c r="AY76" s="229" t="str">
        <f t="shared" si="79"/>
        <v/>
      </c>
      <c r="AZ76" s="229" t="str">
        <f t="shared" si="80"/>
        <v/>
      </c>
      <c r="BA76" s="229" t="str">
        <f t="shared" si="81"/>
        <v/>
      </c>
      <c r="BB76" s="229" t="str">
        <f t="shared" si="82"/>
        <v/>
      </c>
      <c r="BC76" s="229" t="str">
        <f t="shared" si="83"/>
        <v/>
      </c>
      <c r="BD76" s="229" t="str">
        <f t="shared" si="84"/>
        <v/>
      </c>
      <c r="BE76" s="229" t="str">
        <f t="shared" si="85"/>
        <v/>
      </c>
      <c r="BF76" s="229" t="str">
        <f t="shared" si="86"/>
        <v/>
      </c>
      <c r="BG76" s="229" t="str">
        <f t="shared" si="87"/>
        <v/>
      </c>
      <c r="BH76" s="229" t="str">
        <f t="shared" si="88"/>
        <v/>
      </c>
      <c r="BI76" s="229" t="str">
        <f t="shared" si="89"/>
        <v/>
      </c>
      <c r="BJ76" s="229" t="str">
        <f t="shared" si="90"/>
        <v/>
      </c>
      <c r="BK76" s="229" t="str">
        <f t="shared" si="91"/>
        <v/>
      </c>
      <c r="BL76" s="229" t="str">
        <f t="shared" si="92"/>
        <v/>
      </c>
      <c r="BM76" s="229" t="str">
        <f t="shared" si="93"/>
        <v/>
      </c>
      <c r="BN76" s="229" t="str">
        <f t="shared" si="94"/>
        <v/>
      </c>
      <c r="BO76" s="229" t="str">
        <f t="shared" si="95"/>
        <v/>
      </c>
      <c r="BP76" s="229" t="str">
        <f t="shared" si="96"/>
        <v/>
      </c>
      <c r="BQ76" s="229" t="str">
        <f t="shared" si="97"/>
        <v/>
      </c>
      <c r="BR76" s="229" t="str">
        <f t="shared" si="98"/>
        <v/>
      </c>
      <c r="BS76" s="229" t="str">
        <f t="shared" si="99"/>
        <v/>
      </c>
      <c r="BT76" s="229" t="str">
        <f t="shared" si="100"/>
        <v/>
      </c>
      <c r="BU76" s="229" t="str">
        <f t="shared" si="101"/>
        <v/>
      </c>
      <c r="BV76" s="229" t="str">
        <f t="shared" si="102"/>
        <v/>
      </c>
      <c r="BW76" s="229" t="str">
        <f t="shared" si="103"/>
        <v/>
      </c>
      <c r="BX76" s="230" t="str">
        <f t="shared" si="104"/>
        <v/>
      </c>
    </row>
    <row r="77" spans="1:76" ht="13.7" customHeight="1" x14ac:dyDescent="0.2">
      <c r="B77" s="192"/>
      <c r="C77" s="157"/>
      <c r="D77" s="161"/>
      <c r="E77" s="161"/>
      <c r="F77" s="161"/>
      <c r="G77" s="161"/>
      <c r="H77" s="161"/>
      <c r="I77" s="161"/>
      <c r="J77" s="161"/>
      <c r="K77" s="161"/>
      <c r="L77" s="193"/>
      <c r="M77" s="161"/>
      <c r="N77" s="161"/>
      <c r="O77" s="161"/>
      <c r="P77" s="161"/>
      <c r="Q77" s="157"/>
      <c r="R77" s="194"/>
      <c r="S77" s="193"/>
      <c r="T77" s="157"/>
      <c r="U77" s="157"/>
      <c r="V77" s="161"/>
      <c r="W77" s="161"/>
      <c r="X77" s="161"/>
      <c r="Y77" s="161"/>
      <c r="Z77" s="193"/>
      <c r="AA77" s="161"/>
      <c r="AB77" s="161"/>
      <c r="AC77" s="157"/>
      <c r="AD77" s="194"/>
      <c r="AE77" s="161"/>
      <c r="AF77" s="161"/>
      <c r="AG77" s="161"/>
      <c r="AH77" s="161"/>
      <c r="AI77" s="161"/>
      <c r="AJ77" s="168"/>
      <c r="AK77"/>
      <c r="AL77" s="191"/>
      <c r="AM77" s="191"/>
      <c r="AN77" s="191" t="e">
        <f t="shared" ca="1" si="70"/>
        <v>#NAME?</v>
      </c>
      <c r="AO77" t="s">
        <v>502</v>
      </c>
      <c r="AP77" t="str">
        <f t="shared" si="71"/>
        <v/>
      </c>
      <c r="AQ77" t="s">
        <v>502</v>
      </c>
      <c r="AR77" s="228" t="str">
        <f t="shared" si="72"/>
        <v/>
      </c>
      <c r="AS77" s="229" t="str">
        <f t="shared" si="73"/>
        <v/>
      </c>
      <c r="AT77" s="229" t="str">
        <f t="shared" si="74"/>
        <v/>
      </c>
      <c r="AU77" s="229" t="str">
        <f t="shared" si="75"/>
        <v/>
      </c>
      <c r="AV77" s="229" t="str">
        <f t="shared" si="76"/>
        <v/>
      </c>
      <c r="AW77" s="229" t="str">
        <f t="shared" si="77"/>
        <v/>
      </c>
      <c r="AX77" s="229" t="str">
        <f t="shared" si="78"/>
        <v/>
      </c>
      <c r="AY77" s="229" t="str">
        <f t="shared" si="79"/>
        <v/>
      </c>
      <c r="AZ77" s="229" t="str">
        <f t="shared" si="80"/>
        <v/>
      </c>
      <c r="BA77" s="229" t="str">
        <f t="shared" si="81"/>
        <v/>
      </c>
      <c r="BB77" s="229" t="str">
        <f t="shared" si="82"/>
        <v/>
      </c>
      <c r="BC77" s="229" t="str">
        <f t="shared" si="83"/>
        <v/>
      </c>
      <c r="BD77" s="229" t="str">
        <f t="shared" si="84"/>
        <v/>
      </c>
      <c r="BE77" s="229" t="str">
        <f t="shared" si="85"/>
        <v/>
      </c>
      <c r="BF77" s="229" t="str">
        <f t="shared" si="86"/>
        <v/>
      </c>
      <c r="BG77" s="229" t="str">
        <f t="shared" si="87"/>
        <v/>
      </c>
      <c r="BH77" s="229" t="str">
        <f t="shared" si="88"/>
        <v/>
      </c>
      <c r="BI77" s="229" t="str">
        <f t="shared" si="89"/>
        <v/>
      </c>
      <c r="BJ77" s="229" t="str">
        <f t="shared" si="90"/>
        <v/>
      </c>
      <c r="BK77" s="229" t="str">
        <f t="shared" si="91"/>
        <v/>
      </c>
      <c r="BL77" s="229" t="str">
        <f t="shared" si="92"/>
        <v/>
      </c>
      <c r="BM77" s="229" t="str">
        <f t="shared" si="93"/>
        <v/>
      </c>
      <c r="BN77" s="229" t="str">
        <f t="shared" si="94"/>
        <v/>
      </c>
      <c r="BO77" s="229" t="str">
        <f t="shared" si="95"/>
        <v/>
      </c>
      <c r="BP77" s="229" t="str">
        <f t="shared" si="96"/>
        <v/>
      </c>
      <c r="BQ77" s="229" t="str">
        <f t="shared" si="97"/>
        <v/>
      </c>
      <c r="BR77" s="229" t="str">
        <f t="shared" si="98"/>
        <v/>
      </c>
      <c r="BS77" s="229" t="str">
        <f t="shared" si="99"/>
        <v/>
      </c>
      <c r="BT77" s="229" t="str">
        <f t="shared" si="100"/>
        <v/>
      </c>
      <c r="BU77" s="229" t="str">
        <f t="shared" si="101"/>
        <v/>
      </c>
      <c r="BV77" s="229" t="str">
        <f t="shared" si="102"/>
        <v/>
      </c>
      <c r="BW77" s="229" t="str">
        <f t="shared" si="103"/>
        <v/>
      </c>
      <c r="BX77" s="230" t="str">
        <f t="shared" si="104"/>
        <v/>
      </c>
    </row>
    <row r="78" spans="1:76" ht="13.7" customHeight="1" x14ac:dyDescent="0.2">
      <c r="B78" s="231"/>
      <c r="C78" s="159"/>
      <c r="D78" s="160"/>
      <c r="E78" s="160"/>
      <c r="F78" s="160"/>
      <c r="G78" s="160"/>
      <c r="H78" s="160"/>
      <c r="I78" s="160"/>
      <c r="J78" s="160"/>
      <c r="K78" s="160"/>
      <c r="L78" s="159"/>
      <c r="M78" s="160"/>
      <c r="N78" s="160"/>
      <c r="O78" s="160"/>
      <c r="P78" s="160"/>
      <c r="Q78" s="159"/>
      <c r="R78" s="159"/>
      <c r="S78" s="159"/>
      <c r="T78" s="159"/>
      <c r="U78" s="159"/>
      <c r="V78" s="160"/>
      <c r="W78" s="160"/>
      <c r="X78" s="160"/>
      <c r="Y78" s="160"/>
      <c r="Z78" s="159"/>
      <c r="AA78" s="160"/>
      <c r="AB78" s="160"/>
      <c r="AC78" s="159"/>
      <c r="AD78" s="159"/>
      <c r="AE78" s="160"/>
      <c r="AF78" s="160"/>
      <c r="AG78" s="160"/>
      <c r="AH78" s="160"/>
      <c r="AI78" s="160"/>
      <c r="AJ78" s="168"/>
      <c r="AK78"/>
      <c r="AL78" s="364" t="s">
        <v>561</v>
      </c>
      <c r="AM78" s="364"/>
      <c r="AN78" s="364"/>
      <c r="AO78" t="s">
        <v>502</v>
      </c>
      <c r="AP78" t="str">
        <f t="shared" si="71"/>
        <v/>
      </c>
      <c r="AQ78" t="s">
        <v>502</v>
      </c>
      <c r="AR78" s="228" t="str">
        <f t="shared" si="72"/>
        <v/>
      </c>
      <c r="AS78" s="229" t="str">
        <f t="shared" si="73"/>
        <v/>
      </c>
      <c r="AT78" s="229" t="str">
        <f t="shared" si="74"/>
        <v/>
      </c>
      <c r="AU78" s="229" t="str">
        <f t="shared" si="75"/>
        <v/>
      </c>
      <c r="AV78" s="229" t="str">
        <f t="shared" si="76"/>
        <v/>
      </c>
      <c r="AW78" s="229" t="str">
        <f t="shared" si="77"/>
        <v/>
      </c>
      <c r="AX78" s="229" t="str">
        <f t="shared" si="78"/>
        <v/>
      </c>
      <c r="AY78" s="229" t="str">
        <f t="shared" si="79"/>
        <v/>
      </c>
      <c r="AZ78" s="229" t="str">
        <f t="shared" si="80"/>
        <v/>
      </c>
      <c r="BA78" s="229" t="str">
        <f t="shared" si="81"/>
        <v/>
      </c>
      <c r="BB78" s="229" t="str">
        <f t="shared" si="82"/>
        <v/>
      </c>
      <c r="BC78" s="229" t="str">
        <f t="shared" si="83"/>
        <v/>
      </c>
      <c r="BD78" s="229" t="str">
        <f t="shared" si="84"/>
        <v/>
      </c>
      <c r="BE78" s="229" t="str">
        <f t="shared" si="85"/>
        <v/>
      </c>
      <c r="BF78" s="229" t="str">
        <f t="shared" si="86"/>
        <v/>
      </c>
      <c r="BG78" s="229" t="str">
        <f t="shared" si="87"/>
        <v/>
      </c>
      <c r="BH78" s="229" t="str">
        <f t="shared" si="88"/>
        <v/>
      </c>
      <c r="BI78" s="229" t="str">
        <f t="shared" si="89"/>
        <v/>
      </c>
      <c r="BJ78" s="229" t="str">
        <f t="shared" si="90"/>
        <v/>
      </c>
      <c r="BK78" s="229" t="str">
        <f t="shared" si="91"/>
        <v/>
      </c>
      <c r="BL78" s="229" t="str">
        <f t="shared" si="92"/>
        <v/>
      </c>
      <c r="BM78" s="229" t="str">
        <f t="shared" si="93"/>
        <v/>
      </c>
      <c r="BN78" s="229" t="str">
        <f t="shared" si="94"/>
        <v/>
      </c>
      <c r="BO78" s="229" t="str">
        <f t="shared" si="95"/>
        <v/>
      </c>
      <c r="BP78" s="229" t="str">
        <f t="shared" si="96"/>
        <v/>
      </c>
      <c r="BQ78" s="229" t="str">
        <f t="shared" si="97"/>
        <v/>
      </c>
      <c r="BR78" s="229" t="str">
        <f t="shared" si="98"/>
        <v/>
      </c>
      <c r="BS78" s="229" t="str">
        <f t="shared" si="99"/>
        <v/>
      </c>
      <c r="BT78" s="229" t="str">
        <f t="shared" si="100"/>
        <v/>
      </c>
      <c r="BU78" s="229" t="str">
        <f t="shared" si="101"/>
        <v/>
      </c>
      <c r="BV78" s="229" t="str">
        <f t="shared" si="102"/>
        <v/>
      </c>
      <c r="BW78" s="229" t="str">
        <f t="shared" si="103"/>
        <v/>
      </c>
      <c r="BX78" s="230" t="str">
        <f t="shared" si="104"/>
        <v/>
      </c>
    </row>
    <row r="79" spans="1:76" ht="13.7" customHeight="1" x14ac:dyDescent="0.2">
      <c r="B79" s="231"/>
      <c r="C79" s="159"/>
      <c r="D79" s="160"/>
      <c r="E79" s="160"/>
      <c r="F79" s="160"/>
      <c r="G79" s="160"/>
      <c r="H79" s="160"/>
      <c r="I79" s="160"/>
      <c r="J79" s="160"/>
      <c r="K79" s="160"/>
      <c r="L79" s="159"/>
      <c r="M79" s="160"/>
      <c r="N79" s="160"/>
      <c r="O79" s="160"/>
      <c r="P79" s="160"/>
      <c r="Q79" s="159"/>
      <c r="R79" s="159"/>
      <c r="S79" s="159"/>
      <c r="T79" s="159"/>
      <c r="U79" s="159"/>
      <c r="V79" s="160"/>
      <c r="W79" s="160"/>
      <c r="X79" s="160"/>
      <c r="Y79" s="160"/>
      <c r="Z79" s="159"/>
      <c r="AA79" s="160"/>
      <c r="AB79" s="160"/>
      <c r="AC79" s="159"/>
      <c r="AD79" s="159"/>
      <c r="AE79" s="160"/>
      <c r="AF79" s="160"/>
      <c r="AG79" s="160"/>
      <c r="AH79" s="160"/>
      <c r="AI79" s="160"/>
      <c r="AJ79" s="168"/>
      <c r="AK79"/>
      <c r="AL79" s="365"/>
      <c r="AM79" s="365"/>
      <c r="AN79" s="365"/>
      <c r="AO79" t="s">
        <v>502</v>
      </c>
      <c r="AP79" t="str">
        <f t="shared" si="71"/>
        <v/>
      </c>
      <c r="AQ79" t="s">
        <v>502</v>
      </c>
      <c r="AR79" s="228" t="str">
        <f t="shared" si="72"/>
        <v/>
      </c>
      <c r="AS79" s="229" t="str">
        <f t="shared" si="73"/>
        <v/>
      </c>
      <c r="AT79" s="229" t="str">
        <f t="shared" si="74"/>
        <v/>
      </c>
      <c r="AU79" s="229" t="str">
        <f t="shared" si="75"/>
        <v/>
      </c>
      <c r="AV79" s="229" t="str">
        <f t="shared" si="76"/>
        <v/>
      </c>
      <c r="AW79" s="229" t="str">
        <f t="shared" si="77"/>
        <v/>
      </c>
      <c r="AX79" s="229" t="str">
        <f t="shared" si="78"/>
        <v/>
      </c>
      <c r="AY79" s="229" t="str">
        <f t="shared" si="79"/>
        <v/>
      </c>
      <c r="AZ79" s="229" t="str">
        <f t="shared" si="80"/>
        <v/>
      </c>
      <c r="BA79" s="229" t="str">
        <f t="shared" si="81"/>
        <v/>
      </c>
      <c r="BB79" s="229" t="str">
        <f t="shared" si="82"/>
        <v/>
      </c>
      <c r="BC79" s="229" t="str">
        <f t="shared" si="83"/>
        <v/>
      </c>
      <c r="BD79" s="229" t="str">
        <f t="shared" si="84"/>
        <v/>
      </c>
      <c r="BE79" s="229" t="str">
        <f t="shared" si="85"/>
        <v/>
      </c>
      <c r="BF79" s="229" t="str">
        <f t="shared" si="86"/>
        <v/>
      </c>
      <c r="BG79" s="229" t="str">
        <f t="shared" si="87"/>
        <v/>
      </c>
      <c r="BH79" s="229" t="str">
        <f t="shared" si="88"/>
        <v/>
      </c>
      <c r="BI79" s="229" t="str">
        <f t="shared" si="89"/>
        <v/>
      </c>
      <c r="BJ79" s="229" t="str">
        <f t="shared" si="90"/>
        <v/>
      </c>
      <c r="BK79" s="229" t="str">
        <f t="shared" si="91"/>
        <v/>
      </c>
      <c r="BL79" s="229" t="str">
        <f t="shared" si="92"/>
        <v/>
      </c>
      <c r="BM79" s="229" t="str">
        <f t="shared" si="93"/>
        <v/>
      </c>
      <c r="BN79" s="229" t="str">
        <f t="shared" si="94"/>
        <v/>
      </c>
      <c r="BO79" s="229" t="str">
        <f t="shared" si="95"/>
        <v/>
      </c>
      <c r="BP79" s="229" t="str">
        <f t="shared" si="96"/>
        <v/>
      </c>
      <c r="BQ79" s="229" t="str">
        <f t="shared" si="97"/>
        <v/>
      </c>
      <c r="BR79" s="229" t="str">
        <f t="shared" si="98"/>
        <v/>
      </c>
      <c r="BS79" s="229" t="str">
        <f t="shared" si="99"/>
        <v/>
      </c>
      <c r="BT79" s="229" t="str">
        <f t="shared" si="100"/>
        <v/>
      </c>
      <c r="BU79" s="229" t="str">
        <f t="shared" si="101"/>
        <v/>
      </c>
      <c r="BV79" s="229" t="str">
        <f t="shared" si="102"/>
        <v/>
      </c>
      <c r="BW79" s="229" t="str">
        <f t="shared" si="103"/>
        <v/>
      </c>
      <c r="BX79" s="230" t="str">
        <f t="shared" si="104"/>
        <v/>
      </c>
    </row>
    <row r="80" spans="1:76" ht="13.7" customHeight="1" x14ac:dyDescent="0.2">
      <c r="B80" s="231"/>
      <c r="C80" s="159"/>
      <c r="D80" s="160"/>
      <c r="E80" s="160"/>
      <c r="F80" s="160"/>
      <c r="G80" s="160"/>
      <c r="H80" s="160"/>
      <c r="I80" s="160"/>
      <c r="J80" s="160"/>
      <c r="K80" s="160"/>
      <c r="L80" s="159"/>
      <c r="M80" s="160"/>
      <c r="N80" s="160"/>
      <c r="O80" s="160"/>
      <c r="P80" s="160"/>
      <c r="Q80" s="159"/>
      <c r="R80" s="159"/>
      <c r="S80" s="159"/>
      <c r="T80" s="159"/>
      <c r="U80" s="159"/>
      <c r="V80" s="160"/>
      <c r="W80" s="160"/>
      <c r="X80" s="160"/>
      <c r="Y80" s="160"/>
      <c r="Z80" s="159"/>
      <c r="AA80" s="160"/>
      <c r="AB80" s="160"/>
      <c r="AC80" s="159"/>
      <c r="AD80" s="159"/>
      <c r="AE80" s="160"/>
      <c r="AF80" s="160"/>
      <c r="AG80" s="160"/>
      <c r="AH80" s="160"/>
      <c r="AI80" s="160"/>
      <c r="AJ80" s="168"/>
      <c r="AK80"/>
      <c r="AL80" s="364"/>
      <c r="AM80" s="364"/>
      <c r="AN80" s="364"/>
      <c r="AO80" t="s">
        <v>502</v>
      </c>
      <c r="AP80" t="str">
        <f t="shared" si="71"/>
        <v/>
      </c>
      <c r="AQ80" t="s">
        <v>502</v>
      </c>
      <c r="AR80" s="228" t="str">
        <f t="shared" si="72"/>
        <v/>
      </c>
      <c r="AS80" s="229" t="str">
        <f t="shared" si="73"/>
        <v/>
      </c>
      <c r="AT80" s="229" t="str">
        <f t="shared" si="74"/>
        <v/>
      </c>
      <c r="AU80" s="229" t="str">
        <f t="shared" si="75"/>
        <v/>
      </c>
      <c r="AV80" s="229" t="str">
        <f t="shared" si="76"/>
        <v/>
      </c>
      <c r="AW80" s="229" t="str">
        <f t="shared" si="77"/>
        <v/>
      </c>
      <c r="AX80" s="229" t="str">
        <f t="shared" si="78"/>
        <v/>
      </c>
      <c r="AY80" s="229" t="str">
        <f t="shared" si="79"/>
        <v/>
      </c>
      <c r="AZ80" s="229" t="str">
        <f t="shared" si="80"/>
        <v/>
      </c>
      <c r="BA80" s="229" t="str">
        <f t="shared" si="81"/>
        <v/>
      </c>
      <c r="BB80" s="229" t="str">
        <f t="shared" si="82"/>
        <v/>
      </c>
      <c r="BC80" s="229" t="str">
        <f t="shared" si="83"/>
        <v/>
      </c>
      <c r="BD80" s="229" t="str">
        <f t="shared" si="84"/>
        <v/>
      </c>
      <c r="BE80" s="229" t="str">
        <f t="shared" si="85"/>
        <v/>
      </c>
      <c r="BF80" s="229" t="str">
        <f t="shared" si="86"/>
        <v/>
      </c>
      <c r="BG80" s="229" t="str">
        <f t="shared" si="87"/>
        <v/>
      </c>
      <c r="BH80" s="229" t="str">
        <f t="shared" si="88"/>
        <v/>
      </c>
      <c r="BI80" s="229" t="str">
        <f t="shared" si="89"/>
        <v/>
      </c>
      <c r="BJ80" s="229" t="str">
        <f t="shared" si="90"/>
        <v/>
      </c>
      <c r="BK80" s="229" t="str">
        <f t="shared" si="91"/>
        <v/>
      </c>
      <c r="BL80" s="229" t="str">
        <f t="shared" si="92"/>
        <v/>
      </c>
      <c r="BM80" s="229" t="str">
        <f t="shared" si="93"/>
        <v/>
      </c>
      <c r="BN80" s="229" t="str">
        <f t="shared" si="94"/>
        <v/>
      </c>
      <c r="BO80" s="229" t="str">
        <f t="shared" si="95"/>
        <v/>
      </c>
      <c r="BP80" s="229" t="str">
        <f t="shared" si="96"/>
        <v/>
      </c>
      <c r="BQ80" s="229" t="str">
        <f t="shared" si="97"/>
        <v/>
      </c>
      <c r="BR80" s="229" t="str">
        <f t="shared" si="98"/>
        <v/>
      </c>
      <c r="BS80" s="229" t="str">
        <f t="shared" si="99"/>
        <v/>
      </c>
      <c r="BT80" s="229" t="str">
        <f t="shared" si="100"/>
        <v/>
      </c>
      <c r="BU80" s="229" t="str">
        <f t="shared" si="101"/>
        <v/>
      </c>
      <c r="BV80" s="229" t="str">
        <f t="shared" si="102"/>
        <v/>
      </c>
      <c r="BW80" s="229" t="str">
        <f t="shared" si="103"/>
        <v/>
      </c>
      <c r="BX80" s="230" t="str">
        <f t="shared" si="104"/>
        <v/>
      </c>
    </row>
    <row r="81" spans="2:76" ht="13.7" customHeight="1" x14ac:dyDescent="0.2">
      <c r="B81" s="231"/>
      <c r="C81" s="159"/>
      <c r="D81" s="160"/>
      <c r="E81" s="160"/>
      <c r="F81" s="160"/>
      <c r="G81" s="160"/>
      <c r="H81" s="160"/>
      <c r="I81" s="160"/>
      <c r="J81" s="160"/>
      <c r="K81" s="160"/>
      <c r="L81" s="159"/>
      <c r="M81" s="160"/>
      <c r="N81" s="160"/>
      <c r="O81" s="160"/>
      <c r="P81" s="160"/>
      <c r="Q81" s="159"/>
      <c r="R81" s="159"/>
      <c r="S81" s="159"/>
      <c r="T81" s="159"/>
      <c r="U81" s="159"/>
      <c r="V81" s="160"/>
      <c r="W81" s="160"/>
      <c r="X81" s="160"/>
      <c r="Y81" s="160"/>
      <c r="Z81" s="159"/>
      <c r="AA81" s="160"/>
      <c r="AB81" s="160"/>
      <c r="AC81" s="159"/>
      <c r="AD81" s="159"/>
      <c r="AE81" s="160"/>
      <c r="AF81" s="160"/>
      <c r="AG81" s="160"/>
      <c r="AH81" s="160"/>
      <c r="AI81" s="160"/>
      <c r="AJ81" s="168"/>
      <c r="AK81"/>
      <c r="AL81" s="364" t="s">
        <v>562</v>
      </c>
      <c r="AM81" s="364"/>
      <c r="AN81" s="364"/>
      <c r="AO81" t="s">
        <v>502</v>
      </c>
      <c r="AP81" t="str">
        <f t="shared" si="71"/>
        <v/>
      </c>
      <c r="AQ81" t="s">
        <v>502</v>
      </c>
      <c r="AR81" s="228" t="str">
        <f t="shared" si="72"/>
        <v/>
      </c>
      <c r="AS81" s="229" t="str">
        <f t="shared" si="73"/>
        <v/>
      </c>
      <c r="AT81" s="229" t="str">
        <f t="shared" si="74"/>
        <v/>
      </c>
      <c r="AU81" s="229" t="str">
        <f t="shared" si="75"/>
        <v/>
      </c>
      <c r="AV81" s="229" t="str">
        <f t="shared" si="76"/>
        <v/>
      </c>
      <c r="AW81" s="229" t="str">
        <f t="shared" si="77"/>
        <v/>
      </c>
      <c r="AX81" s="229" t="str">
        <f t="shared" si="78"/>
        <v/>
      </c>
      <c r="AY81" s="229" t="str">
        <f t="shared" si="79"/>
        <v/>
      </c>
      <c r="AZ81" s="229" t="str">
        <f t="shared" si="80"/>
        <v/>
      </c>
      <c r="BA81" s="229" t="str">
        <f t="shared" si="81"/>
        <v/>
      </c>
      <c r="BB81" s="229" t="str">
        <f t="shared" si="82"/>
        <v/>
      </c>
      <c r="BC81" s="229" t="str">
        <f t="shared" si="83"/>
        <v/>
      </c>
      <c r="BD81" s="229" t="str">
        <f t="shared" si="84"/>
        <v/>
      </c>
      <c r="BE81" s="229" t="str">
        <f t="shared" si="85"/>
        <v/>
      </c>
      <c r="BF81" s="229" t="str">
        <f t="shared" si="86"/>
        <v/>
      </c>
      <c r="BG81" s="229" t="str">
        <f t="shared" si="87"/>
        <v/>
      </c>
      <c r="BH81" s="229" t="str">
        <f t="shared" si="88"/>
        <v/>
      </c>
      <c r="BI81" s="229" t="str">
        <f t="shared" si="89"/>
        <v/>
      </c>
      <c r="BJ81" s="229" t="str">
        <f t="shared" si="90"/>
        <v/>
      </c>
      <c r="BK81" s="229" t="str">
        <f t="shared" si="91"/>
        <v/>
      </c>
      <c r="BL81" s="229" t="str">
        <f t="shared" si="92"/>
        <v/>
      </c>
      <c r="BM81" s="229" t="str">
        <f t="shared" si="93"/>
        <v/>
      </c>
      <c r="BN81" s="229" t="str">
        <f t="shared" si="94"/>
        <v/>
      </c>
      <c r="BO81" s="229" t="str">
        <f t="shared" si="95"/>
        <v/>
      </c>
      <c r="BP81" s="229" t="str">
        <f t="shared" si="96"/>
        <v/>
      </c>
      <c r="BQ81" s="229" t="str">
        <f t="shared" si="97"/>
        <v/>
      </c>
      <c r="BR81" s="229" t="str">
        <f t="shared" si="98"/>
        <v/>
      </c>
      <c r="BS81" s="229" t="str">
        <f t="shared" si="99"/>
        <v/>
      </c>
      <c r="BT81" s="229" t="str">
        <f t="shared" si="100"/>
        <v/>
      </c>
      <c r="BU81" s="229" t="str">
        <f t="shared" si="101"/>
        <v/>
      </c>
      <c r="BV81" s="229" t="str">
        <f t="shared" si="102"/>
        <v/>
      </c>
      <c r="BW81" s="229" t="str">
        <f t="shared" si="103"/>
        <v/>
      </c>
      <c r="BX81" s="230" t="str">
        <f t="shared" si="104"/>
        <v/>
      </c>
    </row>
    <row r="82" spans="2:76" ht="13.7" customHeight="1" x14ac:dyDescent="0.2">
      <c r="B82" s="192" t="s">
        <v>574</v>
      </c>
      <c r="C82" s="157">
        <v>32</v>
      </c>
      <c r="D82" s="161"/>
      <c r="E82" s="161"/>
      <c r="F82" s="161"/>
      <c r="G82" s="161"/>
      <c r="H82" s="161"/>
      <c r="I82" s="161"/>
      <c r="J82" s="161"/>
      <c r="K82" s="161"/>
      <c r="L82" s="193"/>
      <c r="M82" s="161"/>
      <c r="N82" s="161"/>
      <c r="O82" s="161"/>
      <c r="P82" s="161"/>
      <c r="Q82" s="157"/>
      <c r="R82" s="194"/>
      <c r="S82" s="193"/>
      <c r="T82" s="161"/>
      <c r="U82" s="157"/>
      <c r="V82" s="161"/>
      <c r="W82" s="161"/>
      <c r="X82" s="161"/>
      <c r="Y82" s="161">
        <v>16</v>
      </c>
      <c r="Z82" s="193">
        <v>8</v>
      </c>
      <c r="AA82" s="161">
        <v>16</v>
      </c>
      <c r="AB82" s="161"/>
      <c r="AC82" s="157"/>
      <c r="AD82" s="194"/>
      <c r="AE82" s="161">
        <v>8</v>
      </c>
      <c r="AF82" s="161"/>
      <c r="AG82" s="161"/>
      <c r="AH82" s="161"/>
      <c r="AI82" s="161"/>
      <c r="AJ82" s="168"/>
      <c r="AK82"/>
      <c r="AL82" s="191"/>
      <c r="AM82" s="191"/>
      <c r="AN82" s="191" t="e">
        <f t="shared" ref="AN82:AN128" ca="1" si="105">STRJOIN(AR82:BX82,"")</f>
        <v>#NAME?</v>
      </c>
      <c r="AO82" t="s">
        <v>502</v>
      </c>
      <c r="AP82" t="str">
        <f t="shared" si="71"/>
        <v>&lt;Delete BuildingType="BUILDING_ALHAMBRA" /&gt;</v>
      </c>
      <c r="AQ82" t="s">
        <v>502</v>
      </c>
      <c r="AR82" s="228" t="str">
        <f t="shared" si="72"/>
        <v xml:space="preserve">&lt;Row&gt;&lt;BuildingType&gt;BUILDING_ALHAMBRA&lt;/BuildingType&gt;                 &lt;FlavorType&gt;FLAVOR_MILITARY_TRAINING&lt;/FlavorType&gt;        &lt;Flavor&gt;32&lt;/Flavor&gt;&lt;/Row&gt; </v>
      </c>
      <c r="AS82" s="229" t="str">
        <f t="shared" si="73"/>
        <v/>
      </c>
      <c r="AT82" s="229" t="str">
        <f t="shared" si="74"/>
        <v/>
      </c>
      <c r="AU82" s="229" t="str">
        <f t="shared" si="75"/>
        <v/>
      </c>
      <c r="AV82" s="229" t="str">
        <f t="shared" si="76"/>
        <v/>
      </c>
      <c r="AW82" s="229" t="str">
        <f t="shared" si="77"/>
        <v/>
      </c>
      <c r="AX82" s="229" t="str">
        <f t="shared" si="78"/>
        <v/>
      </c>
      <c r="AY82" s="229" t="str">
        <f t="shared" si="79"/>
        <v/>
      </c>
      <c r="AZ82" s="229" t="str">
        <f t="shared" si="80"/>
        <v/>
      </c>
      <c r="BA82" s="229" t="str">
        <f t="shared" si="81"/>
        <v/>
      </c>
      <c r="BB82" s="229" t="str">
        <f t="shared" si="82"/>
        <v/>
      </c>
      <c r="BC82" s="229" t="str">
        <f t="shared" si="83"/>
        <v/>
      </c>
      <c r="BD82" s="229" t="str">
        <f t="shared" si="84"/>
        <v/>
      </c>
      <c r="BE82" s="229" t="str">
        <f t="shared" si="85"/>
        <v/>
      </c>
      <c r="BF82" s="229" t="str">
        <f t="shared" si="86"/>
        <v/>
      </c>
      <c r="BG82" s="229" t="str">
        <f t="shared" si="87"/>
        <v/>
      </c>
      <c r="BH82" s="229" t="str">
        <f t="shared" si="88"/>
        <v/>
      </c>
      <c r="BI82" s="229" t="str">
        <f t="shared" si="89"/>
        <v/>
      </c>
      <c r="BJ82" s="229" t="str">
        <f t="shared" si="90"/>
        <v/>
      </c>
      <c r="BK82" s="229" t="str">
        <f t="shared" si="91"/>
        <v/>
      </c>
      <c r="BL82" s="229" t="str">
        <f t="shared" si="92"/>
        <v/>
      </c>
      <c r="BM82" s="229" t="str">
        <f t="shared" si="93"/>
        <v/>
      </c>
      <c r="BN82" s="229" t="str">
        <f t="shared" si="94"/>
        <v xml:space="preserve">&lt;Row&gt;&lt;BuildingType&gt;BUILDING_ALHAMBRA&lt;/BuildingType&gt;                 &lt;FlavorType&gt;FLAVOR_CULTURE&lt;/FlavorType&gt;                  &lt;Flavor&gt;16&lt;/Flavor&gt;&lt;/Row&gt; </v>
      </c>
      <c r="BO82" s="229" t="str">
        <f t="shared" si="95"/>
        <v xml:space="preserve">&lt;Row&gt;&lt;BuildingType&gt;BUILDING_ALHAMBRA&lt;/BuildingType&gt;                 &lt;FlavorType&gt;FLAVOR_GREAT_PEOPLE&lt;/FlavorType&gt;             &lt;Flavor&gt;8&lt;/Flavor&gt;&lt;/Row&gt;  </v>
      </c>
      <c r="BP82" s="229" t="str">
        <f t="shared" si="96"/>
        <v xml:space="preserve">&lt;Row&gt;&lt;BuildingType&gt;BUILDING_ALHAMBRA&lt;/BuildingType&gt;                 &lt;FlavorType&gt;FLAVOR_CITY_DEFENSE&lt;/FlavorType&gt;             &lt;Flavor&gt;16&lt;/Flavor&gt;&lt;/Row&gt; </v>
      </c>
      <c r="BQ82" s="229" t="str">
        <f t="shared" si="97"/>
        <v/>
      </c>
      <c r="BR82" s="229" t="str">
        <f t="shared" si="98"/>
        <v/>
      </c>
      <c r="BS82" s="229" t="str">
        <f t="shared" si="99"/>
        <v/>
      </c>
      <c r="BT82" s="229" t="str">
        <f t="shared" si="100"/>
        <v xml:space="preserve">&lt;Row&gt;&lt;BuildingType&gt;BUILDING_ALHAMBRA&lt;/BuildingType&gt;                 &lt;FlavorType&gt;FLAVOR_WONDER&lt;/FlavorType&gt;                   &lt;Flavor&gt;8&lt;/Flavor&gt;&lt;/Row&gt;  </v>
      </c>
      <c r="BU82" s="229" t="str">
        <f t="shared" si="101"/>
        <v/>
      </c>
      <c r="BV82" s="229" t="str">
        <f t="shared" si="102"/>
        <v/>
      </c>
      <c r="BW82" s="229" t="str">
        <f t="shared" si="103"/>
        <v/>
      </c>
      <c r="BX82" s="230" t="str">
        <f t="shared" si="104"/>
        <v/>
      </c>
    </row>
    <row r="83" spans="2:76" ht="13.7" customHeight="1" x14ac:dyDescent="0.2">
      <c r="B83" s="192" t="s">
        <v>575</v>
      </c>
      <c r="C83" s="157"/>
      <c r="D83" s="161"/>
      <c r="E83" s="161"/>
      <c r="F83" s="161"/>
      <c r="G83" s="161"/>
      <c r="H83" s="161"/>
      <c r="I83" s="161"/>
      <c r="J83" s="161"/>
      <c r="K83" s="161"/>
      <c r="L83" s="193"/>
      <c r="M83" s="161"/>
      <c r="N83" s="161"/>
      <c r="O83" s="161"/>
      <c r="P83" s="161"/>
      <c r="Q83" s="157"/>
      <c r="R83" s="194"/>
      <c r="S83" s="193"/>
      <c r="T83" s="157"/>
      <c r="U83" s="157"/>
      <c r="V83" s="161"/>
      <c r="W83" s="161"/>
      <c r="X83" s="161"/>
      <c r="Y83" s="161"/>
      <c r="Z83" s="193">
        <v>16</v>
      </c>
      <c r="AA83" s="161"/>
      <c r="AB83" s="161"/>
      <c r="AC83" s="157"/>
      <c r="AD83" s="194"/>
      <c r="AE83" s="161">
        <v>16</v>
      </c>
      <c r="AF83" s="161">
        <v>32</v>
      </c>
      <c r="AG83" s="161"/>
      <c r="AH83" s="161"/>
      <c r="AI83" s="161"/>
      <c r="AJ83" s="168"/>
      <c r="AK83"/>
      <c r="AL83" s="191"/>
      <c r="AM83" s="191"/>
      <c r="AN83" s="191" t="e">
        <f t="shared" ca="1" si="105"/>
        <v>#NAME?</v>
      </c>
      <c r="AO83" t="s">
        <v>502</v>
      </c>
      <c r="AP83" t="str">
        <f t="shared" si="71"/>
        <v>&lt;Delete BuildingType="BUILDING_ANGKOR_WAT" /&gt;</v>
      </c>
      <c r="AQ83" t="s">
        <v>502</v>
      </c>
      <c r="AR83" s="228" t="str">
        <f t="shared" si="72"/>
        <v/>
      </c>
      <c r="AS83" s="229" t="str">
        <f t="shared" si="73"/>
        <v/>
      </c>
      <c r="AT83" s="229" t="str">
        <f t="shared" si="74"/>
        <v/>
      </c>
      <c r="AU83" s="229" t="str">
        <f t="shared" si="75"/>
        <v/>
      </c>
      <c r="AV83" s="229" t="str">
        <f t="shared" si="76"/>
        <v/>
      </c>
      <c r="AW83" s="229" t="str">
        <f t="shared" si="77"/>
        <v/>
      </c>
      <c r="AX83" s="229" t="str">
        <f t="shared" si="78"/>
        <v/>
      </c>
      <c r="AY83" s="229" t="str">
        <f t="shared" si="79"/>
        <v/>
      </c>
      <c r="AZ83" s="229" t="str">
        <f t="shared" si="80"/>
        <v/>
      </c>
      <c r="BA83" s="229" t="str">
        <f t="shared" si="81"/>
        <v/>
      </c>
      <c r="BB83" s="229" t="str">
        <f t="shared" si="82"/>
        <v/>
      </c>
      <c r="BC83" s="229" t="str">
        <f t="shared" si="83"/>
        <v/>
      </c>
      <c r="BD83" s="229" t="str">
        <f t="shared" si="84"/>
        <v/>
      </c>
      <c r="BE83" s="229" t="str">
        <f t="shared" si="85"/>
        <v/>
      </c>
      <c r="BF83" s="229" t="str">
        <f t="shared" si="86"/>
        <v/>
      </c>
      <c r="BG83" s="229" t="str">
        <f t="shared" si="87"/>
        <v/>
      </c>
      <c r="BH83" s="229" t="str">
        <f t="shared" si="88"/>
        <v/>
      </c>
      <c r="BI83" s="229" t="str">
        <f t="shared" si="89"/>
        <v/>
      </c>
      <c r="BJ83" s="229" t="str">
        <f t="shared" si="90"/>
        <v/>
      </c>
      <c r="BK83" s="229" t="str">
        <f t="shared" si="91"/>
        <v/>
      </c>
      <c r="BL83" s="229" t="str">
        <f t="shared" si="92"/>
        <v/>
      </c>
      <c r="BM83" s="229" t="str">
        <f t="shared" si="93"/>
        <v/>
      </c>
      <c r="BN83" s="229" t="str">
        <f t="shared" si="94"/>
        <v/>
      </c>
      <c r="BO83" s="229" t="str">
        <f t="shared" si="95"/>
        <v xml:space="preserve">&lt;Row&gt;&lt;BuildingType&gt;BUILDING_ANGKOR_WAT&lt;/BuildingType&gt;               &lt;FlavorType&gt;FLAVOR_GREAT_PEOPLE&lt;/FlavorType&gt;             &lt;Flavor&gt;16&lt;/Flavor&gt;&lt;/Row&gt; </v>
      </c>
      <c r="BP83" s="229" t="str">
        <f t="shared" si="96"/>
        <v/>
      </c>
      <c r="BQ83" s="229" t="str">
        <f t="shared" si="97"/>
        <v/>
      </c>
      <c r="BR83" s="229" t="str">
        <f t="shared" si="98"/>
        <v/>
      </c>
      <c r="BS83" s="229" t="str">
        <f t="shared" si="99"/>
        <v/>
      </c>
      <c r="BT83" s="229" t="str">
        <f t="shared" si="100"/>
        <v xml:space="preserve">&lt;Row&gt;&lt;BuildingType&gt;BUILDING_ANGKOR_WAT&lt;/BuildingType&gt;               &lt;FlavorType&gt;FLAVOR_WONDER&lt;/FlavorType&gt;                   &lt;Flavor&gt;16&lt;/Flavor&gt;&lt;/Row&gt; </v>
      </c>
      <c r="BU83" s="229" t="str">
        <f t="shared" si="101"/>
        <v xml:space="preserve">&lt;Row&gt;&lt;BuildingType&gt;BUILDING_ANGKOR_WAT&lt;/BuildingType&gt;               &lt;FlavorType&gt;FLAVOR_DIPLOMACY&lt;/FlavorType&gt;                &lt;Flavor&gt;32&lt;/Flavor&gt;&lt;/Row&gt; </v>
      </c>
      <c r="BV83" s="229" t="str">
        <f t="shared" si="102"/>
        <v/>
      </c>
      <c r="BW83" s="229" t="str">
        <f t="shared" si="103"/>
        <v/>
      </c>
      <c r="BX83" s="230" t="str">
        <f t="shared" si="104"/>
        <v/>
      </c>
    </row>
    <row r="84" spans="2:76" ht="13.7" customHeight="1" x14ac:dyDescent="0.2">
      <c r="B84" s="192" t="s">
        <v>576</v>
      </c>
      <c r="C84" s="157"/>
      <c r="D84" s="161"/>
      <c r="E84" s="161"/>
      <c r="F84" s="161"/>
      <c r="G84" s="161"/>
      <c r="H84" s="161"/>
      <c r="I84" s="161"/>
      <c r="J84" s="161"/>
      <c r="K84" s="161"/>
      <c r="L84" s="193"/>
      <c r="M84" s="161"/>
      <c r="N84" s="161"/>
      <c r="O84" s="161"/>
      <c r="P84" s="161"/>
      <c r="Q84" s="157"/>
      <c r="R84" s="194"/>
      <c r="S84" s="193"/>
      <c r="T84" s="157"/>
      <c r="U84" s="157"/>
      <c r="V84" s="161"/>
      <c r="W84" s="161">
        <v>32</v>
      </c>
      <c r="X84" s="161"/>
      <c r="Y84" s="161"/>
      <c r="Z84" s="193">
        <v>16</v>
      </c>
      <c r="AA84" s="161"/>
      <c r="AB84" s="161"/>
      <c r="AC84" s="157"/>
      <c r="AD84" s="194"/>
      <c r="AE84" s="161">
        <v>16</v>
      </c>
      <c r="AF84" s="161"/>
      <c r="AG84" s="161"/>
      <c r="AH84" s="161"/>
      <c r="AI84" s="161"/>
      <c r="AJ84" s="168"/>
      <c r="AL84" s="191"/>
      <c r="AM84" s="191"/>
      <c r="AN84" s="191" t="e">
        <f t="shared" ca="1" si="105"/>
        <v>#NAME?</v>
      </c>
      <c r="AO84" t="s">
        <v>502</v>
      </c>
      <c r="AP84" t="str">
        <f t="shared" si="71"/>
        <v>&lt;Delete BuildingType="BUILDING_BANAUE_RICE_TERRACES" /&gt;</v>
      </c>
      <c r="AQ84" t="s">
        <v>502</v>
      </c>
      <c r="AR84" s="228" t="str">
        <f t="shared" si="72"/>
        <v/>
      </c>
      <c r="AS84" s="229" t="str">
        <f t="shared" si="73"/>
        <v/>
      </c>
      <c r="AT84" s="229" t="str">
        <f t="shared" si="74"/>
        <v/>
      </c>
      <c r="AU84" s="229" t="str">
        <f t="shared" si="75"/>
        <v/>
      </c>
      <c r="AV84" s="229" t="str">
        <f t="shared" si="76"/>
        <v/>
      </c>
      <c r="AW84" s="229" t="str">
        <f t="shared" si="77"/>
        <v/>
      </c>
      <c r="AX84" s="229" t="str">
        <f t="shared" si="78"/>
        <v/>
      </c>
      <c r="AY84" s="229" t="str">
        <f t="shared" si="79"/>
        <v/>
      </c>
      <c r="AZ84" s="229" t="str">
        <f t="shared" si="80"/>
        <v/>
      </c>
      <c r="BA84" s="229" t="str">
        <f t="shared" si="81"/>
        <v/>
      </c>
      <c r="BB84" s="229" t="str">
        <f t="shared" si="82"/>
        <v/>
      </c>
      <c r="BC84" s="229" t="str">
        <f t="shared" si="83"/>
        <v/>
      </c>
      <c r="BD84" s="229" t="str">
        <f t="shared" si="84"/>
        <v/>
      </c>
      <c r="BE84" s="229" t="str">
        <f t="shared" si="85"/>
        <v/>
      </c>
      <c r="BF84" s="229" t="str">
        <f t="shared" si="86"/>
        <v/>
      </c>
      <c r="BG84" s="229" t="str">
        <f t="shared" si="87"/>
        <v/>
      </c>
      <c r="BH84" s="229" t="str">
        <f t="shared" si="88"/>
        <v/>
      </c>
      <c r="BI84" s="229" t="str">
        <f t="shared" si="89"/>
        <v/>
      </c>
      <c r="BJ84" s="229" t="str">
        <f t="shared" si="90"/>
        <v/>
      </c>
      <c r="BK84" s="229" t="str">
        <f t="shared" si="91"/>
        <v/>
      </c>
      <c r="BL84" s="229" t="str">
        <f t="shared" si="92"/>
        <v xml:space="preserve">&lt;Row&gt;&lt;BuildingType&gt;BUILDING_BANAUE_RICE_TERRACES&lt;/BuildingType&gt;     &lt;FlavorType&gt;FLAVOR_GROWTH&lt;/FlavorType&gt;                   &lt;Flavor&gt;32&lt;/Flavor&gt;&lt;/Row&gt; </v>
      </c>
      <c r="BM84" s="229" t="str">
        <f t="shared" si="93"/>
        <v/>
      </c>
      <c r="BN84" s="229" t="str">
        <f t="shared" si="94"/>
        <v/>
      </c>
      <c r="BO84" s="229" t="str">
        <f t="shared" si="95"/>
        <v xml:space="preserve">&lt;Row&gt;&lt;BuildingType&gt;BUILDING_BANAUE_RICE_TERRACES&lt;/BuildingType&gt;     &lt;FlavorType&gt;FLAVOR_GREAT_PEOPLE&lt;/FlavorType&gt;             &lt;Flavor&gt;16&lt;/Flavor&gt;&lt;/Row&gt; </v>
      </c>
      <c r="BP84" s="229" t="str">
        <f t="shared" si="96"/>
        <v/>
      </c>
      <c r="BQ84" s="229" t="str">
        <f t="shared" si="97"/>
        <v/>
      </c>
      <c r="BR84" s="229" t="str">
        <f t="shared" si="98"/>
        <v/>
      </c>
      <c r="BS84" s="229" t="str">
        <f t="shared" si="99"/>
        <v/>
      </c>
      <c r="BT84" s="229" t="str">
        <f t="shared" si="100"/>
        <v xml:space="preserve">&lt;Row&gt;&lt;BuildingType&gt;BUILDING_BANAUE_RICE_TERRACES&lt;/BuildingType&gt;     &lt;FlavorType&gt;FLAVOR_WONDER&lt;/FlavorType&gt;                   &lt;Flavor&gt;16&lt;/Flavor&gt;&lt;/Row&gt; </v>
      </c>
      <c r="BU84" s="229" t="str">
        <f t="shared" si="101"/>
        <v/>
      </c>
      <c r="BV84" s="229" t="str">
        <f t="shared" si="102"/>
        <v/>
      </c>
      <c r="BW84" s="229" t="str">
        <f t="shared" si="103"/>
        <v/>
      </c>
      <c r="BX84" s="230" t="str">
        <f t="shared" si="104"/>
        <v/>
      </c>
    </row>
    <row r="85" spans="2:76" ht="13.7" customHeight="1" x14ac:dyDescent="0.2">
      <c r="B85" s="192" t="s">
        <v>577</v>
      </c>
      <c r="C85" s="157"/>
      <c r="D85" s="161">
        <v>8</v>
      </c>
      <c r="E85" s="161"/>
      <c r="F85" s="161"/>
      <c r="G85" s="161"/>
      <c r="H85" s="161"/>
      <c r="I85" s="161"/>
      <c r="J85" s="161"/>
      <c r="K85" s="161"/>
      <c r="L85" s="193"/>
      <c r="M85" s="161"/>
      <c r="N85" s="161"/>
      <c r="O85" s="161"/>
      <c r="P85" s="161"/>
      <c r="Q85" s="157"/>
      <c r="R85" s="194"/>
      <c r="S85" s="193">
        <v>16</v>
      </c>
      <c r="T85" s="157"/>
      <c r="U85" s="157"/>
      <c r="V85" s="161">
        <v>32</v>
      </c>
      <c r="W85" s="161"/>
      <c r="X85" s="161"/>
      <c r="Y85" s="161"/>
      <c r="Z85" s="193">
        <v>8</v>
      </c>
      <c r="AA85" s="161"/>
      <c r="AB85" s="161"/>
      <c r="AC85" s="157"/>
      <c r="AD85" s="194"/>
      <c r="AE85" s="161">
        <v>8</v>
      </c>
      <c r="AF85" s="161"/>
      <c r="AG85" s="161"/>
      <c r="AH85" s="161"/>
      <c r="AI85" s="161"/>
      <c r="AJ85" s="168"/>
      <c r="AL85" s="191"/>
      <c r="AM85" s="191"/>
      <c r="AN85" s="191" t="e">
        <f t="shared" ca="1" si="105"/>
        <v>#NAME?</v>
      </c>
      <c r="AO85" t="s">
        <v>502</v>
      </c>
      <c r="AP85" t="str">
        <f t="shared" si="71"/>
        <v>&lt;Delete BuildingType="BUILDING_BIG_BEN" /&gt;</v>
      </c>
      <c r="AQ85" t="s">
        <v>502</v>
      </c>
      <c r="AR85" s="228" t="str">
        <f t="shared" si="72"/>
        <v/>
      </c>
      <c r="AS85" s="229" t="str">
        <f t="shared" si="73"/>
        <v xml:space="preserve">&lt;Row&gt;&lt;BuildingType&gt;BUILDING_BIG_BEN&lt;/BuildingType&gt;                  &lt;FlavorType&gt;FLAVOR_OFFENSE&lt;/FlavorType&gt;                  &lt;Flavor&gt;8&lt;/Flavor&gt;&lt;/Row&gt;  </v>
      </c>
      <c r="AT85" s="229" t="str">
        <f t="shared" si="74"/>
        <v/>
      </c>
      <c r="AU85" s="229" t="str">
        <f t="shared" si="75"/>
        <v/>
      </c>
      <c r="AV85" s="229" t="str">
        <f t="shared" si="76"/>
        <v/>
      </c>
      <c r="AW85" s="229" t="str">
        <f t="shared" si="77"/>
        <v/>
      </c>
      <c r="AX85" s="229" t="str">
        <f t="shared" si="78"/>
        <v/>
      </c>
      <c r="AY85" s="229" t="str">
        <f t="shared" si="79"/>
        <v/>
      </c>
      <c r="AZ85" s="229" t="str">
        <f t="shared" si="80"/>
        <v/>
      </c>
      <c r="BA85" s="229" t="str">
        <f t="shared" si="81"/>
        <v/>
      </c>
      <c r="BB85" s="229" t="str">
        <f t="shared" si="82"/>
        <v/>
      </c>
      <c r="BC85" s="229" t="str">
        <f t="shared" si="83"/>
        <v/>
      </c>
      <c r="BD85" s="229" t="str">
        <f t="shared" si="84"/>
        <v/>
      </c>
      <c r="BE85" s="229" t="str">
        <f t="shared" si="85"/>
        <v/>
      </c>
      <c r="BF85" s="229" t="str">
        <f t="shared" si="86"/>
        <v/>
      </c>
      <c r="BG85" s="229" t="str">
        <f t="shared" si="87"/>
        <v/>
      </c>
      <c r="BH85" s="229" t="str">
        <f t="shared" si="88"/>
        <v xml:space="preserve">&lt;Row&gt;&lt;BuildingType&gt;BUILDING_BIG_BEN&lt;/BuildingType&gt;                  &lt;FlavorType&gt;FLAVOR_EXPANSION&lt;/FlavorType&gt;                &lt;Flavor&gt;16&lt;/Flavor&gt;&lt;/Row&gt; </v>
      </c>
      <c r="BI85" s="229" t="str">
        <f t="shared" si="89"/>
        <v/>
      </c>
      <c r="BJ85" s="229" t="str">
        <f t="shared" si="90"/>
        <v/>
      </c>
      <c r="BK85" s="229" t="str">
        <f t="shared" si="91"/>
        <v xml:space="preserve">&lt;Row&gt;&lt;BuildingType&gt;BUILDING_BIG_BEN&lt;/BuildingType&gt;                  &lt;FlavorType&gt;FLAVOR_GOLD&lt;/FlavorType&gt;                     &lt;Flavor&gt;32&lt;/Flavor&gt;&lt;/Row&gt; </v>
      </c>
      <c r="BL85" s="229" t="str">
        <f t="shared" si="92"/>
        <v/>
      </c>
      <c r="BM85" s="229" t="str">
        <f t="shared" si="93"/>
        <v/>
      </c>
      <c r="BN85" s="229" t="str">
        <f t="shared" si="94"/>
        <v/>
      </c>
      <c r="BO85" s="229" t="str">
        <f t="shared" si="95"/>
        <v xml:space="preserve">&lt;Row&gt;&lt;BuildingType&gt;BUILDING_BIG_BEN&lt;/BuildingType&gt;                  &lt;FlavorType&gt;FLAVOR_GREAT_PEOPLE&lt;/FlavorType&gt;             &lt;Flavor&gt;8&lt;/Flavor&gt;&lt;/Row&gt;  </v>
      </c>
      <c r="BP85" s="229" t="str">
        <f t="shared" si="96"/>
        <v/>
      </c>
      <c r="BQ85" s="229" t="str">
        <f t="shared" si="97"/>
        <v/>
      </c>
      <c r="BR85" s="229" t="str">
        <f t="shared" si="98"/>
        <v/>
      </c>
      <c r="BS85" s="229" t="str">
        <f t="shared" si="99"/>
        <v/>
      </c>
      <c r="BT85" s="229" t="str">
        <f t="shared" si="100"/>
        <v xml:space="preserve">&lt;Row&gt;&lt;BuildingType&gt;BUILDING_BIG_BEN&lt;/BuildingType&gt;                  &lt;FlavorType&gt;FLAVOR_WONDER&lt;/FlavorType&gt;                   &lt;Flavor&gt;8&lt;/Flavor&gt;&lt;/Row&gt;  </v>
      </c>
      <c r="BU85" s="229" t="str">
        <f t="shared" si="101"/>
        <v/>
      </c>
      <c r="BV85" s="229" t="str">
        <f t="shared" si="102"/>
        <v/>
      </c>
      <c r="BW85" s="229" t="str">
        <f t="shared" si="103"/>
        <v/>
      </c>
      <c r="BX85" s="230" t="str">
        <f t="shared" si="104"/>
        <v/>
      </c>
    </row>
    <row r="86" spans="2:76" ht="13.7" customHeight="1" x14ac:dyDescent="0.2">
      <c r="B86" s="206" t="s">
        <v>578</v>
      </c>
      <c r="C86" s="207">
        <v>32</v>
      </c>
      <c r="D86" s="208"/>
      <c r="E86" s="208"/>
      <c r="F86" s="208"/>
      <c r="G86" s="208"/>
      <c r="H86" s="208"/>
      <c r="I86" s="208"/>
      <c r="J86" s="208"/>
      <c r="K86" s="208"/>
      <c r="L86" s="209"/>
      <c r="M86" s="208"/>
      <c r="N86" s="208"/>
      <c r="O86" s="208"/>
      <c r="P86" s="208"/>
      <c r="Q86" s="207"/>
      <c r="R86" s="210"/>
      <c r="S86" s="209"/>
      <c r="T86" s="207"/>
      <c r="U86" s="207"/>
      <c r="V86" s="208"/>
      <c r="W86" s="208"/>
      <c r="X86" s="208"/>
      <c r="Y86" s="208"/>
      <c r="Z86" s="209">
        <v>8</v>
      </c>
      <c r="AA86" s="208"/>
      <c r="AB86" s="208"/>
      <c r="AC86" s="207"/>
      <c r="AD86" s="210"/>
      <c r="AE86" s="208">
        <v>8</v>
      </c>
      <c r="AF86" s="208"/>
      <c r="AG86" s="208"/>
      <c r="AH86" s="208"/>
      <c r="AI86" s="208"/>
      <c r="AJ86" s="168"/>
      <c r="AL86" s="191"/>
      <c r="AM86" s="191"/>
      <c r="AN86" s="191" t="e">
        <f t="shared" ca="1" si="105"/>
        <v>#NAME?</v>
      </c>
      <c r="AO86" t="s">
        <v>502</v>
      </c>
      <c r="AP86" t="str">
        <f t="shared" si="71"/>
        <v>&lt;Delete BuildingType="BUILDING_BRANDENBURG_GATE" /&gt;</v>
      </c>
      <c r="AQ86" t="s">
        <v>502</v>
      </c>
      <c r="AR86" s="228" t="str">
        <f t="shared" si="72"/>
        <v xml:space="preserve">&lt;Row&gt;&lt;BuildingType&gt;BUILDING_BRANDENBURG_GATE&lt;/BuildingType&gt;         &lt;FlavorType&gt;FLAVOR_MILITARY_TRAINING&lt;/FlavorType&gt;        &lt;Flavor&gt;32&lt;/Flavor&gt;&lt;/Row&gt; </v>
      </c>
      <c r="AS86" s="229" t="str">
        <f t="shared" si="73"/>
        <v/>
      </c>
      <c r="AT86" s="229" t="str">
        <f t="shared" si="74"/>
        <v/>
      </c>
      <c r="AU86" s="229" t="str">
        <f t="shared" si="75"/>
        <v/>
      </c>
      <c r="AV86" s="229" t="str">
        <f t="shared" si="76"/>
        <v/>
      </c>
      <c r="AW86" s="229" t="str">
        <f t="shared" si="77"/>
        <v/>
      </c>
      <c r="AX86" s="229" t="str">
        <f t="shared" si="78"/>
        <v/>
      </c>
      <c r="AY86" s="229" t="str">
        <f t="shared" si="79"/>
        <v/>
      </c>
      <c r="AZ86" s="229" t="str">
        <f t="shared" si="80"/>
        <v/>
      </c>
      <c r="BA86" s="229" t="str">
        <f t="shared" si="81"/>
        <v/>
      </c>
      <c r="BB86" s="229" t="str">
        <f t="shared" si="82"/>
        <v/>
      </c>
      <c r="BC86" s="229" t="str">
        <f t="shared" si="83"/>
        <v/>
      </c>
      <c r="BD86" s="229" t="str">
        <f t="shared" si="84"/>
        <v/>
      </c>
      <c r="BE86" s="229" t="str">
        <f t="shared" si="85"/>
        <v/>
      </c>
      <c r="BF86" s="229" t="str">
        <f t="shared" si="86"/>
        <v/>
      </c>
      <c r="BG86" s="229" t="str">
        <f t="shared" si="87"/>
        <v/>
      </c>
      <c r="BH86" s="229" t="str">
        <f t="shared" si="88"/>
        <v/>
      </c>
      <c r="BI86" s="229" t="str">
        <f t="shared" si="89"/>
        <v/>
      </c>
      <c r="BJ86" s="229" t="str">
        <f t="shared" si="90"/>
        <v/>
      </c>
      <c r="BK86" s="229" t="str">
        <f t="shared" si="91"/>
        <v/>
      </c>
      <c r="BL86" s="229" t="str">
        <f t="shared" si="92"/>
        <v/>
      </c>
      <c r="BM86" s="229" t="str">
        <f t="shared" si="93"/>
        <v/>
      </c>
      <c r="BN86" s="229" t="str">
        <f t="shared" si="94"/>
        <v/>
      </c>
      <c r="BO86" s="229" t="str">
        <f t="shared" si="95"/>
        <v xml:space="preserve">&lt;Row&gt;&lt;BuildingType&gt;BUILDING_BRANDENBURG_GATE&lt;/BuildingType&gt;         &lt;FlavorType&gt;FLAVOR_GREAT_PEOPLE&lt;/FlavorType&gt;             &lt;Flavor&gt;8&lt;/Flavor&gt;&lt;/Row&gt;  </v>
      </c>
      <c r="BP86" s="229" t="str">
        <f t="shared" si="96"/>
        <v/>
      </c>
      <c r="BQ86" s="229" t="str">
        <f t="shared" si="97"/>
        <v/>
      </c>
      <c r="BR86" s="229" t="str">
        <f t="shared" si="98"/>
        <v/>
      </c>
      <c r="BS86" s="229" t="str">
        <f t="shared" si="99"/>
        <v/>
      </c>
      <c r="BT86" s="229" t="str">
        <f t="shared" si="100"/>
        <v xml:space="preserve">&lt;Row&gt;&lt;BuildingType&gt;BUILDING_BRANDENBURG_GATE&lt;/BuildingType&gt;         &lt;FlavorType&gt;FLAVOR_WONDER&lt;/FlavorType&gt;                   &lt;Flavor&gt;8&lt;/Flavor&gt;&lt;/Row&gt;  </v>
      </c>
      <c r="BU86" s="229" t="str">
        <f t="shared" si="101"/>
        <v/>
      </c>
      <c r="BV86" s="229" t="str">
        <f t="shared" si="102"/>
        <v/>
      </c>
      <c r="BW86" s="229" t="str">
        <f t="shared" si="103"/>
        <v/>
      </c>
      <c r="BX86" s="230" t="str">
        <f t="shared" si="104"/>
        <v/>
      </c>
    </row>
    <row r="87" spans="2:76" ht="13.7" customHeight="1" x14ac:dyDescent="0.2">
      <c r="B87" s="206" t="s">
        <v>579</v>
      </c>
      <c r="C87" s="207"/>
      <c r="D87" s="208"/>
      <c r="E87" s="208"/>
      <c r="F87" s="208"/>
      <c r="G87" s="208"/>
      <c r="H87" s="208"/>
      <c r="I87" s="208"/>
      <c r="J87" s="208"/>
      <c r="K87" s="208"/>
      <c r="L87" s="209"/>
      <c r="M87" s="208"/>
      <c r="N87" s="208"/>
      <c r="O87" s="208"/>
      <c r="P87" s="208"/>
      <c r="Q87" s="207"/>
      <c r="R87" s="210"/>
      <c r="S87" s="209"/>
      <c r="T87" s="207"/>
      <c r="U87" s="207"/>
      <c r="V87" s="208"/>
      <c r="W87" s="208"/>
      <c r="X87" s="208"/>
      <c r="Y87" s="208"/>
      <c r="Z87" s="209">
        <v>64</v>
      </c>
      <c r="AA87" s="208"/>
      <c r="AB87" s="208"/>
      <c r="AC87" s="207"/>
      <c r="AD87" s="210"/>
      <c r="AE87" s="208">
        <v>16</v>
      </c>
      <c r="AF87" s="208"/>
      <c r="AG87" s="208"/>
      <c r="AH87" s="208"/>
      <c r="AI87" s="208"/>
      <c r="AJ87" s="168"/>
      <c r="AL87" s="191"/>
      <c r="AM87" s="191"/>
      <c r="AN87" s="191" t="e">
        <f t="shared" ca="1" si="105"/>
        <v>#NAME?</v>
      </c>
      <c r="AO87" t="s">
        <v>502</v>
      </c>
      <c r="AP87" t="str">
        <f t="shared" si="71"/>
        <v>&lt;Delete BuildingType="BUILDING_CHICHEN_ITZA" /&gt;</v>
      </c>
      <c r="AQ87" t="s">
        <v>502</v>
      </c>
      <c r="AR87" s="228" t="str">
        <f t="shared" si="72"/>
        <v/>
      </c>
      <c r="AS87" s="229" t="str">
        <f t="shared" si="73"/>
        <v/>
      </c>
      <c r="AT87" s="229" t="str">
        <f t="shared" si="74"/>
        <v/>
      </c>
      <c r="AU87" s="229" t="str">
        <f t="shared" si="75"/>
        <v/>
      </c>
      <c r="AV87" s="229" t="str">
        <f t="shared" si="76"/>
        <v/>
      </c>
      <c r="AW87" s="229" t="str">
        <f t="shared" si="77"/>
        <v/>
      </c>
      <c r="AX87" s="229" t="str">
        <f t="shared" si="78"/>
        <v/>
      </c>
      <c r="AY87" s="229" t="str">
        <f t="shared" si="79"/>
        <v/>
      </c>
      <c r="AZ87" s="229" t="str">
        <f t="shared" si="80"/>
        <v/>
      </c>
      <c r="BA87" s="229" t="str">
        <f t="shared" si="81"/>
        <v/>
      </c>
      <c r="BB87" s="229" t="str">
        <f t="shared" si="82"/>
        <v/>
      </c>
      <c r="BC87" s="229" t="str">
        <f t="shared" si="83"/>
        <v/>
      </c>
      <c r="BD87" s="229" t="str">
        <f t="shared" si="84"/>
        <v/>
      </c>
      <c r="BE87" s="229" t="str">
        <f t="shared" si="85"/>
        <v/>
      </c>
      <c r="BF87" s="229" t="str">
        <f t="shared" si="86"/>
        <v/>
      </c>
      <c r="BG87" s="229" t="str">
        <f t="shared" si="87"/>
        <v/>
      </c>
      <c r="BH87" s="229" t="str">
        <f t="shared" si="88"/>
        <v/>
      </c>
      <c r="BI87" s="229" t="str">
        <f t="shared" si="89"/>
        <v/>
      </c>
      <c r="BJ87" s="229" t="str">
        <f t="shared" si="90"/>
        <v/>
      </c>
      <c r="BK87" s="229" t="str">
        <f t="shared" si="91"/>
        <v/>
      </c>
      <c r="BL87" s="229" t="str">
        <f t="shared" si="92"/>
        <v/>
      </c>
      <c r="BM87" s="229" t="str">
        <f t="shared" si="93"/>
        <v/>
      </c>
      <c r="BN87" s="229" t="str">
        <f t="shared" si="94"/>
        <v/>
      </c>
      <c r="BO87" s="229" t="str">
        <f t="shared" si="95"/>
        <v xml:space="preserve">&lt;Row&gt;&lt;BuildingType&gt;BUILDING_CHICHEN_ITZA&lt;/BuildingType&gt;             &lt;FlavorType&gt;FLAVOR_GREAT_PEOPLE&lt;/FlavorType&gt;             &lt;Flavor&gt;64&lt;/Flavor&gt;&lt;/Row&gt; </v>
      </c>
      <c r="BP87" s="229" t="str">
        <f t="shared" si="96"/>
        <v/>
      </c>
      <c r="BQ87" s="229" t="str">
        <f t="shared" si="97"/>
        <v/>
      </c>
      <c r="BR87" s="229" t="str">
        <f t="shared" si="98"/>
        <v/>
      </c>
      <c r="BS87" s="229" t="str">
        <f t="shared" si="99"/>
        <v/>
      </c>
      <c r="BT87" s="229" t="str">
        <f t="shared" si="100"/>
        <v xml:space="preserve">&lt;Row&gt;&lt;BuildingType&gt;BUILDING_CHICHEN_ITZA&lt;/BuildingType&gt;             &lt;FlavorType&gt;FLAVOR_WONDER&lt;/FlavorType&gt;                   &lt;Flavor&gt;16&lt;/Flavor&gt;&lt;/Row&gt; </v>
      </c>
      <c r="BU87" s="229" t="str">
        <f t="shared" si="101"/>
        <v/>
      </c>
      <c r="BV87" s="229" t="str">
        <f t="shared" si="102"/>
        <v/>
      </c>
      <c r="BW87" s="229" t="str">
        <f t="shared" si="103"/>
        <v/>
      </c>
      <c r="BX87" s="230" t="str">
        <f t="shared" si="104"/>
        <v/>
      </c>
    </row>
    <row r="88" spans="2:76" ht="13.7" customHeight="1" x14ac:dyDescent="0.2">
      <c r="B88" s="206" t="s">
        <v>580</v>
      </c>
      <c r="C88" s="207"/>
      <c r="D88" s="208"/>
      <c r="E88" s="208"/>
      <c r="F88" s="208"/>
      <c r="G88" s="208"/>
      <c r="H88" s="208"/>
      <c r="I88" s="208"/>
      <c r="J88" s="208"/>
      <c r="K88" s="208"/>
      <c r="L88" s="209"/>
      <c r="M88" s="208"/>
      <c r="N88" s="208"/>
      <c r="O88" s="208"/>
      <c r="P88" s="208"/>
      <c r="Q88" s="207"/>
      <c r="R88" s="210"/>
      <c r="S88" s="209"/>
      <c r="T88" s="207"/>
      <c r="U88" s="207"/>
      <c r="V88" s="208"/>
      <c r="W88" s="208"/>
      <c r="X88" s="208"/>
      <c r="Y88" s="208"/>
      <c r="Z88" s="209">
        <v>16</v>
      </c>
      <c r="AA88" s="208"/>
      <c r="AB88" s="208"/>
      <c r="AC88" s="207"/>
      <c r="AD88" s="210"/>
      <c r="AE88" s="208">
        <v>16</v>
      </c>
      <c r="AF88" s="208"/>
      <c r="AG88" s="208"/>
      <c r="AH88" s="208"/>
      <c r="AI88" s="208">
        <v>32</v>
      </c>
      <c r="AJ88" s="168"/>
      <c r="AL88" s="191"/>
      <c r="AM88" s="191"/>
      <c r="AN88" s="191" t="e">
        <f t="shared" ca="1" si="105"/>
        <v>#NAME?</v>
      </c>
      <c r="AO88" t="s">
        <v>502</v>
      </c>
      <c r="AP88" t="str">
        <f t="shared" si="71"/>
        <v>&lt;Delete BuildingType="BUILDING_CHURCHES_LALIBELA" /&gt;</v>
      </c>
      <c r="AQ88" t="s">
        <v>502</v>
      </c>
      <c r="AR88" s="228" t="str">
        <f t="shared" si="72"/>
        <v/>
      </c>
      <c r="AS88" s="229" t="str">
        <f t="shared" si="73"/>
        <v/>
      </c>
      <c r="AT88" s="229" t="str">
        <f t="shared" si="74"/>
        <v/>
      </c>
      <c r="AU88" s="229" t="str">
        <f t="shared" si="75"/>
        <v/>
      </c>
      <c r="AV88" s="229" t="str">
        <f t="shared" si="76"/>
        <v/>
      </c>
      <c r="AW88" s="229" t="str">
        <f t="shared" si="77"/>
        <v/>
      </c>
      <c r="AX88" s="229" t="str">
        <f t="shared" si="78"/>
        <v/>
      </c>
      <c r="AY88" s="229" t="str">
        <f t="shared" si="79"/>
        <v/>
      </c>
      <c r="AZ88" s="229" t="str">
        <f t="shared" si="80"/>
        <v/>
      </c>
      <c r="BA88" s="229" t="str">
        <f t="shared" si="81"/>
        <v/>
      </c>
      <c r="BB88" s="229" t="str">
        <f t="shared" si="82"/>
        <v/>
      </c>
      <c r="BC88" s="229" t="str">
        <f t="shared" si="83"/>
        <v/>
      </c>
      <c r="BD88" s="229" t="str">
        <f t="shared" si="84"/>
        <v/>
      </c>
      <c r="BE88" s="229" t="str">
        <f t="shared" si="85"/>
        <v/>
      </c>
      <c r="BF88" s="229" t="str">
        <f t="shared" si="86"/>
        <v/>
      </c>
      <c r="BG88" s="229" t="str">
        <f t="shared" si="87"/>
        <v/>
      </c>
      <c r="BH88" s="229" t="str">
        <f t="shared" si="88"/>
        <v/>
      </c>
      <c r="BI88" s="229" t="str">
        <f t="shared" si="89"/>
        <v/>
      </c>
      <c r="BJ88" s="229" t="str">
        <f t="shared" si="90"/>
        <v/>
      </c>
      <c r="BK88" s="229" t="str">
        <f t="shared" si="91"/>
        <v/>
      </c>
      <c r="BL88" s="229" t="str">
        <f t="shared" si="92"/>
        <v/>
      </c>
      <c r="BM88" s="229" t="str">
        <f t="shared" si="93"/>
        <v/>
      </c>
      <c r="BN88" s="229" t="str">
        <f t="shared" si="94"/>
        <v/>
      </c>
      <c r="BO88" s="229" t="str">
        <f t="shared" si="95"/>
        <v xml:space="preserve">&lt;Row&gt;&lt;BuildingType&gt;BUILDING_CHURCHES_LALIBELA&lt;/BuildingType&gt;        &lt;FlavorType&gt;FLAVOR_GREAT_PEOPLE&lt;/FlavorType&gt;             &lt;Flavor&gt;16&lt;/Flavor&gt;&lt;/Row&gt; </v>
      </c>
      <c r="BP88" s="229" t="str">
        <f t="shared" si="96"/>
        <v/>
      </c>
      <c r="BQ88" s="229" t="str">
        <f t="shared" si="97"/>
        <v/>
      </c>
      <c r="BR88" s="229" t="str">
        <f t="shared" si="98"/>
        <v/>
      </c>
      <c r="BS88" s="229" t="str">
        <f t="shared" si="99"/>
        <v/>
      </c>
      <c r="BT88" s="229" t="str">
        <f t="shared" si="100"/>
        <v xml:space="preserve">&lt;Row&gt;&lt;BuildingType&gt;BUILDING_CHURCHES_LALIBELA&lt;/BuildingType&gt;        &lt;FlavorType&gt;FLAVOR_WONDER&lt;/FlavorType&gt;                   &lt;Flavor&gt;16&lt;/Flavor&gt;&lt;/Row&gt; </v>
      </c>
      <c r="BU88" s="229" t="str">
        <f t="shared" si="101"/>
        <v/>
      </c>
      <c r="BV88" s="229" t="str">
        <f t="shared" si="102"/>
        <v/>
      </c>
      <c r="BW88" s="229" t="str">
        <f t="shared" si="103"/>
        <v/>
      </c>
      <c r="BX88" s="230" t="str">
        <f t="shared" si="104"/>
        <v xml:space="preserve">&lt;Row&gt;&lt;BuildingType&gt;BUILDING_CHURCHES_LALIBELA&lt;/BuildingType&gt;        &lt;FlavorType&gt;FLAVOR_RELIGION&lt;/FlavorType&gt;                 &lt;Flavor&gt;32&lt;/Flavor&gt;&lt;/Row&gt; </v>
      </c>
    </row>
    <row r="89" spans="2:76" ht="13.7" customHeight="1" x14ac:dyDescent="0.2">
      <c r="B89" s="206" t="s">
        <v>581</v>
      </c>
      <c r="C89" s="207"/>
      <c r="D89" s="208">
        <v>8</v>
      </c>
      <c r="E89" s="208"/>
      <c r="F89" s="208"/>
      <c r="G89" s="208"/>
      <c r="H89" s="208"/>
      <c r="I89" s="208"/>
      <c r="J89" s="208"/>
      <c r="K89" s="208"/>
      <c r="L89" s="209"/>
      <c r="M89" s="208"/>
      <c r="N89" s="208"/>
      <c r="O89" s="208"/>
      <c r="P89" s="208"/>
      <c r="Q89" s="207"/>
      <c r="R89" s="210"/>
      <c r="S89" s="209">
        <v>64</v>
      </c>
      <c r="T89" s="207">
        <v>16</v>
      </c>
      <c r="U89" s="207"/>
      <c r="V89" s="208"/>
      <c r="W89" s="208">
        <v>16</v>
      </c>
      <c r="X89" s="208"/>
      <c r="Y89" s="208">
        <v>8</v>
      </c>
      <c r="Z89" s="209">
        <v>8</v>
      </c>
      <c r="AA89" s="208"/>
      <c r="AB89" s="208"/>
      <c r="AC89" s="207"/>
      <c r="AD89" s="210"/>
      <c r="AE89" s="208">
        <v>64</v>
      </c>
      <c r="AF89" s="208"/>
      <c r="AG89" s="208"/>
      <c r="AH89" s="208"/>
      <c r="AI89" s="208"/>
      <c r="AJ89" s="168"/>
      <c r="AL89" s="191"/>
      <c r="AM89" s="191"/>
      <c r="AN89" s="191" t="e">
        <f t="shared" ca="1" si="105"/>
        <v>#NAME?</v>
      </c>
      <c r="AO89" t="s">
        <v>502</v>
      </c>
      <c r="AP89" t="str">
        <f t="shared" si="71"/>
        <v>&lt;Delete BuildingType="BUILDING_CN_TOWER" /&gt;</v>
      </c>
      <c r="AQ89" t="s">
        <v>502</v>
      </c>
      <c r="AR89" s="228" t="str">
        <f t="shared" si="72"/>
        <v/>
      </c>
      <c r="AS89" s="229" t="str">
        <f t="shared" si="73"/>
        <v xml:space="preserve">&lt;Row&gt;&lt;BuildingType&gt;BUILDING_CN_TOWER&lt;/BuildingType&gt;                 &lt;FlavorType&gt;FLAVOR_OFFENSE&lt;/FlavorType&gt;                  &lt;Flavor&gt;8&lt;/Flavor&gt;&lt;/Row&gt;  </v>
      </c>
      <c r="AT89" s="229" t="str">
        <f t="shared" si="74"/>
        <v/>
      </c>
      <c r="AU89" s="229" t="str">
        <f t="shared" si="75"/>
        <v/>
      </c>
      <c r="AV89" s="229" t="str">
        <f t="shared" si="76"/>
        <v/>
      </c>
      <c r="AW89" s="229" t="str">
        <f t="shared" si="77"/>
        <v/>
      </c>
      <c r="AX89" s="229" t="str">
        <f t="shared" si="78"/>
        <v/>
      </c>
      <c r="AY89" s="229" t="str">
        <f t="shared" si="79"/>
        <v/>
      </c>
      <c r="AZ89" s="229" t="str">
        <f t="shared" si="80"/>
        <v/>
      </c>
      <c r="BA89" s="229" t="str">
        <f t="shared" si="81"/>
        <v/>
      </c>
      <c r="BB89" s="229" t="str">
        <f t="shared" si="82"/>
        <v/>
      </c>
      <c r="BC89" s="229" t="str">
        <f t="shared" si="83"/>
        <v/>
      </c>
      <c r="BD89" s="229" t="str">
        <f t="shared" si="84"/>
        <v/>
      </c>
      <c r="BE89" s="229" t="str">
        <f t="shared" si="85"/>
        <v/>
      </c>
      <c r="BF89" s="229" t="str">
        <f t="shared" si="86"/>
        <v/>
      </c>
      <c r="BG89" s="229" t="str">
        <f t="shared" si="87"/>
        <v/>
      </c>
      <c r="BH89" s="229" t="str">
        <f t="shared" si="88"/>
        <v xml:space="preserve">&lt;Row&gt;&lt;BuildingType&gt;BUILDING_CN_TOWER&lt;/BuildingType&gt;                 &lt;FlavorType&gt;FLAVOR_EXPANSION&lt;/FlavorType&gt;                &lt;Flavor&gt;64&lt;/Flavor&gt;&lt;/Row&gt; </v>
      </c>
      <c r="BI89" s="229" t="str">
        <f t="shared" si="89"/>
        <v xml:space="preserve">&lt;Row&gt;&lt;BuildingType&gt;BUILDING_CN_TOWER&lt;/BuildingType&gt;                 &lt;FlavorType&gt;FLAVOR_HAPPINESS&lt;/FlavorType&gt;                &lt;Flavor&gt;16&lt;/Flavor&gt;&lt;/Row&gt; </v>
      </c>
      <c r="BJ89" s="229" t="str">
        <f t="shared" si="90"/>
        <v/>
      </c>
      <c r="BK89" s="229" t="str">
        <f t="shared" si="91"/>
        <v/>
      </c>
      <c r="BL89" s="229" t="str">
        <f t="shared" si="92"/>
        <v xml:space="preserve">&lt;Row&gt;&lt;BuildingType&gt;BUILDING_CN_TOWER&lt;/BuildingType&gt;                 &lt;FlavorType&gt;FLAVOR_GROWTH&lt;/FlavorType&gt;                   &lt;Flavor&gt;16&lt;/Flavor&gt;&lt;/Row&gt; </v>
      </c>
      <c r="BM89" s="229" t="str">
        <f t="shared" si="93"/>
        <v/>
      </c>
      <c r="BN89" s="229" t="str">
        <f t="shared" si="94"/>
        <v xml:space="preserve">&lt;Row&gt;&lt;BuildingType&gt;BUILDING_CN_TOWER&lt;/BuildingType&gt;                 &lt;FlavorType&gt;FLAVOR_CULTURE&lt;/FlavorType&gt;                  &lt;Flavor&gt;8&lt;/Flavor&gt;&lt;/Row&gt;  </v>
      </c>
      <c r="BO89" s="229" t="str">
        <f t="shared" si="95"/>
        <v xml:space="preserve">&lt;Row&gt;&lt;BuildingType&gt;BUILDING_CN_TOWER&lt;/BuildingType&gt;                 &lt;FlavorType&gt;FLAVOR_GREAT_PEOPLE&lt;/FlavorType&gt;             &lt;Flavor&gt;8&lt;/Flavor&gt;&lt;/Row&gt;  </v>
      </c>
      <c r="BP89" s="229" t="str">
        <f t="shared" si="96"/>
        <v/>
      </c>
      <c r="BQ89" s="229" t="str">
        <f t="shared" si="97"/>
        <v/>
      </c>
      <c r="BR89" s="229" t="str">
        <f t="shared" si="98"/>
        <v/>
      </c>
      <c r="BS89" s="229" t="str">
        <f t="shared" si="99"/>
        <v/>
      </c>
      <c r="BT89" s="229" t="str">
        <f t="shared" si="100"/>
        <v xml:space="preserve">&lt;Row&gt;&lt;BuildingType&gt;BUILDING_CN_TOWER&lt;/BuildingType&gt;                 &lt;FlavorType&gt;FLAVOR_WONDER&lt;/FlavorType&gt;                   &lt;Flavor&gt;64&lt;/Flavor&gt;&lt;/Row&gt; </v>
      </c>
      <c r="BU89" s="229" t="str">
        <f t="shared" si="101"/>
        <v/>
      </c>
      <c r="BV89" s="229" t="str">
        <f t="shared" si="102"/>
        <v/>
      </c>
      <c r="BW89" s="229" t="str">
        <f t="shared" si="103"/>
        <v/>
      </c>
      <c r="BX89" s="230" t="str">
        <f t="shared" si="104"/>
        <v/>
      </c>
    </row>
    <row r="90" spans="2:76" ht="13.7" customHeight="1" x14ac:dyDescent="0.2">
      <c r="B90" s="192" t="s">
        <v>582</v>
      </c>
      <c r="C90" s="157"/>
      <c r="D90" s="161">
        <v>16</v>
      </c>
      <c r="E90" s="161"/>
      <c r="F90" s="161"/>
      <c r="G90" s="161"/>
      <c r="H90" s="161"/>
      <c r="I90" s="161"/>
      <c r="J90" s="161"/>
      <c r="K90" s="161"/>
      <c r="L90" s="193"/>
      <c r="M90" s="161"/>
      <c r="N90" s="161"/>
      <c r="O90" s="161">
        <v>32</v>
      </c>
      <c r="P90" s="161"/>
      <c r="Q90" s="157"/>
      <c r="R90" s="194"/>
      <c r="S90" s="193"/>
      <c r="T90" s="157"/>
      <c r="U90" s="157"/>
      <c r="V90" s="161">
        <v>32</v>
      </c>
      <c r="W90" s="161"/>
      <c r="X90" s="161"/>
      <c r="Y90" s="161"/>
      <c r="Z90" s="193">
        <v>8</v>
      </c>
      <c r="AA90" s="161"/>
      <c r="AB90" s="161"/>
      <c r="AC90" s="157"/>
      <c r="AD90" s="194"/>
      <c r="AE90" s="161">
        <v>8</v>
      </c>
      <c r="AF90" s="161"/>
      <c r="AG90" s="161"/>
      <c r="AH90" s="161"/>
      <c r="AI90" s="161"/>
      <c r="AJ90" s="168"/>
      <c r="AL90" s="191"/>
      <c r="AM90" s="191"/>
      <c r="AN90" s="191" t="e">
        <f t="shared" ca="1" si="105"/>
        <v>#NAME?</v>
      </c>
      <c r="AO90" t="s">
        <v>502</v>
      </c>
      <c r="AP90" t="str">
        <f t="shared" si="71"/>
        <v>&lt;Delete BuildingType="BUILDING_COLOSSUS" /&gt;</v>
      </c>
      <c r="AQ90" t="s">
        <v>502</v>
      </c>
      <c r="AR90" s="228" t="str">
        <f t="shared" si="72"/>
        <v/>
      </c>
      <c r="AS90" s="229" t="str">
        <f t="shared" si="73"/>
        <v xml:space="preserve">&lt;Row&gt;&lt;BuildingType&gt;BUILDING_COLOSSUS&lt;/BuildingType&gt;                 &lt;FlavorType&gt;FLAVOR_OFFENSE&lt;/FlavorType&gt;                  &lt;Flavor&gt;16&lt;/Flavor&gt;&lt;/Row&gt; </v>
      </c>
      <c r="AT90" s="229" t="str">
        <f t="shared" si="74"/>
        <v/>
      </c>
      <c r="AU90" s="229" t="str">
        <f t="shared" si="75"/>
        <v/>
      </c>
      <c r="AV90" s="229" t="str">
        <f t="shared" si="76"/>
        <v/>
      </c>
      <c r="AW90" s="229" t="str">
        <f t="shared" si="77"/>
        <v/>
      </c>
      <c r="AX90" s="229" t="str">
        <f t="shared" si="78"/>
        <v/>
      </c>
      <c r="AY90" s="229" t="str">
        <f t="shared" si="79"/>
        <v/>
      </c>
      <c r="AZ90" s="229" t="str">
        <f t="shared" si="80"/>
        <v/>
      </c>
      <c r="BA90" s="229" t="str">
        <f t="shared" si="81"/>
        <v/>
      </c>
      <c r="BB90" s="229" t="str">
        <f t="shared" si="82"/>
        <v/>
      </c>
      <c r="BC90" s="229" t="str">
        <f t="shared" si="83"/>
        <v/>
      </c>
      <c r="BD90" s="229" t="str">
        <f t="shared" si="84"/>
        <v xml:space="preserve">&lt;Row&gt;&lt;BuildingType&gt;BUILDING_COLOSSUS&lt;/BuildingType&gt;                 &lt;FlavorType&gt;FLAVOR_NAVAL_GROWTH&lt;/FlavorType&gt;             &lt;Flavor&gt;32&lt;/Flavor&gt;&lt;/Row&gt; </v>
      </c>
      <c r="BE90" s="229" t="str">
        <f t="shared" si="85"/>
        <v/>
      </c>
      <c r="BF90" s="229" t="str">
        <f t="shared" si="86"/>
        <v/>
      </c>
      <c r="BG90" s="229" t="str">
        <f t="shared" si="87"/>
        <v/>
      </c>
      <c r="BH90" s="229" t="str">
        <f t="shared" si="88"/>
        <v/>
      </c>
      <c r="BI90" s="229" t="str">
        <f t="shared" si="89"/>
        <v/>
      </c>
      <c r="BJ90" s="229" t="str">
        <f t="shared" si="90"/>
        <v/>
      </c>
      <c r="BK90" s="229" t="str">
        <f t="shared" si="91"/>
        <v xml:space="preserve">&lt;Row&gt;&lt;BuildingType&gt;BUILDING_COLOSSUS&lt;/BuildingType&gt;                 &lt;FlavorType&gt;FLAVOR_GOLD&lt;/FlavorType&gt;                     &lt;Flavor&gt;32&lt;/Flavor&gt;&lt;/Row&gt; </v>
      </c>
      <c r="BL90" s="229" t="str">
        <f t="shared" si="92"/>
        <v/>
      </c>
      <c r="BM90" s="229" t="str">
        <f t="shared" si="93"/>
        <v/>
      </c>
      <c r="BN90" s="229" t="str">
        <f t="shared" si="94"/>
        <v/>
      </c>
      <c r="BO90" s="229" t="str">
        <f t="shared" si="95"/>
        <v xml:space="preserve">&lt;Row&gt;&lt;BuildingType&gt;BUILDING_COLOSSUS&lt;/BuildingType&gt;                 &lt;FlavorType&gt;FLAVOR_GREAT_PEOPLE&lt;/FlavorType&gt;             &lt;Flavor&gt;8&lt;/Flavor&gt;&lt;/Row&gt;  </v>
      </c>
      <c r="BP90" s="229" t="str">
        <f t="shared" si="96"/>
        <v/>
      </c>
      <c r="BQ90" s="229" t="str">
        <f t="shared" si="97"/>
        <v/>
      </c>
      <c r="BR90" s="229" t="str">
        <f t="shared" si="98"/>
        <v/>
      </c>
      <c r="BS90" s="229" t="str">
        <f t="shared" si="99"/>
        <v/>
      </c>
      <c r="BT90" s="229" t="str">
        <f t="shared" si="100"/>
        <v xml:space="preserve">&lt;Row&gt;&lt;BuildingType&gt;BUILDING_COLOSSUS&lt;/BuildingType&gt;                 &lt;FlavorType&gt;FLAVOR_WONDER&lt;/FlavorType&gt;                   &lt;Flavor&gt;8&lt;/Flavor&gt;&lt;/Row&gt;  </v>
      </c>
      <c r="BU90" s="229" t="str">
        <f t="shared" si="101"/>
        <v/>
      </c>
      <c r="BV90" s="229" t="str">
        <f t="shared" si="102"/>
        <v/>
      </c>
      <c r="BW90" s="229" t="str">
        <f t="shared" si="103"/>
        <v/>
      </c>
      <c r="BX90" s="230" t="str">
        <f t="shared" si="104"/>
        <v/>
      </c>
    </row>
    <row r="91" spans="2:76" ht="13.7" customHeight="1" x14ac:dyDescent="0.2">
      <c r="B91" s="192" t="s">
        <v>583</v>
      </c>
      <c r="C91" s="157"/>
      <c r="D91" s="161"/>
      <c r="E91" s="161"/>
      <c r="F91" s="161"/>
      <c r="G91" s="161"/>
      <c r="H91" s="161"/>
      <c r="I91" s="161"/>
      <c r="J91" s="161"/>
      <c r="K91" s="161"/>
      <c r="L91" s="193"/>
      <c r="M91" s="161"/>
      <c r="N91" s="161"/>
      <c r="O91" s="161"/>
      <c r="P91" s="161"/>
      <c r="Q91" s="157"/>
      <c r="R91" s="194"/>
      <c r="S91" s="193"/>
      <c r="T91" s="157"/>
      <c r="U91" s="157">
        <v>16</v>
      </c>
      <c r="V91" s="161">
        <v>16</v>
      </c>
      <c r="W91" s="161"/>
      <c r="X91" s="161">
        <v>16</v>
      </c>
      <c r="Y91" s="161">
        <v>32</v>
      </c>
      <c r="Z91" s="193">
        <v>64</v>
      </c>
      <c r="AA91" s="161"/>
      <c r="AB91" s="161"/>
      <c r="AC91" s="157"/>
      <c r="AD91" s="194"/>
      <c r="AE91" s="161">
        <v>64</v>
      </c>
      <c r="AF91" s="161"/>
      <c r="AG91" s="161"/>
      <c r="AH91" s="161"/>
      <c r="AI91" s="161"/>
      <c r="AJ91" s="168"/>
      <c r="AL91" s="191"/>
      <c r="AM91" s="191"/>
      <c r="AN91" s="191" t="e">
        <f t="shared" ca="1" si="105"/>
        <v>#NAME?</v>
      </c>
      <c r="AO91" t="s">
        <v>502</v>
      </c>
      <c r="AP91" t="str">
        <f t="shared" si="71"/>
        <v>&lt;Delete BuildingType="BUILDING_CRISTO_REDENTOR" /&gt;</v>
      </c>
      <c r="AQ91" t="s">
        <v>502</v>
      </c>
      <c r="AR91" s="228" t="str">
        <f t="shared" si="72"/>
        <v/>
      </c>
      <c r="AS91" s="229" t="str">
        <f t="shared" si="73"/>
        <v/>
      </c>
      <c r="AT91" s="229" t="str">
        <f t="shared" si="74"/>
        <v/>
      </c>
      <c r="AU91" s="229" t="str">
        <f t="shared" si="75"/>
        <v/>
      </c>
      <c r="AV91" s="229" t="str">
        <f t="shared" si="76"/>
        <v/>
      </c>
      <c r="AW91" s="229" t="str">
        <f t="shared" si="77"/>
        <v/>
      </c>
      <c r="AX91" s="229" t="str">
        <f t="shared" si="78"/>
        <v/>
      </c>
      <c r="AY91" s="229" t="str">
        <f t="shared" si="79"/>
        <v/>
      </c>
      <c r="AZ91" s="229" t="str">
        <f t="shared" si="80"/>
        <v/>
      </c>
      <c r="BA91" s="229" t="str">
        <f t="shared" si="81"/>
        <v/>
      </c>
      <c r="BB91" s="229" t="str">
        <f t="shared" si="82"/>
        <v/>
      </c>
      <c r="BC91" s="229" t="str">
        <f t="shared" si="83"/>
        <v/>
      </c>
      <c r="BD91" s="229" t="str">
        <f t="shared" si="84"/>
        <v/>
      </c>
      <c r="BE91" s="229" t="str">
        <f t="shared" si="85"/>
        <v/>
      </c>
      <c r="BF91" s="229" t="str">
        <f t="shared" si="86"/>
        <v/>
      </c>
      <c r="BG91" s="229" t="str">
        <f t="shared" si="87"/>
        <v/>
      </c>
      <c r="BH91" s="229" t="str">
        <f t="shared" si="88"/>
        <v/>
      </c>
      <c r="BI91" s="229" t="str">
        <f t="shared" si="89"/>
        <v/>
      </c>
      <c r="BJ91" s="229" t="str">
        <f t="shared" si="90"/>
        <v xml:space="preserve">&lt;Row&gt;&lt;BuildingType&gt;BUILDING_CRISTO_REDENTOR&lt;/BuildingType&gt;          &lt;FlavorType&gt;FLAVOR_PRODUCTION&lt;/FlavorType&gt;               &lt;Flavor&gt;16&lt;/Flavor&gt;&lt;/Row&gt; </v>
      </c>
      <c r="BK91" s="229" t="str">
        <f t="shared" si="91"/>
        <v xml:space="preserve">&lt;Row&gt;&lt;BuildingType&gt;BUILDING_CRISTO_REDENTOR&lt;/BuildingType&gt;          &lt;FlavorType&gt;FLAVOR_GOLD&lt;/FlavorType&gt;                     &lt;Flavor&gt;16&lt;/Flavor&gt;&lt;/Row&gt; </v>
      </c>
      <c r="BL91" s="229" t="str">
        <f t="shared" si="92"/>
        <v/>
      </c>
      <c r="BM91" s="229" t="str">
        <f t="shared" si="93"/>
        <v xml:space="preserve">&lt;Row&gt;&lt;BuildingType&gt;BUILDING_CRISTO_REDENTOR&lt;/BuildingType&gt;          &lt;FlavorType&gt;FLAVOR_SCIENCE&lt;/FlavorType&gt;                  &lt;Flavor&gt;16&lt;/Flavor&gt;&lt;/Row&gt; </v>
      </c>
      <c r="BN91" s="229" t="str">
        <f t="shared" si="94"/>
        <v xml:space="preserve">&lt;Row&gt;&lt;BuildingType&gt;BUILDING_CRISTO_REDENTOR&lt;/BuildingType&gt;          &lt;FlavorType&gt;FLAVOR_CULTURE&lt;/FlavorType&gt;                  &lt;Flavor&gt;32&lt;/Flavor&gt;&lt;/Row&gt; </v>
      </c>
      <c r="BO91" s="229" t="str">
        <f t="shared" si="95"/>
        <v xml:space="preserve">&lt;Row&gt;&lt;BuildingType&gt;BUILDING_CRISTO_REDENTOR&lt;/BuildingType&gt;          &lt;FlavorType&gt;FLAVOR_GREAT_PEOPLE&lt;/FlavorType&gt;             &lt;Flavor&gt;64&lt;/Flavor&gt;&lt;/Row&gt; </v>
      </c>
      <c r="BP91" s="229" t="str">
        <f t="shared" si="96"/>
        <v/>
      </c>
      <c r="BQ91" s="229" t="str">
        <f t="shared" si="97"/>
        <v/>
      </c>
      <c r="BR91" s="229" t="str">
        <f t="shared" si="98"/>
        <v/>
      </c>
      <c r="BS91" s="229" t="str">
        <f t="shared" si="99"/>
        <v/>
      </c>
      <c r="BT91" s="229" t="str">
        <f t="shared" si="100"/>
        <v xml:space="preserve">&lt;Row&gt;&lt;BuildingType&gt;BUILDING_CRISTO_REDENTOR&lt;/BuildingType&gt;          &lt;FlavorType&gt;FLAVOR_WONDER&lt;/FlavorType&gt;                   &lt;Flavor&gt;64&lt;/Flavor&gt;&lt;/Row&gt; </v>
      </c>
      <c r="BU91" s="229" t="str">
        <f t="shared" si="101"/>
        <v/>
      </c>
      <c r="BV91" s="229" t="str">
        <f t="shared" si="102"/>
        <v/>
      </c>
      <c r="BW91" s="229" t="str">
        <f t="shared" si="103"/>
        <v/>
      </c>
      <c r="BX91" s="230" t="str">
        <f t="shared" si="104"/>
        <v/>
      </c>
    </row>
    <row r="92" spans="2:76" ht="13.7" customHeight="1" x14ac:dyDescent="0.2">
      <c r="B92" s="192" t="s">
        <v>584</v>
      </c>
      <c r="C92" s="157"/>
      <c r="D92" s="161"/>
      <c r="E92" s="161"/>
      <c r="F92" s="161"/>
      <c r="G92" s="161"/>
      <c r="H92" s="161"/>
      <c r="I92" s="161"/>
      <c r="J92" s="161"/>
      <c r="K92" s="161"/>
      <c r="L92" s="193"/>
      <c r="M92" s="161"/>
      <c r="N92" s="161"/>
      <c r="O92" s="161"/>
      <c r="P92" s="161"/>
      <c r="Q92" s="157"/>
      <c r="R92" s="194"/>
      <c r="S92" s="193"/>
      <c r="T92" s="157">
        <v>16</v>
      </c>
      <c r="U92" s="157"/>
      <c r="V92" s="161"/>
      <c r="W92" s="161"/>
      <c r="X92" s="161"/>
      <c r="Y92" s="161">
        <v>32</v>
      </c>
      <c r="Z92" s="193">
        <v>16</v>
      </c>
      <c r="AA92" s="161"/>
      <c r="AB92" s="161"/>
      <c r="AC92" s="157"/>
      <c r="AD92" s="194"/>
      <c r="AE92" s="161">
        <v>16</v>
      </c>
      <c r="AF92" s="161"/>
      <c r="AG92" s="161"/>
      <c r="AH92" s="161"/>
      <c r="AI92" s="161"/>
      <c r="AJ92" s="168"/>
      <c r="AL92" s="191"/>
      <c r="AM92" s="191"/>
      <c r="AN92" s="191" t="e">
        <f t="shared" ca="1" si="105"/>
        <v>#NAME?</v>
      </c>
      <c r="AO92" t="s">
        <v>502</v>
      </c>
      <c r="AP92" t="str">
        <f t="shared" si="71"/>
        <v>&lt;Delete BuildingType="BUILDING_EIFFEL_TOWER" /&gt;</v>
      </c>
      <c r="AQ92" t="s">
        <v>502</v>
      </c>
      <c r="AR92" s="228" t="str">
        <f t="shared" si="72"/>
        <v/>
      </c>
      <c r="AS92" s="229" t="str">
        <f t="shared" si="73"/>
        <v/>
      </c>
      <c r="AT92" s="229" t="str">
        <f t="shared" si="74"/>
        <v/>
      </c>
      <c r="AU92" s="229" t="str">
        <f t="shared" si="75"/>
        <v/>
      </c>
      <c r="AV92" s="229" t="str">
        <f t="shared" si="76"/>
        <v/>
      </c>
      <c r="AW92" s="229" t="str">
        <f t="shared" si="77"/>
        <v/>
      </c>
      <c r="AX92" s="229" t="str">
        <f t="shared" si="78"/>
        <v/>
      </c>
      <c r="AY92" s="229" t="str">
        <f t="shared" si="79"/>
        <v/>
      </c>
      <c r="AZ92" s="229" t="str">
        <f t="shared" si="80"/>
        <v/>
      </c>
      <c r="BA92" s="229" t="str">
        <f t="shared" si="81"/>
        <v/>
      </c>
      <c r="BB92" s="229" t="str">
        <f t="shared" si="82"/>
        <v/>
      </c>
      <c r="BC92" s="229" t="str">
        <f t="shared" si="83"/>
        <v/>
      </c>
      <c r="BD92" s="229" t="str">
        <f t="shared" si="84"/>
        <v/>
      </c>
      <c r="BE92" s="229" t="str">
        <f t="shared" si="85"/>
        <v/>
      </c>
      <c r="BF92" s="229" t="str">
        <f t="shared" si="86"/>
        <v/>
      </c>
      <c r="BG92" s="229" t="str">
        <f t="shared" si="87"/>
        <v/>
      </c>
      <c r="BH92" s="229" t="str">
        <f t="shared" si="88"/>
        <v/>
      </c>
      <c r="BI92" s="229" t="str">
        <f t="shared" si="89"/>
        <v xml:space="preserve">&lt;Row&gt;&lt;BuildingType&gt;BUILDING_EIFFEL_TOWER&lt;/BuildingType&gt;             &lt;FlavorType&gt;FLAVOR_HAPPINESS&lt;/FlavorType&gt;                &lt;Flavor&gt;16&lt;/Flavor&gt;&lt;/Row&gt; </v>
      </c>
      <c r="BJ92" s="229" t="str">
        <f t="shared" si="90"/>
        <v/>
      </c>
      <c r="BK92" s="229" t="str">
        <f t="shared" si="91"/>
        <v/>
      </c>
      <c r="BL92" s="229" t="str">
        <f t="shared" si="92"/>
        <v/>
      </c>
      <c r="BM92" s="229" t="str">
        <f t="shared" si="93"/>
        <v/>
      </c>
      <c r="BN92" s="229" t="str">
        <f t="shared" si="94"/>
        <v xml:space="preserve">&lt;Row&gt;&lt;BuildingType&gt;BUILDING_EIFFEL_TOWER&lt;/BuildingType&gt;             &lt;FlavorType&gt;FLAVOR_CULTURE&lt;/FlavorType&gt;                  &lt;Flavor&gt;32&lt;/Flavor&gt;&lt;/Row&gt; </v>
      </c>
      <c r="BO92" s="229" t="str">
        <f t="shared" si="95"/>
        <v xml:space="preserve">&lt;Row&gt;&lt;BuildingType&gt;BUILDING_EIFFEL_TOWER&lt;/BuildingType&gt;             &lt;FlavorType&gt;FLAVOR_GREAT_PEOPLE&lt;/FlavorType&gt;             &lt;Flavor&gt;16&lt;/Flavor&gt;&lt;/Row&gt; </v>
      </c>
      <c r="BP92" s="229" t="str">
        <f t="shared" si="96"/>
        <v/>
      </c>
      <c r="BQ92" s="229" t="str">
        <f t="shared" si="97"/>
        <v/>
      </c>
      <c r="BR92" s="229" t="str">
        <f t="shared" si="98"/>
        <v/>
      </c>
      <c r="BS92" s="229" t="str">
        <f t="shared" si="99"/>
        <v/>
      </c>
      <c r="BT92" s="229" t="str">
        <f t="shared" si="100"/>
        <v xml:space="preserve">&lt;Row&gt;&lt;BuildingType&gt;BUILDING_EIFFEL_TOWER&lt;/BuildingType&gt;             &lt;FlavorType&gt;FLAVOR_WONDER&lt;/FlavorType&gt;                   &lt;Flavor&gt;16&lt;/Flavor&gt;&lt;/Row&gt; </v>
      </c>
      <c r="BU92" s="229" t="str">
        <f t="shared" si="101"/>
        <v/>
      </c>
      <c r="BV92" s="229" t="str">
        <f t="shared" si="102"/>
        <v/>
      </c>
      <c r="BW92" s="229" t="str">
        <f t="shared" si="103"/>
        <v/>
      </c>
      <c r="BX92" s="230" t="str">
        <f t="shared" si="104"/>
        <v/>
      </c>
    </row>
    <row r="93" spans="2:76" ht="13.7" customHeight="1" x14ac:dyDescent="0.2">
      <c r="B93" s="192" t="s">
        <v>585</v>
      </c>
      <c r="C93" s="157"/>
      <c r="D93" s="161">
        <v>16</v>
      </c>
      <c r="E93" s="161"/>
      <c r="F93" s="161"/>
      <c r="G93" s="161"/>
      <c r="H93" s="161"/>
      <c r="I93" s="161"/>
      <c r="J93" s="161"/>
      <c r="K93" s="161"/>
      <c r="L93" s="193"/>
      <c r="M93" s="161"/>
      <c r="N93" s="161"/>
      <c r="O93" s="161"/>
      <c r="P93" s="161"/>
      <c r="Q93" s="157"/>
      <c r="R93" s="194"/>
      <c r="S93" s="193">
        <v>16</v>
      </c>
      <c r="T93" s="157">
        <v>32</v>
      </c>
      <c r="U93" s="157"/>
      <c r="V93" s="161"/>
      <c r="W93" s="161">
        <v>8</v>
      </c>
      <c r="X93" s="161"/>
      <c r="Y93" s="161"/>
      <c r="Z93" s="193">
        <v>8</v>
      </c>
      <c r="AA93" s="161"/>
      <c r="AB93" s="161"/>
      <c r="AC93" s="157"/>
      <c r="AD93" s="194"/>
      <c r="AE93" s="161">
        <v>8</v>
      </c>
      <c r="AF93" s="161"/>
      <c r="AG93" s="161"/>
      <c r="AH93" s="161"/>
      <c r="AI93" s="161"/>
      <c r="AJ93" s="168"/>
      <c r="AL93" s="191"/>
      <c r="AM93" s="191"/>
      <c r="AN93" s="191" t="e">
        <f t="shared" ca="1" si="105"/>
        <v>#NAME?</v>
      </c>
      <c r="AO93" t="s">
        <v>502</v>
      </c>
      <c r="AP93" t="str">
        <f t="shared" si="71"/>
        <v>&lt;Delete BuildingType="BUILDING_FORBIDDEN_PALACE" /&gt;</v>
      </c>
      <c r="AQ93" t="s">
        <v>502</v>
      </c>
      <c r="AR93" s="228" t="str">
        <f t="shared" si="72"/>
        <v/>
      </c>
      <c r="AS93" s="229" t="str">
        <f t="shared" si="73"/>
        <v xml:space="preserve">&lt;Row&gt;&lt;BuildingType&gt;BUILDING_FORBIDDEN_PALACE&lt;/BuildingType&gt;         &lt;FlavorType&gt;FLAVOR_OFFENSE&lt;/FlavorType&gt;                  &lt;Flavor&gt;16&lt;/Flavor&gt;&lt;/Row&gt; </v>
      </c>
      <c r="AT93" s="229" t="str">
        <f t="shared" si="74"/>
        <v/>
      </c>
      <c r="AU93" s="229" t="str">
        <f t="shared" si="75"/>
        <v/>
      </c>
      <c r="AV93" s="229" t="str">
        <f t="shared" si="76"/>
        <v/>
      </c>
      <c r="AW93" s="229" t="str">
        <f t="shared" si="77"/>
        <v/>
      </c>
      <c r="AX93" s="229" t="str">
        <f t="shared" si="78"/>
        <v/>
      </c>
      <c r="AY93" s="229" t="str">
        <f t="shared" si="79"/>
        <v/>
      </c>
      <c r="AZ93" s="229" t="str">
        <f t="shared" si="80"/>
        <v/>
      </c>
      <c r="BA93" s="229" t="str">
        <f t="shared" si="81"/>
        <v/>
      </c>
      <c r="BB93" s="229" t="str">
        <f t="shared" si="82"/>
        <v/>
      </c>
      <c r="BC93" s="229" t="str">
        <f t="shared" si="83"/>
        <v/>
      </c>
      <c r="BD93" s="229" t="str">
        <f t="shared" si="84"/>
        <v/>
      </c>
      <c r="BE93" s="229" t="str">
        <f t="shared" si="85"/>
        <v/>
      </c>
      <c r="BF93" s="229" t="str">
        <f t="shared" si="86"/>
        <v/>
      </c>
      <c r="BG93" s="229" t="str">
        <f t="shared" si="87"/>
        <v/>
      </c>
      <c r="BH93" s="229" t="str">
        <f t="shared" si="88"/>
        <v xml:space="preserve">&lt;Row&gt;&lt;BuildingType&gt;BUILDING_FORBIDDEN_PALACE&lt;/BuildingType&gt;         &lt;FlavorType&gt;FLAVOR_EXPANSION&lt;/FlavorType&gt;                &lt;Flavor&gt;16&lt;/Flavor&gt;&lt;/Row&gt; </v>
      </c>
      <c r="BI93" s="229" t="str">
        <f t="shared" si="89"/>
        <v xml:space="preserve">&lt;Row&gt;&lt;BuildingType&gt;BUILDING_FORBIDDEN_PALACE&lt;/BuildingType&gt;         &lt;FlavorType&gt;FLAVOR_HAPPINESS&lt;/FlavorType&gt;                &lt;Flavor&gt;32&lt;/Flavor&gt;&lt;/Row&gt; </v>
      </c>
      <c r="BJ93" s="229" t="str">
        <f t="shared" si="90"/>
        <v/>
      </c>
      <c r="BK93" s="229" t="str">
        <f t="shared" si="91"/>
        <v/>
      </c>
      <c r="BL93" s="229" t="str">
        <f t="shared" si="92"/>
        <v xml:space="preserve">&lt;Row&gt;&lt;BuildingType&gt;BUILDING_FORBIDDEN_PALACE&lt;/BuildingType&gt;         &lt;FlavorType&gt;FLAVOR_GROWTH&lt;/FlavorType&gt;                   &lt;Flavor&gt;8&lt;/Flavor&gt;&lt;/Row&gt;  </v>
      </c>
      <c r="BM93" s="229" t="str">
        <f t="shared" si="93"/>
        <v/>
      </c>
      <c r="BN93" s="229" t="str">
        <f t="shared" si="94"/>
        <v/>
      </c>
      <c r="BO93" s="229" t="str">
        <f t="shared" si="95"/>
        <v xml:space="preserve">&lt;Row&gt;&lt;BuildingType&gt;BUILDING_FORBIDDEN_PALACE&lt;/BuildingType&gt;         &lt;FlavorType&gt;FLAVOR_GREAT_PEOPLE&lt;/FlavorType&gt;             &lt;Flavor&gt;8&lt;/Flavor&gt;&lt;/Row&gt;  </v>
      </c>
      <c r="BP93" s="229" t="str">
        <f t="shared" si="96"/>
        <v/>
      </c>
      <c r="BQ93" s="229" t="str">
        <f t="shared" si="97"/>
        <v/>
      </c>
      <c r="BR93" s="229" t="str">
        <f t="shared" si="98"/>
        <v/>
      </c>
      <c r="BS93" s="229" t="str">
        <f t="shared" si="99"/>
        <v/>
      </c>
      <c r="BT93" s="229" t="str">
        <f t="shared" si="100"/>
        <v xml:space="preserve">&lt;Row&gt;&lt;BuildingType&gt;BUILDING_FORBIDDEN_PALACE&lt;/BuildingType&gt;         &lt;FlavorType&gt;FLAVOR_WONDER&lt;/FlavorType&gt;                   &lt;Flavor&gt;8&lt;/Flavor&gt;&lt;/Row&gt;  </v>
      </c>
      <c r="BU93" s="229" t="str">
        <f t="shared" si="101"/>
        <v/>
      </c>
      <c r="BV93" s="229" t="str">
        <f t="shared" si="102"/>
        <v/>
      </c>
      <c r="BW93" s="229" t="str">
        <f t="shared" si="103"/>
        <v/>
      </c>
      <c r="BX93" s="230" t="str">
        <f t="shared" si="104"/>
        <v/>
      </c>
    </row>
    <row r="94" spans="2:76" ht="13.7" customHeight="1" x14ac:dyDescent="0.2">
      <c r="B94" s="206" t="s">
        <v>586</v>
      </c>
      <c r="C94" s="207"/>
      <c r="D94" s="208"/>
      <c r="E94" s="208"/>
      <c r="F94" s="208"/>
      <c r="G94" s="208"/>
      <c r="H94" s="208"/>
      <c r="I94" s="208"/>
      <c r="J94" s="208"/>
      <c r="K94" s="208"/>
      <c r="L94" s="209"/>
      <c r="M94" s="208"/>
      <c r="N94" s="208"/>
      <c r="O94" s="208"/>
      <c r="P94" s="208"/>
      <c r="Q94" s="207"/>
      <c r="R94" s="210"/>
      <c r="S94" s="209"/>
      <c r="T94" s="207"/>
      <c r="U94" s="207"/>
      <c r="V94" s="208"/>
      <c r="W94" s="208"/>
      <c r="X94" s="208"/>
      <c r="Y94" s="208"/>
      <c r="Z94" s="209"/>
      <c r="AA94" s="208"/>
      <c r="AB94" s="208"/>
      <c r="AC94" s="207"/>
      <c r="AD94" s="210"/>
      <c r="AE94" s="208"/>
      <c r="AF94" s="208"/>
      <c r="AG94" s="208"/>
      <c r="AH94" s="208"/>
      <c r="AI94" s="208"/>
      <c r="AJ94" s="168"/>
      <c r="AL94" s="191"/>
      <c r="AM94" s="191"/>
      <c r="AN94" s="191" t="e">
        <f t="shared" ca="1" si="105"/>
        <v>#NAME?</v>
      </c>
      <c r="AO94" t="s">
        <v>502</v>
      </c>
      <c r="AP94" t="str">
        <f t="shared" si="71"/>
        <v>&lt;Delete BuildingType="BUILDING_GREAT_FIREWALL" /&gt;</v>
      </c>
      <c r="AQ94" t="s">
        <v>502</v>
      </c>
      <c r="AR94" s="228" t="str">
        <f t="shared" si="72"/>
        <v/>
      </c>
      <c r="AS94" s="229" t="str">
        <f t="shared" si="73"/>
        <v/>
      </c>
      <c r="AT94" s="229" t="str">
        <f t="shared" si="74"/>
        <v/>
      </c>
      <c r="AU94" s="229" t="str">
        <f t="shared" si="75"/>
        <v/>
      </c>
      <c r="AV94" s="229" t="str">
        <f t="shared" si="76"/>
        <v/>
      </c>
      <c r="AW94" s="229" t="str">
        <f t="shared" si="77"/>
        <v/>
      </c>
      <c r="AX94" s="229" t="str">
        <f t="shared" si="78"/>
        <v/>
      </c>
      <c r="AY94" s="229" t="str">
        <f t="shared" si="79"/>
        <v/>
      </c>
      <c r="AZ94" s="229" t="str">
        <f t="shared" si="80"/>
        <v/>
      </c>
      <c r="BA94" s="229" t="str">
        <f t="shared" si="81"/>
        <v/>
      </c>
      <c r="BB94" s="229" t="str">
        <f t="shared" si="82"/>
        <v/>
      </c>
      <c r="BC94" s="229" t="str">
        <f t="shared" si="83"/>
        <v/>
      </c>
      <c r="BD94" s="229" t="str">
        <f t="shared" si="84"/>
        <v/>
      </c>
      <c r="BE94" s="229" t="str">
        <f t="shared" si="85"/>
        <v/>
      </c>
      <c r="BF94" s="229" t="str">
        <f t="shared" si="86"/>
        <v/>
      </c>
      <c r="BG94" s="229" t="str">
        <f t="shared" si="87"/>
        <v/>
      </c>
      <c r="BH94" s="229" t="str">
        <f t="shared" si="88"/>
        <v/>
      </c>
      <c r="BI94" s="229" t="str">
        <f t="shared" si="89"/>
        <v/>
      </c>
      <c r="BJ94" s="229" t="str">
        <f t="shared" si="90"/>
        <v/>
      </c>
      <c r="BK94" s="229" t="str">
        <f t="shared" si="91"/>
        <v/>
      </c>
      <c r="BL94" s="229" t="str">
        <f t="shared" si="92"/>
        <v/>
      </c>
      <c r="BM94" s="229" t="str">
        <f t="shared" si="93"/>
        <v/>
      </c>
      <c r="BN94" s="229" t="str">
        <f t="shared" si="94"/>
        <v/>
      </c>
      <c r="BO94" s="229" t="str">
        <f t="shared" si="95"/>
        <v/>
      </c>
      <c r="BP94" s="229" t="str">
        <f t="shared" si="96"/>
        <v/>
      </c>
      <c r="BQ94" s="229" t="str">
        <f t="shared" si="97"/>
        <v/>
      </c>
      <c r="BR94" s="229" t="str">
        <f t="shared" si="98"/>
        <v/>
      </c>
      <c r="BS94" s="229" t="str">
        <f t="shared" si="99"/>
        <v/>
      </c>
      <c r="BT94" s="229" t="str">
        <f t="shared" si="100"/>
        <v/>
      </c>
      <c r="BU94" s="229" t="str">
        <f t="shared" si="101"/>
        <v/>
      </c>
      <c r="BV94" s="229" t="str">
        <f t="shared" si="102"/>
        <v/>
      </c>
      <c r="BW94" s="229" t="str">
        <f t="shared" si="103"/>
        <v/>
      </c>
      <c r="BX94" s="230" t="str">
        <f t="shared" si="104"/>
        <v/>
      </c>
    </row>
    <row r="95" spans="2:76" ht="13.7" customHeight="1" x14ac:dyDescent="0.2">
      <c r="B95" s="206" t="s">
        <v>587</v>
      </c>
      <c r="C95" s="207"/>
      <c r="D95" s="208">
        <v>32</v>
      </c>
      <c r="E95" s="208"/>
      <c r="F95" s="208"/>
      <c r="G95" s="208"/>
      <c r="H95" s="208"/>
      <c r="I95" s="208"/>
      <c r="J95" s="208"/>
      <c r="K95" s="208"/>
      <c r="L95" s="209"/>
      <c r="M95" s="208"/>
      <c r="N95" s="208"/>
      <c r="O95" s="208"/>
      <c r="P95" s="208"/>
      <c r="Q95" s="207"/>
      <c r="R95" s="210"/>
      <c r="S95" s="209">
        <v>32</v>
      </c>
      <c r="T95" s="207"/>
      <c r="U95" s="207"/>
      <c r="V95" s="208"/>
      <c r="W95" s="208">
        <v>32</v>
      </c>
      <c r="X95" s="208">
        <v>64</v>
      </c>
      <c r="Y95" s="208"/>
      <c r="Z95" s="209">
        <v>32</v>
      </c>
      <c r="AA95" s="208"/>
      <c r="AB95" s="208"/>
      <c r="AC95" s="207"/>
      <c r="AD95" s="210"/>
      <c r="AE95" s="208">
        <v>64</v>
      </c>
      <c r="AF95" s="208"/>
      <c r="AG95" s="208"/>
      <c r="AH95" s="208"/>
      <c r="AI95" s="208"/>
      <c r="AJ95" s="168"/>
      <c r="AL95" s="191"/>
      <c r="AM95" s="191"/>
      <c r="AN95" s="191" t="e">
        <f t="shared" ca="1" si="105"/>
        <v>#NAME?</v>
      </c>
      <c r="AO95" t="s">
        <v>502</v>
      </c>
      <c r="AP95" t="str">
        <f t="shared" si="71"/>
        <v>&lt;Delete BuildingType="BUILDING_GREAT_LIBRARY" /&gt;</v>
      </c>
      <c r="AQ95" t="s">
        <v>502</v>
      </c>
      <c r="AR95" s="228" t="str">
        <f t="shared" si="72"/>
        <v/>
      </c>
      <c r="AS95" s="229" t="str">
        <f t="shared" si="73"/>
        <v xml:space="preserve">&lt;Row&gt;&lt;BuildingType&gt;BUILDING_GREAT_LIBRARY&lt;/BuildingType&gt;            &lt;FlavorType&gt;FLAVOR_OFFENSE&lt;/FlavorType&gt;                  &lt;Flavor&gt;32&lt;/Flavor&gt;&lt;/Row&gt; </v>
      </c>
      <c r="AT95" s="229" t="str">
        <f t="shared" si="74"/>
        <v/>
      </c>
      <c r="AU95" s="229" t="str">
        <f t="shared" si="75"/>
        <v/>
      </c>
      <c r="AV95" s="229" t="str">
        <f t="shared" si="76"/>
        <v/>
      </c>
      <c r="AW95" s="229" t="str">
        <f t="shared" si="77"/>
        <v/>
      </c>
      <c r="AX95" s="229" t="str">
        <f t="shared" si="78"/>
        <v/>
      </c>
      <c r="AY95" s="229" t="str">
        <f t="shared" si="79"/>
        <v/>
      </c>
      <c r="AZ95" s="229" t="str">
        <f t="shared" si="80"/>
        <v/>
      </c>
      <c r="BA95" s="229" t="str">
        <f t="shared" si="81"/>
        <v/>
      </c>
      <c r="BB95" s="229" t="str">
        <f t="shared" si="82"/>
        <v/>
      </c>
      <c r="BC95" s="229" t="str">
        <f t="shared" si="83"/>
        <v/>
      </c>
      <c r="BD95" s="229" t="str">
        <f t="shared" si="84"/>
        <v/>
      </c>
      <c r="BE95" s="229" t="str">
        <f t="shared" si="85"/>
        <v/>
      </c>
      <c r="BF95" s="229" t="str">
        <f t="shared" si="86"/>
        <v/>
      </c>
      <c r="BG95" s="229" t="str">
        <f t="shared" si="87"/>
        <v/>
      </c>
      <c r="BH95" s="229" t="str">
        <f t="shared" si="88"/>
        <v xml:space="preserve">&lt;Row&gt;&lt;BuildingType&gt;BUILDING_GREAT_LIBRARY&lt;/BuildingType&gt;            &lt;FlavorType&gt;FLAVOR_EXPANSION&lt;/FlavorType&gt;                &lt;Flavor&gt;32&lt;/Flavor&gt;&lt;/Row&gt; </v>
      </c>
      <c r="BI95" s="229" t="str">
        <f t="shared" si="89"/>
        <v/>
      </c>
      <c r="BJ95" s="229" t="str">
        <f t="shared" si="90"/>
        <v/>
      </c>
      <c r="BK95" s="229" t="str">
        <f t="shared" si="91"/>
        <v/>
      </c>
      <c r="BL95" s="229" t="str">
        <f t="shared" si="92"/>
        <v xml:space="preserve">&lt;Row&gt;&lt;BuildingType&gt;BUILDING_GREAT_LIBRARY&lt;/BuildingType&gt;            &lt;FlavorType&gt;FLAVOR_GROWTH&lt;/FlavorType&gt;                   &lt;Flavor&gt;32&lt;/Flavor&gt;&lt;/Row&gt; </v>
      </c>
      <c r="BM95" s="229" t="str">
        <f t="shared" si="93"/>
        <v xml:space="preserve">&lt;Row&gt;&lt;BuildingType&gt;BUILDING_GREAT_LIBRARY&lt;/BuildingType&gt;            &lt;FlavorType&gt;FLAVOR_SCIENCE&lt;/FlavorType&gt;                  &lt;Flavor&gt;64&lt;/Flavor&gt;&lt;/Row&gt; </v>
      </c>
      <c r="BN95" s="229" t="str">
        <f t="shared" si="94"/>
        <v/>
      </c>
      <c r="BO95" s="229" t="str">
        <f t="shared" si="95"/>
        <v xml:space="preserve">&lt;Row&gt;&lt;BuildingType&gt;BUILDING_GREAT_LIBRARY&lt;/BuildingType&gt;            &lt;FlavorType&gt;FLAVOR_GREAT_PEOPLE&lt;/FlavorType&gt;             &lt;Flavor&gt;32&lt;/Flavor&gt;&lt;/Row&gt; </v>
      </c>
      <c r="BP95" s="229" t="str">
        <f t="shared" si="96"/>
        <v/>
      </c>
      <c r="BQ95" s="229" t="str">
        <f t="shared" si="97"/>
        <v/>
      </c>
      <c r="BR95" s="229" t="str">
        <f t="shared" si="98"/>
        <v/>
      </c>
      <c r="BS95" s="229" t="str">
        <f t="shared" si="99"/>
        <v/>
      </c>
      <c r="BT95" s="229" t="str">
        <f t="shared" si="100"/>
        <v xml:space="preserve">&lt;Row&gt;&lt;BuildingType&gt;BUILDING_GREAT_LIBRARY&lt;/BuildingType&gt;            &lt;FlavorType&gt;FLAVOR_WONDER&lt;/FlavorType&gt;                   &lt;Flavor&gt;64&lt;/Flavor&gt;&lt;/Row&gt; </v>
      </c>
      <c r="BU95" s="229" t="str">
        <f t="shared" si="101"/>
        <v/>
      </c>
      <c r="BV95" s="229" t="str">
        <f t="shared" si="102"/>
        <v/>
      </c>
      <c r="BW95" s="229" t="str">
        <f t="shared" si="103"/>
        <v/>
      </c>
      <c r="BX95" s="230" t="str">
        <f t="shared" si="104"/>
        <v/>
      </c>
    </row>
    <row r="96" spans="2:76" ht="13.7" customHeight="1" x14ac:dyDescent="0.2">
      <c r="B96" s="206" t="s">
        <v>588</v>
      </c>
      <c r="C96" s="207">
        <v>16</v>
      </c>
      <c r="D96" s="208"/>
      <c r="E96" s="208"/>
      <c r="F96" s="208"/>
      <c r="G96" s="208"/>
      <c r="H96" s="208"/>
      <c r="I96" s="208"/>
      <c r="J96" s="208"/>
      <c r="K96" s="208"/>
      <c r="L96" s="209">
        <v>32</v>
      </c>
      <c r="M96" s="208">
        <v>32</v>
      </c>
      <c r="N96" s="208"/>
      <c r="O96" s="208"/>
      <c r="P96" s="208">
        <v>16</v>
      </c>
      <c r="Q96" s="207"/>
      <c r="R96" s="210"/>
      <c r="S96" s="209"/>
      <c r="T96" s="207"/>
      <c r="U96" s="207"/>
      <c r="V96" s="208">
        <v>4</v>
      </c>
      <c r="W96" s="208"/>
      <c r="X96" s="208"/>
      <c r="Y96" s="208"/>
      <c r="Z96" s="209">
        <v>8</v>
      </c>
      <c r="AA96" s="208"/>
      <c r="AB96" s="208"/>
      <c r="AC96" s="207"/>
      <c r="AD96" s="210"/>
      <c r="AE96" s="208">
        <v>8</v>
      </c>
      <c r="AF96" s="208"/>
      <c r="AG96" s="208"/>
      <c r="AH96" s="208"/>
      <c r="AI96" s="208"/>
      <c r="AJ96" s="168"/>
      <c r="AL96" s="191"/>
      <c r="AM96" s="191"/>
      <c r="AN96" s="191" t="e">
        <f t="shared" ca="1" si="105"/>
        <v>#NAME?</v>
      </c>
      <c r="AO96" t="s">
        <v>502</v>
      </c>
      <c r="AP96" t="str">
        <f t="shared" si="71"/>
        <v>&lt;Delete BuildingType="BUILDING_GREAT_LIGHTHOUSE" /&gt;</v>
      </c>
      <c r="AQ96" t="s">
        <v>502</v>
      </c>
      <c r="AR96" s="228" t="str">
        <f t="shared" si="72"/>
        <v xml:space="preserve">&lt;Row&gt;&lt;BuildingType&gt;BUILDING_GREAT_LIGHTHOUSE&lt;/BuildingType&gt;         &lt;FlavorType&gt;FLAVOR_MILITARY_TRAINING&lt;/FlavorType&gt;        &lt;Flavor&gt;16&lt;/Flavor&gt;&lt;/Row&gt; </v>
      </c>
      <c r="AS96" s="229" t="str">
        <f t="shared" si="73"/>
        <v/>
      </c>
      <c r="AT96" s="229" t="str">
        <f t="shared" si="74"/>
        <v/>
      </c>
      <c r="AU96" s="229" t="str">
        <f t="shared" si="75"/>
        <v/>
      </c>
      <c r="AV96" s="229" t="str">
        <f t="shared" si="76"/>
        <v/>
      </c>
      <c r="AW96" s="229" t="str">
        <f t="shared" si="77"/>
        <v/>
      </c>
      <c r="AX96" s="229" t="str">
        <f t="shared" si="78"/>
        <v/>
      </c>
      <c r="AY96" s="229" t="str">
        <f t="shared" si="79"/>
        <v/>
      </c>
      <c r="AZ96" s="229" t="str">
        <f t="shared" si="80"/>
        <v/>
      </c>
      <c r="BA96" s="229" t="str">
        <f t="shared" si="81"/>
        <v xml:space="preserve">&lt;Row&gt;&lt;BuildingType&gt;BUILDING_GREAT_LIGHTHOUSE&lt;/BuildingType&gt;         &lt;FlavorType&gt;FLAVOR_NAVAL&lt;/FlavorType&gt;                    &lt;Flavor&gt;32&lt;/Flavor&gt;&lt;/Row&gt; </v>
      </c>
      <c r="BB96" s="229" t="str">
        <f t="shared" si="82"/>
        <v xml:space="preserve">&lt;Row&gt;&lt;BuildingType&gt;BUILDING_GREAT_LIGHTHOUSE&lt;/BuildingType&gt;         &lt;FlavorType&gt;FLAVOR_NAVAL_BOMBARDMENT&lt;/FlavorType&gt;        &lt;Flavor&gt;32&lt;/Flavor&gt;&lt;/Row&gt; </v>
      </c>
      <c r="BC96" s="229" t="str">
        <f t="shared" si="83"/>
        <v/>
      </c>
      <c r="BD96" s="229" t="str">
        <f t="shared" si="84"/>
        <v/>
      </c>
      <c r="BE96" s="229" t="str">
        <f t="shared" si="85"/>
        <v xml:space="preserve">&lt;Row&gt;&lt;BuildingType&gt;BUILDING_GREAT_LIGHTHOUSE&lt;/BuildingType&gt;         &lt;FlavorType&gt;FLAVOR_NAVAL_TILE_IMPROVEMENT&lt;/FlavorType&gt;   &lt;Flavor&gt;16&lt;/Flavor&gt;&lt;/Row&gt; </v>
      </c>
      <c r="BF96" s="229" t="str">
        <f t="shared" si="86"/>
        <v/>
      </c>
      <c r="BG96" s="229" t="str">
        <f t="shared" si="87"/>
        <v/>
      </c>
      <c r="BH96" s="229" t="str">
        <f t="shared" si="88"/>
        <v/>
      </c>
      <c r="BI96" s="229" t="str">
        <f t="shared" si="89"/>
        <v/>
      </c>
      <c r="BJ96" s="229" t="str">
        <f t="shared" si="90"/>
        <v/>
      </c>
      <c r="BK96" s="229" t="str">
        <f t="shared" si="91"/>
        <v xml:space="preserve">&lt;Row&gt;&lt;BuildingType&gt;BUILDING_GREAT_LIGHTHOUSE&lt;/BuildingType&gt;         &lt;FlavorType&gt;FLAVOR_GOLD&lt;/FlavorType&gt;                     &lt;Flavor&gt;4&lt;/Flavor&gt;&lt;/Row&gt;  </v>
      </c>
      <c r="BL96" s="229" t="str">
        <f t="shared" si="92"/>
        <v/>
      </c>
      <c r="BM96" s="229" t="str">
        <f t="shared" si="93"/>
        <v/>
      </c>
      <c r="BN96" s="229" t="str">
        <f t="shared" si="94"/>
        <v/>
      </c>
      <c r="BO96" s="229" t="str">
        <f t="shared" si="95"/>
        <v xml:space="preserve">&lt;Row&gt;&lt;BuildingType&gt;BUILDING_GREAT_LIGHTHOUSE&lt;/BuildingType&gt;         &lt;FlavorType&gt;FLAVOR_GREAT_PEOPLE&lt;/FlavorType&gt;             &lt;Flavor&gt;8&lt;/Flavor&gt;&lt;/Row&gt;  </v>
      </c>
      <c r="BP96" s="229" t="str">
        <f t="shared" si="96"/>
        <v/>
      </c>
      <c r="BQ96" s="229" t="str">
        <f t="shared" si="97"/>
        <v/>
      </c>
      <c r="BR96" s="229" t="str">
        <f t="shared" si="98"/>
        <v/>
      </c>
      <c r="BS96" s="229" t="str">
        <f t="shared" si="99"/>
        <v/>
      </c>
      <c r="BT96" s="229" t="str">
        <f t="shared" si="100"/>
        <v xml:space="preserve">&lt;Row&gt;&lt;BuildingType&gt;BUILDING_GREAT_LIGHTHOUSE&lt;/BuildingType&gt;         &lt;FlavorType&gt;FLAVOR_WONDER&lt;/FlavorType&gt;                   &lt;Flavor&gt;8&lt;/Flavor&gt;&lt;/Row&gt;  </v>
      </c>
      <c r="BU96" s="229" t="str">
        <f t="shared" si="101"/>
        <v/>
      </c>
      <c r="BV96" s="229" t="str">
        <f t="shared" si="102"/>
        <v/>
      </c>
      <c r="BW96" s="229" t="str">
        <f t="shared" si="103"/>
        <v/>
      </c>
      <c r="BX96" s="230" t="str">
        <f t="shared" si="104"/>
        <v/>
      </c>
    </row>
    <row r="97" spans="2:76" ht="13.7" customHeight="1" x14ac:dyDescent="0.2">
      <c r="B97" s="206" t="s">
        <v>589</v>
      </c>
      <c r="C97" s="207"/>
      <c r="D97" s="208"/>
      <c r="E97" s="208">
        <v>32</v>
      </c>
      <c r="F97" s="208"/>
      <c r="G97" s="208"/>
      <c r="H97" s="208"/>
      <c r="I97" s="208"/>
      <c r="J97" s="208"/>
      <c r="K97" s="208"/>
      <c r="L97" s="209"/>
      <c r="M97" s="208"/>
      <c r="N97" s="208"/>
      <c r="O97" s="208"/>
      <c r="P97" s="208"/>
      <c r="Q97" s="207"/>
      <c r="R97" s="210"/>
      <c r="S97" s="209"/>
      <c r="T97" s="207"/>
      <c r="U97" s="207"/>
      <c r="V97" s="208"/>
      <c r="W97" s="208"/>
      <c r="X97" s="208">
        <v>4</v>
      </c>
      <c r="Y97" s="208">
        <v>4</v>
      </c>
      <c r="Z97" s="209">
        <v>16</v>
      </c>
      <c r="AA97" s="208">
        <v>16</v>
      </c>
      <c r="AB97" s="208"/>
      <c r="AC97" s="207"/>
      <c r="AD97" s="210"/>
      <c r="AE97" s="208">
        <v>16</v>
      </c>
      <c r="AF97" s="208"/>
      <c r="AG97" s="208"/>
      <c r="AH97" s="208"/>
      <c r="AI97" s="208"/>
      <c r="AJ97" s="168"/>
      <c r="AL97" s="191"/>
      <c r="AM97" s="191"/>
      <c r="AN97" s="191" t="e">
        <f t="shared" ca="1" si="105"/>
        <v>#NAME?</v>
      </c>
      <c r="AO97" t="s">
        <v>502</v>
      </c>
      <c r="AP97" t="str">
        <f t="shared" si="71"/>
        <v>&lt;Delete BuildingType="BUILDING_GREAT_WALL" /&gt;</v>
      </c>
      <c r="AQ97" t="s">
        <v>502</v>
      </c>
      <c r="AR97" s="228" t="str">
        <f t="shared" si="72"/>
        <v/>
      </c>
      <c r="AS97" s="229" t="str">
        <f t="shared" si="73"/>
        <v/>
      </c>
      <c r="AT97" s="229" t="str">
        <f t="shared" si="74"/>
        <v xml:space="preserve">&lt;Row&gt;&lt;BuildingType&gt;BUILDING_GREAT_WALL&lt;/BuildingType&gt;               &lt;FlavorType&gt;FLAVOR_DEFENSE&lt;/FlavorType&gt;                  &lt;Flavor&gt;32&lt;/Flavor&gt;&lt;/Row&gt; </v>
      </c>
      <c r="AU97" s="229" t="str">
        <f t="shared" si="75"/>
        <v/>
      </c>
      <c r="AV97" s="229" t="str">
        <f t="shared" si="76"/>
        <v/>
      </c>
      <c r="AW97" s="229" t="str">
        <f t="shared" si="77"/>
        <v/>
      </c>
      <c r="AX97" s="229" t="str">
        <f t="shared" si="78"/>
        <v/>
      </c>
      <c r="AY97" s="229" t="str">
        <f t="shared" si="79"/>
        <v/>
      </c>
      <c r="AZ97" s="229" t="str">
        <f t="shared" si="80"/>
        <v/>
      </c>
      <c r="BA97" s="229" t="str">
        <f t="shared" si="81"/>
        <v/>
      </c>
      <c r="BB97" s="229" t="str">
        <f t="shared" si="82"/>
        <v/>
      </c>
      <c r="BC97" s="229" t="str">
        <f t="shared" si="83"/>
        <v/>
      </c>
      <c r="BD97" s="229" t="str">
        <f t="shared" si="84"/>
        <v/>
      </c>
      <c r="BE97" s="229" t="str">
        <f t="shared" si="85"/>
        <v/>
      </c>
      <c r="BF97" s="229" t="str">
        <f t="shared" si="86"/>
        <v/>
      </c>
      <c r="BG97" s="229" t="str">
        <f t="shared" si="87"/>
        <v/>
      </c>
      <c r="BH97" s="229" t="str">
        <f t="shared" si="88"/>
        <v/>
      </c>
      <c r="BI97" s="229" t="str">
        <f t="shared" si="89"/>
        <v/>
      </c>
      <c r="BJ97" s="229" t="str">
        <f t="shared" si="90"/>
        <v/>
      </c>
      <c r="BK97" s="229" t="str">
        <f t="shared" si="91"/>
        <v/>
      </c>
      <c r="BL97" s="229" t="str">
        <f t="shared" si="92"/>
        <v/>
      </c>
      <c r="BM97" s="229" t="str">
        <f t="shared" si="93"/>
        <v xml:space="preserve">&lt;Row&gt;&lt;BuildingType&gt;BUILDING_GREAT_WALL&lt;/BuildingType&gt;               &lt;FlavorType&gt;FLAVOR_SCIENCE&lt;/FlavorType&gt;                  &lt;Flavor&gt;4&lt;/Flavor&gt;&lt;/Row&gt;  </v>
      </c>
      <c r="BN97" s="229" t="str">
        <f t="shared" si="94"/>
        <v xml:space="preserve">&lt;Row&gt;&lt;BuildingType&gt;BUILDING_GREAT_WALL&lt;/BuildingType&gt;               &lt;FlavorType&gt;FLAVOR_CULTURE&lt;/FlavorType&gt;                  &lt;Flavor&gt;4&lt;/Flavor&gt;&lt;/Row&gt;  </v>
      </c>
      <c r="BO97" s="229" t="str">
        <f t="shared" si="95"/>
        <v xml:space="preserve">&lt;Row&gt;&lt;BuildingType&gt;BUILDING_GREAT_WALL&lt;/BuildingType&gt;               &lt;FlavorType&gt;FLAVOR_GREAT_PEOPLE&lt;/FlavorType&gt;             &lt;Flavor&gt;16&lt;/Flavor&gt;&lt;/Row&gt; </v>
      </c>
      <c r="BP97" s="229" t="str">
        <f t="shared" si="96"/>
        <v xml:space="preserve">&lt;Row&gt;&lt;BuildingType&gt;BUILDING_GREAT_WALL&lt;/BuildingType&gt;               &lt;FlavorType&gt;FLAVOR_CITY_DEFENSE&lt;/FlavorType&gt;             &lt;Flavor&gt;16&lt;/Flavor&gt;&lt;/Row&gt; </v>
      </c>
      <c r="BQ97" s="229" t="str">
        <f t="shared" si="97"/>
        <v/>
      </c>
      <c r="BR97" s="229" t="str">
        <f t="shared" si="98"/>
        <v/>
      </c>
      <c r="BS97" s="229" t="str">
        <f t="shared" si="99"/>
        <v/>
      </c>
      <c r="BT97" s="229" t="str">
        <f t="shared" si="100"/>
        <v xml:space="preserve">&lt;Row&gt;&lt;BuildingType&gt;BUILDING_GREAT_WALL&lt;/BuildingType&gt;               &lt;FlavorType&gt;FLAVOR_WONDER&lt;/FlavorType&gt;                   &lt;Flavor&gt;16&lt;/Flavor&gt;&lt;/Row&gt; </v>
      </c>
      <c r="BU97" s="229" t="str">
        <f t="shared" si="101"/>
        <v/>
      </c>
      <c r="BV97" s="229" t="str">
        <f t="shared" si="102"/>
        <v/>
      </c>
      <c r="BW97" s="229" t="str">
        <f t="shared" si="103"/>
        <v/>
      </c>
      <c r="BX97" s="230" t="str">
        <f t="shared" si="104"/>
        <v/>
      </c>
    </row>
    <row r="98" spans="2:76" ht="13.7" customHeight="1" x14ac:dyDescent="0.2">
      <c r="B98" s="192" t="s">
        <v>590</v>
      </c>
      <c r="C98" s="157"/>
      <c r="D98" s="161">
        <v>8</v>
      </c>
      <c r="E98" s="161"/>
      <c r="F98" s="161"/>
      <c r="G98" s="161"/>
      <c r="H98" s="161"/>
      <c r="I98" s="161"/>
      <c r="J98" s="161"/>
      <c r="K98" s="161"/>
      <c r="L98" s="193"/>
      <c r="M98" s="161"/>
      <c r="N98" s="161"/>
      <c r="O98" s="161"/>
      <c r="P98" s="161"/>
      <c r="Q98" s="157"/>
      <c r="R98" s="194"/>
      <c r="S98" s="193"/>
      <c r="T98" s="161">
        <v>16</v>
      </c>
      <c r="U98" s="157"/>
      <c r="V98" s="161"/>
      <c r="W98" s="161"/>
      <c r="X98" s="161"/>
      <c r="Y98" s="161">
        <v>16</v>
      </c>
      <c r="Z98" s="193">
        <v>8</v>
      </c>
      <c r="AA98" s="161"/>
      <c r="AB98" s="161"/>
      <c r="AC98" s="157"/>
      <c r="AD98" s="194"/>
      <c r="AE98" s="161">
        <v>16</v>
      </c>
      <c r="AF98" s="161"/>
      <c r="AG98" s="161"/>
      <c r="AH98" s="161"/>
      <c r="AI98" s="161">
        <v>32</v>
      </c>
      <c r="AJ98" s="168"/>
      <c r="AL98" s="191"/>
      <c r="AM98" s="191"/>
      <c r="AN98" s="191" t="e">
        <f t="shared" ca="1" si="105"/>
        <v>#NAME?</v>
      </c>
      <c r="AO98" t="s">
        <v>502</v>
      </c>
      <c r="AP98" t="str">
        <f t="shared" si="71"/>
        <v>&lt;Delete BuildingType="BUILDING_HAGIA_SOPHIA" /&gt;</v>
      </c>
      <c r="AQ98" t="s">
        <v>502</v>
      </c>
      <c r="AR98" s="228" t="str">
        <f t="shared" si="72"/>
        <v/>
      </c>
      <c r="AS98" s="229" t="str">
        <f t="shared" si="73"/>
        <v xml:space="preserve">&lt;Row&gt;&lt;BuildingType&gt;BUILDING_HAGIA_SOPHIA&lt;/BuildingType&gt;             &lt;FlavorType&gt;FLAVOR_OFFENSE&lt;/FlavorType&gt;                  &lt;Flavor&gt;8&lt;/Flavor&gt;&lt;/Row&gt;  </v>
      </c>
      <c r="AT98" s="229" t="str">
        <f t="shared" si="74"/>
        <v/>
      </c>
      <c r="AU98" s="229" t="str">
        <f t="shared" si="75"/>
        <v/>
      </c>
      <c r="AV98" s="229" t="str">
        <f t="shared" si="76"/>
        <v/>
      </c>
      <c r="AW98" s="229" t="str">
        <f t="shared" si="77"/>
        <v/>
      </c>
      <c r="AX98" s="229" t="str">
        <f t="shared" si="78"/>
        <v/>
      </c>
      <c r="AY98" s="229" t="str">
        <f t="shared" si="79"/>
        <v/>
      </c>
      <c r="AZ98" s="229" t="str">
        <f t="shared" si="80"/>
        <v/>
      </c>
      <c r="BA98" s="229" t="str">
        <f t="shared" si="81"/>
        <v/>
      </c>
      <c r="BB98" s="229" t="str">
        <f t="shared" si="82"/>
        <v/>
      </c>
      <c r="BC98" s="229" t="str">
        <f t="shared" si="83"/>
        <v/>
      </c>
      <c r="BD98" s="229" t="str">
        <f t="shared" si="84"/>
        <v/>
      </c>
      <c r="BE98" s="229" t="str">
        <f t="shared" si="85"/>
        <v/>
      </c>
      <c r="BF98" s="229" t="str">
        <f t="shared" si="86"/>
        <v/>
      </c>
      <c r="BG98" s="229" t="str">
        <f t="shared" si="87"/>
        <v/>
      </c>
      <c r="BH98" s="229" t="str">
        <f t="shared" si="88"/>
        <v/>
      </c>
      <c r="BI98" s="229" t="str">
        <f t="shared" si="89"/>
        <v xml:space="preserve">&lt;Row&gt;&lt;BuildingType&gt;BUILDING_HAGIA_SOPHIA&lt;/BuildingType&gt;             &lt;FlavorType&gt;FLAVOR_HAPPINESS&lt;/FlavorType&gt;                &lt;Flavor&gt;16&lt;/Flavor&gt;&lt;/Row&gt; </v>
      </c>
      <c r="BJ98" s="229" t="str">
        <f t="shared" si="90"/>
        <v/>
      </c>
      <c r="BK98" s="229" t="str">
        <f t="shared" si="91"/>
        <v/>
      </c>
      <c r="BL98" s="229" t="str">
        <f t="shared" si="92"/>
        <v/>
      </c>
      <c r="BM98" s="229" t="str">
        <f t="shared" si="93"/>
        <v/>
      </c>
      <c r="BN98" s="229" t="str">
        <f t="shared" si="94"/>
        <v xml:space="preserve">&lt;Row&gt;&lt;BuildingType&gt;BUILDING_HAGIA_SOPHIA&lt;/BuildingType&gt;             &lt;FlavorType&gt;FLAVOR_CULTURE&lt;/FlavorType&gt;                  &lt;Flavor&gt;16&lt;/Flavor&gt;&lt;/Row&gt; </v>
      </c>
      <c r="BO98" s="229" t="str">
        <f t="shared" si="95"/>
        <v xml:space="preserve">&lt;Row&gt;&lt;BuildingType&gt;BUILDING_HAGIA_SOPHIA&lt;/BuildingType&gt;             &lt;FlavorType&gt;FLAVOR_GREAT_PEOPLE&lt;/FlavorType&gt;             &lt;Flavor&gt;8&lt;/Flavor&gt;&lt;/Row&gt;  </v>
      </c>
      <c r="BP98" s="229" t="str">
        <f t="shared" si="96"/>
        <v/>
      </c>
      <c r="BQ98" s="229" t="str">
        <f t="shared" si="97"/>
        <v/>
      </c>
      <c r="BR98" s="229" t="str">
        <f t="shared" si="98"/>
        <v/>
      </c>
      <c r="BS98" s="229" t="str">
        <f t="shared" si="99"/>
        <v/>
      </c>
      <c r="BT98" s="229" t="str">
        <f t="shared" si="100"/>
        <v xml:space="preserve">&lt;Row&gt;&lt;BuildingType&gt;BUILDING_HAGIA_SOPHIA&lt;/BuildingType&gt;             &lt;FlavorType&gt;FLAVOR_WONDER&lt;/FlavorType&gt;                   &lt;Flavor&gt;16&lt;/Flavor&gt;&lt;/Row&gt; </v>
      </c>
      <c r="BU98" s="229" t="str">
        <f t="shared" si="101"/>
        <v/>
      </c>
      <c r="BV98" s="229" t="str">
        <f t="shared" si="102"/>
        <v/>
      </c>
      <c r="BW98" s="229" t="str">
        <f t="shared" si="103"/>
        <v/>
      </c>
      <c r="BX98" s="230" t="str">
        <f t="shared" si="104"/>
        <v xml:space="preserve">&lt;Row&gt;&lt;BuildingType&gt;BUILDING_HAGIA_SOPHIA&lt;/BuildingType&gt;             &lt;FlavorType&gt;FLAVOR_RELIGION&lt;/FlavorType&gt;                 &lt;Flavor&gt;32&lt;/Flavor&gt;&lt;/Row&gt; </v>
      </c>
    </row>
    <row r="99" spans="2:76" ht="13.7" customHeight="1" x14ac:dyDescent="0.2">
      <c r="B99" s="192" t="s">
        <v>591</v>
      </c>
      <c r="C99" s="157"/>
      <c r="D99" s="161"/>
      <c r="E99" s="161"/>
      <c r="F99" s="161"/>
      <c r="G99" s="161"/>
      <c r="H99" s="161"/>
      <c r="I99" s="161"/>
      <c r="J99" s="161"/>
      <c r="K99" s="161"/>
      <c r="L99" s="193"/>
      <c r="M99" s="161"/>
      <c r="N99" s="161"/>
      <c r="O99" s="161"/>
      <c r="P99" s="161"/>
      <c r="Q99" s="157"/>
      <c r="R99" s="194"/>
      <c r="S99" s="193"/>
      <c r="T99" s="157">
        <v>16</v>
      </c>
      <c r="U99" s="157"/>
      <c r="V99" s="161"/>
      <c r="W99" s="161">
        <v>32</v>
      </c>
      <c r="X99" s="161"/>
      <c r="Y99" s="161"/>
      <c r="Z99" s="193">
        <v>16</v>
      </c>
      <c r="AA99" s="161"/>
      <c r="AB99" s="161"/>
      <c r="AC99" s="157"/>
      <c r="AD99" s="194"/>
      <c r="AE99" s="161">
        <v>16</v>
      </c>
      <c r="AF99" s="161"/>
      <c r="AG99" s="161"/>
      <c r="AH99" s="161"/>
      <c r="AI99" s="161"/>
      <c r="AJ99" s="168"/>
      <c r="AL99" s="191"/>
      <c r="AM99" s="191"/>
      <c r="AN99" s="191" t="e">
        <f t="shared" ca="1" si="105"/>
        <v>#NAME?</v>
      </c>
      <c r="AO99" t="s">
        <v>502</v>
      </c>
      <c r="AP99" t="str">
        <f t="shared" ref="AP99:AP128" si="106">IF(B99=0,"","&lt;Delete BuildingType=""BUILDING_"&amp;UPPER($B99)&amp;""" /&gt;")</f>
        <v>&lt;Delete BuildingType="BUILDING_HANGING_GARDEN" /&gt;</v>
      </c>
      <c r="AQ99" t="s">
        <v>502</v>
      </c>
      <c r="AR99" s="228" t="str">
        <f t="shared" ref="AR99:AR132" si="107">IF(C99=0,"","&lt;Row&gt;&lt;BuildingType&gt;BUILDING_"&amp;UPPER($B99)&amp;"&lt;/BuildingType&gt;"&amp;REPT(" ",25-LEN($B99))&amp;"&lt;FlavorType&gt;FLAVOR_"&amp;UPPER(C$1)&amp;"&lt;/FlavorType&gt;"&amp;REPT(" ",25-LEN(C$1))&amp;"&lt;Flavor&gt;"&amp;C99&amp;"&lt;/Flavor&gt;&lt;/Row&gt;"&amp;REPT(" ",3-LEN(C99)))</f>
        <v/>
      </c>
      <c r="AS99" s="229" t="str">
        <f t="shared" ref="AS99:AS132" si="108">IF(D99=0,"","&lt;Row&gt;&lt;BuildingType&gt;BUILDING_"&amp;UPPER($B99)&amp;"&lt;/BuildingType&gt;"&amp;REPT(" ",25-LEN($B99))&amp;"&lt;FlavorType&gt;FLAVOR_"&amp;UPPER(D$1)&amp;"&lt;/FlavorType&gt;"&amp;REPT(" ",25-LEN(D$1))&amp;"&lt;Flavor&gt;"&amp;D99&amp;"&lt;/Flavor&gt;&lt;/Row&gt;"&amp;REPT(" ",3-LEN(D99)))</f>
        <v/>
      </c>
      <c r="AT99" s="229" t="str">
        <f t="shared" ref="AT99:AT132" si="109">IF(E99=0,"","&lt;Row&gt;&lt;BuildingType&gt;BUILDING_"&amp;UPPER($B99)&amp;"&lt;/BuildingType&gt;"&amp;REPT(" ",25-LEN($B99))&amp;"&lt;FlavorType&gt;FLAVOR_"&amp;UPPER(E$1)&amp;"&lt;/FlavorType&gt;"&amp;REPT(" ",25-LEN(E$1))&amp;"&lt;Flavor&gt;"&amp;E99&amp;"&lt;/Flavor&gt;&lt;/Row&gt;"&amp;REPT(" ",3-LEN(E99)))</f>
        <v/>
      </c>
      <c r="AU99" s="229" t="str">
        <f t="shared" ref="AU99:AU132" si="110">IF(F99=0,"","&lt;Row&gt;&lt;BuildingType&gt;BUILDING_"&amp;UPPER($B99)&amp;"&lt;/BuildingType&gt;"&amp;REPT(" ",25-LEN($B99))&amp;"&lt;FlavorType&gt;FLAVOR_"&amp;UPPER(F$1)&amp;"&lt;/FlavorType&gt;"&amp;REPT(" ",25-LEN(F$1))&amp;"&lt;Flavor&gt;"&amp;F99&amp;"&lt;/Flavor&gt;&lt;/Row&gt;"&amp;REPT(" ",3-LEN(F99)))</f>
        <v/>
      </c>
      <c r="AV99" s="229" t="str">
        <f t="shared" ref="AV99:AV132" si="111">IF(G99=0,"","&lt;Row&gt;&lt;BuildingType&gt;BUILDING_"&amp;UPPER($B99)&amp;"&lt;/BuildingType&gt;"&amp;REPT(" ",25-LEN($B99))&amp;"&lt;FlavorType&gt;FLAVOR_"&amp;UPPER(G$1)&amp;"&lt;/FlavorType&gt;"&amp;REPT(" ",25-LEN(G$1))&amp;"&lt;Flavor&gt;"&amp;G99&amp;"&lt;/Flavor&gt;&lt;/Row&gt;"&amp;REPT(" ",3-LEN(G99)))</f>
        <v/>
      </c>
      <c r="AW99" s="229" t="str">
        <f t="shared" ref="AW99:AW132" si="112">IF(H99=0,"","&lt;Row&gt;&lt;BuildingType&gt;BUILDING_"&amp;UPPER($B99)&amp;"&lt;/BuildingType&gt;"&amp;REPT(" ",25-LEN($B99))&amp;"&lt;FlavorType&gt;FLAVOR_"&amp;UPPER(H$1)&amp;"&lt;/FlavorType&gt;"&amp;REPT(" ",25-LEN(H$1))&amp;"&lt;Flavor&gt;"&amp;H99&amp;"&lt;/Flavor&gt;&lt;/Row&gt;"&amp;REPT(" ",3-LEN(H99)))</f>
        <v/>
      </c>
      <c r="AX99" s="229" t="str">
        <f t="shared" ref="AX99:AX132" si="113">IF(I99=0,"","&lt;Row&gt;&lt;BuildingType&gt;BUILDING_"&amp;UPPER($B99)&amp;"&lt;/BuildingType&gt;"&amp;REPT(" ",25-LEN($B99))&amp;"&lt;FlavorType&gt;FLAVOR_"&amp;UPPER(I$1)&amp;"&lt;/FlavorType&gt;"&amp;REPT(" ",25-LEN(I$1))&amp;"&lt;Flavor&gt;"&amp;I99&amp;"&lt;/Flavor&gt;&lt;/Row&gt;"&amp;REPT(" ",3-LEN(I99)))</f>
        <v/>
      </c>
      <c r="AY99" s="229" t="str">
        <f t="shared" ref="AY99:AY132" si="114">IF(J99=0,"","&lt;Row&gt;&lt;BuildingType&gt;BUILDING_"&amp;UPPER($B99)&amp;"&lt;/BuildingType&gt;"&amp;REPT(" ",25-LEN($B99))&amp;"&lt;FlavorType&gt;FLAVOR_"&amp;UPPER(J$1)&amp;"&lt;/FlavorType&gt;"&amp;REPT(" ",25-LEN(J$1))&amp;"&lt;Flavor&gt;"&amp;J99&amp;"&lt;/Flavor&gt;&lt;/Row&gt;"&amp;REPT(" ",3-LEN(J99)))</f>
        <v/>
      </c>
      <c r="AZ99" s="229" t="str">
        <f t="shared" ref="AZ99:AZ132" si="115">IF(K99=0,"","&lt;Row&gt;&lt;BuildingType&gt;BUILDING_"&amp;UPPER($B99)&amp;"&lt;/BuildingType&gt;"&amp;REPT(" ",25-LEN($B99))&amp;"&lt;FlavorType&gt;FLAVOR_"&amp;UPPER(K$1)&amp;"&lt;/FlavorType&gt;"&amp;REPT(" ",25-LEN(K$1))&amp;"&lt;Flavor&gt;"&amp;K99&amp;"&lt;/Flavor&gt;&lt;/Row&gt;"&amp;REPT(" ",3-LEN(K99)))</f>
        <v/>
      </c>
      <c r="BA99" s="229" t="str">
        <f t="shared" ref="BA99:BA132" si="116">IF(L99=0,"","&lt;Row&gt;&lt;BuildingType&gt;BUILDING_"&amp;UPPER($B99)&amp;"&lt;/BuildingType&gt;"&amp;REPT(" ",25-LEN($B99))&amp;"&lt;FlavorType&gt;FLAVOR_"&amp;UPPER(L$1)&amp;"&lt;/FlavorType&gt;"&amp;REPT(" ",25-LEN(L$1))&amp;"&lt;Flavor&gt;"&amp;L99&amp;"&lt;/Flavor&gt;&lt;/Row&gt;"&amp;REPT(" ",3-LEN(L99)))</f>
        <v/>
      </c>
      <c r="BB99" s="229" t="str">
        <f t="shared" ref="BB99:BB132" si="117">IF(M99=0,"","&lt;Row&gt;&lt;BuildingType&gt;BUILDING_"&amp;UPPER($B99)&amp;"&lt;/BuildingType&gt;"&amp;REPT(" ",25-LEN($B99))&amp;"&lt;FlavorType&gt;FLAVOR_"&amp;UPPER(M$1)&amp;"&lt;/FlavorType&gt;"&amp;REPT(" ",25-LEN(M$1))&amp;"&lt;Flavor&gt;"&amp;M99&amp;"&lt;/Flavor&gt;&lt;/Row&gt;"&amp;REPT(" ",3-LEN(M99)))</f>
        <v/>
      </c>
      <c r="BC99" s="229" t="str">
        <f t="shared" ref="BC99:BC132" si="118">IF(N99=0,"","&lt;Row&gt;&lt;BuildingType&gt;BUILDING_"&amp;UPPER($B99)&amp;"&lt;/BuildingType&gt;"&amp;REPT(" ",25-LEN($B99))&amp;"&lt;FlavorType&gt;FLAVOR_"&amp;UPPER(N$1)&amp;"&lt;/FlavorType&gt;"&amp;REPT(" ",25-LEN(N$1))&amp;"&lt;Flavor&gt;"&amp;N99&amp;"&lt;/Flavor&gt;&lt;/Row&gt;"&amp;REPT(" ",3-LEN(N99)))</f>
        <v/>
      </c>
      <c r="BD99" s="229" t="str">
        <f t="shared" ref="BD99:BD132" si="119">IF(O99=0,"","&lt;Row&gt;&lt;BuildingType&gt;BUILDING_"&amp;UPPER($B99)&amp;"&lt;/BuildingType&gt;"&amp;REPT(" ",25-LEN($B99))&amp;"&lt;FlavorType&gt;FLAVOR_"&amp;UPPER(O$1)&amp;"&lt;/FlavorType&gt;"&amp;REPT(" ",25-LEN(O$1))&amp;"&lt;Flavor&gt;"&amp;O99&amp;"&lt;/Flavor&gt;&lt;/Row&gt;"&amp;REPT(" ",3-LEN(O99)))</f>
        <v/>
      </c>
      <c r="BE99" s="229" t="str">
        <f t="shared" ref="BE99:BE132" si="120">IF(P99=0,"","&lt;Row&gt;&lt;BuildingType&gt;BUILDING_"&amp;UPPER($B99)&amp;"&lt;/BuildingType&gt;"&amp;REPT(" ",25-LEN($B99))&amp;"&lt;FlavorType&gt;FLAVOR_"&amp;UPPER(P$1)&amp;"&lt;/FlavorType&gt;"&amp;REPT(" ",25-LEN(P$1))&amp;"&lt;Flavor&gt;"&amp;P99&amp;"&lt;/Flavor&gt;&lt;/Row&gt;"&amp;REPT(" ",3-LEN(P99)))</f>
        <v/>
      </c>
      <c r="BF99" s="229" t="str">
        <f t="shared" ref="BF99:BF132" si="121">IF(Q99=0,"","&lt;Row&gt;&lt;BuildingType&gt;BUILDING_"&amp;UPPER($B99)&amp;"&lt;/BuildingType&gt;"&amp;REPT(" ",25-LEN($B99))&amp;"&lt;FlavorType&gt;FLAVOR_"&amp;UPPER(Q$1)&amp;"&lt;/FlavorType&gt;"&amp;REPT(" ",25-LEN(Q$1))&amp;"&lt;Flavor&gt;"&amp;Q99&amp;"&lt;/Flavor&gt;&lt;/Row&gt;"&amp;REPT(" ",3-LEN(Q99)))</f>
        <v/>
      </c>
      <c r="BG99" s="229" t="str">
        <f t="shared" ref="BG99:BG132" si="122">IF(R99=0,"","&lt;Row&gt;&lt;BuildingType&gt;BUILDING_"&amp;UPPER($B99)&amp;"&lt;/BuildingType&gt;"&amp;REPT(" ",25-LEN($B99))&amp;"&lt;FlavorType&gt;FLAVOR_"&amp;UPPER(R$1)&amp;"&lt;/FlavorType&gt;"&amp;REPT(" ",25-LEN(R$1))&amp;"&lt;Flavor&gt;"&amp;R99&amp;"&lt;/Flavor&gt;&lt;/Row&gt;"&amp;REPT(" ",3-LEN(R99)))</f>
        <v/>
      </c>
      <c r="BH99" s="229" t="str">
        <f t="shared" ref="BH99:BH132" si="123">IF(S99=0,"","&lt;Row&gt;&lt;BuildingType&gt;BUILDING_"&amp;UPPER($B99)&amp;"&lt;/BuildingType&gt;"&amp;REPT(" ",25-LEN($B99))&amp;"&lt;FlavorType&gt;FLAVOR_"&amp;UPPER(S$1)&amp;"&lt;/FlavorType&gt;"&amp;REPT(" ",25-LEN(S$1))&amp;"&lt;Flavor&gt;"&amp;S99&amp;"&lt;/Flavor&gt;&lt;/Row&gt;"&amp;REPT(" ",3-LEN(S99)))</f>
        <v/>
      </c>
      <c r="BI99" s="229" t="str">
        <f t="shared" ref="BI99:BI132" si="124">IF(T99=0,"","&lt;Row&gt;&lt;BuildingType&gt;BUILDING_"&amp;UPPER($B99)&amp;"&lt;/BuildingType&gt;"&amp;REPT(" ",25-LEN($B99))&amp;"&lt;FlavorType&gt;FLAVOR_"&amp;UPPER(T$1)&amp;"&lt;/FlavorType&gt;"&amp;REPT(" ",25-LEN(T$1))&amp;"&lt;Flavor&gt;"&amp;T99&amp;"&lt;/Flavor&gt;&lt;/Row&gt;"&amp;REPT(" ",3-LEN(T99)))</f>
        <v xml:space="preserve">&lt;Row&gt;&lt;BuildingType&gt;BUILDING_HANGING_GARDEN&lt;/BuildingType&gt;           &lt;FlavorType&gt;FLAVOR_HAPPINESS&lt;/FlavorType&gt;                &lt;Flavor&gt;16&lt;/Flavor&gt;&lt;/Row&gt; </v>
      </c>
      <c r="BJ99" s="229" t="str">
        <f t="shared" ref="BJ99:BJ132" si="125">IF(U99=0,"","&lt;Row&gt;&lt;BuildingType&gt;BUILDING_"&amp;UPPER($B99)&amp;"&lt;/BuildingType&gt;"&amp;REPT(" ",25-LEN($B99))&amp;"&lt;FlavorType&gt;FLAVOR_"&amp;UPPER(U$1)&amp;"&lt;/FlavorType&gt;"&amp;REPT(" ",25-LEN(U$1))&amp;"&lt;Flavor&gt;"&amp;U99&amp;"&lt;/Flavor&gt;&lt;/Row&gt;"&amp;REPT(" ",3-LEN(U99)))</f>
        <v/>
      </c>
      <c r="BK99" s="229" t="str">
        <f t="shared" ref="BK99:BK132" si="126">IF(V99=0,"","&lt;Row&gt;&lt;BuildingType&gt;BUILDING_"&amp;UPPER($B99)&amp;"&lt;/BuildingType&gt;"&amp;REPT(" ",25-LEN($B99))&amp;"&lt;FlavorType&gt;FLAVOR_"&amp;UPPER(V$1)&amp;"&lt;/FlavorType&gt;"&amp;REPT(" ",25-LEN(V$1))&amp;"&lt;Flavor&gt;"&amp;V99&amp;"&lt;/Flavor&gt;&lt;/Row&gt;"&amp;REPT(" ",3-LEN(V99)))</f>
        <v/>
      </c>
      <c r="BL99" s="229" t="str">
        <f t="shared" ref="BL99:BL132" si="127">IF(W99=0,"","&lt;Row&gt;&lt;BuildingType&gt;BUILDING_"&amp;UPPER($B99)&amp;"&lt;/BuildingType&gt;"&amp;REPT(" ",25-LEN($B99))&amp;"&lt;FlavorType&gt;FLAVOR_"&amp;UPPER(W$1)&amp;"&lt;/FlavorType&gt;"&amp;REPT(" ",25-LEN(W$1))&amp;"&lt;Flavor&gt;"&amp;W99&amp;"&lt;/Flavor&gt;&lt;/Row&gt;"&amp;REPT(" ",3-LEN(W99)))</f>
        <v xml:space="preserve">&lt;Row&gt;&lt;BuildingType&gt;BUILDING_HANGING_GARDEN&lt;/BuildingType&gt;           &lt;FlavorType&gt;FLAVOR_GROWTH&lt;/FlavorType&gt;                   &lt;Flavor&gt;32&lt;/Flavor&gt;&lt;/Row&gt; </v>
      </c>
      <c r="BM99" s="229" t="str">
        <f t="shared" ref="BM99:BM132" si="128">IF(X99=0,"","&lt;Row&gt;&lt;BuildingType&gt;BUILDING_"&amp;UPPER($B99)&amp;"&lt;/BuildingType&gt;"&amp;REPT(" ",25-LEN($B99))&amp;"&lt;FlavorType&gt;FLAVOR_"&amp;UPPER(X$1)&amp;"&lt;/FlavorType&gt;"&amp;REPT(" ",25-LEN(X$1))&amp;"&lt;Flavor&gt;"&amp;X99&amp;"&lt;/Flavor&gt;&lt;/Row&gt;"&amp;REPT(" ",3-LEN(X99)))</f>
        <v/>
      </c>
      <c r="BN99" s="229" t="str">
        <f t="shared" ref="BN99:BN132" si="129">IF(Y99=0,"","&lt;Row&gt;&lt;BuildingType&gt;BUILDING_"&amp;UPPER($B99)&amp;"&lt;/BuildingType&gt;"&amp;REPT(" ",25-LEN($B99))&amp;"&lt;FlavorType&gt;FLAVOR_"&amp;UPPER(Y$1)&amp;"&lt;/FlavorType&gt;"&amp;REPT(" ",25-LEN(Y$1))&amp;"&lt;Flavor&gt;"&amp;Y99&amp;"&lt;/Flavor&gt;&lt;/Row&gt;"&amp;REPT(" ",3-LEN(Y99)))</f>
        <v/>
      </c>
      <c r="BO99" s="229" t="str">
        <f t="shared" ref="BO99:BO132" si="130">IF(Z99=0,"","&lt;Row&gt;&lt;BuildingType&gt;BUILDING_"&amp;UPPER($B99)&amp;"&lt;/BuildingType&gt;"&amp;REPT(" ",25-LEN($B99))&amp;"&lt;FlavorType&gt;FLAVOR_"&amp;UPPER(Z$1)&amp;"&lt;/FlavorType&gt;"&amp;REPT(" ",25-LEN(Z$1))&amp;"&lt;Flavor&gt;"&amp;Z99&amp;"&lt;/Flavor&gt;&lt;/Row&gt;"&amp;REPT(" ",3-LEN(Z99)))</f>
        <v xml:space="preserve">&lt;Row&gt;&lt;BuildingType&gt;BUILDING_HANGING_GARDEN&lt;/BuildingType&gt;           &lt;FlavorType&gt;FLAVOR_GREAT_PEOPLE&lt;/FlavorType&gt;             &lt;Flavor&gt;16&lt;/Flavor&gt;&lt;/Row&gt; </v>
      </c>
      <c r="BP99" s="229" t="str">
        <f t="shared" ref="BP99:BP132" si="131">IF(AA99=0,"","&lt;Row&gt;&lt;BuildingType&gt;BUILDING_"&amp;UPPER($B99)&amp;"&lt;/BuildingType&gt;"&amp;REPT(" ",25-LEN($B99))&amp;"&lt;FlavorType&gt;FLAVOR_"&amp;UPPER(AA$1)&amp;"&lt;/FlavorType&gt;"&amp;REPT(" ",25-LEN(AA$1))&amp;"&lt;Flavor&gt;"&amp;AA99&amp;"&lt;/Flavor&gt;&lt;/Row&gt;"&amp;REPT(" ",3-LEN(AA99)))</f>
        <v/>
      </c>
      <c r="BQ99" s="229" t="str">
        <f t="shared" ref="BQ99:BQ132" si="132">IF(AB99=0,"","&lt;Row&gt;&lt;BuildingType&gt;BUILDING_"&amp;UPPER($B99)&amp;"&lt;/BuildingType&gt;"&amp;REPT(" ",25-LEN($B99))&amp;"&lt;FlavorType&gt;FLAVOR_"&amp;UPPER(AB$1)&amp;"&lt;/FlavorType&gt;"&amp;REPT(" ",25-LEN(AB$1))&amp;"&lt;Flavor&gt;"&amp;AB99&amp;"&lt;/Flavor&gt;&lt;/Row&gt;"&amp;REPT(" ",3-LEN(AB99)))</f>
        <v/>
      </c>
      <c r="BR99" s="229" t="str">
        <f t="shared" ref="BR99:BR132" si="133">IF(AC99=0,"","&lt;Row&gt;&lt;BuildingType&gt;BUILDING_"&amp;UPPER($B99)&amp;"&lt;/BuildingType&gt;"&amp;REPT(" ",25-LEN($B99))&amp;"&lt;FlavorType&gt;FLAVOR_"&amp;UPPER(AC$1)&amp;"&lt;/FlavorType&gt;"&amp;REPT(" ",25-LEN(AC$1))&amp;"&lt;Flavor&gt;"&amp;AC99&amp;"&lt;/Flavor&gt;&lt;/Row&gt;"&amp;REPT(" ",3-LEN(AC99)))</f>
        <v/>
      </c>
      <c r="BS99" s="229" t="str">
        <f t="shared" ref="BS99:BS132" si="134">IF(AD99=0,"","&lt;Row&gt;&lt;BuildingType&gt;BUILDING_"&amp;UPPER($B99)&amp;"&lt;/BuildingType&gt;"&amp;REPT(" ",25-LEN($B99))&amp;"&lt;FlavorType&gt;FLAVOR_"&amp;UPPER(AD$1)&amp;"&lt;/FlavorType&gt;"&amp;REPT(" ",25-LEN(AD$1))&amp;"&lt;Flavor&gt;"&amp;AD99&amp;"&lt;/Flavor&gt;&lt;/Row&gt;"&amp;REPT(" ",3-LEN(AD99)))</f>
        <v/>
      </c>
      <c r="BT99" s="229" t="str">
        <f t="shared" ref="BT99:BT132" si="135">IF(AE99=0,"","&lt;Row&gt;&lt;BuildingType&gt;BUILDING_"&amp;UPPER($B99)&amp;"&lt;/BuildingType&gt;"&amp;REPT(" ",25-LEN($B99))&amp;"&lt;FlavorType&gt;FLAVOR_"&amp;UPPER(AE$1)&amp;"&lt;/FlavorType&gt;"&amp;REPT(" ",25-LEN(AE$1))&amp;"&lt;Flavor&gt;"&amp;AE99&amp;"&lt;/Flavor&gt;&lt;/Row&gt;"&amp;REPT(" ",3-LEN(AE99)))</f>
        <v xml:space="preserve">&lt;Row&gt;&lt;BuildingType&gt;BUILDING_HANGING_GARDEN&lt;/BuildingType&gt;           &lt;FlavorType&gt;FLAVOR_WONDER&lt;/FlavorType&gt;                   &lt;Flavor&gt;16&lt;/Flavor&gt;&lt;/Row&gt; </v>
      </c>
      <c r="BU99" s="229" t="str">
        <f t="shared" ref="BU99:BU132" si="136">IF(AF99=0,"","&lt;Row&gt;&lt;BuildingType&gt;BUILDING_"&amp;UPPER($B99)&amp;"&lt;/BuildingType&gt;"&amp;REPT(" ",25-LEN($B99))&amp;"&lt;FlavorType&gt;FLAVOR_"&amp;UPPER(AF$1)&amp;"&lt;/FlavorType&gt;"&amp;REPT(" ",25-LEN(AF$1))&amp;"&lt;Flavor&gt;"&amp;AF99&amp;"&lt;/Flavor&gt;&lt;/Row&gt;"&amp;REPT(" ",3-LEN(AF99)))</f>
        <v/>
      </c>
      <c r="BV99" s="229" t="str">
        <f t="shared" ref="BV99:BV132" si="137">IF(AG99=0,"","&lt;Row&gt;&lt;BuildingType&gt;BUILDING_"&amp;UPPER($B99)&amp;"&lt;/BuildingType&gt;"&amp;REPT(" ",25-LEN($B99))&amp;"&lt;FlavorType&gt;FLAVOR_"&amp;UPPER(AG$1)&amp;"&lt;/FlavorType&gt;"&amp;REPT(" ",25-LEN(AG$1))&amp;"&lt;Flavor&gt;"&amp;AG99&amp;"&lt;/Flavor&gt;&lt;/Row&gt;"&amp;REPT(" ",3-LEN(AG99)))</f>
        <v/>
      </c>
      <c r="BW99" s="229" t="str">
        <f t="shared" ref="BW99:BW132" si="138">IF(AH99=0,"","&lt;Row&gt;&lt;BuildingType&gt;BUILDING_"&amp;UPPER($B99)&amp;"&lt;/BuildingType&gt;"&amp;REPT(" ",25-LEN($B99))&amp;"&lt;FlavorType&gt;FLAVOR_"&amp;UPPER(AH$1)&amp;"&lt;/FlavorType&gt;"&amp;REPT(" ",25-LEN(AH$1))&amp;"&lt;Flavor&gt;"&amp;AH99&amp;"&lt;/Flavor&gt;&lt;/Row&gt;"&amp;REPT(" ",3-LEN(AH99)))</f>
        <v/>
      </c>
      <c r="BX99" s="230" t="str">
        <f t="shared" ref="BX99:BX132" si="139">IF(AI99=0,"","&lt;Row&gt;&lt;BuildingType&gt;BUILDING_"&amp;UPPER($B99)&amp;"&lt;/BuildingType&gt;"&amp;REPT(" ",25-LEN($B99))&amp;"&lt;FlavorType&gt;FLAVOR_"&amp;UPPER(AI$1)&amp;"&lt;/FlavorType&gt;"&amp;REPT(" ",25-LEN(AI$1))&amp;"&lt;Flavor&gt;"&amp;AI99&amp;"&lt;/Flavor&gt;&lt;/Row&gt;"&amp;REPT(" ",3-LEN(AI99)))</f>
        <v/>
      </c>
    </row>
    <row r="100" spans="2:76" ht="13.7" customHeight="1" x14ac:dyDescent="0.2">
      <c r="B100" s="192" t="s">
        <v>592</v>
      </c>
      <c r="C100" s="157"/>
      <c r="D100" s="161"/>
      <c r="E100" s="161">
        <v>32</v>
      </c>
      <c r="F100" s="161"/>
      <c r="G100" s="161"/>
      <c r="H100" s="161"/>
      <c r="I100" s="161"/>
      <c r="J100" s="161"/>
      <c r="K100" s="161"/>
      <c r="L100" s="193"/>
      <c r="M100" s="161"/>
      <c r="N100" s="161"/>
      <c r="O100" s="161"/>
      <c r="P100" s="161"/>
      <c r="Q100" s="157"/>
      <c r="R100" s="194"/>
      <c r="S100" s="193"/>
      <c r="T100" s="157"/>
      <c r="U100" s="157"/>
      <c r="V100" s="161"/>
      <c r="W100" s="161"/>
      <c r="X100" s="161">
        <v>4</v>
      </c>
      <c r="Y100" s="161">
        <v>4</v>
      </c>
      <c r="Z100" s="193">
        <v>16</v>
      </c>
      <c r="AA100" s="161">
        <v>16</v>
      </c>
      <c r="AB100" s="161"/>
      <c r="AC100" s="157"/>
      <c r="AD100" s="194"/>
      <c r="AE100" s="161">
        <v>8</v>
      </c>
      <c r="AF100" s="161"/>
      <c r="AG100" s="161"/>
      <c r="AH100" s="161"/>
      <c r="AI100" s="161"/>
      <c r="AJ100" s="168"/>
      <c r="AL100" s="191"/>
      <c r="AM100" s="191"/>
      <c r="AN100" s="191" t="e">
        <f t="shared" ca="1" si="105"/>
        <v>#NAME?</v>
      </c>
      <c r="AO100" t="s">
        <v>502</v>
      </c>
      <c r="AP100" t="str">
        <f t="shared" si="106"/>
        <v>&lt;Delete BuildingType="BUILDING_HIMEJI_CASTLE" /&gt;</v>
      </c>
      <c r="AQ100" t="s">
        <v>502</v>
      </c>
      <c r="AR100" s="228" t="str">
        <f t="shared" si="107"/>
        <v/>
      </c>
      <c r="AS100" s="229" t="str">
        <f t="shared" si="108"/>
        <v/>
      </c>
      <c r="AT100" s="229" t="str">
        <f t="shared" si="109"/>
        <v xml:space="preserve">&lt;Row&gt;&lt;BuildingType&gt;BUILDING_HIMEJI_CASTLE&lt;/BuildingType&gt;            &lt;FlavorType&gt;FLAVOR_DEFENSE&lt;/FlavorType&gt;                  &lt;Flavor&gt;32&lt;/Flavor&gt;&lt;/Row&gt; </v>
      </c>
      <c r="AU100" s="229" t="str">
        <f t="shared" si="110"/>
        <v/>
      </c>
      <c r="AV100" s="229" t="str">
        <f t="shared" si="111"/>
        <v/>
      </c>
      <c r="AW100" s="229" t="str">
        <f t="shared" si="112"/>
        <v/>
      </c>
      <c r="AX100" s="229" t="str">
        <f t="shared" si="113"/>
        <v/>
      </c>
      <c r="AY100" s="229" t="str">
        <f t="shared" si="114"/>
        <v/>
      </c>
      <c r="AZ100" s="229" t="str">
        <f t="shared" si="115"/>
        <v/>
      </c>
      <c r="BA100" s="229" t="str">
        <f t="shared" si="116"/>
        <v/>
      </c>
      <c r="BB100" s="229" t="str">
        <f t="shared" si="117"/>
        <v/>
      </c>
      <c r="BC100" s="229" t="str">
        <f t="shared" si="118"/>
        <v/>
      </c>
      <c r="BD100" s="229" t="str">
        <f t="shared" si="119"/>
        <v/>
      </c>
      <c r="BE100" s="229" t="str">
        <f t="shared" si="120"/>
        <v/>
      </c>
      <c r="BF100" s="229" t="str">
        <f t="shared" si="121"/>
        <v/>
      </c>
      <c r="BG100" s="229" t="str">
        <f t="shared" si="122"/>
        <v/>
      </c>
      <c r="BH100" s="229" t="str">
        <f t="shared" si="123"/>
        <v/>
      </c>
      <c r="BI100" s="229" t="str">
        <f t="shared" si="124"/>
        <v/>
      </c>
      <c r="BJ100" s="229" t="str">
        <f t="shared" si="125"/>
        <v/>
      </c>
      <c r="BK100" s="229" t="str">
        <f t="shared" si="126"/>
        <v/>
      </c>
      <c r="BL100" s="229" t="str">
        <f t="shared" si="127"/>
        <v/>
      </c>
      <c r="BM100" s="229" t="str">
        <f t="shared" si="128"/>
        <v xml:space="preserve">&lt;Row&gt;&lt;BuildingType&gt;BUILDING_HIMEJI_CASTLE&lt;/BuildingType&gt;            &lt;FlavorType&gt;FLAVOR_SCIENCE&lt;/FlavorType&gt;                  &lt;Flavor&gt;4&lt;/Flavor&gt;&lt;/Row&gt;  </v>
      </c>
      <c r="BN100" s="229" t="str">
        <f t="shared" si="129"/>
        <v xml:space="preserve">&lt;Row&gt;&lt;BuildingType&gt;BUILDING_HIMEJI_CASTLE&lt;/BuildingType&gt;            &lt;FlavorType&gt;FLAVOR_CULTURE&lt;/FlavorType&gt;                  &lt;Flavor&gt;4&lt;/Flavor&gt;&lt;/Row&gt;  </v>
      </c>
      <c r="BO100" s="229" t="str">
        <f t="shared" si="130"/>
        <v xml:space="preserve">&lt;Row&gt;&lt;BuildingType&gt;BUILDING_HIMEJI_CASTLE&lt;/BuildingType&gt;            &lt;FlavorType&gt;FLAVOR_GREAT_PEOPLE&lt;/FlavorType&gt;             &lt;Flavor&gt;16&lt;/Flavor&gt;&lt;/Row&gt; </v>
      </c>
      <c r="BP100" s="229" t="str">
        <f t="shared" si="131"/>
        <v xml:space="preserve">&lt;Row&gt;&lt;BuildingType&gt;BUILDING_HIMEJI_CASTLE&lt;/BuildingType&gt;            &lt;FlavorType&gt;FLAVOR_CITY_DEFENSE&lt;/FlavorType&gt;             &lt;Flavor&gt;16&lt;/Flavor&gt;&lt;/Row&gt; </v>
      </c>
      <c r="BQ100" s="229" t="str">
        <f t="shared" si="132"/>
        <v/>
      </c>
      <c r="BR100" s="229" t="str">
        <f t="shared" si="133"/>
        <v/>
      </c>
      <c r="BS100" s="229" t="str">
        <f t="shared" si="134"/>
        <v/>
      </c>
      <c r="BT100" s="229" t="str">
        <f t="shared" si="135"/>
        <v xml:space="preserve">&lt;Row&gt;&lt;BuildingType&gt;BUILDING_HIMEJI_CASTLE&lt;/BuildingType&gt;            &lt;FlavorType&gt;FLAVOR_WONDER&lt;/FlavorType&gt;                   &lt;Flavor&gt;8&lt;/Flavor&gt;&lt;/Row&gt;  </v>
      </c>
      <c r="BU100" s="229" t="str">
        <f t="shared" si="136"/>
        <v/>
      </c>
      <c r="BV100" s="229" t="str">
        <f t="shared" si="137"/>
        <v/>
      </c>
      <c r="BW100" s="229" t="str">
        <f t="shared" si="138"/>
        <v/>
      </c>
      <c r="BX100" s="230" t="str">
        <f t="shared" si="139"/>
        <v/>
      </c>
    </row>
    <row r="101" spans="2:76" ht="13.7" customHeight="1" x14ac:dyDescent="0.2">
      <c r="B101" s="192" t="s">
        <v>593</v>
      </c>
      <c r="C101" s="157"/>
      <c r="D101" s="161"/>
      <c r="E101" s="161"/>
      <c r="F101" s="161"/>
      <c r="G101" s="161"/>
      <c r="H101" s="161"/>
      <c r="I101" s="161"/>
      <c r="J101" s="161"/>
      <c r="K101" s="161"/>
      <c r="L101" s="193"/>
      <c r="M101" s="161"/>
      <c r="N101" s="161"/>
      <c r="O101" s="161"/>
      <c r="P101" s="161"/>
      <c r="Q101" s="157"/>
      <c r="R101" s="194"/>
      <c r="S101" s="193"/>
      <c r="T101" s="157">
        <v>16</v>
      </c>
      <c r="U101" s="157"/>
      <c r="V101" s="161"/>
      <c r="W101" s="161"/>
      <c r="X101" s="161"/>
      <c r="Y101" s="161">
        <v>32</v>
      </c>
      <c r="Z101" s="193">
        <v>16</v>
      </c>
      <c r="AA101" s="161"/>
      <c r="AB101" s="161"/>
      <c r="AC101" s="157"/>
      <c r="AD101" s="194"/>
      <c r="AE101" s="161">
        <v>16</v>
      </c>
      <c r="AF101" s="161"/>
      <c r="AG101" s="161"/>
      <c r="AH101" s="161"/>
      <c r="AI101" s="161"/>
      <c r="AJ101" s="168"/>
      <c r="AL101" s="191"/>
      <c r="AM101" s="191"/>
      <c r="AN101" s="191" t="e">
        <f t="shared" ca="1" si="105"/>
        <v>#NAME?</v>
      </c>
      <c r="AO101" t="s">
        <v>502</v>
      </c>
      <c r="AP101" t="str">
        <f t="shared" si="106"/>
        <v>&lt;Delete BuildingType="BUILDING_HOLLYWOOD" /&gt;</v>
      </c>
      <c r="AQ101" t="s">
        <v>502</v>
      </c>
      <c r="AR101" s="228" t="str">
        <f t="shared" si="107"/>
        <v/>
      </c>
      <c r="AS101" s="229" t="str">
        <f t="shared" si="108"/>
        <v/>
      </c>
      <c r="AT101" s="229" t="str">
        <f t="shared" si="109"/>
        <v/>
      </c>
      <c r="AU101" s="229" t="str">
        <f t="shared" si="110"/>
        <v/>
      </c>
      <c r="AV101" s="229" t="str">
        <f t="shared" si="111"/>
        <v/>
      </c>
      <c r="AW101" s="229" t="str">
        <f t="shared" si="112"/>
        <v/>
      </c>
      <c r="AX101" s="229" t="str">
        <f t="shared" si="113"/>
        <v/>
      </c>
      <c r="AY101" s="229" t="str">
        <f t="shared" si="114"/>
        <v/>
      </c>
      <c r="AZ101" s="229" t="str">
        <f t="shared" si="115"/>
        <v/>
      </c>
      <c r="BA101" s="229" t="str">
        <f t="shared" si="116"/>
        <v/>
      </c>
      <c r="BB101" s="229" t="str">
        <f t="shared" si="117"/>
        <v/>
      </c>
      <c r="BC101" s="229" t="str">
        <f t="shared" si="118"/>
        <v/>
      </c>
      <c r="BD101" s="229" t="str">
        <f t="shared" si="119"/>
        <v/>
      </c>
      <c r="BE101" s="229" t="str">
        <f t="shared" si="120"/>
        <v/>
      </c>
      <c r="BF101" s="229" t="str">
        <f t="shared" si="121"/>
        <v/>
      </c>
      <c r="BG101" s="229" t="str">
        <f t="shared" si="122"/>
        <v/>
      </c>
      <c r="BH101" s="229" t="str">
        <f t="shared" si="123"/>
        <v/>
      </c>
      <c r="BI101" s="229" t="str">
        <f t="shared" si="124"/>
        <v xml:space="preserve">&lt;Row&gt;&lt;BuildingType&gt;BUILDING_HOLLYWOOD&lt;/BuildingType&gt;                &lt;FlavorType&gt;FLAVOR_HAPPINESS&lt;/FlavorType&gt;                &lt;Flavor&gt;16&lt;/Flavor&gt;&lt;/Row&gt; </v>
      </c>
      <c r="BJ101" s="229" t="str">
        <f t="shared" si="125"/>
        <v/>
      </c>
      <c r="BK101" s="229" t="str">
        <f t="shared" si="126"/>
        <v/>
      </c>
      <c r="BL101" s="229" t="str">
        <f t="shared" si="127"/>
        <v/>
      </c>
      <c r="BM101" s="229" t="str">
        <f t="shared" si="128"/>
        <v/>
      </c>
      <c r="BN101" s="229" t="str">
        <f t="shared" si="129"/>
        <v xml:space="preserve">&lt;Row&gt;&lt;BuildingType&gt;BUILDING_HOLLYWOOD&lt;/BuildingType&gt;                &lt;FlavorType&gt;FLAVOR_CULTURE&lt;/FlavorType&gt;                  &lt;Flavor&gt;32&lt;/Flavor&gt;&lt;/Row&gt; </v>
      </c>
      <c r="BO101" s="229" t="str">
        <f t="shared" si="130"/>
        <v xml:space="preserve">&lt;Row&gt;&lt;BuildingType&gt;BUILDING_HOLLYWOOD&lt;/BuildingType&gt;                &lt;FlavorType&gt;FLAVOR_GREAT_PEOPLE&lt;/FlavorType&gt;             &lt;Flavor&gt;16&lt;/Flavor&gt;&lt;/Row&gt; </v>
      </c>
      <c r="BP101" s="229" t="str">
        <f t="shared" si="131"/>
        <v/>
      </c>
      <c r="BQ101" s="229" t="str">
        <f t="shared" si="132"/>
        <v/>
      </c>
      <c r="BR101" s="229" t="str">
        <f t="shared" si="133"/>
        <v/>
      </c>
      <c r="BS101" s="229" t="str">
        <f t="shared" si="134"/>
        <v/>
      </c>
      <c r="BT101" s="229" t="str">
        <f t="shared" si="135"/>
        <v xml:space="preserve">&lt;Row&gt;&lt;BuildingType&gt;BUILDING_HOLLYWOOD&lt;/BuildingType&gt;                &lt;FlavorType&gt;FLAVOR_WONDER&lt;/FlavorType&gt;                   &lt;Flavor&gt;16&lt;/Flavor&gt;&lt;/Row&gt; </v>
      </c>
      <c r="BU101" s="229" t="str">
        <f t="shared" si="136"/>
        <v/>
      </c>
      <c r="BV101" s="229" t="str">
        <f t="shared" si="137"/>
        <v/>
      </c>
      <c r="BW101" s="229" t="str">
        <f t="shared" si="138"/>
        <v/>
      </c>
      <c r="BX101" s="230" t="str">
        <f t="shared" si="139"/>
        <v/>
      </c>
    </row>
    <row r="102" spans="2:76" ht="13.7" customHeight="1" x14ac:dyDescent="0.2">
      <c r="B102" s="206" t="s">
        <v>594</v>
      </c>
      <c r="C102" s="207"/>
      <c r="D102" s="208"/>
      <c r="E102" s="208"/>
      <c r="F102" s="208"/>
      <c r="G102" s="208"/>
      <c r="H102" s="208"/>
      <c r="I102" s="208"/>
      <c r="J102" s="208"/>
      <c r="K102" s="208"/>
      <c r="L102" s="209"/>
      <c r="M102" s="208"/>
      <c r="N102" s="208"/>
      <c r="O102" s="208"/>
      <c r="P102" s="208"/>
      <c r="Q102" s="207"/>
      <c r="R102" s="210"/>
      <c r="S102" s="209"/>
      <c r="T102" s="207"/>
      <c r="U102" s="207"/>
      <c r="V102" s="208"/>
      <c r="W102" s="208"/>
      <c r="X102" s="208">
        <v>32</v>
      </c>
      <c r="Y102" s="208"/>
      <c r="Z102" s="209">
        <v>32</v>
      </c>
      <c r="AA102" s="208"/>
      <c r="AB102" s="208"/>
      <c r="AC102" s="207"/>
      <c r="AD102" s="210"/>
      <c r="AE102" s="208">
        <v>16</v>
      </c>
      <c r="AF102" s="208"/>
      <c r="AG102" s="208">
        <v>32</v>
      </c>
      <c r="AH102" s="208"/>
      <c r="AI102" s="208"/>
      <c r="AJ102" s="168"/>
      <c r="AL102" s="191"/>
      <c r="AM102" s="191"/>
      <c r="AN102" s="191" t="e">
        <f t="shared" ca="1" si="105"/>
        <v>#NAME?</v>
      </c>
      <c r="AO102" t="s">
        <v>502</v>
      </c>
      <c r="AP102" t="str">
        <f t="shared" si="106"/>
        <v>&lt;Delete BuildingType="BUILDING_HUBBLE" /&gt;</v>
      </c>
      <c r="AQ102" t="s">
        <v>502</v>
      </c>
      <c r="AR102" s="228" t="str">
        <f t="shared" si="107"/>
        <v/>
      </c>
      <c r="AS102" s="229" t="str">
        <f t="shared" si="108"/>
        <v/>
      </c>
      <c r="AT102" s="229" t="str">
        <f t="shared" si="109"/>
        <v/>
      </c>
      <c r="AU102" s="229" t="str">
        <f t="shared" si="110"/>
        <v/>
      </c>
      <c r="AV102" s="229" t="str">
        <f t="shared" si="111"/>
        <v/>
      </c>
      <c r="AW102" s="229" t="str">
        <f t="shared" si="112"/>
        <v/>
      </c>
      <c r="AX102" s="229" t="str">
        <f t="shared" si="113"/>
        <v/>
      </c>
      <c r="AY102" s="229" t="str">
        <f t="shared" si="114"/>
        <v/>
      </c>
      <c r="AZ102" s="229" t="str">
        <f t="shared" si="115"/>
        <v/>
      </c>
      <c r="BA102" s="229" t="str">
        <f t="shared" si="116"/>
        <v/>
      </c>
      <c r="BB102" s="229" t="str">
        <f t="shared" si="117"/>
        <v/>
      </c>
      <c r="BC102" s="229" t="str">
        <f t="shared" si="118"/>
        <v/>
      </c>
      <c r="BD102" s="229" t="str">
        <f t="shared" si="119"/>
        <v/>
      </c>
      <c r="BE102" s="229" t="str">
        <f t="shared" si="120"/>
        <v/>
      </c>
      <c r="BF102" s="229" t="str">
        <f t="shared" si="121"/>
        <v/>
      </c>
      <c r="BG102" s="229" t="str">
        <f t="shared" si="122"/>
        <v/>
      </c>
      <c r="BH102" s="229" t="str">
        <f t="shared" si="123"/>
        <v/>
      </c>
      <c r="BI102" s="229" t="str">
        <f t="shared" si="124"/>
        <v/>
      </c>
      <c r="BJ102" s="229" t="str">
        <f t="shared" si="125"/>
        <v/>
      </c>
      <c r="BK102" s="229" t="str">
        <f t="shared" si="126"/>
        <v/>
      </c>
      <c r="BL102" s="229" t="str">
        <f t="shared" si="127"/>
        <v/>
      </c>
      <c r="BM102" s="229" t="str">
        <f t="shared" si="128"/>
        <v xml:space="preserve">&lt;Row&gt;&lt;BuildingType&gt;BUILDING_HUBBLE&lt;/BuildingType&gt;                   &lt;FlavorType&gt;FLAVOR_SCIENCE&lt;/FlavorType&gt;                  &lt;Flavor&gt;32&lt;/Flavor&gt;&lt;/Row&gt; </v>
      </c>
      <c r="BN102" s="229" t="str">
        <f t="shared" si="129"/>
        <v/>
      </c>
      <c r="BO102" s="229" t="str">
        <f t="shared" si="130"/>
        <v xml:space="preserve">&lt;Row&gt;&lt;BuildingType&gt;BUILDING_HUBBLE&lt;/BuildingType&gt;                   &lt;FlavorType&gt;FLAVOR_GREAT_PEOPLE&lt;/FlavorType&gt;             &lt;Flavor&gt;32&lt;/Flavor&gt;&lt;/Row&gt; </v>
      </c>
      <c r="BP102" s="229" t="str">
        <f t="shared" si="131"/>
        <v/>
      </c>
      <c r="BQ102" s="229" t="str">
        <f t="shared" si="132"/>
        <v/>
      </c>
      <c r="BR102" s="229" t="str">
        <f t="shared" si="133"/>
        <v/>
      </c>
      <c r="BS102" s="229" t="str">
        <f t="shared" si="134"/>
        <v/>
      </c>
      <c r="BT102" s="229" t="str">
        <f t="shared" si="135"/>
        <v xml:space="preserve">&lt;Row&gt;&lt;BuildingType&gt;BUILDING_HUBBLE&lt;/BuildingType&gt;                   &lt;FlavorType&gt;FLAVOR_WONDER&lt;/FlavorType&gt;                   &lt;Flavor&gt;16&lt;/Flavor&gt;&lt;/Row&gt; </v>
      </c>
      <c r="BU102" s="229" t="str">
        <f t="shared" si="136"/>
        <v/>
      </c>
      <c r="BV102" s="229" t="str">
        <f t="shared" si="137"/>
        <v xml:space="preserve">&lt;Row&gt;&lt;BuildingType&gt;BUILDING_HUBBLE&lt;/BuildingType&gt;                   &lt;FlavorType&gt;FLAVOR_SPACESHIP&lt;/FlavorType&gt;                &lt;Flavor&gt;32&lt;/Flavor&gt;&lt;/Row&gt; </v>
      </c>
      <c r="BW102" s="229" t="str">
        <f t="shared" si="138"/>
        <v/>
      </c>
      <c r="BX102" s="230" t="str">
        <f t="shared" si="139"/>
        <v/>
      </c>
    </row>
    <row r="103" spans="2:76" ht="13.7" customHeight="1" x14ac:dyDescent="0.2">
      <c r="B103" s="206" t="s">
        <v>595</v>
      </c>
      <c r="C103" s="207"/>
      <c r="D103" s="208"/>
      <c r="E103" s="208"/>
      <c r="F103" s="208"/>
      <c r="G103" s="208"/>
      <c r="H103" s="208"/>
      <c r="I103" s="208"/>
      <c r="J103" s="208"/>
      <c r="K103" s="208"/>
      <c r="L103" s="209"/>
      <c r="M103" s="208"/>
      <c r="N103" s="208"/>
      <c r="O103" s="208"/>
      <c r="P103" s="208"/>
      <c r="Q103" s="207"/>
      <c r="R103" s="210"/>
      <c r="S103" s="209"/>
      <c r="T103" s="207"/>
      <c r="U103" s="207">
        <v>32</v>
      </c>
      <c r="V103" s="208"/>
      <c r="W103" s="208"/>
      <c r="X103" s="208"/>
      <c r="Y103" s="208"/>
      <c r="Z103" s="209">
        <v>32</v>
      </c>
      <c r="AA103" s="208"/>
      <c r="AB103" s="208"/>
      <c r="AC103" s="207"/>
      <c r="AD103" s="210"/>
      <c r="AE103" s="208">
        <v>16</v>
      </c>
      <c r="AF103" s="208"/>
      <c r="AG103" s="208">
        <v>8</v>
      </c>
      <c r="AH103" s="208"/>
      <c r="AI103" s="208"/>
      <c r="AJ103" s="168"/>
      <c r="AL103" s="191"/>
      <c r="AM103" s="191"/>
      <c r="AN103" s="191" t="e">
        <f t="shared" ca="1" si="105"/>
        <v>#NAME?</v>
      </c>
      <c r="AO103" t="s">
        <v>502</v>
      </c>
      <c r="AP103" t="str">
        <f t="shared" si="106"/>
        <v>&lt;Delete BuildingType="BUILDING_ITAIPU_DAM" /&gt;</v>
      </c>
      <c r="AQ103" t="s">
        <v>502</v>
      </c>
      <c r="AR103" s="228" t="str">
        <f t="shared" si="107"/>
        <v/>
      </c>
      <c r="AS103" s="229" t="str">
        <f t="shared" si="108"/>
        <v/>
      </c>
      <c r="AT103" s="229" t="str">
        <f t="shared" si="109"/>
        <v/>
      </c>
      <c r="AU103" s="229" t="str">
        <f t="shared" si="110"/>
        <v/>
      </c>
      <c r="AV103" s="229" t="str">
        <f t="shared" si="111"/>
        <v/>
      </c>
      <c r="AW103" s="229" t="str">
        <f t="shared" si="112"/>
        <v/>
      </c>
      <c r="AX103" s="229" t="str">
        <f t="shared" si="113"/>
        <v/>
      </c>
      <c r="AY103" s="229" t="str">
        <f t="shared" si="114"/>
        <v/>
      </c>
      <c r="AZ103" s="229" t="str">
        <f t="shared" si="115"/>
        <v/>
      </c>
      <c r="BA103" s="229" t="str">
        <f t="shared" si="116"/>
        <v/>
      </c>
      <c r="BB103" s="229" t="str">
        <f t="shared" si="117"/>
        <v/>
      </c>
      <c r="BC103" s="229" t="str">
        <f t="shared" si="118"/>
        <v/>
      </c>
      <c r="BD103" s="229" t="str">
        <f t="shared" si="119"/>
        <v/>
      </c>
      <c r="BE103" s="229" t="str">
        <f t="shared" si="120"/>
        <v/>
      </c>
      <c r="BF103" s="229" t="str">
        <f t="shared" si="121"/>
        <v/>
      </c>
      <c r="BG103" s="229" t="str">
        <f t="shared" si="122"/>
        <v/>
      </c>
      <c r="BH103" s="229" t="str">
        <f t="shared" si="123"/>
        <v/>
      </c>
      <c r="BI103" s="229" t="str">
        <f t="shared" si="124"/>
        <v/>
      </c>
      <c r="BJ103" s="229" t="str">
        <f t="shared" si="125"/>
        <v xml:space="preserve">&lt;Row&gt;&lt;BuildingType&gt;BUILDING_ITAIPU_DAM&lt;/BuildingType&gt;               &lt;FlavorType&gt;FLAVOR_PRODUCTION&lt;/FlavorType&gt;               &lt;Flavor&gt;32&lt;/Flavor&gt;&lt;/Row&gt; </v>
      </c>
      <c r="BK103" s="229" t="str">
        <f t="shared" si="126"/>
        <v/>
      </c>
      <c r="BL103" s="229" t="str">
        <f t="shared" si="127"/>
        <v/>
      </c>
      <c r="BM103" s="229" t="str">
        <f t="shared" si="128"/>
        <v/>
      </c>
      <c r="BN103" s="229" t="str">
        <f t="shared" si="129"/>
        <v/>
      </c>
      <c r="BO103" s="229" t="str">
        <f t="shared" si="130"/>
        <v xml:space="preserve">&lt;Row&gt;&lt;BuildingType&gt;BUILDING_ITAIPU_DAM&lt;/BuildingType&gt;               &lt;FlavorType&gt;FLAVOR_GREAT_PEOPLE&lt;/FlavorType&gt;             &lt;Flavor&gt;32&lt;/Flavor&gt;&lt;/Row&gt; </v>
      </c>
      <c r="BP103" s="229" t="str">
        <f t="shared" si="131"/>
        <v/>
      </c>
      <c r="BQ103" s="229" t="str">
        <f t="shared" si="132"/>
        <v/>
      </c>
      <c r="BR103" s="229" t="str">
        <f t="shared" si="133"/>
        <v/>
      </c>
      <c r="BS103" s="229" t="str">
        <f t="shared" si="134"/>
        <v/>
      </c>
      <c r="BT103" s="229" t="str">
        <f t="shared" si="135"/>
        <v xml:space="preserve">&lt;Row&gt;&lt;BuildingType&gt;BUILDING_ITAIPU_DAM&lt;/BuildingType&gt;               &lt;FlavorType&gt;FLAVOR_WONDER&lt;/FlavorType&gt;                   &lt;Flavor&gt;16&lt;/Flavor&gt;&lt;/Row&gt; </v>
      </c>
      <c r="BU103" s="229" t="str">
        <f t="shared" si="136"/>
        <v/>
      </c>
      <c r="BV103" s="229" t="str">
        <f t="shared" si="137"/>
        <v xml:space="preserve">&lt;Row&gt;&lt;BuildingType&gt;BUILDING_ITAIPU_DAM&lt;/BuildingType&gt;               &lt;FlavorType&gt;FLAVOR_SPACESHIP&lt;/FlavorType&gt;                &lt;Flavor&gt;8&lt;/Flavor&gt;&lt;/Row&gt;  </v>
      </c>
      <c r="BW103" s="229" t="str">
        <f t="shared" si="138"/>
        <v/>
      </c>
      <c r="BX103" s="230" t="str">
        <f t="shared" si="139"/>
        <v/>
      </c>
    </row>
    <row r="104" spans="2:76" ht="13.7" customHeight="1" x14ac:dyDescent="0.2">
      <c r="B104" s="206" t="s">
        <v>596</v>
      </c>
      <c r="C104" s="207"/>
      <c r="D104" s="208">
        <v>16</v>
      </c>
      <c r="E104" s="208"/>
      <c r="F104" s="208"/>
      <c r="G104" s="208"/>
      <c r="H104" s="208"/>
      <c r="I104" s="208"/>
      <c r="J104" s="208"/>
      <c r="K104" s="208"/>
      <c r="L104" s="209"/>
      <c r="M104" s="208"/>
      <c r="N104" s="208"/>
      <c r="O104" s="208"/>
      <c r="P104" s="208"/>
      <c r="Q104" s="207"/>
      <c r="R104" s="210"/>
      <c r="S104" s="209">
        <v>32</v>
      </c>
      <c r="T104" s="207"/>
      <c r="U104" s="207"/>
      <c r="V104" s="208"/>
      <c r="W104" s="208"/>
      <c r="X104" s="208"/>
      <c r="Y104" s="208"/>
      <c r="Z104" s="209">
        <v>8</v>
      </c>
      <c r="AA104" s="208"/>
      <c r="AB104" s="208"/>
      <c r="AC104" s="207"/>
      <c r="AD104" s="210"/>
      <c r="AE104" s="208">
        <v>8</v>
      </c>
      <c r="AF104" s="208"/>
      <c r="AG104" s="208"/>
      <c r="AH104" s="208"/>
      <c r="AI104" s="208"/>
      <c r="AJ104" s="168"/>
      <c r="AL104" s="191"/>
      <c r="AM104" s="191"/>
      <c r="AN104" s="191" t="e">
        <f t="shared" ca="1" si="105"/>
        <v>#NAME?</v>
      </c>
      <c r="AO104" t="s">
        <v>502</v>
      </c>
      <c r="AP104" t="str">
        <f t="shared" si="106"/>
        <v>&lt;Delete BuildingType="BUILDING_KREMLIN" /&gt;</v>
      </c>
      <c r="AQ104" t="s">
        <v>502</v>
      </c>
      <c r="AR104" s="228" t="str">
        <f t="shared" si="107"/>
        <v/>
      </c>
      <c r="AS104" s="229" t="str">
        <f t="shared" si="108"/>
        <v xml:space="preserve">&lt;Row&gt;&lt;BuildingType&gt;BUILDING_KREMLIN&lt;/BuildingType&gt;                  &lt;FlavorType&gt;FLAVOR_OFFENSE&lt;/FlavorType&gt;                  &lt;Flavor&gt;16&lt;/Flavor&gt;&lt;/Row&gt; </v>
      </c>
      <c r="AT104" s="229" t="str">
        <f t="shared" si="109"/>
        <v/>
      </c>
      <c r="AU104" s="229" t="str">
        <f t="shared" si="110"/>
        <v/>
      </c>
      <c r="AV104" s="229" t="str">
        <f t="shared" si="111"/>
        <v/>
      </c>
      <c r="AW104" s="229" t="str">
        <f t="shared" si="112"/>
        <v/>
      </c>
      <c r="AX104" s="229" t="str">
        <f t="shared" si="113"/>
        <v/>
      </c>
      <c r="AY104" s="229" t="str">
        <f t="shared" si="114"/>
        <v/>
      </c>
      <c r="AZ104" s="229" t="str">
        <f t="shared" si="115"/>
        <v/>
      </c>
      <c r="BA104" s="229" t="str">
        <f t="shared" si="116"/>
        <v/>
      </c>
      <c r="BB104" s="229" t="str">
        <f t="shared" si="117"/>
        <v/>
      </c>
      <c r="BC104" s="229" t="str">
        <f t="shared" si="118"/>
        <v/>
      </c>
      <c r="BD104" s="229" t="str">
        <f t="shared" si="119"/>
        <v/>
      </c>
      <c r="BE104" s="229" t="str">
        <f t="shared" si="120"/>
        <v/>
      </c>
      <c r="BF104" s="229" t="str">
        <f t="shared" si="121"/>
        <v/>
      </c>
      <c r="BG104" s="229" t="str">
        <f t="shared" si="122"/>
        <v/>
      </c>
      <c r="BH104" s="229" t="str">
        <f t="shared" si="123"/>
        <v xml:space="preserve">&lt;Row&gt;&lt;BuildingType&gt;BUILDING_KREMLIN&lt;/BuildingType&gt;                  &lt;FlavorType&gt;FLAVOR_EXPANSION&lt;/FlavorType&gt;                &lt;Flavor&gt;32&lt;/Flavor&gt;&lt;/Row&gt; </v>
      </c>
      <c r="BI104" s="229" t="str">
        <f t="shared" si="124"/>
        <v/>
      </c>
      <c r="BJ104" s="229" t="str">
        <f t="shared" si="125"/>
        <v/>
      </c>
      <c r="BK104" s="229" t="str">
        <f t="shared" si="126"/>
        <v/>
      </c>
      <c r="BL104" s="229" t="str">
        <f t="shared" si="127"/>
        <v/>
      </c>
      <c r="BM104" s="229" t="str">
        <f t="shared" si="128"/>
        <v/>
      </c>
      <c r="BN104" s="229" t="str">
        <f t="shared" si="129"/>
        <v/>
      </c>
      <c r="BO104" s="229" t="str">
        <f t="shared" si="130"/>
        <v xml:space="preserve">&lt;Row&gt;&lt;BuildingType&gt;BUILDING_KREMLIN&lt;/BuildingType&gt;                  &lt;FlavorType&gt;FLAVOR_GREAT_PEOPLE&lt;/FlavorType&gt;             &lt;Flavor&gt;8&lt;/Flavor&gt;&lt;/Row&gt;  </v>
      </c>
      <c r="BP104" s="229" t="str">
        <f t="shared" si="131"/>
        <v/>
      </c>
      <c r="BQ104" s="229" t="str">
        <f t="shared" si="132"/>
        <v/>
      </c>
      <c r="BR104" s="229" t="str">
        <f t="shared" si="133"/>
        <v/>
      </c>
      <c r="BS104" s="229" t="str">
        <f t="shared" si="134"/>
        <v/>
      </c>
      <c r="BT104" s="229" t="str">
        <f t="shared" si="135"/>
        <v xml:space="preserve">&lt;Row&gt;&lt;BuildingType&gt;BUILDING_KREMLIN&lt;/BuildingType&gt;                  &lt;FlavorType&gt;FLAVOR_WONDER&lt;/FlavorType&gt;                   &lt;Flavor&gt;8&lt;/Flavor&gt;&lt;/Row&gt;  </v>
      </c>
      <c r="BU104" s="229" t="str">
        <f t="shared" si="136"/>
        <v/>
      </c>
      <c r="BV104" s="229" t="str">
        <f t="shared" si="137"/>
        <v/>
      </c>
      <c r="BW104" s="229" t="str">
        <f t="shared" si="138"/>
        <v/>
      </c>
      <c r="BX104" s="230" t="str">
        <f t="shared" si="139"/>
        <v/>
      </c>
    </row>
    <row r="105" spans="2:76" ht="13.7" customHeight="1" x14ac:dyDescent="0.2">
      <c r="B105" s="206" t="s">
        <v>597</v>
      </c>
      <c r="C105" s="207"/>
      <c r="D105" s="208"/>
      <c r="E105" s="208"/>
      <c r="F105" s="208"/>
      <c r="G105" s="208"/>
      <c r="H105" s="208"/>
      <c r="I105" s="208"/>
      <c r="J105" s="208"/>
      <c r="K105" s="208"/>
      <c r="L105" s="209"/>
      <c r="M105" s="208"/>
      <c r="N105" s="208"/>
      <c r="O105" s="208"/>
      <c r="P105" s="208"/>
      <c r="Q105" s="207"/>
      <c r="R105" s="210"/>
      <c r="S105" s="209"/>
      <c r="T105" s="207"/>
      <c r="U105" s="207"/>
      <c r="V105" s="208"/>
      <c r="W105" s="208"/>
      <c r="X105" s="208">
        <v>32</v>
      </c>
      <c r="Y105" s="208"/>
      <c r="Z105" s="209">
        <v>16</v>
      </c>
      <c r="AA105" s="208"/>
      <c r="AB105" s="208"/>
      <c r="AC105" s="207"/>
      <c r="AD105" s="210"/>
      <c r="AE105" s="208">
        <v>16</v>
      </c>
      <c r="AF105" s="208"/>
      <c r="AG105" s="208"/>
      <c r="AH105" s="208"/>
      <c r="AI105" s="208"/>
      <c r="AJ105" s="168"/>
      <c r="AL105" s="191"/>
      <c r="AM105" s="191"/>
      <c r="AN105" s="191" t="e">
        <f t="shared" ca="1" si="105"/>
        <v>#NAME?</v>
      </c>
      <c r="AO105" t="s">
        <v>502</v>
      </c>
      <c r="AP105" t="str">
        <f t="shared" si="106"/>
        <v>&lt;Delete BuildingType="BUILDING_LARGE_HADRON_COLLIDER" /&gt;</v>
      </c>
      <c r="AQ105" t="s">
        <v>502</v>
      </c>
      <c r="AR105" s="228" t="str">
        <f t="shared" si="107"/>
        <v/>
      </c>
      <c r="AS105" s="229" t="str">
        <f t="shared" si="108"/>
        <v/>
      </c>
      <c r="AT105" s="229" t="str">
        <f t="shared" si="109"/>
        <v/>
      </c>
      <c r="AU105" s="229" t="str">
        <f t="shared" si="110"/>
        <v/>
      </c>
      <c r="AV105" s="229" t="str">
        <f t="shared" si="111"/>
        <v/>
      </c>
      <c r="AW105" s="229" t="str">
        <f t="shared" si="112"/>
        <v/>
      </c>
      <c r="AX105" s="229" t="str">
        <f t="shared" si="113"/>
        <v/>
      </c>
      <c r="AY105" s="229" t="str">
        <f t="shared" si="114"/>
        <v/>
      </c>
      <c r="AZ105" s="229" t="str">
        <f t="shared" si="115"/>
        <v/>
      </c>
      <c r="BA105" s="229" t="str">
        <f t="shared" si="116"/>
        <v/>
      </c>
      <c r="BB105" s="229" t="str">
        <f t="shared" si="117"/>
        <v/>
      </c>
      <c r="BC105" s="229" t="str">
        <f t="shared" si="118"/>
        <v/>
      </c>
      <c r="BD105" s="229" t="str">
        <f t="shared" si="119"/>
        <v/>
      </c>
      <c r="BE105" s="229" t="str">
        <f t="shared" si="120"/>
        <v/>
      </c>
      <c r="BF105" s="229" t="str">
        <f t="shared" si="121"/>
        <v/>
      </c>
      <c r="BG105" s="229" t="str">
        <f t="shared" si="122"/>
        <v/>
      </c>
      <c r="BH105" s="229" t="str">
        <f t="shared" si="123"/>
        <v/>
      </c>
      <c r="BI105" s="229" t="str">
        <f t="shared" si="124"/>
        <v/>
      </c>
      <c r="BJ105" s="229" t="str">
        <f t="shared" si="125"/>
        <v/>
      </c>
      <c r="BK105" s="229" t="str">
        <f t="shared" si="126"/>
        <v/>
      </c>
      <c r="BL105" s="229" t="str">
        <f t="shared" si="127"/>
        <v/>
      </c>
      <c r="BM105" s="229" t="str">
        <f t="shared" si="128"/>
        <v xml:space="preserve">&lt;Row&gt;&lt;BuildingType&gt;BUILDING_LARGE_HADRON_COLLIDER&lt;/BuildingType&gt;    &lt;FlavorType&gt;FLAVOR_SCIENCE&lt;/FlavorType&gt;                  &lt;Flavor&gt;32&lt;/Flavor&gt;&lt;/Row&gt; </v>
      </c>
      <c r="BN105" s="229" t="str">
        <f t="shared" si="129"/>
        <v/>
      </c>
      <c r="BO105" s="229" t="str">
        <f t="shared" si="130"/>
        <v xml:space="preserve">&lt;Row&gt;&lt;BuildingType&gt;BUILDING_LARGE_HADRON_COLLIDER&lt;/BuildingType&gt;    &lt;FlavorType&gt;FLAVOR_GREAT_PEOPLE&lt;/FlavorType&gt;             &lt;Flavor&gt;16&lt;/Flavor&gt;&lt;/Row&gt; </v>
      </c>
      <c r="BP105" s="229" t="str">
        <f t="shared" si="131"/>
        <v/>
      </c>
      <c r="BQ105" s="229" t="str">
        <f t="shared" si="132"/>
        <v/>
      </c>
      <c r="BR105" s="229" t="str">
        <f t="shared" si="133"/>
        <v/>
      </c>
      <c r="BS105" s="229" t="str">
        <f t="shared" si="134"/>
        <v/>
      </c>
      <c r="BT105" s="229" t="str">
        <f t="shared" si="135"/>
        <v xml:space="preserve">&lt;Row&gt;&lt;BuildingType&gt;BUILDING_LARGE_HADRON_COLLIDER&lt;/BuildingType&gt;    &lt;FlavorType&gt;FLAVOR_WONDER&lt;/FlavorType&gt;                   &lt;Flavor&gt;16&lt;/Flavor&gt;&lt;/Row&gt; </v>
      </c>
      <c r="BU105" s="229" t="str">
        <f t="shared" si="136"/>
        <v/>
      </c>
      <c r="BV105" s="229" t="str">
        <f t="shared" si="137"/>
        <v/>
      </c>
      <c r="BW105" s="229" t="str">
        <f t="shared" si="138"/>
        <v/>
      </c>
      <c r="BX105" s="230" t="str">
        <f t="shared" si="139"/>
        <v/>
      </c>
    </row>
    <row r="106" spans="2:76" ht="13.7" customHeight="1" x14ac:dyDescent="0.2">
      <c r="B106" s="192" t="s">
        <v>598</v>
      </c>
      <c r="C106" s="157"/>
      <c r="D106" s="161"/>
      <c r="E106" s="161"/>
      <c r="F106" s="161"/>
      <c r="G106" s="161"/>
      <c r="H106" s="161"/>
      <c r="I106" s="161"/>
      <c r="J106" s="161"/>
      <c r="K106" s="161"/>
      <c r="L106" s="193"/>
      <c r="M106" s="161"/>
      <c r="N106" s="161"/>
      <c r="O106" s="161"/>
      <c r="P106" s="161"/>
      <c r="Q106" s="157"/>
      <c r="R106" s="194"/>
      <c r="S106" s="193"/>
      <c r="T106" s="157"/>
      <c r="U106" s="157"/>
      <c r="V106" s="161"/>
      <c r="W106" s="161"/>
      <c r="X106" s="161"/>
      <c r="Y106" s="161"/>
      <c r="Z106" s="193">
        <v>64</v>
      </c>
      <c r="AA106" s="161"/>
      <c r="AB106" s="161"/>
      <c r="AC106" s="157"/>
      <c r="AD106" s="194"/>
      <c r="AE106" s="161">
        <v>32</v>
      </c>
      <c r="AF106" s="161"/>
      <c r="AG106" s="161"/>
      <c r="AH106" s="161"/>
      <c r="AI106" s="161"/>
      <c r="AJ106" s="168"/>
      <c r="AL106" s="191"/>
      <c r="AM106" s="191"/>
      <c r="AN106" s="191" t="e">
        <f t="shared" ca="1" si="105"/>
        <v>#NAME?</v>
      </c>
      <c r="AO106" t="s">
        <v>502</v>
      </c>
      <c r="AP106" t="str">
        <f t="shared" si="106"/>
        <v>&lt;Delete BuildingType="BUILDING_LEANING_TOWER" /&gt;</v>
      </c>
      <c r="AQ106" t="s">
        <v>502</v>
      </c>
      <c r="AR106" s="228" t="str">
        <f t="shared" si="107"/>
        <v/>
      </c>
      <c r="AS106" s="229" t="str">
        <f t="shared" si="108"/>
        <v/>
      </c>
      <c r="AT106" s="229" t="str">
        <f t="shared" si="109"/>
        <v/>
      </c>
      <c r="AU106" s="229" t="str">
        <f t="shared" si="110"/>
        <v/>
      </c>
      <c r="AV106" s="229" t="str">
        <f t="shared" si="111"/>
        <v/>
      </c>
      <c r="AW106" s="229" t="str">
        <f t="shared" si="112"/>
        <v/>
      </c>
      <c r="AX106" s="229" t="str">
        <f t="shared" si="113"/>
        <v/>
      </c>
      <c r="AY106" s="229" t="str">
        <f t="shared" si="114"/>
        <v/>
      </c>
      <c r="AZ106" s="229" t="str">
        <f t="shared" si="115"/>
        <v/>
      </c>
      <c r="BA106" s="229" t="str">
        <f t="shared" si="116"/>
        <v/>
      </c>
      <c r="BB106" s="229" t="str">
        <f t="shared" si="117"/>
        <v/>
      </c>
      <c r="BC106" s="229" t="str">
        <f t="shared" si="118"/>
        <v/>
      </c>
      <c r="BD106" s="229" t="str">
        <f t="shared" si="119"/>
        <v/>
      </c>
      <c r="BE106" s="229" t="str">
        <f t="shared" si="120"/>
        <v/>
      </c>
      <c r="BF106" s="229" t="str">
        <f t="shared" si="121"/>
        <v/>
      </c>
      <c r="BG106" s="229" t="str">
        <f t="shared" si="122"/>
        <v/>
      </c>
      <c r="BH106" s="229" t="str">
        <f t="shared" si="123"/>
        <v/>
      </c>
      <c r="BI106" s="229" t="str">
        <f t="shared" si="124"/>
        <v/>
      </c>
      <c r="BJ106" s="229" t="str">
        <f t="shared" si="125"/>
        <v/>
      </c>
      <c r="BK106" s="229" t="str">
        <f t="shared" si="126"/>
        <v/>
      </c>
      <c r="BL106" s="229" t="str">
        <f t="shared" si="127"/>
        <v/>
      </c>
      <c r="BM106" s="229" t="str">
        <f t="shared" si="128"/>
        <v/>
      </c>
      <c r="BN106" s="229" t="str">
        <f t="shared" si="129"/>
        <v/>
      </c>
      <c r="BO106" s="229" t="str">
        <f t="shared" si="130"/>
        <v xml:space="preserve">&lt;Row&gt;&lt;BuildingType&gt;BUILDING_LEANING_TOWER&lt;/BuildingType&gt;            &lt;FlavorType&gt;FLAVOR_GREAT_PEOPLE&lt;/FlavorType&gt;             &lt;Flavor&gt;64&lt;/Flavor&gt;&lt;/Row&gt; </v>
      </c>
      <c r="BP106" s="229" t="str">
        <f t="shared" si="131"/>
        <v/>
      </c>
      <c r="BQ106" s="229" t="str">
        <f t="shared" si="132"/>
        <v/>
      </c>
      <c r="BR106" s="229" t="str">
        <f t="shared" si="133"/>
        <v/>
      </c>
      <c r="BS106" s="229" t="str">
        <f t="shared" si="134"/>
        <v/>
      </c>
      <c r="BT106" s="229" t="str">
        <f t="shared" si="135"/>
        <v xml:space="preserve">&lt;Row&gt;&lt;BuildingType&gt;BUILDING_LEANING_TOWER&lt;/BuildingType&gt;            &lt;FlavorType&gt;FLAVOR_WONDER&lt;/FlavorType&gt;                   &lt;Flavor&gt;32&lt;/Flavor&gt;&lt;/Row&gt; </v>
      </c>
      <c r="BU106" s="229" t="str">
        <f t="shared" si="136"/>
        <v/>
      </c>
      <c r="BV106" s="229" t="str">
        <f t="shared" si="137"/>
        <v/>
      </c>
      <c r="BW106" s="229" t="str">
        <f t="shared" si="138"/>
        <v/>
      </c>
      <c r="BX106" s="230" t="str">
        <f t="shared" si="139"/>
        <v/>
      </c>
    </row>
    <row r="107" spans="2:76" ht="13.7" customHeight="1" x14ac:dyDescent="0.2">
      <c r="B107" s="192" t="s">
        <v>599</v>
      </c>
      <c r="C107" s="157"/>
      <c r="D107" s="161"/>
      <c r="E107" s="161"/>
      <c r="F107" s="161"/>
      <c r="G107" s="161"/>
      <c r="H107" s="161"/>
      <c r="I107" s="161"/>
      <c r="J107" s="161"/>
      <c r="K107" s="161"/>
      <c r="L107" s="193"/>
      <c r="M107" s="161"/>
      <c r="N107" s="161"/>
      <c r="O107" s="161"/>
      <c r="P107" s="161"/>
      <c r="Q107" s="157"/>
      <c r="R107" s="194"/>
      <c r="S107" s="193"/>
      <c r="T107" s="157"/>
      <c r="U107" s="157"/>
      <c r="V107" s="161"/>
      <c r="W107" s="161"/>
      <c r="X107" s="161"/>
      <c r="Y107" s="161"/>
      <c r="Z107" s="193"/>
      <c r="AA107" s="161"/>
      <c r="AB107" s="161"/>
      <c r="AC107" s="157"/>
      <c r="AD107" s="194"/>
      <c r="AE107" s="161"/>
      <c r="AF107" s="161"/>
      <c r="AG107" s="161"/>
      <c r="AH107" s="161"/>
      <c r="AI107" s="161"/>
      <c r="AJ107" s="168"/>
      <c r="AL107" s="191"/>
      <c r="AM107" s="191"/>
      <c r="AN107" s="191" t="e">
        <f t="shared" ca="1" si="105"/>
        <v>#NAME?</v>
      </c>
      <c r="AO107" t="s">
        <v>502</v>
      </c>
      <c r="AP107" t="str">
        <f t="shared" si="106"/>
        <v>&lt;Delete BuildingType="BUILDING_LOUVRE" /&gt;</v>
      </c>
      <c r="AQ107" t="s">
        <v>502</v>
      </c>
      <c r="AR107" s="228" t="str">
        <f t="shared" si="107"/>
        <v/>
      </c>
      <c r="AS107" s="229" t="str">
        <f t="shared" si="108"/>
        <v/>
      </c>
      <c r="AT107" s="229" t="str">
        <f t="shared" si="109"/>
        <v/>
      </c>
      <c r="AU107" s="229" t="str">
        <f t="shared" si="110"/>
        <v/>
      </c>
      <c r="AV107" s="229" t="str">
        <f t="shared" si="111"/>
        <v/>
      </c>
      <c r="AW107" s="229" t="str">
        <f t="shared" si="112"/>
        <v/>
      </c>
      <c r="AX107" s="229" t="str">
        <f t="shared" si="113"/>
        <v/>
      </c>
      <c r="AY107" s="229" t="str">
        <f t="shared" si="114"/>
        <v/>
      </c>
      <c r="AZ107" s="229" t="str">
        <f t="shared" si="115"/>
        <v/>
      </c>
      <c r="BA107" s="229" t="str">
        <f t="shared" si="116"/>
        <v/>
      </c>
      <c r="BB107" s="229" t="str">
        <f t="shared" si="117"/>
        <v/>
      </c>
      <c r="BC107" s="229" t="str">
        <f t="shared" si="118"/>
        <v/>
      </c>
      <c r="BD107" s="229" t="str">
        <f t="shared" si="119"/>
        <v/>
      </c>
      <c r="BE107" s="229" t="str">
        <f t="shared" si="120"/>
        <v/>
      </c>
      <c r="BF107" s="229" t="str">
        <f t="shared" si="121"/>
        <v/>
      </c>
      <c r="BG107" s="229" t="str">
        <f t="shared" si="122"/>
        <v/>
      </c>
      <c r="BH107" s="229" t="str">
        <f t="shared" si="123"/>
        <v/>
      </c>
      <c r="BI107" s="229" t="str">
        <f t="shared" si="124"/>
        <v/>
      </c>
      <c r="BJ107" s="229" t="str">
        <f t="shared" si="125"/>
        <v/>
      </c>
      <c r="BK107" s="229" t="str">
        <f t="shared" si="126"/>
        <v/>
      </c>
      <c r="BL107" s="229" t="str">
        <f t="shared" si="127"/>
        <v/>
      </c>
      <c r="BM107" s="229" t="str">
        <f t="shared" si="128"/>
        <v/>
      </c>
      <c r="BN107" s="229" t="str">
        <f t="shared" si="129"/>
        <v/>
      </c>
      <c r="BO107" s="229" t="str">
        <f t="shared" si="130"/>
        <v/>
      </c>
      <c r="BP107" s="229" t="str">
        <f t="shared" si="131"/>
        <v/>
      </c>
      <c r="BQ107" s="229" t="str">
        <f t="shared" si="132"/>
        <v/>
      </c>
      <c r="BR107" s="229" t="str">
        <f t="shared" si="133"/>
        <v/>
      </c>
      <c r="BS107" s="229" t="str">
        <f t="shared" si="134"/>
        <v/>
      </c>
      <c r="BT107" s="229" t="str">
        <f t="shared" si="135"/>
        <v/>
      </c>
      <c r="BU107" s="229" t="str">
        <f t="shared" si="136"/>
        <v/>
      </c>
      <c r="BV107" s="229" t="str">
        <f t="shared" si="137"/>
        <v/>
      </c>
      <c r="BW107" s="229" t="str">
        <f t="shared" si="138"/>
        <v/>
      </c>
      <c r="BX107" s="230" t="str">
        <f t="shared" si="139"/>
        <v/>
      </c>
    </row>
    <row r="108" spans="2:76" ht="13.7" customHeight="1" x14ac:dyDescent="0.2">
      <c r="B108" s="192" t="s">
        <v>600</v>
      </c>
      <c r="C108" s="157"/>
      <c r="D108" s="161"/>
      <c r="E108" s="161"/>
      <c r="F108" s="161"/>
      <c r="G108" s="161"/>
      <c r="H108" s="161"/>
      <c r="I108" s="161"/>
      <c r="J108" s="161"/>
      <c r="K108" s="161"/>
      <c r="L108" s="193"/>
      <c r="M108" s="161"/>
      <c r="N108" s="161"/>
      <c r="O108" s="161"/>
      <c r="P108" s="161"/>
      <c r="Q108" s="157"/>
      <c r="R108" s="194"/>
      <c r="S108" s="193"/>
      <c r="T108" s="157"/>
      <c r="U108" s="157"/>
      <c r="V108" s="161">
        <v>16</v>
      </c>
      <c r="W108" s="161">
        <v>16</v>
      </c>
      <c r="X108" s="161"/>
      <c r="Y108" s="161">
        <v>16</v>
      </c>
      <c r="Z108" s="193">
        <v>8</v>
      </c>
      <c r="AA108" s="161"/>
      <c r="AB108" s="161"/>
      <c r="AC108" s="157"/>
      <c r="AD108" s="194"/>
      <c r="AE108" s="161">
        <v>32</v>
      </c>
      <c r="AF108" s="161"/>
      <c r="AG108" s="161"/>
      <c r="AH108" s="161"/>
      <c r="AI108" s="161">
        <v>16</v>
      </c>
      <c r="AJ108" s="168"/>
      <c r="AL108" s="191"/>
      <c r="AM108" s="191"/>
      <c r="AN108" s="191" t="e">
        <f t="shared" ca="1" si="105"/>
        <v>#NAME?</v>
      </c>
      <c r="AO108" t="s">
        <v>502</v>
      </c>
      <c r="AP108" t="str">
        <f t="shared" si="106"/>
        <v>&lt;Delete BuildingType="BUILDING_MACHU_PICHU" /&gt;</v>
      </c>
      <c r="AQ108" t="s">
        <v>502</v>
      </c>
      <c r="AR108" s="228" t="str">
        <f t="shared" si="107"/>
        <v/>
      </c>
      <c r="AS108" s="229" t="str">
        <f t="shared" si="108"/>
        <v/>
      </c>
      <c r="AT108" s="229" t="str">
        <f t="shared" si="109"/>
        <v/>
      </c>
      <c r="AU108" s="229" t="str">
        <f t="shared" si="110"/>
        <v/>
      </c>
      <c r="AV108" s="229" t="str">
        <f t="shared" si="111"/>
        <v/>
      </c>
      <c r="AW108" s="229" t="str">
        <f t="shared" si="112"/>
        <v/>
      </c>
      <c r="AX108" s="229" t="str">
        <f t="shared" si="113"/>
        <v/>
      </c>
      <c r="AY108" s="229" t="str">
        <f t="shared" si="114"/>
        <v/>
      </c>
      <c r="AZ108" s="229" t="str">
        <f t="shared" si="115"/>
        <v/>
      </c>
      <c r="BA108" s="229" t="str">
        <f t="shared" si="116"/>
        <v/>
      </c>
      <c r="BB108" s="229" t="str">
        <f t="shared" si="117"/>
        <v/>
      </c>
      <c r="BC108" s="229" t="str">
        <f t="shared" si="118"/>
        <v/>
      </c>
      <c r="BD108" s="229" t="str">
        <f t="shared" si="119"/>
        <v/>
      </c>
      <c r="BE108" s="229" t="str">
        <f t="shared" si="120"/>
        <v/>
      </c>
      <c r="BF108" s="229" t="str">
        <f t="shared" si="121"/>
        <v/>
      </c>
      <c r="BG108" s="229" t="str">
        <f t="shared" si="122"/>
        <v/>
      </c>
      <c r="BH108" s="229" t="str">
        <f t="shared" si="123"/>
        <v/>
      </c>
      <c r="BI108" s="229" t="str">
        <f t="shared" si="124"/>
        <v/>
      </c>
      <c r="BJ108" s="229" t="str">
        <f t="shared" si="125"/>
        <v/>
      </c>
      <c r="BK108" s="229" t="str">
        <f t="shared" si="126"/>
        <v xml:space="preserve">&lt;Row&gt;&lt;BuildingType&gt;BUILDING_MACHU_PICHU&lt;/BuildingType&gt;              &lt;FlavorType&gt;FLAVOR_GOLD&lt;/FlavorType&gt;                     &lt;Flavor&gt;16&lt;/Flavor&gt;&lt;/Row&gt; </v>
      </c>
      <c r="BL108" s="229" t="str">
        <f t="shared" si="127"/>
        <v xml:space="preserve">&lt;Row&gt;&lt;BuildingType&gt;BUILDING_MACHU_PICHU&lt;/BuildingType&gt;              &lt;FlavorType&gt;FLAVOR_GROWTH&lt;/FlavorType&gt;                   &lt;Flavor&gt;16&lt;/Flavor&gt;&lt;/Row&gt; </v>
      </c>
      <c r="BM108" s="229" t="str">
        <f t="shared" si="128"/>
        <v/>
      </c>
      <c r="BN108" s="229" t="str">
        <f t="shared" si="129"/>
        <v xml:space="preserve">&lt;Row&gt;&lt;BuildingType&gt;BUILDING_MACHU_PICHU&lt;/BuildingType&gt;              &lt;FlavorType&gt;FLAVOR_CULTURE&lt;/FlavorType&gt;                  &lt;Flavor&gt;16&lt;/Flavor&gt;&lt;/Row&gt; </v>
      </c>
      <c r="BO108" s="229" t="str">
        <f t="shared" si="130"/>
        <v xml:space="preserve">&lt;Row&gt;&lt;BuildingType&gt;BUILDING_MACHU_PICHU&lt;/BuildingType&gt;              &lt;FlavorType&gt;FLAVOR_GREAT_PEOPLE&lt;/FlavorType&gt;             &lt;Flavor&gt;8&lt;/Flavor&gt;&lt;/Row&gt;  </v>
      </c>
      <c r="BP108" s="229" t="str">
        <f t="shared" si="131"/>
        <v/>
      </c>
      <c r="BQ108" s="229" t="str">
        <f t="shared" si="132"/>
        <v/>
      </c>
      <c r="BR108" s="229" t="str">
        <f t="shared" si="133"/>
        <v/>
      </c>
      <c r="BS108" s="229" t="str">
        <f t="shared" si="134"/>
        <v/>
      </c>
      <c r="BT108" s="229" t="str">
        <f t="shared" si="135"/>
        <v xml:space="preserve">&lt;Row&gt;&lt;BuildingType&gt;BUILDING_MACHU_PICHU&lt;/BuildingType&gt;              &lt;FlavorType&gt;FLAVOR_WONDER&lt;/FlavorType&gt;                   &lt;Flavor&gt;32&lt;/Flavor&gt;&lt;/Row&gt; </v>
      </c>
      <c r="BU108" s="229" t="str">
        <f t="shared" si="136"/>
        <v/>
      </c>
      <c r="BV108" s="229" t="str">
        <f t="shared" si="137"/>
        <v/>
      </c>
      <c r="BW108" s="229" t="str">
        <f t="shared" si="138"/>
        <v/>
      </c>
      <c r="BX108" s="230" t="str">
        <f t="shared" si="139"/>
        <v xml:space="preserve">&lt;Row&gt;&lt;BuildingType&gt;BUILDING_MACHU_PICHU&lt;/BuildingType&gt;              &lt;FlavorType&gt;FLAVOR_RELIGION&lt;/FlavorType&gt;                 &lt;Flavor&gt;16&lt;/Flavor&gt;&lt;/Row&gt; </v>
      </c>
    </row>
    <row r="109" spans="2:76" ht="13.7" customHeight="1" x14ac:dyDescent="0.2">
      <c r="B109" s="192" t="s">
        <v>601</v>
      </c>
      <c r="C109" s="157"/>
      <c r="D109" s="161">
        <v>16</v>
      </c>
      <c r="E109" s="161"/>
      <c r="F109" s="161"/>
      <c r="G109" s="161">
        <v>8</v>
      </c>
      <c r="H109" s="161"/>
      <c r="I109" s="161"/>
      <c r="J109" s="161"/>
      <c r="K109" s="161"/>
      <c r="L109" s="193"/>
      <c r="M109" s="161"/>
      <c r="N109" s="161"/>
      <c r="O109" s="161"/>
      <c r="P109" s="161"/>
      <c r="Q109" s="157"/>
      <c r="R109" s="194"/>
      <c r="S109" s="193"/>
      <c r="T109" s="157">
        <v>16</v>
      </c>
      <c r="U109" s="157"/>
      <c r="V109" s="161">
        <v>32</v>
      </c>
      <c r="W109" s="161"/>
      <c r="X109" s="161"/>
      <c r="Y109" s="161"/>
      <c r="Z109" s="193">
        <v>32</v>
      </c>
      <c r="AA109" s="161"/>
      <c r="AB109" s="161"/>
      <c r="AC109" s="157"/>
      <c r="AD109" s="194"/>
      <c r="AE109" s="161">
        <v>8</v>
      </c>
      <c r="AF109" s="161"/>
      <c r="AG109" s="161"/>
      <c r="AH109" s="161"/>
      <c r="AI109" s="161"/>
      <c r="AJ109" s="168"/>
      <c r="AL109" s="191"/>
      <c r="AM109" s="191"/>
      <c r="AN109" s="191" t="e">
        <f t="shared" ca="1" si="105"/>
        <v>#NAME?</v>
      </c>
      <c r="AO109" t="s">
        <v>502</v>
      </c>
      <c r="AP109" t="str">
        <f t="shared" si="106"/>
        <v>&lt;Delete BuildingType="BUILDING_MAUSOLEUM_HALICARNASSUS" /&gt;</v>
      </c>
      <c r="AQ109" t="s">
        <v>502</v>
      </c>
      <c r="AR109" s="228" t="str">
        <f t="shared" si="107"/>
        <v/>
      </c>
      <c r="AS109" s="229" t="str">
        <f t="shared" si="108"/>
        <v xml:space="preserve">&lt;Row&gt;&lt;BuildingType&gt;BUILDING_MAUSOLEUM_HALICARNASSUS&lt;/BuildingType&gt;  &lt;FlavorType&gt;FLAVOR_OFFENSE&lt;/FlavorType&gt;                  &lt;Flavor&gt;16&lt;/Flavor&gt;&lt;/Row&gt; </v>
      </c>
      <c r="AT109" s="229" t="str">
        <f t="shared" si="109"/>
        <v/>
      </c>
      <c r="AU109" s="229" t="str">
        <f t="shared" si="110"/>
        <v/>
      </c>
      <c r="AV109" s="229" t="str">
        <f t="shared" si="111"/>
        <v xml:space="preserve">&lt;Row&gt;&lt;BuildingType&gt;BUILDING_MAUSOLEUM_HALICARNASSUS&lt;/BuildingType&gt;  &lt;FlavorType&gt;FLAVOR_MOBILE&lt;/FlavorType&gt;                   &lt;Flavor&gt;8&lt;/Flavor&gt;&lt;/Row&gt;  </v>
      </c>
      <c r="AW109" s="229" t="str">
        <f t="shared" si="112"/>
        <v/>
      </c>
      <c r="AX109" s="229" t="str">
        <f t="shared" si="113"/>
        <v/>
      </c>
      <c r="AY109" s="229" t="str">
        <f t="shared" si="114"/>
        <v/>
      </c>
      <c r="AZ109" s="229" t="str">
        <f t="shared" si="115"/>
        <v/>
      </c>
      <c r="BA109" s="229" t="str">
        <f t="shared" si="116"/>
        <v/>
      </c>
      <c r="BB109" s="229" t="str">
        <f t="shared" si="117"/>
        <v/>
      </c>
      <c r="BC109" s="229" t="str">
        <f t="shared" si="118"/>
        <v/>
      </c>
      <c r="BD109" s="229" t="str">
        <f t="shared" si="119"/>
        <v/>
      </c>
      <c r="BE109" s="229" t="str">
        <f t="shared" si="120"/>
        <v/>
      </c>
      <c r="BF109" s="229" t="str">
        <f t="shared" si="121"/>
        <v/>
      </c>
      <c r="BG109" s="229" t="str">
        <f t="shared" si="122"/>
        <v/>
      </c>
      <c r="BH109" s="229" t="str">
        <f t="shared" si="123"/>
        <v/>
      </c>
      <c r="BI109" s="229" t="str">
        <f t="shared" si="124"/>
        <v xml:space="preserve">&lt;Row&gt;&lt;BuildingType&gt;BUILDING_MAUSOLEUM_HALICARNASSUS&lt;/BuildingType&gt;  &lt;FlavorType&gt;FLAVOR_HAPPINESS&lt;/FlavorType&gt;                &lt;Flavor&gt;16&lt;/Flavor&gt;&lt;/Row&gt; </v>
      </c>
      <c r="BJ109" s="229" t="str">
        <f t="shared" si="125"/>
        <v/>
      </c>
      <c r="BK109" s="229" t="str">
        <f t="shared" si="126"/>
        <v xml:space="preserve">&lt;Row&gt;&lt;BuildingType&gt;BUILDING_MAUSOLEUM_HALICARNASSUS&lt;/BuildingType&gt;  &lt;FlavorType&gt;FLAVOR_GOLD&lt;/FlavorType&gt;                     &lt;Flavor&gt;32&lt;/Flavor&gt;&lt;/Row&gt; </v>
      </c>
      <c r="BL109" s="229" t="str">
        <f t="shared" si="127"/>
        <v/>
      </c>
      <c r="BM109" s="229" t="str">
        <f t="shared" si="128"/>
        <v/>
      </c>
      <c r="BN109" s="229" t="str">
        <f t="shared" si="129"/>
        <v/>
      </c>
      <c r="BO109" s="229" t="str">
        <f t="shared" si="130"/>
        <v xml:space="preserve">&lt;Row&gt;&lt;BuildingType&gt;BUILDING_MAUSOLEUM_HALICARNASSUS&lt;/BuildingType&gt;  &lt;FlavorType&gt;FLAVOR_GREAT_PEOPLE&lt;/FlavorType&gt;             &lt;Flavor&gt;32&lt;/Flavor&gt;&lt;/Row&gt; </v>
      </c>
      <c r="BP109" s="229" t="str">
        <f t="shared" si="131"/>
        <v/>
      </c>
      <c r="BQ109" s="229" t="str">
        <f t="shared" si="132"/>
        <v/>
      </c>
      <c r="BR109" s="229" t="str">
        <f t="shared" si="133"/>
        <v/>
      </c>
      <c r="BS109" s="229" t="str">
        <f t="shared" si="134"/>
        <v/>
      </c>
      <c r="BT109" s="229" t="str">
        <f t="shared" si="135"/>
        <v xml:space="preserve">&lt;Row&gt;&lt;BuildingType&gt;BUILDING_MAUSOLEUM_HALICARNASSUS&lt;/BuildingType&gt;  &lt;FlavorType&gt;FLAVOR_WONDER&lt;/FlavorType&gt;                   &lt;Flavor&gt;8&lt;/Flavor&gt;&lt;/Row&gt;  </v>
      </c>
      <c r="BU109" s="229" t="str">
        <f t="shared" si="136"/>
        <v/>
      </c>
      <c r="BV109" s="229" t="str">
        <f t="shared" si="137"/>
        <v/>
      </c>
      <c r="BW109" s="229" t="str">
        <f t="shared" si="138"/>
        <v/>
      </c>
      <c r="BX109" s="230" t="str">
        <f t="shared" si="139"/>
        <v/>
      </c>
    </row>
    <row r="110" spans="2:76" ht="13.7" customHeight="1" x14ac:dyDescent="0.2">
      <c r="B110" s="206" t="s">
        <v>602</v>
      </c>
      <c r="C110" s="207"/>
      <c r="D110" s="208"/>
      <c r="E110" s="208"/>
      <c r="F110" s="208"/>
      <c r="G110" s="208"/>
      <c r="H110" s="208"/>
      <c r="I110" s="208"/>
      <c r="J110" s="208"/>
      <c r="K110" s="208"/>
      <c r="L110" s="209"/>
      <c r="M110" s="208"/>
      <c r="N110" s="208"/>
      <c r="O110" s="208"/>
      <c r="P110" s="208"/>
      <c r="Q110" s="207"/>
      <c r="R110" s="210"/>
      <c r="S110" s="209"/>
      <c r="T110" s="207"/>
      <c r="U110" s="207"/>
      <c r="V110" s="208"/>
      <c r="W110" s="208"/>
      <c r="X110" s="208"/>
      <c r="Y110" s="208"/>
      <c r="Z110" s="209">
        <v>16</v>
      </c>
      <c r="AA110" s="208"/>
      <c r="AB110" s="208"/>
      <c r="AC110" s="207"/>
      <c r="AD110" s="210"/>
      <c r="AE110" s="208">
        <v>16</v>
      </c>
      <c r="AF110" s="208"/>
      <c r="AG110" s="208"/>
      <c r="AH110" s="208"/>
      <c r="AI110" s="208">
        <v>32</v>
      </c>
      <c r="AJ110" s="168"/>
      <c r="AL110" s="191"/>
      <c r="AM110" s="191"/>
      <c r="AN110" s="191" t="e">
        <f t="shared" ca="1" si="105"/>
        <v>#NAME?</v>
      </c>
      <c r="AO110" t="s">
        <v>502</v>
      </c>
      <c r="AP110" t="str">
        <f t="shared" si="106"/>
        <v>&lt;Delete BuildingType="BUILDING_MOSQUE_OF_DJENNE" /&gt;</v>
      </c>
      <c r="AQ110" t="s">
        <v>502</v>
      </c>
      <c r="AR110" s="228" t="str">
        <f t="shared" si="107"/>
        <v/>
      </c>
      <c r="AS110" s="229" t="str">
        <f t="shared" si="108"/>
        <v/>
      </c>
      <c r="AT110" s="229" t="str">
        <f t="shared" si="109"/>
        <v/>
      </c>
      <c r="AU110" s="229" t="str">
        <f t="shared" si="110"/>
        <v/>
      </c>
      <c r="AV110" s="229" t="str">
        <f t="shared" si="111"/>
        <v/>
      </c>
      <c r="AW110" s="229" t="str">
        <f t="shared" si="112"/>
        <v/>
      </c>
      <c r="AX110" s="229" t="str">
        <f t="shared" si="113"/>
        <v/>
      </c>
      <c r="AY110" s="229" t="str">
        <f t="shared" si="114"/>
        <v/>
      </c>
      <c r="AZ110" s="229" t="str">
        <f t="shared" si="115"/>
        <v/>
      </c>
      <c r="BA110" s="229" t="str">
        <f t="shared" si="116"/>
        <v/>
      </c>
      <c r="BB110" s="229" t="str">
        <f t="shared" si="117"/>
        <v/>
      </c>
      <c r="BC110" s="229" t="str">
        <f t="shared" si="118"/>
        <v/>
      </c>
      <c r="BD110" s="229" t="str">
        <f t="shared" si="119"/>
        <v/>
      </c>
      <c r="BE110" s="229" t="str">
        <f t="shared" si="120"/>
        <v/>
      </c>
      <c r="BF110" s="229" t="str">
        <f t="shared" si="121"/>
        <v/>
      </c>
      <c r="BG110" s="229" t="str">
        <f t="shared" si="122"/>
        <v/>
      </c>
      <c r="BH110" s="229" t="str">
        <f t="shared" si="123"/>
        <v/>
      </c>
      <c r="BI110" s="229" t="str">
        <f t="shared" si="124"/>
        <v/>
      </c>
      <c r="BJ110" s="229" t="str">
        <f t="shared" si="125"/>
        <v/>
      </c>
      <c r="BK110" s="229" t="str">
        <f t="shared" si="126"/>
        <v/>
      </c>
      <c r="BL110" s="229" t="str">
        <f t="shared" si="127"/>
        <v/>
      </c>
      <c r="BM110" s="229" t="str">
        <f t="shared" si="128"/>
        <v/>
      </c>
      <c r="BN110" s="229" t="str">
        <f t="shared" si="129"/>
        <v/>
      </c>
      <c r="BO110" s="229" t="str">
        <f t="shared" si="130"/>
        <v xml:space="preserve">&lt;Row&gt;&lt;BuildingType&gt;BUILDING_MOSQUE_OF_DJENNE&lt;/BuildingType&gt;         &lt;FlavorType&gt;FLAVOR_GREAT_PEOPLE&lt;/FlavorType&gt;             &lt;Flavor&gt;16&lt;/Flavor&gt;&lt;/Row&gt; </v>
      </c>
      <c r="BP110" s="229" t="str">
        <f t="shared" si="131"/>
        <v/>
      </c>
      <c r="BQ110" s="229" t="str">
        <f t="shared" si="132"/>
        <v/>
      </c>
      <c r="BR110" s="229" t="str">
        <f t="shared" si="133"/>
        <v/>
      </c>
      <c r="BS110" s="229" t="str">
        <f t="shared" si="134"/>
        <v/>
      </c>
      <c r="BT110" s="229" t="str">
        <f t="shared" si="135"/>
        <v xml:space="preserve">&lt;Row&gt;&lt;BuildingType&gt;BUILDING_MOSQUE_OF_DJENNE&lt;/BuildingType&gt;         &lt;FlavorType&gt;FLAVOR_WONDER&lt;/FlavorType&gt;                   &lt;Flavor&gt;16&lt;/Flavor&gt;&lt;/Row&gt; </v>
      </c>
      <c r="BU110" s="229" t="str">
        <f t="shared" si="136"/>
        <v/>
      </c>
      <c r="BV110" s="229" t="str">
        <f t="shared" si="137"/>
        <v/>
      </c>
      <c r="BW110" s="229" t="str">
        <f t="shared" si="138"/>
        <v/>
      </c>
      <c r="BX110" s="230" t="str">
        <f t="shared" si="139"/>
        <v xml:space="preserve">&lt;Row&gt;&lt;BuildingType&gt;BUILDING_MOSQUE_OF_DJENNE&lt;/BuildingType&gt;         &lt;FlavorType&gt;FLAVOR_RELIGION&lt;/FlavorType&gt;                 &lt;Flavor&gt;32&lt;/Flavor&gt;&lt;/Row&gt; </v>
      </c>
    </row>
    <row r="111" spans="2:76" ht="13.7" customHeight="1" x14ac:dyDescent="0.2">
      <c r="B111" s="206" t="s">
        <v>603</v>
      </c>
      <c r="C111" s="207"/>
      <c r="D111" s="208"/>
      <c r="E111" s="208"/>
      <c r="F111" s="208"/>
      <c r="G111" s="208"/>
      <c r="H111" s="208"/>
      <c r="I111" s="208"/>
      <c r="J111" s="208"/>
      <c r="K111" s="208"/>
      <c r="L111" s="209"/>
      <c r="M111" s="208"/>
      <c r="N111" s="208"/>
      <c r="O111" s="208"/>
      <c r="P111" s="208"/>
      <c r="Q111" s="207"/>
      <c r="R111" s="210"/>
      <c r="S111" s="209"/>
      <c r="T111" s="207"/>
      <c r="U111" s="207"/>
      <c r="V111" s="208"/>
      <c r="W111" s="208"/>
      <c r="X111" s="208"/>
      <c r="Y111" s="208"/>
      <c r="Z111" s="209"/>
      <c r="AA111" s="208"/>
      <c r="AB111" s="208"/>
      <c r="AC111" s="207"/>
      <c r="AD111" s="210"/>
      <c r="AE111" s="208"/>
      <c r="AF111" s="208"/>
      <c r="AG111" s="208"/>
      <c r="AH111" s="208"/>
      <c r="AI111" s="208"/>
      <c r="AJ111" s="168"/>
      <c r="AL111" s="191"/>
      <c r="AM111" s="191"/>
      <c r="AN111" s="191" t="e">
        <f t="shared" ca="1" si="105"/>
        <v>#NAME?</v>
      </c>
      <c r="AO111" t="s">
        <v>502</v>
      </c>
      <c r="AP111" t="str">
        <f t="shared" si="106"/>
        <v>&lt;Delete BuildingType="BUILDING_NEUSCHWANSTEIN" /&gt;</v>
      </c>
      <c r="AQ111" t="s">
        <v>502</v>
      </c>
      <c r="AR111" s="228" t="str">
        <f t="shared" si="107"/>
        <v/>
      </c>
      <c r="AS111" s="229" t="str">
        <f t="shared" si="108"/>
        <v/>
      </c>
      <c r="AT111" s="229" t="str">
        <f t="shared" si="109"/>
        <v/>
      </c>
      <c r="AU111" s="229" t="str">
        <f t="shared" si="110"/>
        <v/>
      </c>
      <c r="AV111" s="229" t="str">
        <f t="shared" si="111"/>
        <v/>
      </c>
      <c r="AW111" s="229" t="str">
        <f t="shared" si="112"/>
        <v/>
      </c>
      <c r="AX111" s="229" t="str">
        <f t="shared" si="113"/>
        <v/>
      </c>
      <c r="AY111" s="229" t="str">
        <f t="shared" si="114"/>
        <v/>
      </c>
      <c r="AZ111" s="229" t="str">
        <f t="shared" si="115"/>
        <v/>
      </c>
      <c r="BA111" s="229" t="str">
        <f t="shared" si="116"/>
        <v/>
      </c>
      <c r="BB111" s="229" t="str">
        <f t="shared" si="117"/>
        <v/>
      </c>
      <c r="BC111" s="229" t="str">
        <f t="shared" si="118"/>
        <v/>
      </c>
      <c r="BD111" s="229" t="str">
        <f t="shared" si="119"/>
        <v/>
      </c>
      <c r="BE111" s="229" t="str">
        <f t="shared" si="120"/>
        <v/>
      </c>
      <c r="BF111" s="229" t="str">
        <f t="shared" si="121"/>
        <v/>
      </c>
      <c r="BG111" s="229" t="str">
        <f t="shared" si="122"/>
        <v/>
      </c>
      <c r="BH111" s="229" t="str">
        <f t="shared" si="123"/>
        <v/>
      </c>
      <c r="BI111" s="229" t="str">
        <f t="shared" si="124"/>
        <v/>
      </c>
      <c r="BJ111" s="229" t="str">
        <f t="shared" si="125"/>
        <v/>
      </c>
      <c r="BK111" s="229" t="str">
        <f t="shared" si="126"/>
        <v/>
      </c>
      <c r="BL111" s="229" t="str">
        <f t="shared" si="127"/>
        <v/>
      </c>
      <c r="BM111" s="229" t="str">
        <f t="shared" si="128"/>
        <v/>
      </c>
      <c r="BN111" s="229" t="str">
        <f t="shared" si="129"/>
        <v/>
      </c>
      <c r="BO111" s="229" t="str">
        <f t="shared" si="130"/>
        <v/>
      </c>
      <c r="BP111" s="229" t="str">
        <f t="shared" si="131"/>
        <v/>
      </c>
      <c r="BQ111" s="229" t="str">
        <f t="shared" si="132"/>
        <v/>
      </c>
      <c r="BR111" s="229" t="str">
        <f t="shared" si="133"/>
        <v/>
      </c>
      <c r="BS111" s="229" t="str">
        <f t="shared" si="134"/>
        <v/>
      </c>
      <c r="BT111" s="229" t="str">
        <f t="shared" si="135"/>
        <v/>
      </c>
      <c r="BU111" s="229" t="str">
        <f t="shared" si="136"/>
        <v/>
      </c>
      <c r="BV111" s="229" t="str">
        <f t="shared" si="137"/>
        <v/>
      </c>
      <c r="BW111" s="229" t="str">
        <f t="shared" si="138"/>
        <v/>
      </c>
      <c r="BX111" s="230" t="str">
        <f t="shared" si="139"/>
        <v/>
      </c>
    </row>
    <row r="112" spans="2:76" ht="13.7" customHeight="1" x14ac:dyDescent="0.2">
      <c r="B112" s="206" t="s">
        <v>604</v>
      </c>
      <c r="C112" s="207"/>
      <c r="D112" s="208"/>
      <c r="E112" s="208"/>
      <c r="F112" s="208"/>
      <c r="G112" s="208"/>
      <c r="H112" s="208"/>
      <c r="I112" s="208"/>
      <c r="J112" s="208"/>
      <c r="K112" s="208"/>
      <c r="L112" s="209"/>
      <c r="M112" s="208"/>
      <c r="N112" s="208"/>
      <c r="O112" s="208"/>
      <c r="P112" s="208"/>
      <c r="Q112" s="207"/>
      <c r="R112" s="210"/>
      <c r="S112" s="209"/>
      <c r="T112" s="207"/>
      <c r="U112" s="207"/>
      <c r="V112" s="208"/>
      <c r="W112" s="208"/>
      <c r="X112" s="208"/>
      <c r="Y112" s="208"/>
      <c r="Z112" s="209"/>
      <c r="AA112" s="208"/>
      <c r="AB112" s="208"/>
      <c r="AC112" s="207"/>
      <c r="AD112" s="210"/>
      <c r="AE112" s="208"/>
      <c r="AF112" s="208"/>
      <c r="AG112" s="208"/>
      <c r="AH112" s="208"/>
      <c r="AI112" s="208"/>
      <c r="AJ112" s="168"/>
      <c r="AL112" s="191"/>
      <c r="AM112" s="191"/>
      <c r="AN112" s="191" t="e">
        <f t="shared" ca="1" si="105"/>
        <v>#NAME?</v>
      </c>
      <c r="AO112" t="s">
        <v>502</v>
      </c>
      <c r="AP112" t="str">
        <f t="shared" si="106"/>
        <v>&lt;Delete BuildingType="BUILDING_NOTRE_DAME" /&gt;</v>
      </c>
      <c r="AQ112" t="s">
        <v>502</v>
      </c>
      <c r="AR112" s="228" t="str">
        <f t="shared" si="107"/>
        <v/>
      </c>
      <c r="AS112" s="229" t="str">
        <f t="shared" si="108"/>
        <v/>
      </c>
      <c r="AT112" s="229" t="str">
        <f t="shared" si="109"/>
        <v/>
      </c>
      <c r="AU112" s="229" t="str">
        <f t="shared" si="110"/>
        <v/>
      </c>
      <c r="AV112" s="229" t="str">
        <f t="shared" si="111"/>
        <v/>
      </c>
      <c r="AW112" s="229" t="str">
        <f t="shared" si="112"/>
        <v/>
      </c>
      <c r="AX112" s="229" t="str">
        <f t="shared" si="113"/>
        <v/>
      </c>
      <c r="AY112" s="229" t="str">
        <f t="shared" si="114"/>
        <v/>
      </c>
      <c r="AZ112" s="229" t="str">
        <f t="shared" si="115"/>
        <v/>
      </c>
      <c r="BA112" s="229" t="str">
        <f t="shared" si="116"/>
        <v/>
      </c>
      <c r="BB112" s="229" t="str">
        <f t="shared" si="117"/>
        <v/>
      </c>
      <c r="BC112" s="229" t="str">
        <f t="shared" si="118"/>
        <v/>
      </c>
      <c r="BD112" s="229" t="str">
        <f t="shared" si="119"/>
        <v/>
      </c>
      <c r="BE112" s="229" t="str">
        <f t="shared" si="120"/>
        <v/>
      </c>
      <c r="BF112" s="229" t="str">
        <f t="shared" si="121"/>
        <v/>
      </c>
      <c r="BG112" s="229" t="str">
        <f t="shared" si="122"/>
        <v/>
      </c>
      <c r="BH112" s="229" t="str">
        <f t="shared" si="123"/>
        <v/>
      </c>
      <c r="BI112" s="229" t="str">
        <f t="shared" si="124"/>
        <v/>
      </c>
      <c r="BJ112" s="229" t="str">
        <f t="shared" si="125"/>
        <v/>
      </c>
      <c r="BK112" s="229" t="str">
        <f t="shared" si="126"/>
        <v/>
      </c>
      <c r="BL112" s="229" t="str">
        <f t="shared" si="127"/>
        <v/>
      </c>
      <c r="BM112" s="229" t="str">
        <f t="shared" si="128"/>
        <v/>
      </c>
      <c r="BN112" s="229" t="str">
        <f t="shared" si="129"/>
        <v/>
      </c>
      <c r="BO112" s="229" t="str">
        <f t="shared" si="130"/>
        <v/>
      </c>
      <c r="BP112" s="229" t="str">
        <f t="shared" si="131"/>
        <v/>
      </c>
      <c r="BQ112" s="229" t="str">
        <f t="shared" si="132"/>
        <v/>
      </c>
      <c r="BR112" s="229" t="str">
        <f t="shared" si="133"/>
        <v/>
      </c>
      <c r="BS112" s="229" t="str">
        <f t="shared" si="134"/>
        <v/>
      </c>
      <c r="BT112" s="229" t="str">
        <f t="shared" si="135"/>
        <v/>
      </c>
      <c r="BU112" s="229" t="str">
        <f t="shared" si="136"/>
        <v/>
      </c>
      <c r="BV112" s="229" t="str">
        <f t="shared" si="137"/>
        <v/>
      </c>
      <c r="BW112" s="229" t="str">
        <f t="shared" si="138"/>
        <v/>
      </c>
      <c r="BX112" s="230" t="str">
        <f t="shared" si="139"/>
        <v/>
      </c>
    </row>
    <row r="113" spans="2:76" ht="13.7" customHeight="1" x14ac:dyDescent="0.2">
      <c r="B113" s="206" t="s">
        <v>605</v>
      </c>
      <c r="C113" s="207"/>
      <c r="D113" s="208"/>
      <c r="E113" s="208"/>
      <c r="F113" s="208"/>
      <c r="G113" s="208"/>
      <c r="H113" s="208"/>
      <c r="I113" s="208"/>
      <c r="J113" s="208"/>
      <c r="K113" s="208"/>
      <c r="L113" s="209"/>
      <c r="M113" s="208"/>
      <c r="N113" s="208"/>
      <c r="O113" s="208"/>
      <c r="P113" s="208"/>
      <c r="Q113" s="207"/>
      <c r="R113" s="210"/>
      <c r="S113" s="209"/>
      <c r="T113" s="207"/>
      <c r="U113" s="207"/>
      <c r="V113" s="208"/>
      <c r="W113" s="208"/>
      <c r="X113" s="208"/>
      <c r="Y113" s="208">
        <v>64</v>
      </c>
      <c r="Z113" s="209">
        <v>16</v>
      </c>
      <c r="AA113" s="208"/>
      <c r="AB113" s="208"/>
      <c r="AC113" s="207"/>
      <c r="AD113" s="210"/>
      <c r="AE113" s="208">
        <v>32</v>
      </c>
      <c r="AF113" s="208"/>
      <c r="AG113" s="208"/>
      <c r="AH113" s="208"/>
      <c r="AI113" s="208"/>
      <c r="AJ113" s="168"/>
      <c r="AL113" s="191"/>
      <c r="AM113" s="191"/>
      <c r="AN113" s="191" t="e">
        <f t="shared" ca="1" si="105"/>
        <v>#NAME?</v>
      </c>
      <c r="AO113" t="s">
        <v>502</v>
      </c>
      <c r="AP113" t="str">
        <f t="shared" si="106"/>
        <v>&lt;Delete BuildingType="BUILDING_ORACLE" /&gt;</v>
      </c>
      <c r="AQ113" t="s">
        <v>502</v>
      </c>
      <c r="AR113" s="228" t="str">
        <f t="shared" si="107"/>
        <v/>
      </c>
      <c r="AS113" s="229" t="str">
        <f t="shared" si="108"/>
        <v/>
      </c>
      <c r="AT113" s="229" t="str">
        <f t="shared" si="109"/>
        <v/>
      </c>
      <c r="AU113" s="229" t="str">
        <f t="shared" si="110"/>
        <v/>
      </c>
      <c r="AV113" s="229" t="str">
        <f t="shared" si="111"/>
        <v/>
      </c>
      <c r="AW113" s="229" t="str">
        <f t="shared" si="112"/>
        <v/>
      </c>
      <c r="AX113" s="229" t="str">
        <f t="shared" si="113"/>
        <v/>
      </c>
      <c r="AY113" s="229" t="str">
        <f t="shared" si="114"/>
        <v/>
      </c>
      <c r="AZ113" s="229" t="str">
        <f t="shared" si="115"/>
        <v/>
      </c>
      <c r="BA113" s="229" t="str">
        <f t="shared" si="116"/>
        <v/>
      </c>
      <c r="BB113" s="229" t="str">
        <f t="shared" si="117"/>
        <v/>
      </c>
      <c r="BC113" s="229" t="str">
        <f t="shared" si="118"/>
        <v/>
      </c>
      <c r="BD113" s="229" t="str">
        <f t="shared" si="119"/>
        <v/>
      </c>
      <c r="BE113" s="229" t="str">
        <f t="shared" si="120"/>
        <v/>
      </c>
      <c r="BF113" s="229" t="str">
        <f t="shared" si="121"/>
        <v/>
      </c>
      <c r="BG113" s="229" t="str">
        <f t="shared" si="122"/>
        <v/>
      </c>
      <c r="BH113" s="229" t="str">
        <f t="shared" si="123"/>
        <v/>
      </c>
      <c r="BI113" s="229" t="str">
        <f t="shared" si="124"/>
        <v/>
      </c>
      <c r="BJ113" s="229" t="str">
        <f t="shared" si="125"/>
        <v/>
      </c>
      <c r="BK113" s="229" t="str">
        <f t="shared" si="126"/>
        <v/>
      </c>
      <c r="BL113" s="229" t="str">
        <f t="shared" si="127"/>
        <v/>
      </c>
      <c r="BM113" s="229" t="str">
        <f t="shared" si="128"/>
        <v/>
      </c>
      <c r="BN113" s="229" t="str">
        <f t="shared" si="129"/>
        <v xml:space="preserve">&lt;Row&gt;&lt;BuildingType&gt;BUILDING_ORACLE&lt;/BuildingType&gt;                   &lt;FlavorType&gt;FLAVOR_CULTURE&lt;/FlavorType&gt;                  &lt;Flavor&gt;64&lt;/Flavor&gt;&lt;/Row&gt; </v>
      </c>
      <c r="BO113" s="229" t="str">
        <f t="shared" si="130"/>
        <v xml:space="preserve">&lt;Row&gt;&lt;BuildingType&gt;BUILDING_ORACLE&lt;/BuildingType&gt;                   &lt;FlavorType&gt;FLAVOR_GREAT_PEOPLE&lt;/FlavorType&gt;             &lt;Flavor&gt;16&lt;/Flavor&gt;&lt;/Row&gt; </v>
      </c>
      <c r="BP113" s="229" t="str">
        <f t="shared" si="131"/>
        <v/>
      </c>
      <c r="BQ113" s="229" t="str">
        <f t="shared" si="132"/>
        <v/>
      </c>
      <c r="BR113" s="229" t="str">
        <f t="shared" si="133"/>
        <v/>
      </c>
      <c r="BS113" s="229" t="str">
        <f t="shared" si="134"/>
        <v/>
      </c>
      <c r="BT113" s="229" t="str">
        <f t="shared" si="135"/>
        <v xml:space="preserve">&lt;Row&gt;&lt;BuildingType&gt;BUILDING_ORACLE&lt;/BuildingType&gt;                   &lt;FlavorType&gt;FLAVOR_WONDER&lt;/FlavorType&gt;                   &lt;Flavor&gt;32&lt;/Flavor&gt;&lt;/Row&gt; </v>
      </c>
      <c r="BU113" s="229" t="str">
        <f t="shared" si="136"/>
        <v/>
      </c>
      <c r="BV113" s="229" t="str">
        <f t="shared" si="137"/>
        <v/>
      </c>
      <c r="BW113" s="229" t="str">
        <f t="shared" si="138"/>
        <v/>
      </c>
      <c r="BX113" s="230" t="str">
        <f t="shared" si="139"/>
        <v/>
      </c>
    </row>
    <row r="114" spans="2:76" ht="13.7" customHeight="1" x14ac:dyDescent="0.2">
      <c r="B114" s="192" t="s">
        <v>606</v>
      </c>
      <c r="C114" s="157"/>
      <c r="D114" s="161">
        <v>16</v>
      </c>
      <c r="E114" s="161"/>
      <c r="F114" s="161"/>
      <c r="G114" s="161"/>
      <c r="H114" s="161"/>
      <c r="I114" s="161"/>
      <c r="J114" s="161"/>
      <c r="K114" s="161"/>
      <c r="L114" s="193">
        <v>32</v>
      </c>
      <c r="M114" s="161">
        <v>32</v>
      </c>
      <c r="N114" s="161"/>
      <c r="O114" s="161"/>
      <c r="P114" s="161"/>
      <c r="Q114" s="157"/>
      <c r="R114" s="194"/>
      <c r="S114" s="193"/>
      <c r="T114" s="161"/>
      <c r="U114" s="157"/>
      <c r="V114" s="161">
        <v>32</v>
      </c>
      <c r="W114" s="161"/>
      <c r="X114" s="161"/>
      <c r="Y114" s="161"/>
      <c r="Z114" s="193">
        <v>8</v>
      </c>
      <c r="AA114" s="161"/>
      <c r="AB114" s="161"/>
      <c r="AC114" s="157"/>
      <c r="AD114" s="194"/>
      <c r="AE114" s="161">
        <v>8</v>
      </c>
      <c r="AF114" s="161"/>
      <c r="AG114" s="161"/>
      <c r="AH114" s="161"/>
      <c r="AI114" s="161"/>
      <c r="AJ114" s="168"/>
      <c r="AL114" s="191"/>
      <c r="AM114" s="191"/>
      <c r="AN114" s="191" t="e">
        <f t="shared" ca="1" si="105"/>
        <v>#NAME?</v>
      </c>
      <c r="AO114" t="s">
        <v>502</v>
      </c>
      <c r="AP114" t="str">
        <f t="shared" si="106"/>
        <v>&lt;Delete BuildingType="BUILDING_PANAMA_CANAL" /&gt;</v>
      </c>
      <c r="AQ114" t="s">
        <v>502</v>
      </c>
      <c r="AR114" s="228" t="str">
        <f t="shared" si="107"/>
        <v/>
      </c>
      <c r="AS114" s="229" t="str">
        <f t="shared" si="108"/>
        <v xml:space="preserve">&lt;Row&gt;&lt;BuildingType&gt;BUILDING_PANAMA_CANAL&lt;/BuildingType&gt;             &lt;FlavorType&gt;FLAVOR_OFFENSE&lt;/FlavorType&gt;                  &lt;Flavor&gt;16&lt;/Flavor&gt;&lt;/Row&gt; </v>
      </c>
      <c r="AT114" s="229" t="str">
        <f t="shared" si="109"/>
        <v/>
      </c>
      <c r="AU114" s="229" t="str">
        <f t="shared" si="110"/>
        <v/>
      </c>
      <c r="AV114" s="229" t="str">
        <f t="shared" si="111"/>
        <v/>
      </c>
      <c r="AW114" s="229" t="str">
        <f t="shared" si="112"/>
        <v/>
      </c>
      <c r="AX114" s="229" t="str">
        <f t="shared" si="113"/>
        <v/>
      </c>
      <c r="AY114" s="229" t="str">
        <f t="shared" si="114"/>
        <v/>
      </c>
      <c r="AZ114" s="229" t="str">
        <f t="shared" si="115"/>
        <v/>
      </c>
      <c r="BA114" s="229" t="str">
        <f t="shared" si="116"/>
        <v xml:space="preserve">&lt;Row&gt;&lt;BuildingType&gt;BUILDING_PANAMA_CANAL&lt;/BuildingType&gt;             &lt;FlavorType&gt;FLAVOR_NAVAL&lt;/FlavorType&gt;                    &lt;Flavor&gt;32&lt;/Flavor&gt;&lt;/Row&gt; </v>
      </c>
      <c r="BB114" s="229" t="str">
        <f t="shared" si="117"/>
        <v xml:space="preserve">&lt;Row&gt;&lt;BuildingType&gt;BUILDING_PANAMA_CANAL&lt;/BuildingType&gt;             &lt;FlavorType&gt;FLAVOR_NAVAL_BOMBARDMENT&lt;/FlavorType&gt;        &lt;Flavor&gt;32&lt;/Flavor&gt;&lt;/Row&gt; </v>
      </c>
      <c r="BC114" s="229" t="str">
        <f t="shared" si="118"/>
        <v/>
      </c>
      <c r="BD114" s="229" t="str">
        <f t="shared" si="119"/>
        <v/>
      </c>
      <c r="BE114" s="229" t="str">
        <f t="shared" si="120"/>
        <v/>
      </c>
      <c r="BF114" s="229" t="str">
        <f t="shared" si="121"/>
        <v/>
      </c>
      <c r="BG114" s="229" t="str">
        <f t="shared" si="122"/>
        <v/>
      </c>
      <c r="BH114" s="229" t="str">
        <f t="shared" si="123"/>
        <v/>
      </c>
      <c r="BI114" s="229" t="str">
        <f t="shared" si="124"/>
        <v/>
      </c>
      <c r="BJ114" s="229" t="str">
        <f t="shared" si="125"/>
        <v/>
      </c>
      <c r="BK114" s="229" t="str">
        <f t="shared" si="126"/>
        <v xml:space="preserve">&lt;Row&gt;&lt;BuildingType&gt;BUILDING_PANAMA_CANAL&lt;/BuildingType&gt;             &lt;FlavorType&gt;FLAVOR_GOLD&lt;/FlavorType&gt;                     &lt;Flavor&gt;32&lt;/Flavor&gt;&lt;/Row&gt; </v>
      </c>
      <c r="BL114" s="229" t="str">
        <f t="shared" si="127"/>
        <v/>
      </c>
      <c r="BM114" s="229" t="str">
        <f t="shared" si="128"/>
        <v/>
      </c>
      <c r="BN114" s="229" t="str">
        <f t="shared" si="129"/>
        <v/>
      </c>
      <c r="BO114" s="229" t="str">
        <f t="shared" si="130"/>
        <v xml:space="preserve">&lt;Row&gt;&lt;BuildingType&gt;BUILDING_PANAMA_CANAL&lt;/BuildingType&gt;             &lt;FlavorType&gt;FLAVOR_GREAT_PEOPLE&lt;/FlavorType&gt;             &lt;Flavor&gt;8&lt;/Flavor&gt;&lt;/Row&gt;  </v>
      </c>
      <c r="BP114" s="229" t="str">
        <f t="shared" si="131"/>
        <v/>
      </c>
      <c r="BQ114" s="229" t="str">
        <f t="shared" si="132"/>
        <v/>
      </c>
      <c r="BR114" s="229" t="str">
        <f t="shared" si="133"/>
        <v/>
      </c>
      <c r="BS114" s="229" t="str">
        <f t="shared" si="134"/>
        <v/>
      </c>
      <c r="BT114" s="229" t="str">
        <f t="shared" si="135"/>
        <v xml:space="preserve">&lt;Row&gt;&lt;BuildingType&gt;BUILDING_PANAMA_CANAL&lt;/BuildingType&gt;             &lt;FlavorType&gt;FLAVOR_WONDER&lt;/FlavorType&gt;                   &lt;Flavor&gt;8&lt;/Flavor&gt;&lt;/Row&gt;  </v>
      </c>
      <c r="BU114" s="229" t="str">
        <f t="shared" si="136"/>
        <v/>
      </c>
      <c r="BV114" s="229" t="str">
        <f t="shared" si="137"/>
        <v/>
      </c>
      <c r="BW114" s="229" t="str">
        <f t="shared" si="138"/>
        <v/>
      </c>
      <c r="BX114" s="230" t="str">
        <f t="shared" si="139"/>
        <v/>
      </c>
    </row>
    <row r="115" spans="2:76" ht="13.7" customHeight="1" x14ac:dyDescent="0.2">
      <c r="B115" s="192" t="s">
        <v>607</v>
      </c>
      <c r="C115" s="157"/>
      <c r="D115" s="161">
        <v>32</v>
      </c>
      <c r="E115" s="161"/>
      <c r="F115" s="161"/>
      <c r="G115" s="161"/>
      <c r="H115" s="161"/>
      <c r="I115" s="161"/>
      <c r="J115" s="161"/>
      <c r="K115" s="161"/>
      <c r="L115" s="193"/>
      <c r="M115" s="161"/>
      <c r="N115" s="161"/>
      <c r="O115" s="161"/>
      <c r="P115" s="161"/>
      <c r="Q115" s="157"/>
      <c r="R115" s="194"/>
      <c r="S115" s="193"/>
      <c r="T115" s="157"/>
      <c r="U115" s="157"/>
      <c r="V115" s="161">
        <v>8</v>
      </c>
      <c r="W115" s="161"/>
      <c r="X115" s="161"/>
      <c r="Y115" s="161"/>
      <c r="Z115" s="193">
        <v>8</v>
      </c>
      <c r="AA115" s="161"/>
      <c r="AB115" s="161"/>
      <c r="AC115" s="157"/>
      <c r="AD115" s="194"/>
      <c r="AE115" s="161">
        <v>8</v>
      </c>
      <c r="AF115" s="161"/>
      <c r="AG115" s="161"/>
      <c r="AH115" s="161"/>
      <c r="AI115" s="161"/>
      <c r="AJ115" s="168"/>
      <c r="AL115" s="191"/>
      <c r="AM115" s="191"/>
      <c r="AN115" s="191" t="e">
        <f t="shared" ca="1" si="105"/>
        <v>#NAME?</v>
      </c>
      <c r="AO115" t="s">
        <v>502</v>
      </c>
      <c r="AP115" t="str">
        <f t="shared" si="106"/>
        <v>&lt;Delete BuildingType="BUILDING_PENTAGON" /&gt;</v>
      </c>
      <c r="AQ115" t="s">
        <v>502</v>
      </c>
      <c r="AR115" s="228" t="str">
        <f t="shared" si="107"/>
        <v/>
      </c>
      <c r="AS115" s="229" t="str">
        <f t="shared" si="108"/>
        <v xml:space="preserve">&lt;Row&gt;&lt;BuildingType&gt;BUILDING_PENTAGON&lt;/BuildingType&gt;                 &lt;FlavorType&gt;FLAVOR_OFFENSE&lt;/FlavorType&gt;                  &lt;Flavor&gt;32&lt;/Flavor&gt;&lt;/Row&gt; </v>
      </c>
      <c r="AT115" s="229" t="str">
        <f t="shared" si="109"/>
        <v/>
      </c>
      <c r="AU115" s="229" t="str">
        <f t="shared" si="110"/>
        <v/>
      </c>
      <c r="AV115" s="229" t="str">
        <f t="shared" si="111"/>
        <v/>
      </c>
      <c r="AW115" s="229" t="str">
        <f t="shared" si="112"/>
        <v/>
      </c>
      <c r="AX115" s="229" t="str">
        <f t="shared" si="113"/>
        <v/>
      </c>
      <c r="AY115" s="229" t="str">
        <f t="shared" si="114"/>
        <v/>
      </c>
      <c r="AZ115" s="229" t="str">
        <f t="shared" si="115"/>
        <v/>
      </c>
      <c r="BA115" s="229" t="str">
        <f t="shared" si="116"/>
        <v/>
      </c>
      <c r="BB115" s="229" t="str">
        <f t="shared" si="117"/>
        <v/>
      </c>
      <c r="BC115" s="229" t="str">
        <f t="shared" si="118"/>
        <v/>
      </c>
      <c r="BD115" s="229" t="str">
        <f t="shared" si="119"/>
        <v/>
      </c>
      <c r="BE115" s="229" t="str">
        <f t="shared" si="120"/>
        <v/>
      </c>
      <c r="BF115" s="229" t="str">
        <f t="shared" si="121"/>
        <v/>
      </c>
      <c r="BG115" s="229" t="str">
        <f t="shared" si="122"/>
        <v/>
      </c>
      <c r="BH115" s="229" t="str">
        <f t="shared" si="123"/>
        <v/>
      </c>
      <c r="BI115" s="229" t="str">
        <f t="shared" si="124"/>
        <v/>
      </c>
      <c r="BJ115" s="229" t="str">
        <f t="shared" si="125"/>
        <v/>
      </c>
      <c r="BK115" s="229" t="str">
        <f t="shared" si="126"/>
        <v xml:space="preserve">&lt;Row&gt;&lt;BuildingType&gt;BUILDING_PENTAGON&lt;/BuildingType&gt;                 &lt;FlavorType&gt;FLAVOR_GOLD&lt;/FlavorType&gt;                     &lt;Flavor&gt;8&lt;/Flavor&gt;&lt;/Row&gt;  </v>
      </c>
      <c r="BL115" s="229" t="str">
        <f t="shared" si="127"/>
        <v/>
      </c>
      <c r="BM115" s="229" t="str">
        <f t="shared" si="128"/>
        <v/>
      </c>
      <c r="BN115" s="229" t="str">
        <f t="shared" si="129"/>
        <v/>
      </c>
      <c r="BO115" s="229" t="str">
        <f t="shared" si="130"/>
        <v xml:space="preserve">&lt;Row&gt;&lt;BuildingType&gt;BUILDING_PENTAGON&lt;/BuildingType&gt;                 &lt;FlavorType&gt;FLAVOR_GREAT_PEOPLE&lt;/FlavorType&gt;             &lt;Flavor&gt;8&lt;/Flavor&gt;&lt;/Row&gt;  </v>
      </c>
      <c r="BP115" s="229" t="str">
        <f t="shared" si="131"/>
        <v/>
      </c>
      <c r="BQ115" s="229" t="str">
        <f t="shared" si="132"/>
        <v/>
      </c>
      <c r="BR115" s="229" t="str">
        <f t="shared" si="133"/>
        <v/>
      </c>
      <c r="BS115" s="229" t="str">
        <f t="shared" si="134"/>
        <v/>
      </c>
      <c r="BT115" s="229" t="str">
        <f t="shared" si="135"/>
        <v xml:space="preserve">&lt;Row&gt;&lt;BuildingType&gt;BUILDING_PENTAGON&lt;/BuildingType&gt;                 &lt;FlavorType&gt;FLAVOR_WONDER&lt;/FlavorType&gt;                   &lt;Flavor&gt;8&lt;/Flavor&gt;&lt;/Row&gt;  </v>
      </c>
      <c r="BU115" s="229" t="str">
        <f t="shared" si="136"/>
        <v/>
      </c>
      <c r="BV115" s="229" t="str">
        <f t="shared" si="137"/>
        <v/>
      </c>
      <c r="BW115" s="229" t="str">
        <f t="shared" si="138"/>
        <v/>
      </c>
      <c r="BX115" s="230" t="str">
        <f t="shared" si="139"/>
        <v/>
      </c>
    </row>
    <row r="116" spans="2:76" ht="13.7" customHeight="1" x14ac:dyDescent="0.2">
      <c r="B116" s="192" t="s">
        <v>608</v>
      </c>
      <c r="C116" s="157"/>
      <c r="D116" s="161"/>
      <c r="E116" s="161"/>
      <c r="F116" s="161"/>
      <c r="G116" s="161"/>
      <c r="H116" s="161"/>
      <c r="I116" s="161"/>
      <c r="J116" s="161"/>
      <c r="K116" s="161"/>
      <c r="L116" s="193"/>
      <c r="M116" s="161"/>
      <c r="N116" s="161"/>
      <c r="O116" s="161"/>
      <c r="P116" s="161"/>
      <c r="Q116" s="157"/>
      <c r="R116" s="194"/>
      <c r="S116" s="193"/>
      <c r="T116" s="157"/>
      <c r="U116" s="157">
        <v>8</v>
      </c>
      <c r="V116" s="161">
        <v>8</v>
      </c>
      <c r="W116" s="161">
        <v>8</v>
      </c>
      <c r="X116" s="161"/>
      <c r="Y116" s="161">
        <v>16</v>
      </c>
      <c r="Z116" s="193">
        <v>16</v>
      </c>
      <c r="AA116" s="161"/>
      <c r="AB116" s="161"/>
      <c r="AC116" s="157"/>
      <c r="AD116" s="194"/>
      <c r="AE116" s="161">
        <v>16</v>
      </c>
      <c r="AF116" s="161"/>
      <c r="AG116" s="161"/>
      <c r="AH116" s="161"/>
      <c r="AI116" s="161"/>
      <c r="AJ116" s="168"/>
      <c r="AL116" s="191"/>
      <c r="AM116" s="191"/>
      <c r="AN116" s="191" t="e">
        <f t="shared" ca="1" si="105"/>
        <v>#NAME?</v>
      </c>
      <c r="AO116" t="s">
        <v>502</v>
      </c>
      <c r="AP116" t="str">
        <f t="shared" si="106"/>
        <v>&lt;Delete BuildingType="BUILDING_PETRA" /&gt;</v>
      </c>
      <c r="AQ116" t="s">
        <v>502</v>
      </c>
      <c r="AR116" s="228" t="str">
        <f t="shared" si="107"/>
        <v/>
      </c>
      <c r="AS116" s="229" t="str">
        <f t="shared" si="108"/>
        <v/>
      </c>
      <c r="AT116" s="229" t="str">
        <f t="shared" si="109"/>
        <v/>
      </c>
      <c r="AU116" s="229" t="str">
        <f t="shared" si="110"/>
        <v/>
      </c>
      <c r="AV116" s="229" t="str">
        <f t="shared" si="111"/>
        <v/>
      </c>
      <c r="AW116" s="229" t="str">
        <f t="shared" si="112"/>
        <v/>
      </c>
      <c r="AX116" s="229" t="str">
        <f t="shared" si="113"/>
        <v/>
      </c>
      <c r="AY116" s="229" t="str">
        <f t="shared" si="114"/>
        <v/>
      </c>
      <c r="AZ116" s="229" t="str">
        <f t="shared" si="115"/>
        <v/>
      </c>
      <c r="BA116" s="229" t="str">
        <f t="shared" si="116"/>
        <v/>
      </c>
      <c r="BB116" s="229" t="str">
        <f t="shared" si="117"/>
        <v/>
      </c>
      <c r="BC116" s="229" t="str">
        <f t="shared" si="118"/>
        <v/>
      </c>
      <c r="BD116" s="229" t="str">
        <f t="shared" si="119"/>
        <v/>
      </c>
      <c r="BE116" s="229" t="str">
        <f t="shared" si="120"/>
        <v/>
      </c>
      <c r="BF116" s="229" t="str">
        <f t="shared" si="121"/>
        <v/>
      </c>
      <c r="BG116" s="229" t="str">
        <f t="shared" si="122"/>
        <v/>
      </c>
      <c r="BH116" s="229" t="str">
        <f t="shared" si="123"/>
        <v/>
      </c>
      <c r="BI116" s="229" t="str">
        <f t="shared" si="124"/>
        <v/>
      </c>
      <c r="BJ116" s="229" t="str">
        <f t="shared" si="125"/>
        <v xml:space="preserve">&lt;Row&gt;&lt;BuildingType&gt;BUILDING_PETRA&lt;/BuildingType&gt;                    &lt;FlavorType&gt;FLAVOR_PRODUCTION&lt;/FlavorType&gt;               &lt;Flavor&gt;8&lt;/Flavor&gt;&lt;/Row&gt;  </v>
      </c>
      <c r="BK116" s="229" t="str">
        <f t="shared" si="126"/>
        <v xml:space="preserve">&lt;Row&gt;&lt;BuildingType&gt;BUILDING_PETRA&lt;/BuildingType&gt;                    &lt;FlavorType&gt;FLAVOR_GOLD&lt;/FlavorType&gt;                     &lt;Flavor&gt;8&lt;/Flavor&gt;&lt;/Row&gt;  </v>
      </c>
      <c r="BL116" s="229" t="str">
        <f t="shared" si="127"/>
        <v xml:space="preserve">&lt;Row&gt;&lt;BuildingType&gt;BUILDING_PETRA&lt;/BuildingType&gt;                    &lt;FlavorType&gt;FLAVOR_GROWTH&lt;/FlavorType&gt;                   &lt;Flavor&gt;8&lt;/Flavor&gt;&lt;/Row&gt;  </v>
      </c>
      <c r="BM116" s="229" t="str">
        <f t="shared" si="128"/>
        <v/>
      </c>
      <c r="BN116" s="229" t="str">
        <f t="shared" si="129"/>
        <v xml:space="preserve">&lt;Row&gt;&lt;BuildingType&gt;BUILDING_PETRA&lt;/BuildingType&gt;                    &lt;FlavorType&gt;FLAVOR_CULTURE&lt;/FlavorType&gt;                  &lt;Flavor&gt;16&lt;/Flavor&gt;&lt;/Row&gt; </v>
      </c>
      <c r="BO116" s="229" t="str">
        <f t="shared" si="130"/>
        <v xml:space="preserve">&lt;Row&gt;&lt;BuildingType&gt;BUILDING_PETRA&lt;/BuildingType&gt;                    &lt;FlavorType&gt;FLAVOR_GREAT_PEOPLE&lt;/FlavorType&gt;             &lt;Flavor&gt;16&lt;/Flavor&gt;&lt;/Row&gt; </v>
      </c>
      <c r="BP116" s="229" t="str">
        <f t="shared" si="131"/>
        <v/>
      </c>
      <c r="BQ116" s="229" t="str">
        <f t="shared" si="132"/>
        <v/>
      </c>
      <c r="BR116" s="229" t="str">
        <f t="shared" si="133"/>
        <v/>
      </c>
      <c r="BS116" s="229" t="str">
        <f t="shared" si="134"/>
        <v/>
      </c>
      <c r="BT116" s="229" t="str">
        <f t="shared" si="135"/>
        <v xml:space="preserve">&lt;Row&gt;&lt;BuildingType&gt;BUILDING_PETRA&lt;/BuildingType&gt;                    &lt;FlavorType&gt;FLAVOR_WONDER&lt;/FlavorType&gt;                   &lt;Flavor&gt;16&lt;/Flavor&gt;&lt;/Row&gt; </v>
      </c>
      <c r="BU116" s="229" t="str">
        <f t="shared" si="136"/>
        <v/>
      </c>
      <c r="BV116" s="229" t="str">
        <f t="shared" si="137"/>
        <v/>
      </c>
      <c r="BW116" s="229" t="str">
        <f t="shared" si="138"/>
        <v/>
      </c>
      <c r="BX116" s="230" t="str">
        <f t="shared" si="139"/>
        <v/>
      </c>
    </row>
    <row r="117" spans="2:76" ht="13.7" customHeight="1" x14ac:dyDescent="0.2">
      <c r="B117" s="192" t="s">
        <v>609</v>
      </c>
      <c r="C117" s="157"/>
      <c r="D117" s="161"/>
      <c r="E117" s="161"/>
      <c r="F117" s="161"/>
      <c r="G117" s="161"/>
      <c r="H117" s="161"/>
      <c r="I117" s="161"/>
      <c r="J117" s="161"/>
      <c r="K117" s="161"/>
      <c r="L117" s="193"/>
      <c r="M117" s="161"/>
      <c r="N117" s="161"/>
      <c r="O117" s="161"/>
      <c r="P117" s="161"/>
      <c r="Q117" s="157"/>
      <c r="R117" s="194"/>
      <c r="S117" s="193"/>
      <c r="T117" s="157"/>
      <c r="U117" s="157"/>
      <c r="V117" s="161">
        <v>8</v>
      </c>
      <c r="W117" s="161"/>
      <c r="X117" s="161">
        <v>32</v>
      </c>
      <c r="Y117" s="161"/>
      <c r="Z117" s="193">
        <v>32</v>
      </c>
      <c r="AA117" s="161"/>
      <c r="AB117" s="161"/>
      <c r="AC117" s="157"/>
      <c r="AD117" s="194"/>
      <c r="AE117" s="161">
        <v>16</v>
      </c>
      <c r="AF117" s="161">
        <v>16</v>
      </c>
      <c r="AG117" s="161"/>
      <c r="AH117" s="161"/>
      <c r="AI117" s="161"/>
      <c r="AJ117" s="168"/>
      <c r="AL117" s="191"/>
      <c r="AM117" s="191"/>
      <c r="AN117" s="191" t="e">
        <f t="shared" ca="1" si="105"/>
        <v>#NAME?</v>
      </c>
      <c r="AO117" t="s">
        <v>502</v>
      </c>
      <c r="AP117" t="str">
        <f t="shared" si="106"/>
        <v>&lt;Delete BuildingType="BUILDING_PORCELAIN_TOWER" /&gt;</v>
      </c>
      <c r="AQ117" t="s">
        <v>502</v>
      </c>
      <c r="AR117" s="228" t="str">
        <f t="shared" si="107"/>
        <v/>
      </c>
      <c r="AS117" s="229" t="str">
        <f t="shared" si="108"/>
        <v/>
      </c>
      <c r="AT117" s="229" t="str">
        <f t="shared" si="109"/>
        <v/>
      </c>
      <c r="AU117" s="229" t="str">
        <f t="shared" si="110"/>
        <v/>
      </c>
      <c r="AV117" s="229" t="str">
        <f t="shared" si="111"/>
        <v/>
      </c>
      <c r="AW117" s="229" t="str">
        <f t="shared" si="112"/>
        <v/>
      </c>
      <c r="AX117" s="229" t="str">
        <f t="shared" si="113"/>
        <v/>
      </c>
      <c r="AY117" s="229" t="str">
        <f t="shared" si="114"/>
        <v/>
      </c>
      <c r="AZ117" s="229" t="str">
        <f t="shared" si="115"/>
        <v/>
      </c>
      <c r="BA117" s="229" t="str">
        <f t="shared" si="116"/>
        <v/>
      </c>
      <c r="BB117" s="229" t="str">
        <f t="shared" si="117"/>
        <v/>
      </c>
      <c r="BC117" s="229" t="str">
        <f t="shared" si="118"/>
        <v/>
      </c>
      <c r="BD117" s="229" t="str">
        <f t="shared" si="119"/>
        <v/>
      </c>
      <c r="BE117" s="229" t="str">
        <f t="shared" si="120"/>
        <v/>
      </c>
      <c r="BF117" s="229" t="str">
        <f t="shared" si="121"/>
        <v/>
      </c>
      <c r="BG117" s="229" t="str">
        <f t="shared" si="122"/>
        <v/>
      </c>
      <c r="BH117" s="229" t="str">
        <f t="shared" si="123"/>
        <v/>
      </c>
      <c r="BI117" s="229" t="str">
        <f t="shared" si="124"/>
        <v/>
      </c>
      <c r="BJ117" s="229" t="str">
        <f t="shared" si="125"/>
        <v/>
      </c>
      <c r="BK117" s="229" t="str">
        <f t="shared" si="126"/>
        <v xml:space="preserve">&lt;Row&gt;&lt;BuildingType&gt;BUILDING_PORCELAIN_TOWER&lt;/BuildingType&gt;          &lt;FlavorType&gt;FLAVOR_GOLD&lt;/FlavorType&gt;                     &lt;Flavor&gt;8&lt;/Flavor&gt;&lt;/Row&gt;  </v>
      </c>
      <c r="BL117" s="229" t="str">
        <f t="shared" si="127"/>
        <v/>
      </c>
      <c r="BM117" s="229" t="str">
        <f t="shared" si="128"/>
        <v xml:space="preserve">&lt;Row&gt;&lt;BuildingType&gt;BUILDING_PORCELAIN_TOWER&lt;/BuildingType&gt;          &lt;FlavorType&gt;FLAVOR_SCIENCE&lt;/FlavorType&gt;                  &lt;Flavor&gt;32&lt;/Flavor&gt;&lt;/Row&gt; </v>
      </c>
      <c r="BN117" s="229" t="str">
        <f t="shared" si="129"/>
        <v/>
      </c>
      <c r="BO117" s="229" t="str">
        <f t="shared" si="130"/>
        <v xml:space="preserve">&lt;Row&gt;&lt;BuildingType&gt;BUILDING_PORCELAIN_TOWER&lt;/BuildingType&gt;          &lt;FlavorType&gt;FLAVOR_GREAT_PEOPLE&lt;/FlavorType&gt;             &lt;Flavor&gt;32&lt;/Flavor&gt;&lt;/Row&gt; </v>
      </c>
      <c r="BP117" s="229" t="str">
        <f t="shared" si="131"/>
        <v/>
      </c>
      <c r="BQ117" s="229" t="str">
        <f t="shared" si="132"/>
        <v/>
      </c>
      <c r="BR117" s="229" t="str">
        <f t="shared" si="133"/>
        <v/>
      </c>
      <c r="BS117" s="229" t="str">
        <f t="shared" si="134"/>
        <v/>
      </c>
      <c r="BT117" s="229" t="str">
        <f t="shared" si="135"/>
        <v xml:space="preserve">&lt;Row&gt;&lt;BuildingType&gt;BUILDING_PORCELAIN_TOWER&lt;/BuildingType&gt;          &lt;FlavorType&gt;FLAVOR_WONDER&lt;/FlavorType&gt;                   &lt;Flavor&gt;16&lt;/Flavor&gt;&lt;/Row&gt; </v>
      </c>
      <c r="BU117" s="229" t="str">
        <f t="shared" si="136"/>
        <v xml:space="preserve">&lt;Row&gt;&lt;BuildingType&gt;BUILDING_PORCELAIN_TOWER&lt;/BuildingType&gt;          &lt;FlavorType&gt;FLAVOR_DIPLOMACY&lt;/FlavorType&gt;                &lt;Flavor&gt;16&lt;/Flavor&gt;&lt;/Row&gt; </v>
      </c>
      <c r="BV117" s="229" t="str">
        <f t="shared" si="137"/>
        <v/>
      </c>
      <c r="BW117" s="229" t="str">
        <f t="shared" si="138"/>
        <v/>
      </c>
      <c r="BX117" s="230" t="str">
        <f t="shared" si="139"/>
        <v/>
      </c>
    </row>
    <row r="118" spans="2:76" ht="13.7" customHeight="1" x14ac:dyDescent="0.2">
      <c r="B118" s="206" t="s">
        <v>93</v>
      </c>
      <c r="C118" s="207"/>
      <c r="D118" s="208">
        <v>16</v>
      </c>
      <c r="E118" s="208"/>
      <c r="F118" s="208"/>
      <c r="G118" s="208"/>
      <c r="H118" s="208"/>
      <c r="I118" s="208"/>
      <c r="J118" s="208"/>
      <c r="K118" s="208"/>
      <c r="L118" s="209"/>
      <c r="M118" s="208"/>
      <c r="N118" s="208"/>
      <c r="O118" s="208"/>
      <c r="P118" s="208"/>
      <c r="Q118" s="207"/>
      <c r="R118" s="210"/>
      <c r="S118" s="209">
        <v>32</v>
      </c>
      <c r="T118" s="207"/>
      <c r="U118" s="207"/>
      <c r="V118" s="208"/>
      <c r="W118" s="208"/>
      <c r="X118" s="208"/>
      <c r="Y118" s="208"/>
      <c r="Z118" s="209">
        <v>8</v>
      </c>
      <c r="AA118" s="208"/>
      <c r="AB118" s="208">
        <v>16</v>
      </c>
      <c r="AC118" s="207"/>
      <c r="AD118" s="210"/>
      <c r="AE118" s="208">
        <v>8</v>
      </c>
      <c r="AF118" s="208"/>
      <c r="AG118" s="208"/>
      <c r="AH118" s="208"/>
      <c r="AI118" s="208"/>
      <c r="AJ118" s="168"/>
      <c r="AL118" s="191"/>
      <c r="AM118" s="191"/>
      <c r="AN118" s="191" t="e">
        <f t="shared" ca="1" si="105"/>
        <v>#NAME?</v>
      </c>
      <c r="AO118" t="s">
        <v>502</v>
      </c>
      <c r="AP118" t="str">
        <f t="shared" si="106"/>
        <v>&lt;Delete BuildingType="BUILDING_PYRAMID" /&gt;</v>
      </c>
      <c r="AQ118" t="s">
        <v>502</v>
      </c>
      <c r="AR118" s="228" t="str">
        <f t="shared" si="107"/>
        <v/>
      </c>
      <c r="AS118" s="229" t="str">
        <f t="shared" si="108"/>
        <v xml:space="preserve">&lt;Row&gt;&lt;BuildingType&gt;BUILDING_PYRAMID&lt;/BuildingType&gt;                  &lt;FlavorType&gt;FLAVOR_OFFENSE&lt;/FlavorType&gt;                  &lt;Flavor&gt;16&lt;/Flavor&gt;&lt;/Row&gt; </v>
      </c>
      <c r="AT118" s="229" t="str">
        <f t="shared" si="109"/>
        <v/>
      </c>
      <c r="AU118" s="229" t="str">
        <f t="shared" si="110"/>
        <v/>
      </c>
      <c r="AV118" s="229" t="str">
        <f t="shared" si="111"/>
        <v/>
      </c>
      <c r="AW118" s="229" t="str">
        <f t="shared" si="112"/>
        <v/>
      </c>
      <c r="AX118" s="229" t="str">
        <f t="shared" si="113"/>
        <v/>
      </c>
      <c r="AY118" s="229" t="str">
        <f t="shared" si="114"/>
        <v/>
      </c>
      <c r="AZ118" s="229" t="str">
        <f t="shared" si="115"/>
        <v/>
      </c>
      <c r="BA118" s="229" t="str">
        <f t="shared" si="116"/>
        <v/>
      </c>
      <c r="BB118" s="229" t="str">
        <f t="shared" si="117"/>
        <v/>
      </c>
      <c r="BC118" s="229" t="str">
        <f t="shared" si="118"/>
        <v/>
      </c>
      <c r="BD118" s="229" t="str">
        <f t="shared" si="119"/>
        <v/>
      </c>
      <c r="BE118" s="229" t="str">
        <f t="shared" si="120"/>
        <v/>
      </c>
      <c r="BF118" s="229" t="str">
        <f t="shared" si="121"/>
        <v/>
      </c>
      <c r="BG118" s="229" t="str">
        <f t="shared" si="122"/>
        <v/>
      </c>
      <c r="BH118" s="229" t="str">
        <f t="shared" si="123"/>
        <v xml:space="preserve">&lt;Row&gt;&lt;BuildingType&gt;BUILDING_PYRAMID&lt;/BuildingType&gt;                  &lt;FlavorType&gt;FLAVOR_EXPANSION&lt;/FlavorType&gt;                &lt;Flavor&gt;32&lt;/Flavor&gt;&lt;/Row&gt; </v>
      </c>
      <c r="BI118" s="229" t="str">
        <f t="shared" si="124"/>
        <v/>
      </c>
      <c r="BJ118" s="229" t="str">
        <f t="shared" si="125"/>
        <v/>
      </c>
      <c r="BK118" s="229" t="str">
        <f t="shared" si="126"/>
        <v/>
      </c>
      <c r="BL118" s="229" t="str">
        <f t="shared" si="127"/>
        <v/>
      </c>
      <c r="BM118" s="229" t="str">
        <f t="shared" si="128"/>
        <v/>
      </c>
      <c r="BN118" s="229" t="str">
        <f t="shared" si="129"/>
        <v/>
      </c>
      <c r="BO118" s="229" t="str">
        <f t="shared" si="130"/>
        <v xml:space="preserve">&lt;Row&gt;&lt;BuildingType&gt;BUILDING_PYRAMID&lt;/BuildingType&gt;                  &lt;FlavorType&gt;FLAVOR_GREAT_PEOPLE&lt;/FlavorType&gt;             &lt;Flavor&gt;8&lt;/Flavor&gt;&lt;/Row&gt;  </v>
      </c>
      <c r="BP118" s="229" t="str">
        <f t="shared" si="131"/>
        <v/>
      </c>
      <c r="BQ118" s="229" t="str">
        <f t="shared" si="132"/>
        <v xml:space="preserve">&lt;Row&gt;&lt;BuildingType&gt;BUILDING_PYRAMID&lt;/BuildingType&gt;                  &lt;FlavorType&gt;FLAVOR_TILE_IMPROVEMENT&lt;/FlavorType&gt;         &lt;Flavor&gt;16&lt;/Flavor&gt;&lt;/Row&gt; </v>
      </c>
      <c r="BR118" s="229" t="str">
        <f t="shared" si="133"/>
        <v/>
      </c>
      <c r="BS118" s="229" t="str">
        <f t="shared" si="134"/>
        <v/>
      </c>
      <c r="BT118" s="229" t="str">
        <f t="shared" si="135"/>
        <v xml:space="preserve">&lt;Row&gt;&lt;BuildingType&gt;BUILDING_PYRAMID&lt;/BuildingType&gt;                  &lt;FlavorType&gt;FLAVOR_WONDER&lt;/FlavorType&gt;                   &lt;Flavor&gt;8&lt;/Flavor&gt;&lt;/Row&gt;  </v>
      </c>
      <c r="BU118" s="229" t="str">
        <f t="shared" si="136"/>
        <v/>
      </c>
      <c r="BV118" s="229" t="str">
        <f t="shared" si="137"/>
        <v/>
      </c>
      <c r="BW118" s="229" t="str">
        <f t="shared" si="138"/>
        <v/>
      </c>
      <c r="BX118" s="230" t="str">
        <f t="shared" si="139"/>
        <v/>
      </c>
    </row>
    <row r="119" spans="2:76" ht="13.7" customHeight="1" x14ac:dyDescent="0.2">
      <c r="B119" s="206" t="s">
        <v>610</v>
      </c>
      <c r="C119" s="207"/>
      <c r="D119" s="208"/>
      <c r="E119" s="208"/>
      <c r="F119" s="208"/>
      <c r="G119" s="208"/>
      <c r="H119" s="208"/>
      <c r="I119" s="208"/>
      <c r="J119" s="208"/>
      <c r="K119" s="208"/>
      <c r="L119" s="209"/>
      <c r="M119" s="208"/>
      <c r="N119" s="208"/>
      <c r="O119" s="208"/>
      <c r="P119" s="208"/>
      <c r="Q119" s="207"/>
      <c r="R119" s="210"/>
      <c r="S119" s="209"/>
      <c r="T119" s="207"/>
      <c r="U119" s="207"/>
      <c r="V119" s="208"/>
      <c r="W119" s="208"/>
      <c r="X119" s="208"/>
      <c r="Y119" s="208">
        <v>64</v>
      </c>
      <c r="Z119" s="209">
        <v>16</v>
      </c>
      <c r="AA119" s="208"/>
      <c r="AB119" s="208"/>
      <c r="AC119" s="207"/>
      <c r="AD119" s="210"/>
      <c r="AE119" s="208">
        <v>32</v>
      </c>
      <c r="AF119" s="208"/>
      <c r="AG119" s="208"/>
      <c r="AH119" s="208"/>
      <c r="AI119" s="208"/>
      <c r="AJ119" s="168"/>
      <c r="AL119" s="191"/>
      <c r="AM119" s="191"/>
      <c r="AN119" s="191" t="e">
        <f t="shared" ca="1" si="105"/>
        <v>#NAME?</v>
      </c>
      <c r="AO119" t="s">
        <v>502</v>
      </c>
      <c r="AP119" t="str">
        <f t="shared" si="106"/>
        <v>&lt;Delete BuildingType="BUILDING_SISTINE_CHAPEL" /&gt;</v>
      </c>
      <c r="AQ119" t="s">
        <v>502</v>
      </c>
      <c r="AR119" s="228" t="str">
        <f t="shared" si="107"/>
        <v/>
      </c>
      <c r="AS119" s="229" t="str">
        <f t="shared" si="108"/>
        <v/>
      </c>
      <c r="AT119" s="229" t="str">
        <f t="shared" si="109"/>
        <v/>
      </c>
      <c r="AU119" s="229" t="str">
        <f t="shared" si="110"/>
        <v/>
      </c>
      <c r="AV119" s="229" t="str">
        <f t="shared" si="111"/>
        <v/>
      </c>
      <c r="AW119" s="229" t="str">
        <f t="shared" si="112"/>
        <v/>
      </c>
      <c r="AX119" s="229" t="str">
        <f t="shared" si="113"/>
        <v/>
      </c>
      <c r="AY119" s="229" t="str">
        <f t="shared" si="114"/>
        <v/>
      </c>
      <c r="AZ119" s="229" t="str">
        <f t="shared" si="115"/>
        <v/>
      </c>
      <c r="BA119" s="229" t="str">
        <f t="shared" si="116"/>
        <v/>
      </c>
      <c r="BB119" s="229" t="str">
        <f t="shared" si="117"/>
        <v/>
      </c>
      <c r="BC119" s="229" t="str">
        <f t="shared" si="118"/>
        <v/>
      </c>
      <c r="BD119" s="229" t="str">
        <f t="shared" si="119"/>
        <v/>
      </c>
      <c r="BE119" s="229" t="str">
        <f t="shared" si="120"/>
        <v/>
      </c>
      <c r="BF119" s="229" t="str">
        <f t="shared" si="121"/>
        <v/>
      </c>
      <c r="BG119" s="229" t="str">
        <f t="shared" si="122"/>
        <v/>
      </c>
      <c r="BH119" s="229" t="str">
        <f t="shared" si="123"/>
        <v/>
      </c>
      <c r="BI119" s="229" t="str">
        <f t="shared" si="124"/>
        <v/>
      </c>
      <c r="BJ119" s="229" t="str">
        <f t="shared" si="125"/>
        <v/>
      </c>
      <c r="BK119" s="229" t="str">
        <f t="shared" si="126"/>
        <v/>
      </c>
      <c r="BL119" s="229" t="str">
        <f t="shared" si="127"/>
        <v/>
      </c>
      <c r="BM119" s="229" t="str">
        <f t="shared" si="128"/>
        <v/>
      </c>
      <c r="BN119" s="229" t="str">
        <f t="shared" si="129"/>
        <v xml:space="preserve">&lt;Row&gt;&lt;BuildingType&gt;BUILDING_SISTINE_CHAPEL&lt;/BuildingType&gt;           &lt;FlavorType&gt;FLAVOR_CULTURE&lt;/FlavorType&gt;                  &lt;Flavor&gt;64&lt;/Flavor&gt;&lt;/Row&gt; </v>
      </c>
      <c r="BO119" s="229" t="str">
        <f t="shared" si="130"/>
        <v xml:space="preserve">&lt;Row&gt;&lt;BuildingType&gt;BUILDING_SISTINE_CHAPEL&lt;/BuildingType&gt;           &lt;FlavorType&gt;FLAVOR_GREAT_PEOPLE&lt;/FlavorType&gt;             &lt;Flavor&gt;16&lt;/Flavor&gt;&lt;/Row&gt; </v>
      </c>
      <c r="BP119" s="229" t="str">
        <f t="shared" si="131"/>
        <v/>
      </c>
      <c r="BQ119" s="229" t="str">
        <f t="shared" si="132"/>
        <v/>
      </c>
      <c r="BR119" s="229" t="str">
        <f t="shared" si="133"/>
        <v/>
      </c>
      <c r="BS119" s="229" t="str">
        <f t="shared" si="134"/>
        <v/>
      </c>
      <c r="BT119" s="229" t="str">
        <f t="shared" si="135"/>
        <v xml:space="preserve">&lt;Row&gt;&lt;BuildingType&gt;BUILDING_SISTINE_CHAPEL&lt;/BuildingType&gt;           &lt;FlavorType&gt;FLAVOR_WONDER&lt;/FlavorType&gt;                   &lt;Flavor&gt;32&lt;/Flavor&gt;&lt;/Row&gt; </v>
      </c>
      <c r="BU119" s="229" t="str">
        <f t="shared" si="136"/>
        <v/>
      </c>
      <c r="BV119" s="229" t="str">
        <f t="shared" si="137"/>
        <v/>
      </c>
      <c r="BW119" s="229" t="str">
        <f t="shared" si="138"/>
        <v/>
      </c>
      <c r="BX119" s="230" t="str">
        <f t="shared" si="139"/>
        <v/>
      </c>
    </row>
    <row r="120" spans="2:76" ht="13.7" customHeight="1" x14ac:dyDescent="0.2">
      <c r="B120" s="206" t="s">
        <v>611</v>
      </c>
      <c r="C120" s="207"/>
      <c r="D120" s="208"/>
      <c r="E120" s="208"/>
      <c r="F120" s="208"/>
      <c r="G120" s="208"/>
      <c r="H120" s="208"/>
      <c r="I120" s="208"/>
      <c r="J120" s="208"/>
      <c r="K120" s="208"/>
      <c r="L120" s="209"/>
      <c r="M120" s="208"/>
      <c r="N120" s="208"/>
      <c r="O120" s="208"/>
      <c r="P120" s="208"/>
      <c r="Q120" s="207"/>
      <c r="R120" s="210"/>
      <c r="S120" s="209"/>
      <c r="T120" s="207"/>
      <c r="U120" s="207">
        <v>32</v>
      </c>
      <c r="V120" s="208"/>
      <c r="W120" s="208"/>
      <c r="X120" s="208"/>
      <c r="Y120" s="208"/>
      <c r="Z120" s="209">
        <v>64</v>
      </c>
      <c r="AA120" s="208"/>
      <c r="AB120" s="208"/>
      <c r="AC120" s="207"/>
      <c r="AD120" s="210"/>
      <c r="AE120" s="208">
        <v>64</v>
      </c>
      <c r="AF120" s="208"/>
      <c r="AG120" s="208">
        <v>32</v>
      </c>
      <c r="AH120" s="208"/>
      <c r="AI120" s="208"/>
      <c r="AJ120" s="168"/>
      <c r="AL120" s="191"/>
      <c r="AM120" s="191"/>
      <c r="AN120" s="191" t="e">
        <f t="shared" ca="1" si="105"/>
        <v>#NAME?</v>
      </c>
      <c r="AO120" t="s">
        <v>502</v>
      </c>
      <c r="AP120" t="str">
        <f t="shared" si="106"/>
        <v>&lt;Delete BuildingType="BUILDING_STATUE_OF_LIBERTY" /&gt;</v>
      </c>
      <c r="AQ120" t="s">
        <v>502</v>
      </c>
      <c r="AR120" s="228" t="str">
        <f t="shared" si="107"/>
        <v/>
      </c>
      <c r="AS120" s="229" t="str">
        <f t="shared" si="108"/>
        <v/>
      </c>
      <c r="AT120" s="229" t="str">
        <f t="shared" si="109"/>
        <v/>
      </c>
      <c r="AU120" s="229" t="str">
        <f t="shared" si="110"/>
        <v/>
      </c>
      <c r="AV120" s="229" t="str">
        <f t="shared" si="111"/>
        <v/>
      </c>
      <c r="AW120" s="229" t="str">
        <f t="shared" si="112"/>
        <v/>
      </c>
      <c r="AX120" s="229" t="str">
        <f t="shared" si="113"/>
        <v/>
      </c>
      <c r="AY120" s="229" t="str">
        <f t="shared" si="114"/>
        <v/>
      </c>
      <c r="AZ120" s="229" t="str">
        <f t="shared" si="115"/>
        <v/>
      </c>
      <c r="BA120" s="229" t="str">
        <f t="shared" si="116"/>
        <v/>
      </c>
      <c r="BB120" s="229" t="str">
        <f t="shared" si="117"/>
        <v/>
      </c>
      <c r="BC120" s="229" t="str">
        <f t="shared" si="118"/>
        <v/>
      </c>
      <c r="BD120" s="229" t="str">
        <f t="shared" si="119"/>
        <v/>
      </c>
      <c r="BE120" s="229" t="str">
        <f t="shared" si="120"/>
        <v/>
      </c>
      <c r="BF120" s="229" t="str">
        <f t="shared" si="121"/>
        <v/>
      </c>
      <c r="BG120" s="229" t="str">
        <f t="shared" si="122"/>
        <v/>
      </c>
      <c r="BH120" s="229" t="str">
        <f t="shared" si="123"/>
        <v/>
      </c>
      <c r="BI120" s="229" t="str">
        <f t="shared" si="124"/>
        <v/>
      </c>
      <c r="BJ120" s="229" t="str">
        <f t="shared" si="125"/>
        <v xml:space="preserve">&lt;Row&gt;&lt;BuildingType&gt;BUILDING_STATUE_OF_LIBERTY&lt;/BuildingType&gt;        &lt;FlavorType&gt;FLAVOR_PRODUCTION&lt;/FlavorType&gt;               &lt;Flavor&gt;32&lt;/Flavor&gt;&lt;/Row&gt; </v>
      </c>
      <c r="BK120" s="229" t="str">
        <f t="shared" si="126"/>
        <v/>
      </c>
      <c r="BL120" s="229" t="str">
        <f t="shared" si="127"/>
        <v/>
      </c>
      <c r="BM120" s="229" t="str">
        <f t="shared" si="128"/>
        <v/>
      </c>
      <c r="BN120" s="229" t="str">
        <f t="shared" si="129"/>
        <v/>
      </c>
      <c r="BO120" s="229" t="str">
        <f t="shared" si="130"/>
        <v xml:space="preserve">&lt;Row&gt;&lt;BuildingType&gt;BUILDING_STATUE_OF_LIBERTY&lt;/BuildingType&gt;        &lt;FlavorType&gt;FLAVOR_GREAT_PEOPLE&lt;/FlavorType&gt;             &lt;Flavor&gt;64&lt;/Flavor&gt;&lt;/Row&gt; </v>
      </c>
      <c r="BP120" s="229" t="str">
        <f t="shared" si="131"/>
        <v/>
      </c>
      <c r="BQ120" s="229" t="str">
        <f t="shared" si="132"/>
        <v/>
      </c>
      <c r="BR120" s="229" t="str">
        <f t="shared" si="133"/>
        <v/>
      </c>
      <c r="BS120" s="229" t="str">
        <f t="shared" si="134"/>
        <v/>
      </c>
      <c r="BT120" s="229" t="str">
        <f t="shared" si="135"/>
        <v xml:space="preserve">&lt;Row&gt;&lt;BuildingType&gt;BUILDING_STATUE_OF_LIBERTY&lt;/BuildingType&gt;        &lt;FlavorType&gt;FLAVOR_WONDER&lt;/FlavorType&gt;                   &lt;Flavor&gt;64&lt;/Flavor&gt;&lt;/Row&gt; </v>
      </c>
      <c r="BU120" s="229" t="str">
        <f t="shared" si="136"/>
        <v/>
      </c>
      <c r="BV120" s="229" t="str">
        <f t="shared" si="137"/>
        <v xml:space="preserve">&lt;Row&gt;&lt;BuildingType&gt;BUILDING_STATUE_OF_LIBERTY&lt;/BuildingType&gt;        &lt;FlavorType&gt;FLAVOR_SPACESHIP&lt;/FlavorType&gt;                &lt;Flavor&gt;32&lt;/Flavor&gt;&lt;/Row&gt; </v>
      </c>
      <c r="BW120" s="229" t="str">
        <f t="shared" si="138"/>
        <v/>
      </c>
      <c r="BX120" s="230" t="str">
        <f t="shared" si="139"/>
        <v/>
      </c>
    </row>
    <row r="121" spans="2:76" ht="13.7" customHeight="1" x14ac:dyDescent="0.2">
      <c r="B121" s="206" t="s">
        <v>612</v>
      </c>
      <c r="C121" s="207"/>
      <c r="D121" s="208">
        <v>32</v>
      </c>
      <c r="E121" s="208"/>
      <c r="F121" s="208"/>
      <c r="G121" s="208"/>
      <c r="H121" s="208"/>
      <c r="I121" s="208"/>
      <c r="J121" s="208"/>
      <c r="K121" s="208"/>
      <c r="L121" s="209"/>
      <c r="M121" s="208"/>
      <c r="N121" s="208"/>
      <c r="O121" s="208"/>
      <c r="P121" s="208"/>
      <c r="Q121" s="207"/>
      <c r="R121" s="210"/>
      <c r="S121" s="209"/>
      <c r="T121" s="207"/>
      <c r="U121" s="207"/>
      <c r="V121" s="208"/>
      <c r="W121" s="208"/>
      <c r="X121" s="208"/>
      <c r="Y121" s="208"/>
      <c r="Z121" s="209">
        <v>8</v>
      </c>
      <c r="AA121" s="208"/>
      <c r="AB121" s="208"/>
      <c r="AC121" s="207"/>
      <c r="AD121" s="210"/>
      <c r="AE121" s="208">
        <v>8</v>
      </c>
      <c r="AF121" s="208"/>
      <c r="AG121" s="208"/>
      <c r="AH121" s="208"/>
      <c r="AI121" s="208"/>
      <c r="AJ121" s="168"/>
      <c r="AL121" s="191"/>
      <c r="AM121" s="191"/>
      <c r="AN121" s="191" t="e">
        <f t="shared" ca="1" si="105"/>
        <v>#NAME?</v>
      </c>
      <c r="AO121" t="s">
        <v>502</v>
      </c>
      <c r="AP121" t="str">
        <f t="shared" si="106"/>
        <v>&lt;Delete BuildingType="BUILDING_STATUE_ZEUS" /&gt;</v>
      </c>
      <c r="AQ121" t="s">
        <v>502</v>
      </c>
      <c r="AR121" s="228" t="str">
        <f t="shared" si="107"/>
        <v/>
      </c>
      <c r="AS121" s="229" t="str">
        <f t="shared" si="108"/>
        <v xml:space="preserve">&lt;Row&gt;&lt;BuildingType&gt;BUILDING_STATUE_ZEUS&lt;/BuildingType&gt;              &lt;FlavorType&gt;FLAVOR_OFFENSE&lt;/FlavorType&gt;                  &lt;Flavor&gt;32&lt;/Flavor&gt;&lt;/Row&gt; </v>
      </c>
      <c r="AT121" s="229" t="str">
        <f t="shared" si="109"/>
        <v/>
      </c>
      <c r="AU121" s="229" t="str">
        <f t="shared" si="110"/>
        <v/>
      </c>
      <c r="AV121" s="229" t="str">
        <f t="shared" si="111"/>
        <v/>
      </c>
      <c r="AW121" s="229" t="str">
        <f t="shared" si="112"/>
        <v/>
      </c>
      <c r="AX121" s="229" t="str">
        <f t="shared" si="113"/>
        <v/>
      </c>
      <c r="AY121" s="229" t="str">
        <f t="shared" si="114"/>
        <v/>
      </c>
      <c r="AZ121" s="229" t="str">
        <f t="shared" si="115"/>
        <v/>
      </c>
      <c r="BA121" s="229" t="str">
        <f t="shared" si="116"/>
        <v/>
      </c>
      <c r="BB121" s="229" t="str">
        <f t="shared" si="117"/>
        <v/>
      </c>
      <c r="BC121" s="229" t="str">
        <f t="shared" si="118"/>
        <v/>
      </c>
      <c r="BD121" s="229" t="str">
        <f t="shared" si="119"/>
        <v/>
      </c>
      <c r="BE121" s="229" t="str">
        <f t="shared" si="120"/>
        <v/>
      </c>
      <c r="BF121" s="229" t="str">
        <f t="shared" si="121"/>
        <v/>
      </c>
      <c r="BG121" s="229" t="str">
        <f t="shared" si="122"/>
        <v/>
      </c>
      <c r="BH121" s="229" t="str">
        <f t="shared" si="123"/>
        <v/>
      </c>
      <c r="BI121" s="229" t="str">
        <f t="shared" si="124"/>
        <v/>
      </c>
      <c r="BJ121" s="229" t="str">
        <f t="shared" si="125"/>
        <v/>
      </c>
      <c r="BK121" s="229" t="str">
        <f t="shared" si="126"/>
        <v/>
      </c>
      <c r="BL121" s="229" t="str">
        <f t="shared" si="127"/>
        <v/>
      </c>
      <c r="BM121" s="229" t="str">
        <f t="shared" si="128"/>
        <v/>
      </c>
      <c r="BN121" s="229" t="str">
        <f t="shared" si="129"/>
        <v/>
      </c>
      <c r="BO121" s="229" t="str">
        <f t="shared" si="130"/>
        <v xml:space="preserve">&lt;Row&gt;&lt;BuildingType&gt;BUILDING_STATUE_ZEUS&lt;/BuildingType&gt;              &lt;FlavorType&gt;FLAVOR_GREAT_PEOPLE&lt;/FlavorType&gt;             &lt;Flavor&gt;8&lt;/Flavor&gt;&lt;/Row&gt;  </v>
      </c>
      <c r="BP121" s="229" t="str">
        <f t="shared" si="131"/>
        <v/>
      </c>
      <c r="BQ121" s="229" t="str">
        <f t="shared" si="132"/>
        <v/>
      </c>
      <c r="BR121" s="229" t="str">
        <f t="shared" si="133"/>
        <v/>
      </c>
      <c r="BS121" s="229" t="str">
        <f t="shared" si="134"/>
        <v/>
      </c>
      <c r="BT121" s="229" t="str">
        <f t="shared" si="135"/>
        <v xml:space="preserve">&lt;Row&gt;&lt;BuildingType&gt;BUILDING_STATUE_ZEUS&lt;/BuildingType&gt;              &lt;FlavorType&gt;FLAVOR_WONDER&lt;/FlavorType&gt;                   &lt;Flavor&gt;8&lt;/Flavor&gt;&lt;/Row&gt;  </v>
      </c>
      <c r="BU121" s="229" t="str">
        <f t="shared" si="136"/>
        <v/>
      </c>
      <c r="BV121" s="229" t="str">
        <f t="shared" si="137"/>
        <v/>
      </c>
      <c r="BW121" s="229" t="str">
        <f t="shared" si="138"/>
        <v/>
      </c>
      <c r="BX121" s="230" t="str">
        <f t="shared" si="139"/>
        <v/>
      </c>
    </row>
    <row r="122" spans="2:76" ht="13.7" customHeight="1" x14ac:dyDescent="0.2">
      <c r="B122" s="192" t="s">
        <v>613</v>
      </c>
      <c r="C122" s="157"/>
      <c r="D122" s="161"/>
      <c r="E122" s="161"/>
      <c r="F122" s="161"/>
      <c r="G122" s="161"/>
      <c r="H122" s="161"/>
      <c r="I122" s="161"/>
      <c r="J122" s="161"/>
      <c r="K122" s="161"/>
      <c r="L122" s="193"/>
      <c r="M122" s="161"/>
      <c r="N122" s="161"/>
      <c r="O122" s="161"/>
      <c r="P122" s="161"/>
      <c r="Q122" s="157"/>
      <c r="R122" s="194"/>
      <c r="S122" s="193"/>
      <c r="T122" s="157"/>
      <c r="U122" s="157"/>
      <c r="V122" s="161"/>
      <c r="W122" s="161"/>
      <c r="X122" s="161"/>
      <c r="Y122" s="161"/>
      <c r="Z122" s="193">
        <v>16</v>
      </c>
      <c r="AA122" s="161"/>
      <c r="AB122" s="161"/>
      <c r="AC122" s="157"/>
      <c r="AD122" s="194"/>
      <c r="AE122" s="161">
        <v>32</v>
      </c>
      <c r="AF122" s="161"/>
      <c r="AG122" s="161"/>
      <c r="AH122" s="161"/>
      <c r="AI122" s="161">
        <v>32</v>
      </c>
      <c r="AJ122" s="168"/>
      <c r="AL122" s="191"/>
      <c r="AM122" s="191"/>
      <c r="AN122" s="191" t="e">
        <f t="shared" ca="1" si="105"/>
        <v>#NAME?</v>
      </c>
      <c r="AO122" t="s">
        <v>502</v>
      </c>
      <c r="AP122" t="str">
        <f t="shared" si="106"/>
        <v>&lt;Delete BuildingType="BUILDING_STONEHENGE" /&gt;</v>
      </c>
      <c r="AQ122" t="s">
        <v>502</v>
      </c>
      <c r="AR122" s="228" t="str">
        <f t="shared" si="107"/>
        <v/>
      </c>
      <c r="AS122" s="229" t="str">
        <f t="shared" si="108"/>
        <v/>
      </c>
      <c r="AT122" s="229" t="str">
        <f t="shared" si="109"/>
        <v/>
      </c>
      <c r="AU122" s="229" t="str">
        <f t="shared" si="110"/>
        <v/>
      </c>
      <c r="AV122" s="229" t="str">
        <f t="shared" si="111"/>
        <v/>
      </c>
      <c r="AW122" s="229" t="str">
        <f t="shared" si="112"/>
        <v/>
      </c>
      <c r="AX122" s="229" t="str">
        <f t="shared" si="113"/>
        <v/>
      </c>
      <c r="AY122" s="229" t="str">
        <f t="shared" si="114"/>
        <v/>
      </c>
      <c r="AZ122" s="229" t="str">
        <f t="shared" si="115"/>
        <v/>
      </c>
      <c r="BA122" s="229" t="str">
        <f t="shared" si="116"/>
        <v/>
      </c>
      <c r="BB122" s="229" t="str">
        <f t="shared" si="117"/>
        <v/>
      </c>
      <c r="BC122" s="229" t="str">
        <f t="shared" si="118"/>
        <v/>
      </c>
      <c r="BD122" s="229" t="str">
        <f t="shared" si="119"/>
        <v/>
      </c>
      <c r="BE122" s="229" t="str">
        <f t="shared" si="120"/>
        <v/>
      </c>
      <c r="BF122" s="229" t="str">
        <f t="shared" si="121"/>
        <v/>
      </c>
      <c r="BG122" s="229" t="str">
        <f t="shared" si="122"/>
        <v/>
      </c>
      <c r="BH122" s="229" t="str">
        <f t="shared" si="123"/>
        <v/>
      </c>
      <c r="BI122" s="229" t="str">
        <f t="shared" si="124"/>
        <v/>
      </c>
      <c r="BJ122" s="229" t="str">
        <f t="shared" si="125"/>
        <v/>
      </c>
      <c r="BK122" s="229" t="str">
        <f t="shared" si="126"/>
        <v/>
      </c>
      <c r="BL122" s="229" t="str">
        <f t="shared" si="127"/>
        <v/>
      </c>
      <c r="BM122" s="229" t="str">
        <f t="shared" si="128"/>
        <v/>
      </c>
      <c r="BN122" s="229" t="str">
        <f t="shared" si="129"/>
        <v/>
      </c>
      <c r="BO122" s="229" t="str">
        <f t="shared" si="130"/>
        <v xml:space="preserve">&lt;Row&gt;&lt;BuildingType&gt;BUILDING_STONEHENGE&lt;/BuildingType&gt;               &lt;FlavorType&gt;FLAVOR_GREAT_PEOPLE&lt;/FlavorType&gt;             &lt;Flavor&gt;16&lt;/Flavor&gt;&lt;/Row&gt; </v>
      </c>
      <c r="BP122" s="229" t="str">
        <f t="shared" si="131"/>
        <v/>
      </c>
      <c r="BQ122" s="229" t="str">
        <f t="shared" si="132"/>
        <v/>
      </c>
      <c r="BR122" s="229" t="str">
        <f t="shared" si="133"/>
        <v/>
      </c>
      <c r="BS122" s="229" t="str">
        <f t="shared" si="134"/>
        <v/>
      </c>
      <c r="BT122" s="229" t="str">
        <f t="shared" si="135"/>
        <v xml:space="preserve">&lt;Row&gt;&lt;BuildingType&gt;BUILDING_STONEHENGE&lt;/BuildingType&gt;               &lt;FlavorType&gt;FLAVOR_WONDER&lt;/FlavorType&gt;                   &lt;Flavor&gt;32&lt;/Flavor&gt;&lt;/Row&gt; </v>
      </c>
      <c r="BU122" s="229" t="str">
        <f t="shared" si="136"/>
        <v/>
      </c>
      <c r="BV122" s="229" t="str">
        <f t="shared" si="137"/>
        <v/>
      </c>
      <c r="BW122" s="229" t="str">
        <f t="shared" si="138"/>
        <v/>
      </c>
      <c r="BX122" s="230" t="str">
        <f t="shared" si="139"/>
        <v xml:space="preserve">&lt;Row&gt;&lt;BuildingType&gt;BUILDING_STONEHENGE&lt;/BuildingType&gt;               &lt;FlavorType&gt;FLAVOR_RELIGION&lt;/FlavorType&gt;                 &lt;Flavor&gt;32&lt;/Flavor&gt;&lt;/Row&gt; </v>
      </c>
    </row>
    <row r="123" spans="2:76" ht="13.7" customHeight="1" x14ac:dyDescent="0.2">
      <c r="B123" s="192" t="s">
        <v>614</v>
      </c>
      <c r="C123" s="157"/>
      <c r="D123" s="161"/>
      <c r="E123" s="161"/>
      <c r="F123" s="161"/>
      <c r="G123" s="161"/>
      <c r="H123" s="161"/>
      <c r="I123" s="161"/>
      <c r="J123" s="161"/>
      <c r="K123" s="161"/>
      <c r="L123" s="193"/>
      <c r="M123" s="161"/>
      <c r="N123" s="161"/>
      <c r="O123" s="161"/>
      <c r="P123" s="161"/>
      <c r="Q123" s="157"/>
      <c r="R123" s="194"/>
      <c r="S123" s="193"/>
      <c r="T123" s="157"/>
      <c r="U123" s="157"/>
      <c r="V123" s="161"/>
      <c r="W123" s="161"/>
      <c r="X123" s="161"/>
      <c r="Y123" s="161">
        <v>32</v>
      </c>
      <c r="Z123" s="193">
        <v>16</v>
      </c>
      <c r="AA123" s="161"/>
      <c r="AB123" s="161"/>
      <c r="AC123" s="157"/>
      <c r="AD123" s="194"/>
      <c r="AE123" s="161">
        <v>16</v>
      </c>
      <c r="AF123" s="161"/>
      <c r="AG123" s="161"/>
      <c r="AH123" s="161"/>
      <c r="AI123" s="161"/>
      <c r="AJ123" s="168"/>
      <c r="AL123" s="191"/>
      <c r="AM123" s="191"/>
      <c r="AN123" s="191" t="e">
        <f t="shared" ca="1" si="105"/>
        <v>#NAME?</v>
      </c>
      <c r="AO123" t="s">
        <v>502</v>
      </c>
      <c r="AP123" t="str">
        <f t="shared" si="106"/>
        <v>&lt;Delete BuildingType="BUILDING_SYDNEY_OPERA_HOUSE" /&gt;</v>
      </c>
      <c r="AQ123" t="s">
        <v>502</v>
      </c>
      <c r="AR123" s="228" t="str">
        <f t="shared" si="107"/>
        <v/>
      </c>
      <c r="AS123" s="229" t="str">
        <f t="shared" si="108"/>
        <v/>
      </c>
      <c r="AT123" s="229" t="str">
        <f t="shared" si="109"/>
        <v/>
      </c>
      <c r="AU123" s="229" t="str">
        <f t="shared" si="110"/>
        <v/>
      </c>
      <c r="AV123" s="229" t="str">
        <f t="shared" si="111"/>
        <v/>
      </c>
      <c r="AW123" s="229" t="str">
        <f t="shared" si="112"/>
        <v/>
      </c>
      <c r="AX123" s="229" t="str">
        <f t="shared" si="113"/>
        <v/>
      </c>
      <c r="AY123" s="229" t="str">
        <f t="shared" si="114"/>
        <v/>
      </c>
      <c r="AZ123" s="229" t="str">
        <f t="shared" si="115"/>
        <v/>
      </c>
      <c r="BA123" s="229" t="str">
        <f t="shared" si="116"/>
        <v/>
      </c>
      <c r="BB123" s="229" t="str">
        <f t="shared" si="117"/>
        <v/>
      </c>
      <c r="BC123" s="229" t="str">
        <f t="shared" si="118"/>
        <v/>
      </c>
      <c r="BD123" s="229" t="str">
        <f t="shared" si="119"/>
        <v/>
      </c>
      <c r="BE123" s="229" t="str">
        <f t="shared" si="120"/>
        <v/>
      </c>
      <c r="BF123" s="229" t="str">
        <f t="shared" si="121"/>
        <v/>
      </c>
      <c r="BG123" s="229" t="str">
        <f t="shared" si="122"/>
        <v/>
      </c>
      <c r="BH123" s="229" t="str">
        <f t="shared" si="123"/>
        <v/>
      </c>
      <c r="BI123" s="229" t="str">
        <f t="shared" si="124"/>
        <v/>
      </c>
      <c r="BJ123" s="229" t="str">
        <f t="shared" si="125"/>
        <v/>
      </c>
      <c r="BK123" s="229" t="str">
        <f t="shared" si="126"/>
        <v/>
      </c>
      <c r="BL123" s="229" t="str">
        <f t="shared" si="127"/>
        <v/>
      </c>
      <c r="BM123" s="229" t="str">
        <f t="shared" si="128"/>
        <v/>
      </c>
      <c r="BN123" s="229" t="str">
        <f t="shared" si="129"/>
        <v xml:space="preserve">&lt;Row&gt;&lt;BuildingType&gt;BUILDING_SYDNEY_OPERA_HOUSE&lt;/BuildingType&gt;       &lt;FlavorType&gt;FLAVOR_CULTURE&lt;/FlavorType&gt;                  &lt;Flavor&gt;32&lt;/Flavor&gt;&lt;/Row&gt; </v>
      </c>
      <c r="BO123" s="229" t="str">
        <f t="shared" si="130"/>
        <v xml:space="preserve">&lt;Row&gt;&lt;BuildingType&gt;BUILDING_SYDNEY_OPERA_HOUSE&lt;/BuildingType&gt;       &lt;FlavorType&gt;FLAVOR_GREAT_PEOPLE&lt;/FlavorType&gt;             &lt;Flavor&gt;16&lt;/Flavor&gt;&lt;/Row&gt; </v>
      </c>
      <c r="BP123" s="229" t="str">
        <f t="shared" si="131"/>
        <v/>
      </c>
      <c r="BQ123" s="229" t="str">
        <f t="shared" si="132"/>
        <v/>
      </c>
      <c r="BR123" s="229" t="str">
        <f t="shared" si="133"/>
        <v/>
      </c>
      <c r="BS123" s="229" t="str">
        <f t="shared" si="134"/>
        <v/>
      </c>
      <c r="BT123" s="229" t="str">
        <f t="shared" si="135"/>
        <v xml:space="preserve">&lt;Row&gt;&lt;BuildingType&gt;BUILDING_SYDNEY_OPERA_HOUSE&lt;/BuildingType&gt;       &lt;FlavorType&gt;FLAVOR_WONDER&lt;/FlavorType&gt;                   &lt;Flavor&gt;16&lt;/Flavor&gt;&lt;/Row&gt; </v>
      </c>
      <c r="BU123" s="229" t="str">
        <f t="shared" si="136"/>
        <v/>
      </c>
      <c r="BV123" s="229" t="str">
        <f t="shared" si="137"/>
        <v/>
      </c>
      <c r="BW123" s="229" t="str">
        <f t="shared" si="138"/>
        <v/>
      </c>
      <c r="BX123" s="230" t="str">
        <f t="shared" si="139"/>
        <v/>
      </c>
    </row>
    <row r="124" spans="2:76" ht="13.7" customHeight="1" x14ac:dyDescent="0.2">
      <c r="B124" s="192" t="s">
        <v>615</v>
      </c>
      <c r="C124" s="157"/>
      <c r="D124" s="161">
        <v>8</v>
      </c>
      <c r="E124" s="161"/>
      <c r="F124" s="161"/>
      <c r="G124" s="161"/>
      <c r="H124" s="161"/>
      <c r="I124" s="161"/>
      <c r="J124" s="161"/>
      <c r="K124" s="161"/>
      <c r="L124" s="193"/>
      <c r="M124" s="161"/>
      <c r="N124" s="161"/>
      <c r="O124" s="161"/>
      <c r="P124" s="161"/>
      <c r="Q124" s="157"/>
      <c r="R124" s="194"/>
      <c r="S124" s="193"/>
      <c r="T124" s="157"/>
      <c r="U124" s="157">
        <v>8</v>
      </c>
      <c r="V124" s="161">
        <v>8</v>
      </c>
      <c r="W124" s="161">
        <v>8</v>
      </c>
      <c r="X124" s="161">
        <v>8</v>
      </c>
      <c r="Y124" s="161">
        <v>8</v>
      </c>
      <c r="Z124" s="193">
        <v>32</v>
      </c>
      <c r="AA124" s="161"/>
      <c r="AB124" s="161"/>
      <c r="AC124" s="157"/>
      <c r="AD124" s="194"/>
      <c r="AE124" s="161">
        <v>32</v>
      </c>
      <c r="AF124" s="161"/>
      <c r="AG124" s="161"/>
      <c r="AH124" s="161"/>
      <c r="AI124" s="161">
        <v>8</v>
      </c>
      <c r="AJ124" s="168"/>
      <c r="AL124" s="191"/>
      <c r="AM124" s="191"/>
      <c r="AN124" s="191" t="e">
        <f t="shared" ca="1" si="105"/>
        <v>#NAME?</v>
      </c>
      <c r="AO124" t="s">
        <v>502</v>
      </c>
      <c r="AP124" t="str">
        <f t="shared" si="106"/>
        <v>&lt;Delete BuildingType="BUILDING_TAJ_MAHAL" /&gt;</v>
      </c>
      <c r="AQ124" t="s">
        <v>502</v>
      </c>
      <c r="AR124" s="228" t="str">
        <f t="shared" si="107"/>
        <v/>
      </c>
      <c r="AS124" s="229" t="str">
        <f t="shared" si="108"/>
        <v xml:space="preserve">&lt;Row&gt;&lt;BuildingType&gt;BUILDING_TAJ_MAHAL&lt;/BuildingType&gt;                &lt;FlavorType&gt;FLAVOR_OFFENSE&lt;/FlavorType&gt;                  &lt;Flavor&gt;8&lt;/Flavor&gt;&lt;/Row&gt;  </v>
      </c>
      <c r="AT124" s="229" t="str">
        <f t="shared" si="109"/>
        <v/>
      </c>
      <c r="AU124" s="229" t="str">
        <f t="shared" si="110"/>
        <v/>
      </c>
      <c r="AV124" s="229" t="str">
        <f t="shared" si="111"/>
        <v/>
      </c>
      <c r="AW124" s="229" t="str">
        <f t="shared" si="112"/>
        <v/>
      </c>
      <c r="AX124" s="229" t="str">
        <f t="shared" si="113"/>
        <v/>
      </c>
      <c r="AY124" s="229" t="str">
        <f t="shared" si="114"/>
        <v/>
      </c>
      <c r="AZ124" s="229" t="str">
        <f t="shared" si="115"/>
        <v/>
      </c>
      <c r="BA124" s="229" t="str">
        <f t="shared" si="116"/>
        <v/>
      </c>
      <c r="BB124" s="229" t="str">
        <f t="shared" si="117"/>
        <v/>
      </c>
      <c r="BC124" s="229" t="str">
        <f t="shared" si="118"/>
        <v/>
      </c>
      <c r="BD124" s="229" t="str">
        <f t="shared" si="119"/>
        <v/>
      </c>
      <c r="BE124" s="229" t="str">
        <f t="shared" si="120"/>
        <v/>
      </c>
      <c r="BF124" s="229" t="str">
        <f t="shared" si="121"/>
        <v/>
      </c>
      <c r="BG124" s="229" t="str">
        <f t="shared" si="122"/>
        <v/>
      </c>
      <c r="BH124" s="229" t="str">
        <f t="shared" si="123"/>
        <v/>
      </c>
      <c r="BI124" s="229" t="str">
        <f t="shared" si="124"/>
        <v/>
      </c>
      <c r="BJ124" s="229" t="str">
        <f t="shared" si="125"/>
        <v xml:space="preserve">&lt;Row&gt;&lt;BuildingType&gt;BUILDING_TAJ_MAHAL&lt;/BuildingType&gt;                &lt;FlavorType&gt;FLAVOR_PRODUCTION&lt;/FlavorType&gt;               &lt;Flavor&gt;8&lt;/Flavor&gt;&lt;/Row&gt;  </v>
      </c>
      <c r="BK124" s="229" t="str">
        <f t="shared" si="126"/>
        <v xml:space="preserve">&lt;Row&gt;&lt;BuildingType&gt;BUILDING_TAJ_MAHAL&lt;/BuildingType&gt;                &lt;FlavorType&gt;FLAVOR_GOLD&lt;/FlavorType&gt;                     &lt;Flavor&gt;8&lt;/Flavor&gt;&lt;/Row&gt;  </v>
      </c>
      <c r="BL124" s="229" t="str">
        <f t="shared" si="127"/>
        <v xml:space="preserve">&lt;Row&gt;&lt;BuildingType&gt;BUILDING_TAJ_MAHAL&lt;/BuildingType&gt;                &lt;FlavorType&gt;FLAVOR_GROWTH&lt;/FlavorType&gt;                   &lt;Flavor&gt;8&lt;/Flavor&gt;&lt;/Row&gt;  </v>
      </c>
      <c r="BM124" s="229" t="str">
        <f t="shared" si="128"/>
        <v xml:space="preserve">&lt;Row&gt;&lt;BuildingType&gt;BUILDING_TAJ_MAHAL&lt;/BuildingType&gt;                &lt;FlavorType&gt;FLAVOR_SCIENCE&lt;/FlavorType&gt;                  &lt;Flavor&gt;8&lt;/Flavor&gt;&lt;/Row&gt;  </v>
      </c>
      <c r="BN124" s="229" t="str">
        <f t="shared" si="129"/>
        <v xml:space="preserve">&lt;Row&gt;&lt;BuildingType&gt;BUILDING_TAJ_MAHAL&lt;/BuildingType&gt;                &lt;FlavorType&gt;FLAVOR_CULTURE&lt;/FlavorType&gt;                  &lt;Flavor&gt;8&lt;/Flavor&gt;&lt;/Row&gt;  </v>
      </c>
      <c r="BO124" s="229" t="str">
        <f t="shared" si="130"/>
        <v xml:space="preserve">&lt;Row&gt;&lt;BuildingType&gt;BUILDING_TAJ_MAHAL&lt;/BuildingType&gt;                &lt;FlavorType&gt;FLAVOR_GREAT_PEOPLE&lt;/FlavorType&gt;             &lt;Flavor&gt;32&lt;/Flavor&gt;&lt;/Row&gt; </v>
      </c>
      <c r="BP124" s="229" t="str">
        <f t="shared" si="131"/>
        <v/>
      </c>
      <c r="BQ124" s="229" t="str">
        <f t="shared" si="132"/>
        <v/>
      </c>
      <c r="BR124" s="229" t="str">
        <f t="shared" si="133"/>
        <v/>
      </c>
      <c r="BS124" s="229" t="str">
        <f t="shared" si="134"/>
        <v/>
      </c>
      <c r="BT124" s="229" t="str">
        <f t="shared" si="135"/>
        <v xml:space="preserve">&lt;Row&gt;&lt;BuildingType&gt;BUILDING_TAJ_MAHAL&lt;/BuildingType&gt;                &lt;FlavorType&gt;FLAVOR_WONDER&lt;/FlavorType&gt;                   &lt;Flavor&gt;32&lt;/Flavor&gt;&lt;/Row&gt; </v>
      </c>
      <c r="BU124" s="229" t="str">
        <f t="shared" si="136"/>
        <v/>
      </c>
      <c r="BV124" s="229" t="str">
        <f t="shared" si="137"/>
        <v/>
      </c>
      <c r="BW124" s="229" t="str">
        <f t="shared" si="138"/>
        <v/>
      </c>
      <c r="BX124" s="230" t="str">
        <f t="shared" si="139"/>
        <v xml:space="preserve">&lt;Row&gt;&lt;BuildingType&gt;BUILDING_TAJ_MAHAL&lt;/BuildingType&gt;                &lt;FlavorType&gt;FLAVOR_RELIGION&lt;/FlavorType&gt;                 &lt;Flavor&gt;8&lt;/Flavor&gt;&lt;/Row&gt;  </v>
      </c>
    </row>
    <row r="125" spans="2:76" ht="13.7" customHeight="1" x14ac:dyDescent="0.2">
      <c r="B125" s="192" t="s">
        <v>616</v>
      </c>
      <c r="C125" s="157">
        <v>16</v>
      </c>
      <c r="D125" s="161"/>
      <c r="E125" s="161"/>
      <c r="F125" s="161"/>
      <c r="G125" s="161"/>
      <c r="H125" s="161"/>
      <c r="I125" s="161"/>
      <c r="J125" s="161">
        <v>32</v>
      </c>
      <c r="K125" s="161"/>
      <c r="L125" s="193"/>
      <c r="M125" s="161"/>
      <c r="N125" s="161"/>
      <c r="O125" s="161"/>
      <c r="P125" s="161"/>
      <c r="Q125" s="157"/>
      <c r="R125" s="194"/>
      <c r="S125" s="193"/>
      <c r="T125" s="157"/>
      <c r="U125" s="157"/>
      <c r="V125" s="161"/>
      <c r="W125" s="161">
        <v>8</v>
      </c>
      <c r="X125" s="161"/>
      <c r="Y125" s="161"/>
      <c r="Z125" s="193">
        <v>8</v>
      </c>
      <c r="AA125" s="161"/>
      <c r="AB125" s="161"/>
      <c r="AC125" s="157"/>
      <c r="AD125" s="194"/>
      <c r="AE125" s="161">
        <v>8</v>
      </c>
      <c r="AF125" s="161"/>
      <c r="AG125" s="161"/>
      <c r="AH125" s="161"/>
      <c r="AI125" s="161"/>
      <c r="AJ125" s="168"/>
      <c r="AL125" s="191"/>
      <c r="AM125" s="191"/>
      <c r="AN125" s="191" t="e">
        <f t="shared" ca="1" si="105"/>
        <v>#NAME?</v>
      </c>
      <c r="AO125" t="s">
        <v>502</v>
      </c>
      <c r="AP125" t="str">
        <f t="shared" si="106"/>
        <v>&lt;Delete BuildingType="BUILDING_TEMPLE_ARTEMIS" /&gt;</v>
      </c>
      <c r="AQ125" t="s">
        <v>502</v>
      </c>
      <c r="AR125" s="228" t="str">
        <f t="shared" si="107"/>
        <v xml:space="preserve">&lt;Row&gt;&lt;BuildingType&gt;BUILDING_TEMPLE_ARTEMIS&lt;/BuildingType&gt;           &lt;FlavorType&gt;FLAVOR_MILITARY_TRAINING&lt;/FlavorType&gt;        &lt;Flavor&gt;16&lt;/Flavor&gt;&lt;/Row&gt; </v>
      </c>
      <c r="AS125" s="229" t="str">
        <f t="shared" si="108"/>
        <v/>
      </c>
      <c r="AT125" s="229" t="str">
        <f t="shared" si="109"/>
        <v/>
      </c>
      <c r="AU125" s="229" t="str">
        <f t="shared" si="110"/>
        <v/>
      </c>
      <c r="AV125" s="229" t="str">
        <f t="shared" si="111"/>
        <v/>
      </c>
      <c r="AW125" s="229" t="str">
        <f t="shared" si="112"/>
        <v/>
      </c>
      <c r="AX125" s="229" t="str">
        <f t="shared" si="113"/>
        <v/>
      </c>
      <c r="AY125" s="229" t="str">
        <f t="shared" si="114"/>
        <v xml:space="preserve">&lt;Row&gt;&lt;BuildingType&gt;BUILDING_TEMPLE_ARTEMIS&lt;/BuildingType&gt;           &lt;FlavorType&gt;FLAVOR_RANGED&lt;/FlavorType&gt;                   &lt;Flavor&gt;32&lt;/Flavor&gt;&lt;/Row&gt; </v>
      </c>
      <c r="AZ125" s="229" t="str">
        <f t="shared" si="115"/>
        <v/>
      </c>
      <c r="BA125" s="229" t="str">
        <f t="shared" si="116"/>
        <v/>
      </c>
      <c r="BB125" s="229" t="str">
        <f t="shared" si="117"/>
        <v/>
      </c>
      <c r="BC125" s="229" t="str">
        <f t="shared" si="118"/>
        <v/>
      </c>
      <c r="BD125" s="229" t="str">
        <f t="shared" si="119"/>
        <v/>
      </c>
      <c r="BE125" s="229" t="str">
        <f t="shared" si="120"/>
        <v/>
      </c>
      <c r="BF125" s="229" t="str">
        <f t="shared" si="121"/>
        <v/>
      </c>
      <c r="BG125" s="229" t="str">
        <f t="shared" si="122"/>
        <v/>
      </c>
      <c r="BH125" s="229" t="str">
        <f t="shared" si="123"/>
        <v/>
      </c>
      <c r="BI125" s="229" t="str">
        <f t="shared" si="124"/>
        <v/>
      </c>
      <c r="BJ125" s="229" t="str">
        <f t="shared" si="125"/>
        <v/>
      </c>
      <c r="BK125" s="229" t="str">
        <f t="shared" si="126"/>
        <v/>
      </c>
      <c r="BL125" s="229" t="str">
        <f t="shared" si="127"/>
        <v xml:space="preserve">&lt;Row&gt;&lt;BuildingType&gt;BUILDING_TEMPLE_ARTEMIS&lt;/BuildingType&gt;           &lt;FlavorType&gt;FLAVOR_GROWTH&lt;/FlavorType&gt;                   &lt;Flavor&gt;8&lt;/Flavor&gt;&lt;/Row&gt;  </v>
      </c>
      <c r="BM125" s="229" t="str">
        <f t="shared" si="128"/>
        <v/>
      </c>
      <c r="BN125" s="229" t="str">
        <f t="shared" si="129"/>
        <v/>
      </c>
      <c r="BO125" s="229" t="str">
        <f t="shared" si="130"/>
        <v xml:space="preserve">&lt;Row&gt;&lt;BuildingType&gt;BUILDING_TEMPLE_ARTEMIS&lt;/BuildingType&gt;           &lt;FlavorType&gt;FLAVOR_GREAT_PEOPLE&lt;/FlavorType&gt;             &lt;Flavor&gt;8&lt;/Flavor&gt;&lt;/Row&gt;  </v>
      </c>
      <c r="BP125" s="229" t="str">
        <f t="shared" si="131"/>
        <v/>
      </c>
      <c r="BQ125" s="229" t="str">
        <f t="shared" si="132"/>
        <v/>
      </c>
      <c r="BR125" s="229" t="str">
        <f t="shared" si="133"/>
        <v/>
      </c>
      <c r="BS125" s="229" t="str">
        <f t="shared" si="134"/>
        <v/>
      </c>
      <c r="BT125" s="229" t="str">
        <f t="shared" si="135"/>
        <v xml:space="preserve">&lt;Row&gt;&lt;BuildingType&gt;BUILDING_TEMPLE_ARTEMIS&lt;/BuildingType&gt;           &lt;FlavorType&gt;FLAVOR_WONDER&lt;/FlavorType&gt;                   &lt;Flavor&gt;8&lt;/Flavor&gt;&lt;/Row&gt;  </v>
      </c>
      <c r="BU125" s="229" t="str">
        <f t="shared" si="136"/>
        <v/>
      </c>
      <c r="BV125" s="229" t="str">
        <f t="shared" si="137"/>
        <v/>
      </c>
      <c r="BW125" s="229" t="str">
        <f t="shared" si="138"/>
        <v/>
      </c>
      <c r="BX125" s="230" t="str">
        <f t="shared" si="139"/>
        <v/>
      </c>
    </row>
    <row r="126" spans="2:76" ht="13.7" customHeight="1" x14ac:dyDescent="0.2">
      <c r="B126" s="206" t="s">
        <v>617</v>
      </c>
      <c r="C126" s="207"/>
      <c r="D126" s="208"/>
      <c r="E126" s="208"/>
      <c r="F126" s="208"/>
      <c r="G126" s="208"/>
      <c r="H126" s="208"/>
      <c r="I126" s="208"/>
      <c r="J126" s="208"/>
      <c r="K126" s="208"/>
      <c r="L126" s="209"/>
      <c r="M126" s="208"/>
      <c r="N126" s="208"/>
      <c r="O126" s="208"/>
      <c r="P126" s="208"/>
      <c r="Q126" s="207"/>
      <c r="R126" s="210"/>
      <c r="S126" s="209">
        <v>16</v>
      </c>
      <c r="T126" s="207"/>
      <c r="U126" s="207"/>
      <c r="V126" s="208"/>
      <c r="W126" s="208">
        <v>16</v>
      </c>
      <c r="X126" s="208"/>
      <c r="Y126" s="208"/>
      <c r="Z126" s="209">
        <v>16</v>
      </c>
      <c r="AA126" s="208"/>
      <c r="AB126" s="208"/>
      <c r="AC126" s="207"/>
      <c r="AD126" s="210"/>
      <c r="AE126" s="208">
        <v>16</v>
      </c>
      <c r="AF126" s="208"/>
      <c r="AG126" s="208"/>
      <c r="AH126" s="208"/>
      <c r="AI126" s="208"/>
      <c r="AJ126" s="168"/>
      <c r="AL126" s="191"/>
      <c r="AM126" s="191"/>
      <c r="AN126" s="191" t="e">
        <f t="shared" ca="1" si="105"/>
        <v>#NAME?</v>
      </c>
      <c r="AO126" t="s">
        <v>502</v>
      </c>
      <c r="AP126" t="str">
        <f t="shared" si="106"/>
        <v>&lt;Delete BuildingType="BUILDING_TERRACOTTA_ARMY" /&gt;</v>
      </c>
      <c r="AQ126" t="s">
        <v>502</v>
      </c>
      <c r="AR126" s="228" t="str">
        <f t="shared" si="107"/>
        <v/>
      </c>
      <c r="AS126" s="229" t="str">
        <f t="shared" si="108"/>
        <v/>
      </c>
      <c r="AT126" s="229" t="str">
        <f t="shared" si="109"/>
        <v/>
      </c>
      <c r="AU126" s="229" t="str">
        <f t="shared" si="110"/>
        <v/>
      </c>
      <c r="AV126" s="229" t="str">
        <f t="shared" si="111"/>
        <v/>
      </c>
      <c r="AW126" s="229" t="str">
        <f t="shared" si="112"/>
        <v/>
      </c>
      <c r="AX126" s="229" t="str">
        <f t="shared" si="113"/>
        <v/>
      </c>
      <c r="AY126" s="229" t="str">
        <f t="shared" si="114"/>
        <v/>
      </c>
      <c r="AZ126" s="229" t="str">
        <f t="shared" si="115"/>
        <v/>
      </c>
      <c r="BA126" s="229" t="str">
        <f t="shared" si="116"/>
        <v/>
      </c>
      <c r="BB126" s="229" t="str">
        <f t="shared" si="117"/>
        <v/>
      </c>
      <c r="BC126" s="229" t="str">
        <f t="shared" si="118"/>
        <v/>
      </c>
      <c r="BD126" s="229" t="str">
        <f t="shared" si="119"/>
        <v/>
      </c>
      <c r="BE126" s="229" t="str">
        <f t="shared" si="120"/>
        <v/>
      </c>
      <c r="BF126" s="229" t="str">
        <f t="shared" si="121"/>
        <v/>
      </c>
      <c r="BG126" s="229" t="str">
        <f t="shared" si="122"/>
        <v/>
      </c>
      <c r="BH126" s="229" t="str">
        <f t="shared" si="123"/>
        <v xml:space="preserve">&lt;Row&gt;&lt;BuildingType&gt;BUILDING_TERRACOTTA_ARMY&lt;/BuildingType&gt;          &lt;FlavorType&gt;FLAVOR_EXPANSION&lt;/FlavorType&gt;                &lt;Flavor&gt;16&lt;/Flavor&gt;&lt;/Row&gt; </v>
      </c>
      <c r="BI126" s="229" t="str">
        <f t="shared" si="124"/>
        <v/>
      </c>
      <c r="BJ126" s="229" t="str">
        <f t="shared" si="125"/>
        <v/>
      </c>
      <c r="BK126" s="229" t="str">
        <f t="shared" si="126"/>
        <v/>
      </c>
      <c r="BL126" s="229" t="str">
        <f t="shared" si="127"/>
        <v xml:space="preserve">&lt;Row&gt;&lt;BuildingType&gt;BUILDING_TERRACOTTA_ARMY&lt;/BuildingType&gt;          &lt;FlavorType&gt;FLAVOR_GROWTH&lt;/FlavorType&gt;                   &lt;Flavor&gt;16&lt;/Flavor&gt;&lt;/Row&gt; </v>
      </c>
      <c r="BM126" s="229" t="str">
        <f t="shared" si="128"/>
        <v/>
      </c>
      <c r="BN126" s="229" t="str">
        <f t="shared" si="129"/>
        <v/>
      </c>
      <c r="BO126" s="229" t="str">
        <f t="shared" si="130"/>
        <v xml:space="preserve">&lt;Row&gt;&lt;BuildingType&gt;BUILDING_TERRACOTTA_ARMY&lt;/BuildingType&gt;          &lt;FlavorType&gt;FLAVOR_GREAT_PEOPLE&lt;/FlavorType&gt;             &lt;Flavor&gt;16&lt;/Flavor&gt;&lt;/Row&gt; </v>
      </c>
      <c r="BP126" s="229" t="str">
        <f t="shared" si="131"/>
        <v/>
      </c>
      <c r="BQ126" s="229" t="str">
        <f t="shared" si="132"/>
        <v/>
      </c>
      <c r="BR126" s="229" t="str">
        <f t="shared" si="133"/>
        <v/>
      </c>
      <c r="BS126" s="229" t="str">
        <f t="shared" si="134"/>
        <v/>
      </c>
      <c r="BT126" s="229" t="str">
        <f t="shared" si="135"/>
        <v xml:space="preserve">&lt;Row&gt;&lt;BuildingType&gt;BUILDING_TERRACOTTA_ARMY&lt;/BuildingType&gt;          &lt;FlavorType&gt;FLAVOR_WONDER&lt;/FlavorType&gt;                   &lt;Flavor&gt;16&lt;/Flavor&gt;&lt;/Row&gt; </v>
      </c>
      <c r="BU126" s="229" t="str">
        <f t="shared" si="136"/>
        <v/>
      </c>
      <c r="BV126" s="229" t="str">
        <f t="shared" si="137"/>
        <v/>
      </c>
      <c r="BW126" s="229" t="str">
        <f t="shared" si="138"/>
        <v/>
      </c>
      <c r="BX126" s="230" t="str">
        <f t="shared" si="139"/>
        <v/>
      </c>
    </row>
    <row r="127" spans="2:76" ht="13.7" customHeight="1" x14ac:dyDescent="0.2">
      <c r="B127" s="206" t="s">
        <v>618</v>
      </c>
      <c r="C127" s="207"/>
      <c r="D127" s="208"/>
      <c r="E127" s="208"/>
      <c r="F127" s="208"/>
      <c r="G127" s="208"/>
      <c r="H127" s="208"/>
      <c r="I127" s="208"/>
      <c r="J127" s="208"/>
      <c r="K127" s="208"/>
      <c r="L127" s="209"/>
      <c r="M127" s="208"/>
      <c r="N127" s="208"/>
      <c r="O127" s="208"/>
      <c r="P127" s="208"/>
      <c r="Q127" s="207"/>
      <c r="R127" s="210"/>
      <c r="S127" s="209"/>
      <c r="T127" s="207"/>
      <c r="U127" s="207"/>
      <c r="V127" s="208">
        <v>16</v>
      </c>
      <c r="W127" s="208"/>
      <c r="X127" s="208"/>
      <c r="Y127" s="208"/>
      <c r="Z127" s="209">
        <v>16</v>
      </c>
      <c r="AA127" s="208"/>
      <c r="AB127" s="208"/>
      <c r="AC127" s="207"/>
      <c r="AD127" s="210"/>
      <c r="AE127" s="208">
        <v>16</v>
      </c>
      <c r="AF127" s="208">
        <v>256</v>
      </c>
      <c r="AG127" s="208"/>
      <c r="AH127" s="208"/>
      <c r="AI127" s="208"/>
      <c r="AJ127" s="168"/>
      <c r="AL127" s="191"/>
      <c r="AM127" s="191"/>
      <c r="AN127" s="191" t="e">
        <f t="shared" ca="1" si="105"/>
        <v>#NAME?</v>
      </c>
      <c r="AO127" t="s">
        <v>502</v>
      </c>
      <c r="AP127" t="str">
        <f t="shared" si="106"/>
        <v>&lt;Delete BuildingType="BUILDING_UNITED_NATIONS" /&gt;</v>
      </c>
      <c r="AQ127" t="s">
        <v>502</v>
      </c>
      <c r="AR127" s="228" t="str">
        <f t="shared" si="107"/>
        <v/>
      </c>
      <c r="AS127" s="229" t="str">
        <f t="shared" si="108"/>
        <v/>
      </c>
      <c r="AT127" s="229" t="str">
        <f t="shared" si="109"/>
        <v/>
      </c>
      <c r="AU127" s="229" t="str">
        <f t="shared" si="110"/>
        <v/>
      </c>
      <c r="AV127" s="229" t="str">
        <f t="shared" si="111"/>
        <v/>
      </c>
      <c r="AW127" s="229" t="str">
        <f t="shared" si="112"/>
        <v/>
      </c>
      <c r="AX127" s="229" t="str">
        <f t="shared" si="113"/>
        <v/>
      </c>
      <c r="AY127" s="229" t="str">
        <f t="shared" si="114"/>
        <v/>
      </c>
      <c r="AZ127" s="229" t="str">
        <f t="shared" si="115"/>
        <v/>
      </c>
      <c r="BA127" s="229" t="str">
        <f t="shared" si="116"/>
        <v/>
      </c>
      <c r="BB127" s="229" t="str">
        <f t="shared" si="117"/>
        <v/>
      </c>
      <c r="BC127" s="229" t="str">
        <f t="shared" si="118"/>
        <v/>
      </c>
      <c r="BD127" s="229" t="str">
        <f t="shared" si="119"/>
        <v/>
      </c>
      <c r="BE127" s="229" t="str">
        <f t="shared" si="120"/>
        <v/>
      </c>
      <c r="BF127" s="229" t="str">
        <f t="shared" si="121"/>
        <v/>
      </c>
      <c r="BG127" s="229" t="str">
        <f t="shared" si="122"/>
        <v/>
      </c>
      <c r="BH127" s="229" t="str">
        <f t="shared" si="123"/>
        <v/>
      </c>
      <c r="BI127" s="229" t="str">
        <f t="shared" si="124"/>
        <v/>
      </c>
      <c r="BJ127" s="229" t="str">
        <f t="shared" si="125"/>
        <v/>
      </c>
      <c r="BK127" s="229" t="str">
        <f t="shared" si="126"/>
        <v xml:space="preserve">&lt;Row&gt;&lt;BuildingType&gt;BUILDING_UNITED_NATIONS&lt;/BuildingType&gt;           &lt;FlavorType&gt;FLAVOR_GOLD&lt;/FlavorType&gt;                     &lt;Flavor&gt;16&lt;/Flavor&gt;&lt;/Row&gt; </v>
      </c>
      <c r="BL127" s="229" t="str">
        <f t="shared" si="127"/>
        <v/>
      </c>
      <c r="BM127" s="229" t="str">
        <f t="shared" si="128"/>
        <v/>
      </c>
      <c r="BN127" s="229" t="str">
        <f t="shared" si="129"/>
        <v/>
      </c>
      <c r="BO127" s="229" t="str">
        <f t="shared" si="130"/>
        <v xml:space="preserve">&lt;Row&gt;&lt;BuildingType&gt;BUILDING_UNITED_NATIONS&lt;/BuildingType&gt;           &lt;FlavorType&gt;FLAVOR_GREAT_PEOPLE&lt;/FlavorType&gt;             &lt;Flavor&gt;16&lt;/Flavor&gt;&lt;/Row&gt; </v>
      </c>
      <c r="BP127" s="229" t="str">
        <f t="shared" si="131"/>
        <v/>
      </c>
      <c r="BQ127" s="229" t="str">
        <f t="shared" si="132"/>
        <v/>
      </c>
      <c r="BR127" s="229" t="str">
        <f t="shared" si="133"/>
        <v/>
      </c>
      <c r="BS127" s="229" t="str">
        <f t="shared" si="134"/>
        <v/>
      </c>
      <c r="BT127" s="229" t="str">
        <f t="shared" si="135"/>
        <v xml:space="preserve">&lt;Row&gt;&lt;BuildingType&gt;BUILDING_UNITED_NATIONS&lt;/BuildingType&gt;           &lt;FlavorType&gt;FLAVOR_WONDER&lt;/FlavorType&gt;                   &lt;Flavor&gt;16&lt;/Flavor&gt;&lt;/Row&gt; </v>
      </c>
      <c r="BU127" s="229" t="str">
        <f t="shared" si="136"/>
        <v>&lt;Row&gt;&lt;BuildingType&gt;BUILDING_UNITED_NATIONS&lt;/BuildingType&gt;           &lt;FlavorType&gt;FLAVOR_DIPLOMACY&lt;/FlavorType&gt;                &lt;Flavor&gt;256&lt;/Flavor&gt;&lt;/Row&gt;</v>
      </c>
      <c r="BV127" s="229" t="str">
        <f t="shared" si="137"/>
        <v/>
      </c>
      <c r="BW127" s="229" t="str">
        <f t="shared" si="138"/>
        <v/>
      </c>
      <c r="BX127" s="230" t="str">
        <f t="shared" si="139"/>
        <v/>
      </c>
    </row>
    <row r="128" spans="2:76" ht="13.7" customHeight="1" x14ac:dyDescent="0.2">
      <c r="B128" s="206" t="s">
        <v>619</v>
      </c>
      <c r="C128" s="207"/>
      <c r="D128" s="208"/>
      <c r="E128" s="208"/>
      <c r="F128" s="208"/>
      <c r="G128" s="208"/>
      <c r="H128" s="208"/>
      <c r="I128" s="208"/>
      <c r="J128" s="208"/>
      <c r="K128" s="208"/>
      <c r="L128" s="209"/>
      <c r="M128" s="208"/>
      <c r="N128" s="208"/>
      <c r="O128" s="208"/>
      <c r="P128" s="208"/>
      <c r="Q128" s="207"/>
      <c r="R128" s="210"/>
      <c r="S128" s="209"/>
      <c r="T128" s="207"/>
      <c r="U128" s="207"/>
      <c r="V128" s="208">
        <v>8</v>
      </c>
      <c r="W128" s="208"/>
      <c r="X128" s="208"/>
      <c r="Y128" s="208">
        <v>8</v>
      </c>
      <c r="Z128" s="209">
        <v>16</v>
      </c>
      <c r="AA128" s="208"/>
      <c r="AB128" s="208"/>
      <c r="AC128" s="207"/>
      <c r="AD128" s="210"/>
      <c r="AE128" s="208">
        <v>16</v>
      </c>
      <c r="AF128" s="208"/>
      <c r="AG128" s="208"/>
      <c r="AH128" s="208"/>
      <c r="AI128" s="208">
        <v>64</v>
      </c>
      <c r="AJ128" s="168"/>
      <c r="AL128" s="191"/>
      <c r="AM128" s="191"/>
      <c r="AN128" s="191" t="e">
        <f t="shared" ca="1" si="105"/>
        <v>#NAME?</v>
      </c>
      <c r="AO128" t="s">
        <v>502</v>
      </c>
      <c r="AP128" t="str">
        <f t="shared" si="106"/>
        <v>&lt;Delete BuildingType="BUILDING_WAT_PHRA_KAEW" /&gt;</v>
      </c>
      <c r="AQ128" t="s">
        <v>502</v>
      </c>
      <c r="AR128" s="228" t="str">
        <f t="shared" si="107"/>
        <v/>
      </c>
      <c r="AS128" s="229" t="str">
        <f t="shared" si="108"/>
        <v/>
      </c>
      <c r="AT128" s="229" t="str">
        <f t="shared" si="109"/>
        <v/>
      </c>
      <c r="AU128" s="229" t="str">
        <f t="shared" si="110"/>
        <v/>
      </c>
      <c r="AV128" s="229" t="str">
        <f t="shared" si="111"/>
        <v/>
      </c>
      <c r="AW128" s="229" t="str">
        <f t="shared" si="112"/>
        <v/>
      </c>
      <c r="AX128" s="229" t="str">
        <f t="shared" si="113"/>
        <v/>
      </c>
      <c r="AY128" s="229" t="str">
        <f t="shared" si="114"/>
        <v/>
      </c>
      <c r="AZ128" s="229" t="str">
        <f t="shared" si="115"/>
        <v/>
      </c>
      <c r="BA128" s="229" t="str">
        <f t="shared" si="116"/>
        <v/>
      </c>
      <c r="BB128" s="229" t="str">
        <f t="shared" si="117"/>
        <v/>
      </c>
      <c r="BC128" s="229" t="str">
        <f t="shared" si="118"/>
        <v/>
      </c>
      <c r="BD128" s="229" t="str">
        <f t="shared" si="119"/>
        <v/>
      </c>
      <c r="BE128" s="229" t="str">
        <f t="shared" si="120"/>
        <v/>
      </c>
      <c r="BF128" s="229" t="str">
        <f t="shared" si="121"/>
        <v/>
      </c>
      <c r="BG128" s="229" t="str">
        <f t="shared" si="122"/>
        <v/>
      </c>
      <c r="BH128" s="229" t="str">
        <f t="shared" si="123"/>
        <v/>
      </c>
      <c r="BI128" s="229" t="str">
        <f t="shared" si="124"/>
        <v/>
      </c>
      <c r="BJ128" s="229" t="str">
        <f t="shared" si="125"/>
        <v/>
      </c>
      <c r="BK128" s="229" t="str">
        <f t="shared" si="126"/>
        <v xml:space="preserve">&lt;Row&gt;&lt;BuildingType&gt;BUILDING_WAT_PHRA_KAEW&lt;/BuildingType&gt;            &lt;FlavorType&gt;FLAVOR_GOLD&lt;/FlavorType&gt;                     &lt;Flavor&gt;8&lt;/Flavor&gt;&lt;/Row&gt;  </v>
      </c>
      <c r="BL128" s="229" t="str">
        <f t="shared" si="127"/>
        <v/>
      </c>
      <c r="BM128" s="229" t="str">
        <f t="shared" si="128"/>
        <v/>
      </c>
      <c r="BN128" s="229" t="str">
        <f t="shared" si="129"/>
        <v xml:space="preserve">&lt;Row&gt;&lt;BuildingType&gt;BUILDING_WAT_PHRA_KAEW&lt;/BuildingType&gt;            &lt;FlavorType&gt;FLAVOR_CULTURE&lt;/FlavorType&gt;                  &lt;Flavor&gt;8&lt;/Flavor&gt;&lt;/Row&gt;  </v>
      </c>
      <c r="BO128" s="229" t="str">
        <f t="shared" si="130"/>
        <v xml:space="preserve">&lt;Row&gt;&lt;BuildingType&gt;BUILDING_WAT_PHRA_KAEW&lt;/BuildingType&gt;            &lt;FlavorType&gt;FLAVOR_GREAT_PEOPLE&lt;/FlavorType&gt;             &lt;Flavor&gt;16&lt;/Flavor&gt;&lt;/Row&gt; </v>
      </c>
      <c r="BP128" s="229" t="str">
        <f t="shared" si="131"/>
        <v/>
      </c>
      <c r="BQ128" s="229" t="str">
        <f t="shared" si="132"/>
        <v/>
      </c>
      <c r="BR128" s="229" t="str">
        <f t="shared" si="133"/>
        <v/>
      </c>
      <c r="BS128" s="229" t="str">
        <f t="shared" si="134"/>
        <v/>
      </c>
      <c r="BT128" s="229" t="str">
        <f t="shared" si="135"/>
        <v xml:space="preserve">&lt;Row&gt;&lt;BuildingType&gt;BUILDING_WAT_PHRA_KAEW&lt;/BuildingType&gt;            &lt;FlavorType&gt;FLAVOR_WONDER&lt;/FlavorType&gt;                   &lt;Flavor&gt;16&lt;/Flavor&gt;&lt;/Row&gt; </v>
      </c>
      <c r="BU128" s="229" t="str">
        <f t="shared" si="136"/>
        <v/>
      </c>
      <c r="BV128" s="229" t="str">
        <f t="shared" si="137"/>
        <v/>
      </c>
      <c r="BW128" s="229" t="str">
        <f t="shared" si="138"/>
        <v/>
      </c>
      <c r="BX128" s="230" t="str">
        <f t="shared" si="139"/>
        <v xml:space="preserve">&lt;Row&gt;&lt;BuildingType&gt;BUILDING_WAT_PHRA_KAEW&lt;/BuildingType&gt;            &lt;FlavorType&gt;FLAVOR_RELIGION&lt;/FlavorType&gt;                 &lt;Flavor&gt;64&lt;/Flavor&gt;&lt;/Row&gt; </v>
      </c>
    </row>
    <row r="129" spans="2:76" ht="13.7" customHeight="1" x14ac:dyDescent="0.2">
      <c r="B129" s="206"/>
      <c r="C129" s="207"/>
      <c r="D129" s="208"/>
      <c r="E129" s="208"/>
      <c r="F129" s="208"/>
      <c r="G129" s="208"/>
      <c r="H129" s="208"/>
      <c r="I129" s="208"/>
      <c r="J129" s="208"/>
      <c r="K129" s="208"/>
      <c r="L129" s="209"/>
      <c r="M129" s="208"/>
      <c r="N129" s="208"/>
      <c r="O129" s="208"/>
      <c r="P129" s="208"/>
      <c r="Q129" s="207"/>
      <c r="R129" s="210"/>
      <c r="S129" s="209"/>
      <c r="T129" s="207"/>
      <c r="U129" s="207"/>
      <c r="V129" s="208"/>
      <c r="W129" s="208"/>
      <c r="X129" s="208"/>
      <c r="Y129" s="208"/>
      <c r="Z129" s="209"/>
      <c r="AA129" s="208"/>
      <c r="AB129" s="208"/>
      <c r="AC129" s="207"/>
      <c r="AD129" s="210"/>
      <c r="AE129" s="208"/>
      <c r="AF129" s="208"/>
      <c r="AG129" s="208"/>
      <c r="AH129" s="208"/>
      <c r="AI129" s="208"/>
      <c r="AJ129" s="168"/>
      <c r="AL129" s="366" t="s">
        <v>620</v>
      </c>
      <c r="AM129" s="366"/>
      <c r="AN129" s="366"/>
      <c r="AO129" t="s">
        <v>502</v>
      </c>
      <c r="AP129" s="232"/>
      <c r="AR129" s="228" t="str">
        <f t="shared" si="107"/>
        <v/>
      </c>
      <c r="AS129" s="229" t="str">
        <f t="shared" si="108"/>
        <v/>
      </c>
      <c r="AT129" s="229" t="str">
        <f t="shared" si="109"/>
        <v/>
      </c>
      <c r="AU129" s="229" t="str">
        <f t="shared" si="110"/>
        <v/>
      </c>
      <c r="AV129" s="229" t="str">
        <f t="shared" si="111"/>
        <v/>
      </c>
      <c r="AW129" s="229" t="str">
        <f t="shared" si="112"/>
        <v/>
      </c>
      <c r="AX129" s="229" t="str">
        <f t="shared" si="113"/>
        <v/>
      </c>
      <c r="AY129" s="229" t="str">
        <f t="shared" si="114"/>
        <v/>
      </c>
      <c r="AZ129" s="229" t="str">
        <f t="shared" si="115"/>
        <v/>
      </c>
      <c r="BA129" s="229" t="str">
        <f t="shared" si="116"/>
        <v/>
      </c>
      <c r="BB129" s="229" t="str">
        <f t="shared" si="117"/>
        <v/>
      </c>
      <c r="BC129" s="229" t="str">
        <f t="shared" si="118"/>
        <v/>
      </c>
      <c r="BD129" s="229" t="str">
        <f t="shared" si="119"/>
        <v/>
      </c>
      <c r="BE129" s="229" t="str">
        <f t="shared" si="120"/>
        <v/>
      </c>
      <c r="BF129" s="229" t="str">
        <f t="shared" si="121"/>
        <v/>
      </c>
      <c r="BG129" s="229" t="str">
        <f t="shared" si="122"/>
        <v/>
      </c>
      <c r="BH129" s="229" t="str">
        <f t="shared" si="123"/>
        <v/>
      </c>
      <c r="BI129" s="229" t="str">
        <f t="shared" si="124"/>
        <v/>
      </c>
      <c r="BJ129" s="229" t="str">
        <f t="shared" si="125"/>
        <v/>
      </c>
      <c r="BK129" s="229" t="str">
        <f t="shared" si="126"/>
        <v/>
      </c>
      <c r="BL129" s="229" t="str">
        <f t="shared" si="127"/>
        <v/>
      </c>
      <c r="BM129" s="229" t="str">
        <f t="shared" si="128"/>
        <v/>
      </c>
      <c r="BN129" s="229" t="str">
        <f t="shared" si="129"/>
        <v/>
      </c>
      <c r="BO129" s="229" t="str">
        <f t="shared" si="130"/>
        <v/>
      </c>
      <c r="BP129" s="229" t="str">
        <f t="shared" si="131"/>
        <v/>
      </c>
      <c r="BQ129" s="229" t="str">
        <f t="shared" si="132"/>
        <v/>
      </c>
      <c r="BR129" s="229" t="str">
        <f t="shared" si="133"/>
        <v/>
      </c>
      <c r="BS129" s="229" t="str">
        <f t="shared" si="134"/>
        <v/>
      </c>
      <c r="BT129" s="229" t="str">
        <f t="shared" si="135"/>
        <v/>
      </c>
      <c r="BU129" s="229" t="str">
        <f t="shared" si="136"/>
        <v/>
      </c>
      <c r="BV129" s="229" t="str">
        <f t="shared" si="137"/>
        <v/>
      </c>
      <c r="BW129" s="229" t="str">
        <f t="shared" si="138"/>
        <v/>
      </c>
      <c r="BX129" s="230" t="str">
        <f t="shared" si="139"/>
        <v/>
      </c>
    </row>
    <row r="130" spans="2:76" ht="13.7" customHeight="1" x14ac:dyDescent="0.2">
      <c r="B130" s="206"/>
      <c r="C130" s="207"/>
      <c r="D130" s="208"/>
      <c r="E130" s="208"/>
      <c r="F130" s="208"/>
      <c r="G130" s="208"/>
      <c r="H130" s="208"/>
      <c r="I130" s="208"/>
      <c r="J130" s="208"/>
      <c r="K130" s="208"/>
      <c r="L130" s="209"/>
      <c r="M130" s="208"/>
      <c r="N130" s="208"/>
      <c r="O130" s="208"/>
      <c r="P130" s="208"/>
      <c r="Q130" s="207"/>
      <c r="R130" s="210"/>
      <c r="S130" s="209"/>
      <c r="T130" s="207"/>
      <c r="U130" s="207"/>
      <c r="V130" s="208"/>
      <c r="W130" s="208"/>
      <c r="X130" s="208"/>
      <c r="Y130" s="208"/>
      <c r="Z130" s="209"/>
      <c r="AA130" s="208"/>
      <c r="AB130" s="208"/>
      <c r="AC130" s="207"/>
      <c r="AD130" s="210"/>
      <c r="AE130" s="208"/>
      <c r="AF130" s="208"/>
      <c r="AG130" s="208"/>
      <c r="AH130" s="208"/>
      <c r="AI130" s="208"/>
      <c r="AJ130" s="168"/>
      <c r="AL130" s="366"/>
      <c r="AM130" s="366"/>
      <c r="AN130" s="366"/>
      <c r="AO130" t="s">
        <v>502</v>
      </c>
      <c r="AP130" s="232"/>
      <c r="AR130" s="228" t="str">
        <f t="shared" si="107"/>
        <v/>
      </c>
      <c r="AS130" s="229" t="str">
        <f t="shared" si="108"/>
        <v/>
      </c>
      <c r="AT130" s="229" t="str">
        <f t="shared" si="109"/>
        <v/>
      </c>
      <c r="AU130" s="229" t="str">
        <f t="shared" si="110"/>
        <v/>
      </c>
      <c r="AV130" s="229" t="str">
        <f t="shared" si="111"/>
        <v/>
      </c>
      <c r="AW130" s="229" t="str">
        <f t="shared" si="112"/>
        <v/>
      </c>
      <c r="AX130" s="229" t="str">
        <f t="shared" si="113"/>
        <v/>
      </c>
      <c r="AY130" s="229" t="str">
        <f t="shared" si="114"/>
        <v/>
      </c>
      <c r="AZ130" s="229" t="str">
        <f t="shared" si="115"/>
        <v/>
      </c>
      <c r="BA130" s="229" t="str">
        <f t="shared" si="116"/>
        <v/>
      </c>
      <c r="BB130" s="229" t="str">
        <f t="shared" si="117"/>
        <v/>
      </c>
      <c r="BC130" s="229" t="str">
        <f t="shared" si="118"/>
        <v/>
      </c>
      <c r="BD130" s="229" t="str">
        <f t="shared" si="119"/>
        <v/>
      </c>
      <c r="BE130" s="229" t="str">
        <f t="shared" si="120"/>
        <v/>
      </c>
      <c r="BF130" s="229" t="str">
        <f t="shared" si="121"/>
        <v/>
      </c>
      <c r="BG130" s="229" t="str">
        <f t="shared" si="122"/>
        <v/>
      </c>
      <c r="BH130" s="229" t="str">
        <f t="shared" si="123"/>
        <v/>
      </c>
      <c r="BI130" s="229" t="str">
        <f t="shared" si="124"/>
        <v/>
      </c>
      <c r="BJ130" s="229" t="str">
        <f t="shared" si="125"/>
        <v/>
      </c>
      <c r="BK130" s="229" t="str">
        <f t="shared" si="126"/>
        <v/>
      </c>
      <c r="BL130" s="229" t="str">
        <f t="shared" si="127"/>
        <v/>
      </c>
      <c r="BM130" s="229" t="str">
        <f t="shared" si="128"/>
        <v/>
      </c>
      <c r="BN130" s="229" t="str">
        <f t="shared" si="129"/>
        <v/>
      </c>
      <c r="BO130" s="229" t="str">
        <f t="shared" si="130"/>
        <v/>
      </c>
      <c r="BP130" s="229" t="str">
        <f t="shared" si="131"/>
        <v/>
      </c>
      <c r="BQ130" s="229" t="str">
        <f t="shared" si="132"/>
        <v/>
      </c>
      <c r="BR130" s="229" t="str">
        <f t="shared" si="133"/>
        <v/>
      </c>
      <c r="BS130" s="229" t="str">
        <f t="shared" si="134"/>
        <v/>
      </c>
      <c r="BT130" s="229" t="str">
        <f t="shared" si="135"/>
        <v/>
      </c>
      <c r="BU130" s="229" t="str">
        <f t="shared" si="136"/>
        <v/>
      </c>
      <c r="BV130" s="229" t="str">
        <f t="shared" si="137"/>
        <v/>
      </c>
      <c r="BW130" s="229" t="str">
        <f t="shared" si="138"/>
        <v/>
      </c>
      <c r="BX130" s="230" t="str">
        <f t="shared" si="139"/>
        <v/>
      </c>
    </row>
    <row r="131" spans="2:76" ht="13.7" customHeight="1" x14ac:dyDescent="0.2">
      <c r="B131" s="206"/>
      <c r="C131" s="207"/>
      <c r="D131" s="208"/>
      <c r="E131" s="208"/>
      <c r="F131" s="208"/>
      <c r="G131" s="208"/>
      <c r="H131" s="208"/>
      <c r="I131" s="208"/>
      <c r="J131" s="208"/>
      <c r="K131" s="208"/>
      <c r="L131" s="209"/>
      <c r="M131" s="208"/>
      <c r="N131" s="208"/>
      <c r="O131" s="208"/>
      <c r="P131" s="208"/>
      <c r="Q131" s="207"/>
      <c r="R131" s="210"/>
      <c r="S131" s="209"/>
      <c r="T131" s="207"/>
      <c r="U131" s="207"/>
      <c r="V131" s="208"/>
      <c r="W131" s="208"/>
      <c r="X131" s="208"/>
      <c r="Y131" s="208"/>
      <c r="Z131" s="209"/>
      <c r="AA131" s="208"/>
      <c r="AB131" s="208"/>
      <c r="AC131" s="207"/>
      <c r="AD131" s="210"/>
      <c r="AE131" s="208"/>
      <c r="AF131" s="208"/>
      <c r="AG131" s="208"/>
      <c r="AH131" s="208"/>
      <c r="AI131" s="208"/>
      <c r="AJ131" s="168"/>
      <c r="AL131" s="191"/>
      <c r="AM131" s="191"/>
      <c r="AN131" s="191"/>
      <c r="AR131" s="228" t="str">
        <f t="shared" si="107"/>
        <v/>
      </c>
      <c r="AS131" s="229" t="str">
        <f t="shared" si="108"/>
        <v/>
      </c>
      <c r="AT131" s="229" t="str">
        <f t="shared" si="109"/>
        <v/>
      </c>
      <c r="AU131" s="229" t="str">
        <f t="shared" si="110"/>
        <v/>
      </c>
      <c r="AV131" s="229" t="str">
        <f t="shared" si="111"/>
        <v/>
      </c>
      <c r="AW131" s="229" t="str">
        <f t="shared" si="112"/>
        <v/>
      </c>
      <c r="AX131" s="229" t="str">
        <f t="shared" si="113"/>
        <v/>
      </c>
      <c r="AY131" s="229" t="str">
        <f t="shared" si="114"/>
        <v/>
      </c>
      <c r="AZ131" s="229" t="str">
        <f t="shared" si="115"/>
        <v/>
      </c>
      <c r="BA131" s="229" t="str">
        <f t="shared" si="116"/>
        <v/>
      </c>
      <c r="BB131" s="229" t="str">
        <f t="shared" si="117"/>
        <v/>
      </c>
      <c r="BC131" s="229" t="str">
        <f t="shared" si="118"/>
        <v/>
      </c>
      <c r="BD131" s="229" t="str">
        <f t="shared" si="119"/>
        <v/>
      </c>
      <c r="BE131" s="229" t="str">
        <f t="shared" si="120"/>
        <v/>
      </c>
      <c r="BF131" s="229" t="str">
        <f t="shared" si="121"/>
        <v/>
      </c>
      <c r="BG131" s="229" t="str">
        <f t="shared" si="122"/>
        <v/>
      </c>
      <c r="BH131" s="229" t="str">
        <f t="shared" si="123"/>
        <v/>
      </c>
      <c r="BI131" s="229" t="str">
        <f t="shared" si="124"/>
        <v/>
      </c>
      <c r="BJ131" s="229" t="str">
        <f t="shared" si="125"/>
        <v/>
      </c>
      <c r="BK131" s="229" t="str">
        <f t="shared" si="126"/>
        <v/>
      </c>
      <c r="BL131" s="229" t="str">
        <f t="shared" si="127"/>
        <v/>
      </c>
      <c r="BM131" s="229" t="str">
        <f t="shared" si="128"/>
        <v/>
      </c>
      <c r="BN131" s="229" t="str">
        <f t="shared" si="129"/>
        <v/>
      </c>
      <c r="BO131" s="229" t="str">
        <f t="shared" si="130"/>
        <v/>
      </c>
      <c r="BP131" s="229" t="str">
        <f t="shared" si="131"/>
        <v/>
      </c>
      <c r="BQ131" s="229" t="str">
        <f t="shared" si="132"/>
        <v/>
      </c>
      <c r="BR131" s="229" t="str">
        <f t="shared" si="133"/>
        <v/>
      </c>
      <c r="BS131" s="229" t="str">
        <f t="shared" si="134"/>
        <v/>
      </c>
      <c r="BT131" s="229" t="str">
        <f t="shared" si="135"/>
        <v/>
      </c>
      <c r="BU131" s="229" t="str">
        <f t="shared" si="136"/>
        <v/>
      </c>
      <c r="BV131" s="229" t="str">
        <f t="shared" si="137"/>
        <v/>
      </c>
      <c r="BW131" s="229" t="str">
        <f t="shared" si="138"/>
        <v/>
      </c>
      <c r="BX131" s="230" t="str">
        <f t="shared" si="139"/>
        <v/>
      </c>
    </row>
    <row r="132" spans="2:76" ht="13.7" customHeight="1" x14ac:dyDescent="0.2">
      <c r="B132" s="206"/>
      <c r="C132" s="207"/>
      <c r="D132" s="208"/>
      <c r="E132" s="208"/>
      <c r="F132" s="208"/>
      <c r="G132" s="208"/>
      <c r="H132" s="208"/>
      <c r="I132" s="208"/>
      <c r="J132" s="208"/>
      <c r="K132" s="208"/>
      <c r="L132" s="209"/>
      <c r="M132" s="208"/>
      <c r="N132" s="208"/>
      <c r="O132" s="208"/>
      <c r="P132" s="208"/>
      <c r="Q132" s="207"/>
      <c r="R132" s="210"/>
      <c r="S132" s="209"/>
      <c r="T132" s="207"/>
      <c r="U132" s="207"/>
      <c r="V132" s="208"/>
      <c r="W132" s="208"/>
      <c r="X132" s="208"/>
      <c r="Y132" s="208"/>
      <c r="Z132" s="209"/>
      <c r="AA132" s="208"/>
      <c r="AB132" s="208"/>
      <c r="AC132" s="207"/>
      <c r="AD132" s="210"/>
      <c r="AE132" s="208"/>
      <c r="AF132" s="208"/>
      <c r="AG132" s="208"/>
      <c r="AH132" s="208"/>
      <c r="AI132" s="208"/>
      <c r="AJ132" s="168"/>
      <c r="AL132" s="191"/>
      <c r="AM132" s="191"/>
      <c r="AN132" s="191"/>
      <c r="AR132" s="233" t="str">
        <f t="shared" si="107"/>
        <v/>
      </c>
      <c r="AS132" s="234" t="str">
        <f t="shared" si="108"/>
        <v/>
      </c>
      <c r="AT132" s="234" t="str">
        <f t="shared" si="109"/>
        <v/>
      </c>
      <c r="AU132" s="234" t="str">
        <f t="shared" si="110"/>
        <v/>
      </c>
      <c r="AV132" s="234" t="str">
        <f t="shared" si="111"/>
        <v/>
      </c>
      <c r="AW132" s="234" t="str">
        <f t="shared" si="112"/>
        <v/>
      </c>
      <c r="AX132" s="234" t="str">
        <f t="shared" si="113"/>
        <v/>
      </c>
      <c r="AY132" s="234" t="str">
        <f t="shared" si="114"/>
        <v/>
      </c>
      <c r="AZ132" s="234" t="str">
        <f t="shared" si="115"/>
        <v/>
      </c>
      <c r="BA132" s="234" t="str">
        <f t="shared" si="116"/>
        <v/>
      </c>
      <c r="BB132" s="234" t="str">
        <f t="shared" si="117"/>
        <v/>
      </c>
      <c r="BC132" s="234" t="str">
        <f t="shared" si="118"/>
        <v/>
      </c>
      <c r="BD132" s="234" t="str">
        <f t="shared" si="119"/>
        <v/>
      </c>
      <c r="BE132" s="234" t="str">
        <f t="shared" si="120"/>
        <v/>
      </c>
      <c r="BF132" s="234" t="str">
        <f t="shared" si="121"/>
        <v/>
      </c>
      <c r="BG132" s="234" t="str">
        <f t="shared" si="122"/>
        <v/>
      </c>
      <c r="BH132" s="234" t="str">
        <f t="shared" si="123"/>
        <v/>
      </c>
      <c r="BI132" s="234" t="str">
        <f t="shared" si="124"/>
        <v/>
      </c>
      <c r="BJ132" s="234" t="str">
        <f t="shared" si="125"/>
        <v/>
      </c>
      <c r="BK132" s="234" t="str">
        <f t="shared" si="126"/>
        <v/>
      </c>
      <c r="BL132" s="234" t="str">
        <f t="shared" si="127"/>
        <v/>
      </c>
      <c r="BM132" s="234" t="str">
        <f t="shared" si="128"/>
        <v/>
      </c>
      <c r="BN132" s="234" t="str">
        <f t="shared" si="129"/>
        <v/>
      </c>
      <c r="BO132" s="234" t="str">
        <f t="shared" si="130"/>
        <v/>
      </c>
      <c r="BP132" s="234" t="str">
        <f t="shared" si="131"/>
        <v/>
      </c>
      <c r="BQ132" s="234" t="str">
        <f t="shared" si="132"/>
        <v/>
      </c>
      <c r="BR132" s="234" t="str">
        <f t="shared" si="133"/>
        <v/>
      </c>
      <c r="BS132" s="234" t="str">
        <f t="shared" si="134"/>
        <v/>
      </c>
      <c r="BT132" s="234" t="str">
        <f t="shared" si="135"/>
        <v/>
      </c>
      <c r="BU132" s="234" t="str">
        <f t="shared" si="136"/>
        <v/>
      </c>
      <c r="BV132" s="234" t="str">
        <f t="shared" si="137"/>
        <v/>
      </c>
      <c r="BW132" s="234" t="str">
        <f t="shared" si="138"/>
        <v/>
      </c>
      <c r="BX132" s="235" t="str">
        <f t="shared" si="139"/>
        <v/>
      </c>
    </row>
    <row r="148" spans="7:7" ht="13.7" customHeight="1" x14ac:dyDescent="0.2">
      <c r="G148" s="146" t="s">
        <v>621</v>
      </c>
    </row>
    <row r="149" spans="7:7" ht="13.7" customHeight="1" x14ac:dyDescent="0.2">
      <c r="G149" s="146" t="s">
        <v>621</v>
      </c>
    </row>
    <row r="150" spans="7:7" ht="13.7" customHeight="1" x14ac:dyDescent="0.2">
      <c r="G150" s="146" t="s">
        <v>621</v>
      </c>
    </row>
    <row r="151" spans="7:7" ht="13.7" customHeight="1" x14ac:dyDescent="0.2">
      <c r="G151" s="146" t="s">
        <v>622</v>
      </c>
    </row>
    <row r="152" spans="7:7" ht="13.7" customHeight="1" x14ac:dyDescent="0.2">
      <c r="G152" s="146" t="s">
        <v>623</v>
      </c>
    </row>
    <row r="153" spans="7:7" ht="13.7" customHeight="1" x14ac:dyDescent="0.2">
      <c r="G153" s="146" t="s">
        <v>623</v>
      </c>
    </row>
    <row r="154" spans="7:7" ht="13.7" customHeight="1" x14ac:dyDescent="0.2">
      <c r="G154" s="146" t="s">
        <v>623</v>
      </c>
    </row>
  </sheetData>
  <sheetProtection selectLockedCells="1" selectUnlockedCells="1"/>
  <mergeCells count="6">
    <mergeCell ref="AL129:AN130"/>
    <mergeCell ref="AL1:AN1"/>
    <mergeCell ref="AL78:AN78"/>
    <mergeCell ref="AL79:AN79"/>
    <mergeCell ref="AL80:AN80"/>
    <mergeCell ref="AL81:AN81"/>
  </mergeCells>
  <conditionalFormatting sqref="A3:A83 A87:A102 A107:A123 AJ3:AJ83 AJ87:AJ102 AJ107:AJ123">
    <cfRule type="cellIs" dxfId="14" priority="1" stopIfTrue="1" operator="greaterThanOrEqual">
      <formula>12</formula>
    </cfRule>
    <cfRule type="cellIs" dxfId="13" priority="2" stopIfTrue="1" operator="between">
      <formula>5</formula>
      <formula>11</formula>
    </cfRule>
    <cfRule type="cellIs" dxfId="12" priority="3" stopIfTrue="1" operator="lessThanOrEqual">
      <formula>4</formula>
    </cfRule>
  </conditionalFormatting>
  <conditionalFormatting sqref="B3:AI132">
    <cfRule type="cellIs" dxfId="11" priority="4" stopIfTrue="1" operator="greaterThanOrEqual">
      <formula>12</formula>
    </cfRule>
    <cfRule type="cellIs" priority="5" stopIfTrue="1" operator="between">
      <formula>5</formula>
      <formula>11</formula>
    </cfRule>
    <cfRule type="cellIs" dxfId="10" priority="6" stopIfTrue="1" operator="lessThanOrEqual">
      <formula>4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9"/>
  </sheetPr>
  <dimension ref="A1:AK57"/>
  <sheetViews>
    <sheetView workbookViewId="0">
      <selection activeCell="AI1" sqref="AI1"/>
    </sheetView>
  </sheetViews>
  <sheetFormatPr defaultColWidth="11.5703125" defaultRowHeight="13.7" customHeight="1" x14ac:dyDescent="0.2"/>
  <cols>
    <col min="1" max="1" width="25.5703125" style="184" customWidth="1"/>
    <col min="2" max="2" width="3.28515625" style="185" customWidth="1"/>
    <col min="3" max="20" width="3.28515625" style="146" customWidth="1"/>
    <col min="21" max="21" width="3.28515625" style="147" customWidth="1"/>
    <col min="22" max="31" width="3.28515625" style="146" customWidth="1"/>
    <col min="32" max="32" width="3.28515625" style="147" customWidth="1"/>
    <col min="33" max="36" width="3.28515625" style="146" customWidth="1"/>
    <col min="37" max="37" width="28" style="146" customWidth="1"/>
  </cols>
  <sheetData>
    <row r="1" spans="1:37" s="189" customFormat="1" ht="128.85" customHeight="1" x14ac:dyDescent="0.2">
      <c r="A1" s="186" t="s">
        <v>498</v>
      </c>
      <c r="B1" s="187" t="s">
        <v>440</v>
      </c>
      <c r="C1" s="187" t="s">
        <v>441</v>
      </c>
      <c r="D1" s="187" t="s">
        <v>442</v>
      </c>
      <c r="E1" s="187" t="s">
        <v>443</v>
      </c>
      <c r="F1" s="187" t="s">
        <v>444</v>
      </c>
      <c r="G1" s="187" t="s">
        <v>446</v>
      </c>
      <c r="H1" s="187" t="s">
        <v>450</v>
      </c>
      <c r="I1" s="187" t="s">
        <v>451</v>
      </c>
      <c r="J1" s="187" t="s">
        <v>413</v>
      </c>
      <c r="K1" s="187" t="s">
        <v>453</v>
      </c>
      <c r="L1" s="187" t="s">
        <v>454</v>
      </c>
      <c r="M1" s="187" t="s">
        <v>455</v>
      </c>
      <c r="N1" s="187" t="s">
        <v>456</v>
      </c>
      <c r="O1" s="187" t="s">
        <v>457</v>
      </c>
      <c r="P1" s="187" t="s">
        <v>126</v>
      </c>
      <c r="Q1" s="187" t="s">
        <v>460</v>
      </c>
      <c r="R1" s="187" t="s">
        <v>462</v>
      </c>
      <c r="S1" s="187" t="s">
        <v>463</v>
      </c>
      <c r="T1" s="187" t="s">
        <v>461</v>
      </c>
      <c r="U1" s="187" t="s">
        <v>307</v>
      </c>
      <c r="V1" s="187" t="s">
        <v>459</v>
      </c>
      <c r="W1" s="187" t="s">
        <v>464</v>
      </c>
      <c r="X1" s="187" t="s">
        <v>458</v>
      </c>
      <c r="Y1" s="187" t="s">
        <v>465</v>
      </c>
      <c r="Z1" s="187" t="s">
        <v>466</v>
      </c>
      <c r="AA1" s="187" t="s">
        <v>467</v>
      </c>
      <c r="AB1" s="187" t="s">
        <v>469</v>
      </c>
      <c r="AC1" s="187" t="s">
        <v>468</v>
      </c>
      <c r="AD1" s="187" t="s">
        <v>470</v>
      </c>
      <c r="AE1" s="187" t="s">
        <v>499</v>
      </c>
      <c r="AF1" s="187" t="s">
        <v>58</v>
      </c>
      <c r="AG1" s="155"/>
      <c r="AH1" s="145"/>
      <c r="AI1" s="367" t="s">
        <v>624</v>
      </c>
      <c r="AJ1" s="367"/>
      <c r="AK1" s="367"/>
    </row>
    <row r="2" spans="1:37" s="189" customFormat="1" ht="14.45" customHeight="1" x14ac:dyDescent="0.2">
      <c r="A2" s="236" t="s">
        <v>625</v>
      </c>
      <c r="B2" s="237"/>
      <c r="C2" s="237">
        <v>8</v>
      </c>
      <c r="D2" s="237">
        <v>8</v>
      </c>
      <c r="E2" s="237"/>
      <c r="F2" s="237"/>
      <c r="G2" s="237"/>
      <c r="H2" s="237"/>
      <c r="I2" s="237"/>
      <c r="J2" s="238"/>
      <c r="K2" s="237"/>
      <c r="L2" s="237"/>
      <c r="M2" s="237"/>
      <c r="N2" s="237"/>
      <c r="O2" s="239"/>
      <c r="P2" s="238">
        <v>16</v>
      </c>
      <c r="Q2" s="237"/>
      <c r="R2" s="237"/>
      <c r="S2" s="237">
        <v>4</v>
      </c>
      <c r="T2" s="237"/>
      <c r="U2" s="237"/>
      <c r="V2" s="237"/>
      <c r="W2" s="238"/>
      <c r="X2" s="237"/>
      <c r="Y2" s="237">
        <v>8</v>
      </c>
      <c r="Z2" s="237"/>
      <c r="AA2" s="239"/>
      <c r="AB2" s="237"/>
      <c r="AC2" s="237"/>
      <c r="AD2" s="237"/>
      <c r="AE2" s="237"/>
      <c r="AF2" s="237"/>
      <c r="AG2" s="168"/>
      <c r="AH2" s="147"/>
      <c r="AI2"/>
      <c r="AJ2"/>
      <c r="AK2" t="e">
        <f t="shared" ref="AK2:AK27" ca="1" si="0">STRJOIN(A31:AF31,"")</f>
        <v>#NAME?</v>
      </c>
    </row>
    <row r="3" spans="1:37" s="189" customFormat="1" ht="14.45" customHeight="1" x14ac:dyDescent="0.2">
      <c r="A3" s="236" t="s">
        <v>626</v>
      </c>
      <c r="B3" s="237"/>
      <c r="C3" s="240">
        <v>16</v>
      </c>
      <c r="D3" s="240">
        <v>16</v>
      </c>
      <c r="E3" s="240"/>
      <c r="F3" s="240"/>
      <c r="G3" s="240"/>
      <c r="H3" s="240"/>
      <c r="I3" s="240"/>
      <c r="J3" s="238"/>
      <c r="K3" s="240"/>
      <c r="L3" s="240"/>
      <c r="M3" s="240"/>
      <c r="N3" s="237"/>
      <c r="O3" s="239"/>
      <c r="P3" s="238">
        <v>32</v>
      </c>
      <c r="Q3" s="237"/>
      <c r="R3" s="237">
        <v>32</v>
      </c>
      <c r="S3" s="240"/>
      <c r="T3" s="240"/>
      <c r="U3" s="240"/>
      <c r="V3" s="240"/>
      <c r="W3" s="238"/>
      <c r="X3" s="240"/>
      <c r="Y3" s="240">
        <v>16</v>
      </c>
      <c r="Z3" s="237"/>
      <c r="AA3" s="239"/>
      <c r="AB3" s="240">
        <v>16</v>
      </c>
      <c r="AC3" s="240"/>
      <c r="AD3" s="240"/>
      <c r="AE3" s="240"/>
      <c r="AF3" s="240"/>
      <c r="AG3" s="168"/>
      <c r="AH3" s="146"/>
      <c r="AI3"/>
      <c r="AJ3"/>
      <c r="AK3" t="e">
        <f t="shared" ca="1" si="0"/>
        <v>#NAME?</v>
      </c>
    </row>
    <row r="4" spans="1:37" s="189" customFormat="1" ht="14.45" customHeight="1" x14ac:dyDescent="0.2">
      <c r="A4" s="236" t="s">
        <v>627</v>
      </c>
      <c r="B4" s="237"/>
      <c r="C4" s="240"/>
      <c r="D4" s="240"/>
      <c r="E4" s="240"/>
      <c r="F4" s="240"/>
      <c r="G4" s="240"/>
      <c r="H4" s="240"/>
      <c r="I4" s="240"/>
      <c r="J4" s="238"/>
      <c r="K4" s="240"/>
      <c r="L4" s="240"/>
      <c r="M4" s="240"/>
      <c r="N4" s="237"/>
      <c r="O4" s="239"/>
      <c r="P4" s="238">
        <v>4</v>
      </c>
      <c r="Q4" s="237"/>
      <c r="R4" s="237"/>
      <c r="S4" s="240"/>
      <c r="T4" s="240">
        <v>16</v>
      </c>
      <c r="U4" s="240"/>
      <c r="V4" s="240"/>
      <c r="W4" s="238"/>
      <c r="X4" s="240"/>
      <c r="Y4" s="240">
        <v>8</v>
      </c>
      <c r="Z4" s="237"/>
      <c r="AA4" s="239"/>
      <c r="AB4" s="240"/>
      <c r="AC4" s="240"/>
      <c r="AD4" s="240"/>
      <c r="AE4" s="240"/>
      <c r="AF4" s="240"/>
      <c r="AG4" s="168"/>
      <c r="AH4" s="146"/>
      <c r="AI4"/>
      <c r="AJ4"/>
      <c r="AK4" t="e">
        <f t="shared" ca="1" si="0"/>
        <v>#NAME?</v>
      </c>
    </row>
    <row r="5" spans="1:37" s="189" customFormat="1" ht="14.45" customHeight="1" x14ac:dyDescent="0.2">
      <c r="A5" s="236" t="s">
        <v>628</v>
      </c>
      <c r="B5" s="237"/>
      <c r="C5" s="240">
        <v>8</v>
      </c>
      <c r="D5" s="240"/>
      <c r="E5" s="240"/>
      <c r="F5" s="240"/>
      <c r="G5" s="240"/>
      <c r="H5" s="240"/>
      <c r="I5" s="240"/>
      <c r="J5" s="238"/>
      <c r="K5" s="240"/>
      <c r="L5" s="240"/>
      <c r="M5" s="240"/>
      <c r="N5" s="237"/>
      <c r="O5" s="239"/>
      <c r="P5" s="238">
        <v>4</v>
      </c>
      <c r="Q5" s="237">
        <v>8</v>
      </c>
      <c r="R5" s="237">
        <v>16</v>
      </c>
      <c r="S5" s="240"/>
      <c r="T5" s="240"/>
      <c r="U5" s="240"/>
      <c r="V5" s="240"/>
      <c r="W5" s="238"/>
      <c r="X5" s="240"/>
      <c r="Y5" s="240">
        <v>8</v>
      </c>
      <c r="Z5" s="237"/>
      <c r="AA5" s="239"/>
      <c r="AB5" s="240">
        <v>8</v>
      </c>
      <c r="AC5" s="240"/>
      <c r="AD5" s="240"/>
      <c r="AE5" s="240"/>
      <c r="AF5" s="240"/>
      <c r="AG5" s="168"/>
      <c r="AH5" s="146"/>
      <c r="AI5"/>
      <c r="AJ5"/>
      <c r="AK5" t="e">
        <f t="shared" ca="1" si="0"/>
        <v>#NAME?</v>
      </c>
    </row>
    <row r="6" spans="1:37" s="189" customFormat="1" ht="14.45" customHeight="1" x14ac:dyDescent="0.2">
      <c r="A6" s="236" t="s">
        <v>629</v>
      </c>
      <c r="B6" s="237"/>
      <c r="C6" s="240"/>
      <c r="D6" s="240"/>
      <c r="E6" s="240"/>
      <c r="F6" s="240"/>
      <c r="G6" s="240"/>
      <c r="H6" s="240"/>
      <c r="I6" s="240"/>
      <c r="J6" s="238"/>
      <c r="K6" s="240"/>
      <c r="L6" s="240"/>
      <c r="M6" s="240"/>
      <c r="N6" s="237"/>
      <c r="O6" s="239"/>
      <c r="P6" s="238">
        <v>4</v>
      </c>
      <c r="Q6" s="237"/>
      <c r="R6" s="237"/>
      <c r="S6" s="240">
        <v>16</v>
      </c>
      <c r="T6" s="240"/>
      <c r="U6" s="240">
        <v>16</v>
      </c>
      <c r="V6" s="240"/>
      <c r="W6" s="238"/>
      <c r="X6" s="240"/>
      <c r="Y6" s="240">
        <v>8</v>
      </c>
      <c r="Z6" s="237"/>
      <c r="AA6" s="239"/>
      <c r="AB6" s="240"/>
      <c r="AC6" s="240"/>
      <c r="AD6" s="240"/>
      <c r="AE6" s="240"/>
      <c r="AF6" s="240"/>
      <c r="AG6" s="168"/>
      <c r="AH6" s="146"/>
      <c r="AI6"/>
      <c r="AJ6"/>
      <c r="AK6" t="e">
        <f t="shared" ca="1" si="0"/>
        <v>#NAME?</v>
      </c>
    </row>
    <row r="7" spans="1:37" s="189" customFormat="1" ht="14.45" customHeight="1" x14ac:dyDescent="0.2">
      <c r="A7" s="219" t="s">
        <v>630</v>
      </c>
      <c r="B7" s="159"/>
      <c r="C7" s="160">
        <v>8</v>
      </c>
      <c r="D7" s="160"/>
      <c r="E7" s="160"/>
      <c r="F7" s="160"/>
      <c r="G7" s="160"/>
      <c r="H7" s="160"/>
      <c r="I7" s="160"/>
      <c r="J7" s="220"/>
      <c r="K7" s="160"/>
      <c r="L7" s="160"/>
      <c r="M7" s="160"/>
      <c r="N7" s="159"/>
      <c r="O7" s="221"/>
      <c r="P7" s="220">
        <v>4</v>
      </c>
      <c r="Q7" s="159"/>
      <c r="R7" s="159">
        <v>16</v>
      </c>
      <c r="S7" s="160"/>
      <c r="T7" s="160"/>
      <c r="U7" s="160"/>
      <c r="V7" s="160"/>
      <c r="W7" s="220"/>
      <c r="X7" s="160"/>
      <c r="Y7" s="160">
        <v>8</v>
      </c>
      <c r="Z7" s="159"/>
      <c r="AA7" s="221"/>
      <c r="AB7" s="160">
        <v>8</v>
      </c>
      <c r="AC7" s="160"/>
      <c r="AD7" s="160"/>
      <c r="AE7" s="160"/>
      <c r="AF7" s="160"/>
      <c r="AG7" s="168"/>
      <c r="AH7" s="146"/>
      <c r="AI7"/>
      <c r="AJ7"/>
      <c r="AK7" t="e">
        <f t="shared" ca="1" si="0"/>
        <v>#NAME?</v>
      </c>
    </row>
    <row r="8" spans="1:37" s="189" customFormat="1" ht="14.45" customHeight="1" x14ac:dyDescent="0.2">
      <c r="A8" s="219" t="s">
        <v>631</v>
      </c>
      <c r="B8" s="159"/>
      <c r="C8" s="160">
        <v>8</v>
      </c>
      <c r="D8" s="160"/>
      <c r="E8" s="160"/>
      <c r="F8" s="160">
        <v>16</v>
      </c>
      <c r="G8" s="160"/>
      <c r="H8" s="160"/>
      <c r="I8" s="160"/>
      <c r="J8" s="220"/>
      <c r="K8" s="160"/>
      <c r="L8" s="160"/>
      <c r="M8" s="160"/>
      <c r="N8" s="159"/>
      <c r="O8" s="221"/>
      <c r="P8" s="220">
        <v>4</v>
      </c>
      <c r="Q8" s="159"/>
      <c r="R8" s="159"/>
      <c r="S8" s="160"/>
      <c r="T8" s="160">
        <v>8</v>
      </c>
      <c r="U8" s="160"/>
      <c r="V8" s="160"/>
      <c r="W8" s="220"/>
      <c r="X8" s="160"/>
      <c r="Y8" s="160">
        <v>8</v>
      </c>
      <c r="Z8" s="159"/>
      <c r="AA8" s="221"/>
      <c r="AB8" s="160"/>
      <c r="AC8" s="160"/>
      <c r="AD8" s="160"/>
      <c r="AE8" s="160"/>
      <c r="AF8" s="160"/>
      <c r="AG8" s="168"/>
      <c r="AH8" s="146"/>
      <c r="AI8"/>
      <c r="AJ8"/>
      <c r="AK8" t="e">
        <f t="shared" ca="1" si="0"/>
        <v>#NAME?</v>
      </c>
    </row>
    <row r="9" spans="1:37" s="189" customFormat="1" ht="14.45" customHeight="1" x14ac:dyDescent="0.2">
      <c r="A9" s="219" t="s">
        <v>632</v>
      </c>
      <c r="B9" s="159"/>
      <c r="C9" s="160"/>
      <c r="D9" s="160"/>
      <c r="E9" s="160"/>
      <c r="F9" s="160"/>
      <c r="G9" s="160"/>
      <c r="H9" s="160"/>
      <c r="I9" s="160"/>
      <c r="J9" s="220"/>
      <c r="K9" s="160"/>
      <c r="L9" s="160"/>
      <c r="M9" s="160"/>
      <c r="N9" s="159"/>
      <c r="O9" s="221"/>
      <c r="P9" s="220">
        <v>8</v>
      </c>
      <c r="Q9" s="159">
        <v>16</v>
      </c>
      <c r="R9" s="159"/>
      <c r="S9" s="160">
        <v>8</v>
      </c>
      <c r="T9" s="160">
        <v>4</v>
      </c>
      <c r="U9" s="160"/>
      <c r="V9" s="160"/>
      <c r="W9" s="220"/>
      <c r="X9" s="160"/>
      <c r="Y9" s="160">
        <v>8</v>
      </c>
      <c r="Z9" s="159"/>
      <c r="AA9" s="221"/>
      <c r="AB9" s="160"/>
      <c r="AC9" s="160"/>
      <c r="AD9" s="160"/>
      <c r="AE9" s="160"/>
      <c r="AF9" s="160"/>
      <c r="AG9" s="168"/>
      <c r="AH9" s="146"/>
      <c r="AI9"/>
      <c r="AJ9"/>
      <c r="AK9" t="e">
        <f t="shared" ca="1" si="0"/>
        <v>#NAME?</v>
      </c>
    </row>
    <row r="10" spans="1:37" s="189" customFormat="1" ht="14.45" customHeight="1" x14ac:dyDescent="0.2">
      <c r="A10" s="219" t="s">
        <v>633</v>
      </c>
      <c r="B10" s="159"/>
      <c r="C10" s="160"/>
      <c r="D10" s="160"/>
      <c r="E10" s="160"/>
      <c r="F10" s="160"/>
      <c r="G10" s="160"/>
      <c r="H10" s="160"/>
      <c r="I10" s="160"/>
      <c r="J10" s="220"/>
      <c r="K10" s="160"/>
      <c r="L10" s="160"/>
      <c r="M10" s="160"/>
      <c r="N10" s="159"/>
      <c r="O10" s="221"/>
      <c r="P10" s="220">
        <v>8</v>
      </c>
      <c r="Q10" s="159">
        <v>16</v>
      </c>
      <c r="R10" s="159"/>
      <c r="S10" s="160">
        <v>8</v>
      </c>
      <c r="T10" s="160"/>
      <c r="U10" s="160"/>
      <c r="V10" s="160"/>
      <c r="W10" s="220"/>
      <c r="X10" s="160"/>
      <c r="Y10" s="160">
        <v>8</v>
      </c>
      <c r="Z10" s="159"/>
      <c r="AA10" s="221"/>
      <c r="AB10" s="160"/>
      <c r="AC10" s="160"/>
      <c r="AD10" s="160"/>
      <c r="AE10" s="160"/>
      <c r="AF10" s="160"/>
      <c r="AG10" s="168"/>
      <c r="AH10" s="146"/>
      <c r="AI10"/>
      <c r="AJ10"/>
      <c r="AK10" t="e">
        <f t="shared" ca="1" si="0"/>
        <v>#NAME?</v>
      </c>
    </row>
    <row r="11" spans="1:37" s="189" customFormat="1" ht="14.45" customHeight="1" x14ac:dyDescent="0.2">
      <c r="A11" s="236" t="s">
        <v>634</v>
      </c>
      <c r="B11" s="237"/>
      <c r="C11" s="240"/>
      <c r="D11" s="240"/>
      <c r="E11" s="240"/>
      <c r="F11" s="240"/>
      <c r="G11" s="240"/>
      <c r="H11" s="240"/>
      <c r="I11" s="240"/>
      <c r="J11" s="238"/>
      <c r="K11" s="240"/>
      <c r="L11" s="240"/>
      <c r="M11" s="240"/>
      <c r="N11" s="237"/>
      <c r="O11" s="239"/>
      <c r="P11" s="238">
        <v>8</v>
      </c>
      <c r="Q11" s="240">
        <v>16</v>
      </c>
      <c r="R11" s="237">
        <v>8</v>
      </c>
      <c r="S11" s="240">
        <v>4</v>
      </c>
      <c r="T11" s="240"/>
      <c r="U11" s="240"/>
      <c r="V11" s="240"/>
      <c r="W11" s="238"/>
      <c r="X11" s="240"/>
      <c r="Y11" s="240">
        <v>8</v>
      </c>
      <c r="Z11" s="237"/>
      <c r="AA11" s="239"/>
      <c r="AB11" s="240">
        <v>16</v>
      </c>
      <c r="AC11" s="240"/>
      <c r="AD11" s="240"/>
      <c r="AE11" s="240"/>
      <c r="AF11" s="240"/>
      <c r="AG11" s="168"/>
      <c r="AH11" s="146"/>
      <c r="AI11"/>
      <c r="AJ11"/>
      <c r="AK11" t="e">
        <f t="shared" ca="1" si="0"/>
        <v>#NAME?</v>
      </c>
    </row>
    <row r="12" spans="1:37" s="189" customFormat="1" ht="14.45" customHeight="1" x14ac:dyDescent="0.2">
      <c r="A12" s="236" t="s">
        <v>635</v>
      </c>
      <c r="B12" s="237"/>
      <c r="C12" s="240">
        <v>16</v>
      </c>
      <c r="D12" s="240"/>
      <c r="E12" s="240"/>
      <c r="F12" s="240"/>
      <c r="G12" s="240"/>
      <c r="H12" s="240"/>
      <c r="I12" s="240"/>
      <c r="J12" s="238"/>
      <c r="K12" s="240"/>
      <c r="L12" s="240"/>
      <c r="M12" s="240"/>
      <c r="N12" s="237"/>
      <c r="O12" s="239"/>
      <c r="P12" s="238">
        <v>4</v>
      </c>
      <c r="Q12" s="237"/>
      <c r="R12" s="237"/>
      <c r="S12" s="240"/>
      <c r="T12" s="240"/>
      <c r="U12" s="240"/>
      <c r="V12" s="240"/>
      <c r="W12" s="238"/>
      <c r="X12" s="240"/>
      <c r="Y12" s="240">
        <v>16</v>
      </c>
      <c r="Z12" s="237"/>
      <c r="AA12" s="239"/>
      <c r="AB12" s="240"/>
      <c r="AC12" s="240"/>
      <c r="AD12" s="240"/>
      <c r="AE12" s="240"/>
      <c r="AF12" s="240"/>
      <c r="AG12" s="168"/>
      <c r="AH12" s="146"/>
      <c r="AI12"/>
      <c r="AJ12"/>
      <c r="AK12" t="e">
        <f t="shared" ca="1" si="0"/>
        <v>#NAME?</v>
      </c>
    </row>
    <row r="13" spans="1:37" s="189" customFormat="1" ht="14.45" customHeight="1" x14ac:dyDescent="0.2">
      <c r="A13" s="236" t="s">
        <v>636</v>
      </c>
      <c r="B13" s="237"/>
      <c r="C13" s="240">
        <v>16</v>
      </c>
      <c r="D13" s="240"/>
      <c r="E13" s="240"/>
      <c r="F13" s="240"/>
      <c r="G13" s="240"/>
      <c r="H13" s="240"/>
      <c r="I13" s="240"/>
      <c r="J13" s="238"/>
      <c r="K13" s="240"/>
      <c r="L13" s="240"/>
      <c r="M13" s="240">
        <v>16</v>
      </c>
      <c r="N13" s="237"/>
      <c r="O13" s="239"/>
      <c r="P13" s="238">
        <v>4</v>
      </c>
      <c r="Q13" s="237"/>
      <c r="R13" s="237"/>
      <c r="S13" s="240"/>
      <c r="T13" s="240"/>
      <c r="U13" s="240"/>
      <c r="V13" s="240"/>
      <c r="W13" s="238"/>
      <c r="X13" s="240"/>
      <c r="Y13" s="240"/>
      <c r="Z13" s="237"/>
      <c r="AA13" s="239"/>
      <c r="AB13" s="240"/>
      <c r="AC13" s="240"/>
      <c r="AD13" s="240"/>
      <c r="AE13" s="240"/>
      <c r="AF13" s="240"/>
      <c r="AG13" s="168"/>
      <c r="AH13" s="146"/>
      <c r="AI13"/>
      <c r="AJ13"/>
      <c r="AK13" t="e">
        <f t="shared" ca="1" si="0"/>
        <v>#NAME?</v>
      </c>
    </row>
    <row r="14" spans="1:37" s="189" customFormat="1" ht="14.45" customHeight="1" x14ac:dyDescent="0.2">
      <c r="A14" s="236" t="s">
        <v>637</v>
      </c>
      <c r="B14" s="237"/>
      <c r="C14" s="240"/>
      <c r="D14" s="240"/>
      <c r="E14" s="240"/>
      <c r="F14" s="240"/>
      <c r="G14" s="240"/>
      <c r="H14" s="240"/>
      <c r="I14" s="240"/>
      <c r="J14" s="238"/>
      <c r="K14" s="240"/>
      <c r="L14" s="240"/>
      <c r="M14" s="240">
        <v>16</v>
      </c>
      <c r="N14" s="237"/>
      <c r="O14" s="239"/>
      <c r="P14" s="238">
        <v>4</v>
      </c>
      <c r="Q14" s="237">
        <v>8</v>
      </c>
      <c r="R14" s="237"/>
      <c r="S14" s="240">
        <v>4</v>
      </c>
      <c r="T14" s="240"/>
      <c r="U14" s="240"/>
      <c r="V14" s="240"/>
      <c r="W14" s="238"/>
      <c r="X14" s="240"/>
      <c r="Y14" s="240"/>
      <c r="Z14" s="237"/>
      <c r="AA14" s="239"/>
      <c r="AB14" s="240"/>
      <c r="AC14" s="240"/>
      <c r="AD14" s="240"/>
      <c r="AE14" s="240"/>
      <c r="AF14" s="240"/>
      <c r="AG14" s="168"/>
      <c r="AH14" s="146"/>
      <c r="AI14"/>
      <c r="AJ14"/>
      <c r="AK14" t="e">
        <f t="shared" ca="1" si="0"/>
        <v>#NAME?</v>
      </c>
    </row>
    <row r="15" spans="1:37" s="189" customFormat="1" ht="14.45" customHeight="1" x14ac:dyDescent="0.2">
      <c r="A15" s="219" t="s">
        <v>638</v>
      </c>
      <c r="B15" s="159"/>
      <c r="C15" s="160"/>
      <c r="D15" s="160">
        <v>16</v>
      </c>
      <c r="E15" s="160"/>
      <c r="F15" s="160"/>
      <c r="G15" s="160"/>
      <c r="H15" s="160"/>
      <c r="I15" s="160"/>
      <c r="J15" s="220"/>
      <c r="K15" s="160"/>
      <c r="L15" s="160"/>
      <c r="M15" s="160"/>
      <c r="N15" s="159"/>
      <c r="O15" s="221"/>
      <c r="P15" s="220">
        <v>4</v>
      </c>
      <c r="Q15" s="159"/>
      <c r="R15" s="159"/>
      <c r="S15" s="160"/>
      <c r="T15" s="160"/>
      <c r="U15" s="160"/>
      <c r="V15" s="160"/>
      <c r="W15" s="220"/>
      <c r="X15" s="160"/>
      <c r="Y15" s="160">
        <v>8</v>
      </c>
      <c r="Z15" s="159"/>
      <c r="AA15" s="221"/>
      <c r="AB15" s="160"/>
      <c r="AC15" s="160"/>
      <c r="AD15" s="160"/>
      <c r="AE15" s="160"/>
      <c r="AF15" s="160"/>
      <c r="AG15" s="168"/>
      <c r="AH15" s="146"/>
      <c r="AI15"/>
      <c r="AJ15"/>
      <c r="AK15" t="e">
        <f t="shared" ca="1" si="0"/>
        <v>#NAME?</v>
      </c>
    </row>
    <row r="16" spans="1:37" s="189" customFormat="1" ht="14.45" customHeight="1" x14ac:dyDescent="0.2">
      <c r="A16" s="219" t="s">
        <v>639</v>
      </c>
      <c r="B16" s="159"/>
      <c r="C16" s="160">
        <v>8</v>
      </c>
      <c r="D16" s="160"/>
      <c r="E16" s="160"/>
      <c r="F16" s="160">
        <v>16</v>
      </c>
      <c r="G16" s="160"/>
      <c r="H16" s="160"/>
      <c r="I16" s="160"/>
      <c r="J16" s="220"/>
      <c r="K16" s="160"/>
      <c r="L16" s="160"/>
      <c r="M16" s="160"/>
      <c r="N16" s="159"/>
      <c r="O16" s="221"/>
      <c r="P16" s="220">
        <v>4</v>
      </c>
      <c r="Q16" s="159"/>
      <c r="R16" s="159">
        <v>16</v>
      </c>
      <c r="S16" s="160"/>
      <c r="T16" s="160"/>
      <c r="U16" s="160"/>
      <c r="V16" s="160"/>
      <c r="W16" s="220"/>
      <c r="X16" s="160"/>
      <c r="Y16" s="160">
        <v>8</v>
      </c>
      <c r="Z16" s="159"/>
      <c r="AA16" s="221"/>
      <c r="AB16" s="160"/>
      <c r="AC16" s="160"/>
      <c r="AD16" s="160"/>
      <c r="AE16" s="160"/>
      <c r="AF16" s="160"/>
      <c r="AG16" s="168"/>
      <c r="AH16" s="147"/>
      <c r="AI16"/>
      <c r="AJ16"/>
      <c r="AK16" t="e">
        <f t="shared" ca="1" si="0"/>
        <v>#NAME?</v>
      </c>
    </row>
    <row r="17" spans="1:37" s="189" customFormat="1" ht="14.45" customHeight="1" x14ac:dyDescent="0.2">
      <c r="A17" s="219" t="s">
        <v>640</v>
      </c>
      <c r="B17" s="159"/>
      <c r="C17" s="160">
        <v>8</v>
      </c>
      <c r="D17" s="160"/>
      <c r="E17" s="160"/>
      <c r="F17" s="160">
        <v>16</v>
      </c>
      <c r="G17" s="160"/>
      <c r="H17" s="160"/>
      <c r="I17" s="160"/>
      <c r="J17" s="220"/>
      <c r="K17" s="160"/>
      <c r="L17" s="160"/>
      <c r="M17" s="160"/>
      <c r="N17" s="159"/>
      <c r="O17" s="221"/>
      <c r="P17" s="220">
        <v>4</v>
      </c>
      <c r="Q17" s="159"/>
      <c r="R17" s="159">
        <v>16</v>
      </c>
      <c r="S17" s="160"/>
      <c r="T17" s="160"/>
      <c r="U17" s="160"/>
      <c r="V17" s="160"/>
      <c r="W17" s="220"/>
      <c r="X17" s="160"/>
      <c r="Y17" s="160">
        <v>8</v>
      </c>
      <c r="Z17" s="159"/>
      <c r="AA17" s="221"/>
      <c r="AB17" s="160">
        <v>8</v>
      </c>
      <c r="AC17" s="160"/>
      <c r="AD17" s="160"/>
      <c r="AE17" s="160"/>
      <c r="AF17" s="160"/>
      <c r="AG17" s="168"/>
      <c r="AH17" s="146"/>
      <c r="AI17"/>
      <c r="AJ17"/>
      <c r="AK17" t="e">
        <f t="shared" ca="1" si="0"/>
        <v>#NAME?</v>
      </c>
    </row>
    <row r="18" spans="1:37" s="189" customFormat="1" ht="14.45" customHeight="1" x14ac:dyDescent="0.2">
      <c r="A18" s="219" t="s">
        <v>641</v>
      </c>
      <c r="B18" s="159"/>
      <c r="C18" s="160"/>
      <c r="D18" s="160"/>
      <c r="E18" s="160"/>
      <c r="F18" s="160"/>
      <c r="G18" s="160"/>
      <c r="H18" s="160"/>
      <c r="I18" s="160"/>
      <c r="J18" s="220"/>
      <c r="K18" s="160"/>
      <c r="L18" s="160"/>
      <c r="M18" s="160"/>
      <c r="N18" s="159"/>
      <c r="O18" s="221"/>
      <c r="P18" s="220">
        <v>4</v>
      </c>
      <c r="Q18" s="159"/>
      <c r="R18" s="159"/>
      <c r="S18" s="160"/>
      <c r="T18" s="160">
        <v>16</v>
      </c>
      <c r="U18" s="160"/>
      <c r="V18" s="160"/>
      <c r="W18" s="220"/>
      <c r="X18" s="160"/>
      <c r="Y18" s="160">
        <v>8</v>
      </c>
      <c r="Z18" s="159"/>
      <c r="AA18" s="221"/>
      <c r="AB18" s="160"/>
      <c r="AC18" s="160"/>
      <c r="AD18" s="160"/>
      <c r="AE18" s="160"/>
      <c r="AF18" s="160"/>
      <c r="AG18" s="168"/>
      <c r="AH18" s="146"/>
      <c r="AI18"/>
      <c r="AJ18"/>
      <c r="AK18" t="e">
        <f t="shared" ca="1" si="0"/>
        <v>#NAME?</v>
      </c>
    </row>
    <row r="19" spans="1:37" s="189" customFormat="1" ht="14.45" customHeight="1" x14ac:dyDescent="0.2">
      <c r="A19" s="236" t="s">
        <v>642</v>
      </c>
      <c r="B19" s="237"/>
      <c r="C19" s="240"/>
      <c r="D19" s="240"/>
      <c r="E19" s="240"/>
      <c r="F19" s="240"/>
      <c r="G19" s="240"/>
      <c r="H19" s="240"/>
      <c r="I19" s="240"/>
      <c r="J19" s="238"/>
      <c r="K19" s="240"/>
      <c r="L19" s="240"/>
      <c r="M19" s="240"/>
      <c r="N19" s="237"/>
      <c r="O19" s="239"/>
      <c r="P19" s="238">
        <v>4</v>
      </c>
      <c r="Q19" s="240"/>
      <c r="R19" s="237"/>
      <c r="S19" s="240"/>
      <c r="T19" s="240">
        <v>16</v>
      </c>
      <c r="U19" s="240"/>
      <c r="V19" s="240"/>
      <c r="W19" s="238"/>
      <c r="X19" s="240"/>
      <c r="Y19" s="240">
        <v>8</v>
      </c>
      <c r="Z19" s="237"/>
      <c r="AA19" s="239"/>
      <c r="AB19" s="240"/>
      <c r="AC19" s="240"/>
      <c r="AD19" s="240"/>
      <c r="AE19" s="240"/>
      <c r="AF19" s="240"/>
      <c r="AG19" s="168"/>
      <c r="AH19" s="146"/>
      <c r="AI19"/>
      <c r="AJ19"/>
      <c r="AK19" t="e">
        <f t="shared" ca="1" si="0"/>
        <v>#NAME?</v>
      </c>
    </row>
    <row r="20" spans="1:37" s="189" customFormat="1" ht="14.45" customHeight="1" x14ac:dyDescent="0.2">
      <c r="A20" s="236" t="s">
        <v>643</v>
      </c>
      <c r="B20" s="237"/>
      <c r="C20" s="240"/>
      <c r="D20" s="240"/>
      <c r="E20" s="240"/>
      <c r="F20" s="240"/>
      <c r="G20" s="240"/>
      <c r="H20" s="240"/>
      <c r="I20" s="240"/>
      <c r="J20" s="238"/>
      <c r="K20" s="240"/>
      <c r="L20" s="240"/>
      <c r="M20" s="240"/>
      <c r="N20" s="237"/>
      <c r="O20" s="239"/>
      <c r="P20" s="238">
        <v>4</v>
      </c>
      <c r="Q20" s="237"/>
      <c r="R20" s="237"/>
      <c r="S20" s="240"/>
      <c r="T20" s="240"/>
      <c r="U20" s="240"/>
      <c r="V20" s="240">
        <v>16</v>
      </c>
      <c r="W20" s="238"/>
      <c r="X20" s="240"/>
      <c r="Y20" s="240">
        <v>8</v>
      </c>
      <c r="Z20" s="237"/>
      <c r="AA20" s="239"/>
      <c r="AB20" s="240"/>
      <c r="AC20" s="240"/>
      <c r="AD20" s="240"/>
      <c r="AE20" s="240"/>
      <c r="AF20" s="240"/>
      <c r="AG20" s="168"/>
      <c r="AH20" s="146"/>
      <c r="AI20"/>
      <c r="AJ20"/>
      <c r="AK20" t="e">
        <f t="shared" ca="1" si="0"/>
        <v>#NAME?</v>
      </c>
    </row>
    <row r="21" spans="1:37" s="189" customFormat="1" ht="14.45" customHeight="1" x14ac:dyDescent="0.2">
      <c r="A21" s="236" t="s">
        <v>102</v>
      </c>
      <c r="B21" s="237"/>
      <c r="C21" s="240"/>
      <c r="D21" s="240"/>
      <c r="E21" s="240"/>
      <c r="F21" s="240"/>
      <c r="G21" s="240"/>
      <c r="H21" s="240"/>
      <c r="I21" s="240"/>
      <c r="J21" s="238"/>
      <c r="K21" s="240"/>
      <c r="L21" s="240"/>
      <c r="M21" s="240"/>
      <c r="N21" s="237"/>
      <c r="O21" s="239"/>
      <c r="P21" s="238">
        <v>4</v>
      </c>
      <c r="Q21" s="237"/>
      <c r="R21" s="237"/>
      <c r="S21" s="240"/>
      <c r="T21" s="240">
        <v>16</v>
      </c>
      <c r="U21" s="240"/>
      <c r="V21" s="240"/>
      <c r="W21" s="238"/>
      <c r="X21" s="240"/>
      <c r="Y21" s="240">
        <v>8</v>
      </c>
      <c r="Z21" s="237"/>
      <c r="AA21" s="239"/>
      <c r="AB21" s="240"/>
      <c r="AC21" s="240"/>
      <c r="AD21" s="240"/>
      <c r="AE21" s="240"/>
      <c r="AF21" s="240"/>
      <c r="AG21" s="168"/>
      <c r="AH21" s="146"/>
      <c r="AI21"/>
      <c r="AJ21"/>
      <c r="AK21" t="e">
        <f t="shared" ca="1" si="0"/>
        <v>#NAME?</v>
      </c>
    </row>
    <row r="22" spans="1:37" s="189" customFormat="1" ht="14.45" customHeight="1" x14ac:dyDescent="0.2">
      <c r="A22" s="236" t="s">
        <v>644</v>
      </c>
      <c r="B22" s="237"/>
      <c r="C22" s="240"/>
      <c r="D22" s="240"/>
      <c r="E22" s="240"/>
      <c r="F22" s="240"/>
      <c r="G22" s="240"/>
      <c r="H22" s="240"/>
      <c r="I22" s="240"/>
      <c r="J22" s="238"/>
      <c r="K22" s="240"/>
      <c r="L22" s="240"/>
      <c r="M22" s="240"/>
      <c r="N22" s="237"/>
      <c r="O22" s="239"/>
      <c r="P22" s="238"/>
      <c r="Q22" s="237"/>
      <c r="R22" s="237"/>
      <c r="S22" s="240"/>
      <c r="T22" s="240"/>
      <c r="U22" s="240"/>
      <c r="V22" s="240">
        <v>32</v>
      </c>
      <c r="W22" s="238"/>
      <c r="X22" s="240"/>
      <c r="Y22" s="240">
        <v>16</v>
      </c>
      <c r="Z22" s="237"/>
      <c r="AA22" s="239"/>
      <c r="AB22" s="240"/>
      <c r="AC22" s="240"/>
      <c r="AD22" s="240"/>
      <c r="AE22" s="240"/>
      <c r="AF22" s="240"/>
      <c r="AG22" s="168"/>
      <c r="AH22" s="146"/>
      <c r="AI22"/>
      <c r="AJ22"/>
      <c r="AK22" t="e">
        <f t="shared" ca="1" si="0"/>
        <v>#NAME?</v>
      </c>
    </row>
    <row r="23" spans="1:37" s="189" customFormat="1" ht="14.45" customHeight="1" x14ac:dyDescent="0.2">
      <c r="A23" s="219" t="s">
        <v>645</v>
      </c>
      <c r="B23" s="159"/>
      <c r="C23" s="160"/>
      <c r="D23" s="160"/>
      <c r="E23" s="160"/>
      <c r="F23" s="160"/>
      <c r="G23" s="160"/>
      <c r="H23" s="160"/>
      <c r="I23" s="160"/>
      <c r="J23" s="220"/>
      <c r="K23" s="160"/>
      <c r="L23" s="160"/>
      <c r="M23" s="160"/>
      <c r="N23" s="159"/>
      <c r="O23" s="221"/>
      <c r="P23" s="220"/>
      <c r="Q23" s="159"/>
      <c r="R23" s="159"/>
      <c r="S23" s="160"/>
      <c r="T23" s="160"/>
      <c r="U23" s="160">
        <v>32</v>
      </c>
      <c r="V23" s="160"/>
      <c r="W23" s="220"/>
      <c r="X23" s="160"/>
      <c r="Y23" s="160">
        <v>16</v>
      </c>
      <c r="Z23" s="159"/>
      <c r="AA23" s="221"/>
      <c r="AB23" s="160"/>
      <c r="AC23" s="160"/>
      <c r="AD23" s="160">
        <v>16</v>
      </c>
      <c r="AE23" s="160"/>
      <c r="AF23" s="160"/>
      <c r="AG23" s="168"/>
      <c r="AH23" s="146"/>
      <c r="AI23"/>
      <c r="AJ23"/>
      <c r="AK23" t="e">
        <f t="shared" ca="1" si="0"/>
        <v>#NAME?</v>
      </c>
    </row>
    <row r="24" spans="1:37" s="189" customFormat="1" ht="14.45" customHeight="1" x14ac:dyDescent="0.2">
      <c r="A24" s="219" t="s">
        <v>646</v>
      </c>
      <c r="B24" s="159"/>
      <c r="C24" s="160"/>
      <c r="D24" s="160"/>
      <c r="E24" s="160"/>
      <c r="F24" s="160"/>
      <c r="G24" s="160"/>
      <c r="H24" s="160"/>
      <c r="I24" s="160"/>
      <c r="J24" s="220"/>
      <c r="K24" s="160"/>
      <c r="L24" s="160"/>
      <c r="M24" s="160"/>
      <c r="N24" s="159"/>
      <c r="O24" s="221"/>
      <c r="P24" s="220"/>
      <c r="Q24" s="159"/>
      <c r="R24" s="159"/>
      <c r="S24" s="160">
        <v>32</v>
      </c>
      <c r="T24" s="160"/>
      <c r="U24" s="160"/>
      <c r="V24" s="160"/>
      <c r="W24" s="220"/>
      <c r="X24" s="160"/>
      <c r="Y24" s="160">
        <v>16</v>
      </c>
      <c r="Z24" s="159"/>
      <c r="AA24" s="221"/>
      <c r="AB24" s="160"/>
      <c r="AC24" s="160">
        <v>16</v>
      </c>
      <c r="AD24" s="160"/>
      <c r="AE24" s="160"/>
      <c r="AF24" s="160"/>
      <c r="AG24" s="168"/>
      <c r="AH24" s="146"/>
      <c r="AI24"/>
      <c r="AJ24"/>
      <c r="AK24" t="e">
        <f t="shared" ca="1" si="0"/>
        <v>#NAME?</v>
      </c>
    </row>
    <row r="25" spans="1:37" s="189" customFormat="1" ht="14.45" customHeight="1" x14ac:dyDescent="0.2">
      <c r="A25" s="219" t="s">
        <v>647</v>
      </c>
      <c r="B25" s="159"/>
      <c r="C25" s="160">
        <v>16</v>
      </c>
      <c r="D25" s="160"/>
      <c r="E25" s="160"/>
      <c r="F25" s="160"/>
      <c r="G25" s="160"/>
      <c r="H25" s="160"/>
      <c r="I25" s="160"/>
      <c r="J25" s="220"/>
      <c r="K25" s="160"/>
      <c r="L25" s="160"/>
      <c r="M25" s="160"/>
      <c r="N25" s="159"/>
      <c r="O25" s="221"/>
      <c r="P25" s="220"/>
      <c r="Q25" s="159"/>
      <c r="R25" s="159">
        <v>32</v>
      </c>
      <c r="S25" s="160"/>
      <c r="T25" s="160"/>
      <c r="U25" s="160"/>
      <c r="V25" s="160"/>
      <c r="W25" s="220"/>
      <c r="X25" s="160"/>
      <c r="Y25" s="160">
        <v>16</v>
      </c>
      <c r="Z25" s="159"/>
      <c r="AA25" s="221"/>
      <c r="AB25" s="160">
        <v>16</v>
      </c>
      <c r="AC25" s="160"/>
      <c r="AD25" s="160"/>
      <c r="AE25" s="160"/>
      <c r="AF25" s="160"/>
      <c r="AG25" s="168"/>
      <c r="AH25" s="146"/>
      <c r="AI25"/>
      <c r="AJ25"/>
      <c r="AK25" t="e">
        <f t="shared" ca="1" si="0"/>
        <v>#NAME?</v>
      </c>
    </row>
    <row r="26" spans="1:37" s="189" customFormat="1" ht="14.45" customHeight="1" x14ac:dyDescent="0.2">
      <c r="A26" s="219" t="s">
        <v>648</v>
      </c>
      <c r="B26" s="159"/>
      <c r="C26" s="160"/>
      <c r="D26" s="160">
        <v>32</v>
      </c>
      <c r="E26" s="160"/>
      <c r="F26" s="160"/>
      <c r="G26" s="160"/>
      <c r="H26" s="160"/>
      <c r="I26" s="160"/>
      <c r="J26" s="220"/>
      <c r="K26" s="160"/>
      <c r="L26" s="160"/>
      <c r="M26" s="160"/>
      <c r="N26" s="159"/>
      <c r="O26" s="221"/>
      <c r="P26" s="220"/>
      <c r="Q26" s="159"/>
      <c r="R26" s="159"/>
      <c r="S26" s="160"/>
      <c r="T26" s="160"/>
      <c r="U26" s="160"/>
      <c r="V26" s="160"/>
      <c r="W26" s="220"/>
      <c r="X26" s="160"/>
      <c r="Y26" s="160">
        <v>16</v>
      </c>
      <c r="Z26" s="159"/>
      <c r="AA26" s="221"/>
      <c r="AB26" s="160"/>
      <c r="AC26" s="160"/>
      <c r="AD26" s="160"/>
      <c r="AE26" s="160"/>
      <c r="AF26" s="160"/>
      <c r="AG26" s="168"/>
      <c r="AH26" s="146"/>
      <c r="AI26"/>
      <c r="AJ26"/>
      <c r="AK26" t="e">
        <f t="shared" ca="1" si="0"/>
        <v>#NAME?</v>
      </c>
    </row>
    <row r="27" spans="1:37" s="189" customFormat="1" ht="14.45" customHeight="1" x14ac:dyDescent="0.2">
      <c r="A27" s="236" t="s">
        <v>649</v>
      </c>
      <c r="B27" s="237"/>
      <c r="C27" s="240"/>
      <c r="D27" s="240"/>
      <c r="E27" s="240"/>
      <c r="F27" s="240"/>
      <c r="G27" s="240"/>
      <c r="H27" s="240"/>
      <c r="I27" s="240"/>
      <c r="J27" s="238"/>
      <c r="K27" s="240"/>
      <c r="L27" s="240"/>
      <c r="M27" s="240"/>
      <c r="N27" s="237"/>
      <c r="O27" s="239"/>
      <c r="P27" s="238"/>
      <c r="Q27" s="237"/>
      <c r="R27" s="237"/>
      <c r="S27" s="240"/>
      <c r="T27" s="240"/>
      <c r="U27" s="240"/>
      <c r="V27" s="240"/>
      <c r="W27" s="238"/>
      <c r="X27" s="240"/>
      <c r="Y27" s="240">
        <v>16</v>
      </c>
      <c r="Z27" s="237"/>
      <c r="AA27" s="239"/>
      <c r="AB27" s="240"/>
      <c r="AC27" s="240"/>
      <c r="AD27" s="240"/>
      <c r="AE27" s="240"/>
      <c r="AF27" s="240">
        <v>32</v>
      </c>
      <c r="AG27" s="168"/>
      <c r="AH27" s="146"/>
      <c r="AI27"/>
      <c r="AJ27"/>
      <c r="AK27" t="e">
        <f t="shared" ca="1" si="0"/>
        <v>#NAME?</v>
      </c>
    </row>
    <row r="28" spans="1:37" s="189" customFormat="1" ht="14.45" customHeight="1" x14ac:dyDescent="0.2">
      <c r="A28" s="236"/>
      <c r="B28" s="237"/>
      <c r="C28" s="240"/>
      <c r="D28" s="240"/>
      <c r="E28" s="240"/>
      <c r="F28" s="240"/>
      <c r="G28" s="240"/>
      <c r="H28" s="240"/>
      <c r="I28" s="240"/>
      <c r="J28" s="238"/>
      <c r="K28" s="240"/>
      <c r="L28" s="240"/>
      <c r="M28" s="240"/>
      <c r="N28" s="237"/>
      <c r="O28" s="239"/>
      <c r="P28" s="238"/>
      <c r="Q28" s="237"/>
      <c r="R28" s="237"/>
      <c r="S28" s="240"/>
      <c r="T28" s="240"/>
      <c r="U28" s="240"/>
      <c r="V28" s="240"/>
      <c r="W28" s="238"/>
      <c r="X28" s="240"/>
      <c r="Y28" s="240"/>
      <c r="Z28" s="237"/>
      <c r="AA28" s="239"/>
      <c r="AB28" s="240"/>
      <c r="AC28" s="240"/>
      <c r="AD28" s="240"/>
      <c r="AE28" s="240"/>
      <c r="AF28" s="240"/>
      <c r="AG28" s="168"/>
      <c r="AH28" s="146"/>
      <c r="AI28" t="str">
        <f>IF(A28=0,"","&lt;Delete BuildType=""BUILD_"&amp;UPPER($A28)&amp;""" /&gt;")</f>
        <v/>
      </c>
      <c r="AJ28"/>
      <c r="AK28"/>
    </row>
    <row r="29" spans="1:37" ht="13.7" customHeight="1" x14ac:dyDescent="0.2">
      <c r="AI29" s="368" t="s">
        <v>650</v>
      </c>
      <c r="AJ29" s="368"/>
      <c r="AK29" s="368"/>
    </row>
    <row r="30" spans="1:37" ht="13.7" customHeight="1" x14ac:dyDescent="0.2">
      <c r="AI30" s="368"/>
      <c r="AJ30" s="368"/>
      <c r="AK30" s="368"/>
    </row>
    <row r="31" spans="1:37" ht="13.7" customHeight="1" x14ac:dyDescent="0.2">
      <c r="A31" t="str">
        <f t="shared" ref="A31:A57" si="1">IF(A2=0,"","&lt;Delete BuildType=""BUILD_"&amp;UPPER($A2)&amp;""" /&gt;")</f>
        <v>&lt;Delete BuildType="BUILD_ROAD" /&gt;</v>
      </c>
      <c r="B31" s="172" t="str">
        <f t="shared" ref="B31:AF31" si="2">IF(B2=0,"","&lt;Row&gt;&lt;BuildType&gt;BUILD_"&amp;UPPER($A2)&amp;"&lt;/BuildType&gt;"&amp;REPT(" ",25-LEN($A2))&amp;"&lt;FlavorType&gt;FLAVOR_"&amp;UPPER(B$1)&amp;"&lt;/FlavorType&gt;"&amp;REPT(" ",25-LEN(B$1))&amp;"&lt;Flavor&gt;"&amp;B2&amp;"&lt;/Flavor&gt;&lt;/Row&gt;")</f>
        <v/>
      </c>
      <c r="C31" s="172" t="str">
        <f t="shared" si="2"/>
        <v>&lt;Row&gt;&lt;BuildType&gt;BUILD_ROAD&lt;/BuildType&gt;                     &lt;FlavorType&gt;FLAVOR_OFFENSE&lt;/FlavorType&gt;                  &lt;Flavor&gt;8&lt;/Flavor&gt;&lt;/Row&gt;</v>
      </c>
      <c r="D31" s="172" t="str">
        <f t="shared" si="2"/>
        <v>&lt;Row&gt;&lt;BuildType&gt;BUILD_ROAD&lt;/BuildType&gt;                     &lt;FlavorType&gt;FLAVOR_DEFENSE&lt;/FlavorType&gt;                  &lt;Flavor&gt;8&lt;/Flavor&gt;&lt;/Row&gt;</v>
      </c>
      <c r="E31" s="172" t="str">
        <f t="shared" si="2"/>
        <v/>
      </c>
      <c r="F31" s="172" t="str">
        <f t="shared" si="2"/>
        <v/>
      </c>
      <c r="G31" s="172" t="str">
        <f t="shared" si="2"/>
        <v/>
      </c>
      <c r="H31" s="172" t="str">
        <f t="shared" si="2"/>
        <v/>
      </c>
      <c r="I31" s="172" t="str">
        <f t="shared" si="2"/>
        <v/>
      </c>
      <c r="J31" s="172" t="str">
        <f t="shared" si="2"/>
        <v/>
      </c>
      <c r="K31" s="172" t="str">
        <f t="shared" si="2"/>
        <v/>
      </c>
      <c r="L31" s="172" t="str">
        <f t="shared" si="2"/>
        <v/>
      </c>
      <c r="M31" s="172" t="str">
        <f t="shared" si="2"/>
        <v/>
      </c>
      <c r="N31" s="172" t="str">
        <f t="shared" si="2"/>
        <v/>
      </c>
      <c r="O31" s="172" t="str">
        <f t="shared" si="2"/>
        <v/>
      </c>
      <c r="P31" s="172" t="str">
        <f t="shared" si="2"/>
        <v>&lt;Row&gt;&lt;BuildType&gt;BUILD_ROAD&lt;/BuildType&gt;                     &lt;FlavorType&gt;FLAVOR_EXPANSION&lt;/FlavorType&gt;                &lt;Flavor&gt;16&lt;/Flavor&gt;&lt;/Row&gt;</v>
      </c>
      <c r="Q31" s="172" t="str">
        <f t="shared" si="2"/>
        <v/>
      </c>
      <c r="R31" s="172" t="str">
        <f t="shared" si="2"/>
        <v/>
      </c>
      <c r="S31" s="172" t="str">
        <f t="shared" si="2"/>
        <v>&lt;Row&gt;&lt;BuildType&gt;BUILD_ROAD&lt;/BuildType&gt;                     &lt;FlavorType&gt;FLAVOR_GOLD&lt;/FlavorType&gt;                     &lt;Flavor&gt;4&lt;/Flavor&gt;&lt;/Row&gt;</v>
      </c>
      <c r="T31" s="172" t="str">
        <f t="shared" si="2"/>
        <v/>
      </c>
      <c r="U31" s="172" t="str">
        <f t="shared" si="2"/>
        <v/>
      </c>
      <c r="V31" s="172" t="str">
        <f t="shared" si="2"/>
        <v/>
      </c>
      <c r="W31" s="172" t="str">
        <f t="shared" si="2"/>
        <v/>
      </c>
      <c r="X31" s="172" t="str">
        <f t="shared" si="2"/>
        <v/>
      </c>
      <c r="Y31" s="172" t="str">
        <f t="shared" si="2"/>
        <v>&lt;Row&gt;&lt;BuildType&gt;BUILD_ROAD&lt;/BuildType&gt;                     &lt;FlavorType&gt;FLAVOR_TILE_IMPROVEMENT&lt;/FlavorType&gt;         &lt;Flavor&gt;8&lt;/Flavor&gt;&lt;/Row&gt;</v>
      </c>
      <c r="Z31" s="172" t="str">
        <f t="shared" si="2"/>
        <v/>
      </c>
      <c r="AA31" s="172" t="str">
        <f t="shared" si="2"/>
        <v/>
      </c>
      <c r="AB31" s="172" t="str">
        <f t="shared" si="2"/>
        <v/>
      </c>
      <c r="AC31" s="172" t="str">
        <f t="shared" si="2"/>
        <v/>
      </c>
      <c r="AD31" s="172" t="str">
        <f t="shared" si="2"/>
        <v/>
      </c>
      <c r="AE31" s="172" t="str">
        <f t="shared" si="2"/>
        <v/>
      </c>
      <c r="AF31" s="172" t="str">
        <f t="shared" si="2"/>
        <v/>
      </c>
    </row>
    <row r="32" spans="1:37" ht="13.7" customHeight="1" x14ac:dyDescent="0.2">
      <c r="A32" t="str">
        <f t="shared" si="1"/>
        <v>&lt;Delete BuildType="BUILD_RAILROAD" /&gt;</v>
      </c>
      <c r="B32" s="172" t="str">
        <f t="shared" ref="B32:AF32" si="3">IF(B3=0,"","&lt;Row&gt;&lt;BuildType&gt;BUILD_"&amp;UPPER($A3)&amp;"&lt;/BuildType&gt;"&amp;REPT(" ",25-LEN($A3))&amp;"&lt;FlavorType&gt;FLAVOR_"&amp;UPPER(B$1)&amp;"&lt;/FlavorType&gt;"&amp;REPT(" ",25-LEN(B$1))&amp;"&lt;Flavor&gt;"&amp;B3&amp;"&lt;/Flavor&gt;&lt;/Row&gt;")</f>
        <v/>
      </c>
      <c r="C32" s="172" t="str">
        <f t="shared" si="3"/>
        <v>&lt;Row&gt;&lt;BuildType&gt;BUILD_RAILROAD&lt;/BuildType&gt;                 &lt;FlavorType&gt;FLAVOR_OFFENSE&lt;/FlavorType&gt;                  &lt;Flavor&gt;16&lt;/Flavor&gt;&lt;/Row&gt;</v>
      </c>
      <c r="D32" s="172" t="str">
        <f t="shared" si="3"/>
        <v>&lt;Row&gt;&lt;BuildType&gt;BUILD_RAILROAD&lt;/BuildType&gt;                 &lt;FlavorType&gt;FLAVOR_DEFENSE&lt;/FlavorType&gt;                  &lt;Flavor&gt;16&lt;/Flavor&gt;&lt;/Row&gt;</v>
      </c>
      <c r="E32" s="172" t="str">
        <f t="shared" si="3"/>
        <v/>
      </c>
      <c r="F32" s="172" t="str">
        <f t="shared" si="3"/>
        <v/>
      </c>
      <c r="G32" s="172" t="str">
        <f t="shared" si="3"/>
        <v/>
      </c>
      <c r="H32" s="172" t="str">
        <f t="shared" si="3"/>
        <v/>
      </c>
      <c r="I32" s="172" t="str">
        <f t="shared" si="3"/>
        <v/>
      </c>
      <c r="J32" s="172" t="str">
        <f t="shared" si="3"/>
        <v/>
      </c>
      <c r="K32" s="172" t="str">
        <f t="shared" si="3"/>
        <v/>
      </c>
      <c r="L32" s="172" t="str">
        <f t="shared" si="3"/>
        <v/>
      </c>
      <c r="M32" s="172" t="str">
        <f t="shared" si="3"/>
        <v/>
      </c>
      <c r="N32" s="172" t="str">
        <f t="shared" si="3"/>
        <v/>
      </c>
      <c r="O32" s="172" t="str">
        <f t="shared" si="3"/>
        <v/>
      </c>
      <c r="P32" s="172" t="str">
        <f t="shared" si="3"/>
        <v>&lt;Row&gt;&lt;BuildType&gt;BUILD_RAILROAD&lt;/BuildType&gt;                 &lt;FlavorType&gt;FLAVOR_EXPANSION&lt;/FlavorType&gt;                &lt;Flavor&gt;32&lt;/Flavor&gt;&lt;/Row&gt;</v>
      </c>
      <c r="Q32" s="172" t="str">
        <f t="shared" si="3"/>
        <v/>
      </c>
      <c r="R32" s="172" t="str">
        <f t="shared" si="3"/>
        <v>&lt;Row&gt;&lt;BuildType&gt;BUILD_RAILROAD&lt;/BuildType&gt;                 &lt;FlavorType&gt;FLAVOR_PRODUCTION&lt;/FlavorType&gt;               &lt;Flavor&gt;32&lt;/Flavor&gt;&lt;/Row&gt;</v>
      </c>
      <c r="S32" s="172" t="str">
        <f t="shared" si="3"/>
        <v/>
      </c>
      <c r="T32" s="172" t="str">
        <f t="shared" si="3"/>
        <v/>
      </c>
      <c r="U32" s="172" t="str">
        <f t="shared" si="3"/>
        <v/>
      </c>
      <c r="V32" s="172" t="str">
        <f t="shared" si="3"/>
        <v/>
      </c>
      <c r="W32" s="172" t="str">
        <f t="shared" si="3"/>
        <v/>
      </c>
      <c r="X32" s="172" t="str">
        <f t="shared" si="3"/>
        <v/>
      </c>
      <c r="Y32" s="172" t="str">
        <f t="shared" si="3"/>
        <v>&lt;Row&gt;&lt;BuildType&gt;BUILD_RAILROAD&lt;/BuildType&gt;                 &lt;FlavorType&gt;FLAVOR_TILE_IMPROVEMENT&lt;/FlavorType&gt;         &lt;Flavor&gt;16&lt;/Flavor&gt;&lt;/Row&gt;</v>
      </c>
      <c r="Z32" s="172" t="str">
        <f t="shared" si="3"/>
        <v/>
      </c>
      <c r="AA32" s="172" t="str">
        <f t="shared" si="3"/>
        <v/>
      </c>
      <c r="AB32" s="172" t="str">
        <f t="shared" si="3"/>
        <v>&lt;Row&gt;&lt;BuildType&gt;BUILD_RAILROAD&lt;/BuildType&gt;                 &lt;FlavorType&gt;FLAVOR_WONDER&lt;/FlavorType&gt;                   &lt;Flavor&gt;16&lt;/Flavor&gt;&lt;/Row&gt;</v>
      </c>
      <c r="AC32" s="172" t="str">
        <f t="shared" si="3"/>
        <v/>
      </c>
      <c r="AD32" s="172" t="str">
        <f t="shared" si="3"/>
        <v/>
      </c>
      <c r="AE32" s="172" t="str">
        <f t="shared" si="3"/>
        <v/>
      </c>
      <c r="AF32" s="172" t="str">
        <f t="shared" si="3"/>
        <v/>
      </c>
    </row>
    <row r="33" spans="1:32" ht="13.7" customHeight="1" x14ac:dyDescent="0.2">
      <c r="A33" t="str">
        <f t="shared" si="1"/>
        <v>&lt;Delete BuildType="BUILD_FARM" /&gt;</v>
      </c>
      <c r="B33" s="172" t="str">
        <f t="shared" ref="B33:AF33" si="4">IF(B4=0,"","&lt;Row&gt;&lt;BuildType&gt;BUILD_"&amp;UPPER($A4)&amp;"&lt;/BuildType&gt;"&amp;REPT(" ",25-LEN($A4))&amp;"&lt;FlavorType&gt;FLAVOR_"&amp;UPPER(B$1)&amp;"&lt;/FlavorType&gt;"&amp;REPT(" ",25-LEN(B$1))&amp;"&lt;Flavor&gt;"&amp;B4&amp;"&lt;/Flavor&gt;&lt;/Row&gt;")</f>
        <v/>
      </c>
      <c r="C33" s="172" t="str">
        <f t="shared" si="4"/>
        <v/>
      </c>
      <c r="D33" s="172" t="str">
        <f t="shared" si="4"/>
        <v/>
      </c>
      <c r="E33" s="172" t="str">
        <f t="shared" si="4"/>
        <v/>
      </c>
      <c r="F33" s="172" t="str">
        <f t="shared" si="4"/>
        <v/>
      </c>
      <c r="G33" s="172" t="str">
        <f t="shared" si="4"/>
        <v/>
      </c>
      <c r="H33" s="172" t="str">
        <f t="shared" si="4"/>
        <v/>
      </c>
      <c r="I33" s="172" t="str">
        <f t="shared" si="4"/>
        <v/>
      </c>
      <c r="J33" s="172" t="str">
        <f t="shared" si="4"/>
        <v/>
      </c>
      <c r="K33" s="172" t="str">
        <f t="shared" si="4"/>
        <v/>
      </c>
      <c r="L33" s="172" t="str">
        <f t="shared" si="4"/>
        <v/>
      </c>
      <c r="M33" s="172" t="str">
        <f t="shared" si="4"/>
        <v/>
      </c>
      <c r="N33" s="172" t="str">
        <f t="shared" si="4"/>
        <v/>
      </c>
      <c r="O33" s="172" t="str">
        <f t="shared" si="4"/>
        <v/>
      </c>
      <c r="P33" s="172" t="str">
        <f t="shared" si="4"/>
        <v>&lt;Row&gt;&lt;BuildType&gt;BUILD_FARM&lt;/BuildType&gt;                     &lt;FlavorType&gt;FLAVOR_EXPANSION&lt;/FlavorType&gt;                &lt;Flavor&gt;4&lt;/Flavor&gt;&lt;/Row&gt;</v>
      </c>
      <c r="Q33" s="172" t="str">
        <f t="shared" si="4"/>
        <v/>
      </c>
      <c r="R33" s="172" t="str">
        <f t="shared" si="4"/>
        <v/>
      </c>
      <c r="S33" s="172" t="str">
        <f t="shared" si="4"/>
        <v/>
      </c>
      <c r="T33" s="172" t="str">
        <f t="shared" si="4"/>
        <v>&lt;Row&gt;&lt;BuildType&gt;BUILD_FARM&lt;/BuildType&gt;                     &lt;FlavorType&gt;FLAVOR_GROWTH&lt;/FlavorType&gt;                   &lt;Flavor&gt;16&lt;/Flavor&gt;&lt;/Row&gt;</v>
      </c>
      <c r="U33" s="172" t="str">
        <f t="shared" si="4"/>
        <v/>
      </c>
      <c r="V33" s="172" t="str">
        <f t="shared" si="4"/>
        <v/>
      </c>
      <c r="W33" s="172" t="str">
        <f t="shared" si="4"/>
        <v/>
      </c>
      <c r="X33" s="172" t="str">
        <f t="shared" si="4"/>
        <v/>
      </c>
      <c r="Y33" s="172" t="str">
        <f t="shared" si="4"/>
        <v>&lt;Row&gt;&lt;BuildType&gt;BUILD_FARM&lt;/BuildType&gt;                     &lt;FlavorType&gt;FLAVOR_TILE_IMPROVEMENT&lt;/FlavorType&gt;         &lt;Flavor&gt;8&lt;/Flavor&gt;&lt;/Row&gt;</v>
      </c>
      <c r="Z33" s="172" t="str">
        <f t="shared" si="4"/>
        <v/>
      </c>
      <c r="AA33" s="172" t="str">
        <f t="shared" si="4"/>
        <v/>
      </c>
      <c r="AB33" s="172" t="str">
        <f t="shared" si="4"/>
        <v/>
      </c>
      <c r="AC33" s="172" t="str">
        <f t="shared" si="4"/>
        <v/>
      </c>
      <c r="AD33" s="172" t="str">
        <f t="shared" si="4"/>
        <v/>
      </c>
      <c r="AE33" s="172" t="str">
        <f t="shared" si="4"/>
        <v/>
      </c>
      <c r="AF33" s="172" t="str">
        <f t="shared" si="4"/>
        <v/>
      </c>
    </row>
    <row r="34" spans="1:32" ht="13.7" customHeight="1" x14ac:dyDescent="0.2">
      <c r="A34" t="str">
        <f t="shared" si="1"/>
        <v>&lt;Delete BuildType="BUILD_MINE" /&gt;</v>
      </c>
      <c r="B34" s="172" t="str">
        <f t="shared" ref="B34:AF34" si="5">IF(B5=0,"","&lt;Row&gt;&lt;BuildType&gt;BUILD_"&amp;UPPER($A5)&amp;"&lt;/BuildType&gt;"&amp;REPT(" ",25-LEN($A5))&amp;"&lt;FlavorType&gt;FLAVOR_"&amp;UPPER(B$1)&amp;"&lt;/FlavorType&gt;"&amp;REPT(" ",25-LEN(B$1))&amp;"&lt;Flavor&gt;"&amp;B5&amp;"&lt;/Flavor&gt;&lt;/Row&gt;")</f>
        <v/>
      </c>
      <c r="C34" s="172" t="str">
        <f t="shared" si="5"/>
        <v>&lt;Row&gt;&lt;BuildType&gt;BUILD_MINE&lt;/BuildType&gt;                     &lt;FlavorType&gt;FLAVOR_OFFENSE&lt;/FlavorType&gt;                  &lt;Flavor&gt;8&lt;/Flavor&gt;&lt;/Row&gt;</v>
      </c>
      <c r="D34" s="172" t="str">
        <f t="shared" si="5"/>
        <v/>
      </c>
      <c r="E34" s="172" t="str">
        <f t="shared" si="5"/>
        <v/>
      </c>
      <c r="F34" s="172" t="str">
        <f t="shared" si="5"/>
        <v/>
      </c>
      <c r="G34" s="172" t="str">
        <f t="shared" si="5"/>
        <v/>
      </c>
      <c r="H34" s="172" t="str">
        <f t="shared" si="5"/>
        <v/>
      </c>
      <c r="I34" s="172" t="str">
        <f t="shared" si="5"/>
        <v/>
      </c>
      <c r="J34" s="172" t="str">
        <f t="shared" si="5"/>
        <v/>
      </c>
      <c r="K34" s="172" t="str">
        <f t="shared" si="5"/>
        <v/>
      </c>
      <c r="L34" s="172" t="str">
        <f t="shared" si="5"/>
        <v/>
      </c>
      <c r="M34" s="172" t="str">
        <f t="shared" si="5"/>
        <v/>
      </c>
      <c r="N34" s="172" t="str">
        <f t="shared" si="5"/>
        <v/>
      </c>
      <c r="O34" s="172" t="str">
        <f t="shared" si="5"/>
        <v/>
      </c>
      <c r="P34" s="172" t="str">
        <f t="shared" si="5"/>
        <v>&lt;Row&gt;&lt;BuildType&gt;BUILD_MINE&lt;/BuildType&gt;                     &lt;FlavorType&gt;FLAVOR_EXPANSION&lt;/FlavorType&gt;                &lt;Flavor&gt;4&lt;/Flavor&gt;&lt;/Row&gt;</v>
      </c>
      <c r="Q34" s="172" t="str">
        <f t="shared" si="5"/>
        <v>&lt;Row&gt;&lt;BuildType&gt;BUILD_MINE&lt;/BuildType&gt;                     &lt;FlavorType&gt;FLAVOR_HAPPINESS&lt;/FlavorType&gt;                &lt;Flavor&gt;8&lt;/Flavor&gt;&lt;/Row&gt;</v>
      </c>
      <c r="R34" s="172" t="str">
        <f t="shared" si="5"/>
        <v>&lt;Row&gt;&lt;BuildType&gt;BUILD_MINE&lt;/BuildType&gt;                     &lt;FlavorType&gt;FLAVOR_PRODUCTION&lt;/FlavorType&gt;               &lt;Flavor&gt;16&lt;/Flavor&gt;&lt;/Row&gt;</v>
      </c>
      <c r="S34" s="172" t="str">
        <f t="shared" si="5"/>
        <v/>
      </c>
      <c r="T34" s="172" t="str">
        <f t="shared" si="5"/>
        <v/>
      </c>
      <c r="U34" s="172" t="str">
        <f t="shared" si="5"/>
        <v/>
      </c>
      <c r="V34" s="172" t="str">
        <f t="shared" si="5"/>
        <v/>
      </c>
      <c r="W34" s="172" t="str">
        <f t="shared" si="5"/>
        <v/>
      </c>
      <c r="X34" s="172" t="str">
        <f t="shared" si="5"/>
        <v/>
      </c>
      <c r="Y34" s="172" t="str">
        <f t="shared" si="5"/>
        <v>&lt;Row&gt;&lt;BuildType&gt;BUILD_MINE&lt;/BuildType&gt;                     &lt;FlavorType&gt;FLAVOR_TILE_IMPROVEMENT&lt;/FlavorType&gt;         &lt;Flavor&gt;8&lt;/Flavor&gt;&lt;/Row&gt;</v>
      </c>
      <c r="Z34" s="172" t="str">
        <f t="shared" si="5"/>
        <v/>
      </c>
      <c r="AA34" s="172" t="str">
        <f t="shared" si="5"/>
        <v/>
      </c>
      <c r="AB34" s="172" t="str">
        <f t="shared" si="5"/>
        <v>&lt;Row&gt;&lt;BuildType&gt;BUILD_MINE&lt;/BuildType&gt;                     &lt;FlavorType&gt;FLAVOR_WONDER&lt;/FlavorType&gt;                   &lt;Flavor&gt;8&lt;/Flavor&gt;&lt;/Row&gt;</v>
      </c>
      <c r="AC34" s="172" t="str">
        <f t="shared" si="5"/>
        <v/>
      </c>
      <c r="AD34" s="172" t="str">
        <f t="shared" si="5"/>
        <v/>
      </c>
      <c r="AE34" s="172" t="str">
        <f t="shared" si="5"/>
        <v/>
      </c>
      <c r="AF34" s="172" t="str">
        <f t="shared" si="5"/>
        <v/>
      </c>
    </row>
    <row r="35" spans="1:32" ht="13.7" customHeight="1" x14ac:dyDescent="0.2">
      <c r="A35" t="str">
        <f t="shared" si="1"/>
        <v>&lt;Delete BuildType="BUILD_TRADING_POST" /&gt;</v>
      </c>
      <c r="B35" s="172" t="str">
        <f t="shared" ref="B35:AF35" si="6">IF(B6=0,"","&lt;Row&gt;&lt;BuildType&gt;BUILD_"&amp;UPPER($A6)&amp;"&lt;/BuildType&gt;"&amp;REPT(" ",25-LEN($A6))&amp;"&lt;FlavorType&gt;FLAVOR_"&amp;UPPER(B$1)&amp;"&lt;/FlavorType&gt;"&amp;REPT(" ",25-LEN(B$1))&amp;"&lt;Flavor&gt;"&amp;B6&amp;"&lt;/Flavor&gt;&lt;/Row&gt;")</f>
        <v/>
      </c>
      <c r="C35" s="172" t="str">
        <f t="shared" si="6"/>
        <v/>
      </c>
      <c r="D35" s="172" t="str">
        <f t="shared" si="6"/>
        <v/>
      </c>
      <c r="E35" s="172" t="str">
        <f t="shared" si="6"/>
        <v/>
      </c>
      <c r="F35" s="172" t="str">
        <f t="shared" si="6"/>
        <v/>
      </c>
      <c r="G35" s="172" t="str">
        <f t="shared" si="6"/>
        <v/>
      </c>
      <c r="H35" s="172" t="str">
        <f t="shared" si="6"/>
        <v/>
      </c>
      <c r="I35" s="172" t="str">
        <f t="shared" si="6"/>
        <v/>
      </c>
      <c r="J35" s="172" t="str">
        <f t="shared" si="6"/>
        <v/>
      </c>
      <c r="K35" s="172" t="str">
        <f t="shared" si="6"/>
        <v/>
      </c>
      <c r="L35" s="172" t="str">
        <f t="shared" si="6"/>
        <v/>
      </c>
      <c r="M35" s="172" t="str">
        <f t="shared" si="6"/>
        <v/>
      </c>
      <c r="N35" s="172" t="str">
        <f t="shared" si="6"/>
        <v/>
      </c>
      <c r="O35" s="172" t="str">
        <f t="shared" si="6"/>
        <v/>
      </c>
      <c r="P35" s="172" t="str">
        <f t="shared" si="6"/>
        <v>&lt;Row&gt;&lt;BuildType&gt;BUILD_TRADING_POST&lt;/BuildType&gt;             &lt;FlavorType&gt;FLAVOR_EXPANSION&lt;/FlavorType&gt;                &lt;Flavor&gt;4&lt;/Flavor&gt;&lt;/Row&gt;</v>
      </c>
      <c r="Q35" s="172" t="str">
        <f t="shared" si="6"/>
        <v/>
      </c>
      <c r="R35" s="172" t="str">
        <f t="shared" si="6"/>
        <v/>
      </c>
      <c r="S35" s="172" t="str">
        <f t="shared" si="6"/>
        <v>&lt;Row&gt;&lt;BuildType&gt;BUILD_TRADING_POST&lt;/BuildType&gt;             &lt;FlavorType&gt;FLAVOR_GOLD&lt;/FlavorType&gt;                     &lt;Flavor&gt;16&lt;/Flavor&gt;&lt;/Row&gt;</v>
      </c>
      <c r="T35" s="172" t="str">
        <f t="shared" si="6"/>
        <v/>
      </c>
      <c r="U35" s="172" t="str">
        <f t="shared" si="6"/>
        <v>&lt;Row&gt;&lt;BuildType&gt;BUILD_TRADING_POST&lt;/BuildType&gt;             &lt;FlavorType&gt;FLAVOR_SCIENCE&lt;/FlavorType&gt;                  &lt;Flavor&gt;16&lt;/Flavor&gt;&lt;/Row&gt;</v>
      </c>
      <c r="V35" s="172" t="str">
        <f t="shared" si="6"/>
        <v/>
      </c>
      <c r="W35" s="172" t="str">
        <f t="shared" si="6"/>
        <v/>
      </c>
      <c r="X35" s="172" t="str">
        <f t="shared" si="6"/>
        <v/>
      </c>
      <c r="Y35" s="172" t="str">
        <f t="shared" si="6"/>
        <v>&lt;Row&gt;&lt;BuildType&gt;BUILD_TRADING_POST&lt;/BuildType&gt;             &lt;FlavorType&gt;FLAVOR_TILE_IMPROVEMENT&lt;/FlavorType&gt;         &lt;Flavor&gt;8&lt;/Flavor&gt;&lt;/Row&gt;</v>
      </c>
      <c r="Z35" s="172" t="str">
        <f t="shared" si="6"/>
        <v/>
      </c>
      <c r="AA35" s="172" t="str">
        <f t="shared" si="6"/>
        <v/>
      </c>
      <c r="AB35" s="172" t="str">
        <f t="shared" si="6"/>
        <v/>
      </c>
      <c r="AC35" s="172" t="str">
        <f t="shared" si="6"/>
        <v/>
      </c>
      <c r="AD35" s="172" t="str">
        <f t="shared" si="6"/>
        <v/>
      </c>
      <c r="AE35" s="172" t="str">
        <f t="shared" si="6"/>
        <v/>
      </c>
      <c r="AF35" s="172" t="str">
        <f t="shared" si="6"/>
        <v/>
      </c>
    </row>
    <row r="36" spans="1:32" ht="13.7" customHeight="1" x14ac:dyDescent="0.2">
      <c r="A36" t="str">
        <f t="shared" si="1"/>
        <v>&lt;Delete BuildType="BUILD_LUMBERMILL" /&gt;</v>
      </c>
      <c r="B36" s="172" t="str">
        <f t="shared" ref="B36:AF36" si="7">IF(B7=0,"","&lt;Row&gt;&lt;BuildType&gt;BUILD_"&amp;UPPER($A7)&amp;"&lt;/BuildType&gt;"&amp;REPT(" ",25-LEN($A7))&amp;"&lt;FlavorType&gt;FLAVOR_"&amp;UPPER(B$1)&amp;"&lt;/FlavorType&gt;"&amp;REPT(" ",25-LEN(B$1))&amp;"&lt;Flavor&gt;"&amp;B7&amp;"&lt;/Flavor&gt;&lt;/Row&gt;")</f>
        <v/>
      </c>
      <c r="C36" s="172" t="str">
        <f t="shared" si="7"/>
        <v>&lt;Row&gt;&lt;BuildType&gt;BUILD_LUMBERMILL&lt;/BuildType&gt;               &lt;FlavorType&gt;FLAVOR_OFFENSE&lt;/FlavorType&gt;                  &lt;Flavor&gt;8&lt;/Flavor&gt;&lt;/Row&gt;</v>
      </c>
      <c r="D36" s="172" t="str">
        <f t="shared" si="7"/>
        <v/>
      </c>
      <c r="E36" s="172" t="str">
        <f t="shared" si="7"/>
        <v/>
      </c>
      <c r="F36" s="172" t="str">
        <f t="shared" si="7"/>
        <v/>
      </c>
      <c r="G36" s="172" t="str">
        <f t="shared" si="7"/>
        <v/>
      </c>
      <c r="H36" s="172" t="str">
        <f t="shared" si="7"/>
        <v/>
      </c>
      <c r="I36" s="172" t="str">
        <f t="shared" si="7"/>
        <v/>
      </c>
      <c r="J36" s="172" t="str">
        <f t="shared" si="7"/>
        <v/>
      </c>
      <c r="K36" s="172" t="str">
        <f t="shared" si="7"/>
        <v/>
      </c>
      <c r="L36" s="172" t="str">
        <f t="shared" si="7"/>
        <v/>
      </c>
      <c r="M36" s="172" t="str">
        <f t="shared" si="7"/>
        <v/>
      </c>
      <c r="N36" s="172" t="str">
        <f t="shared" si="7"/>
        <v/>
      </c>
      <c r="O36" s="172" t="str">
        <f t="shared" si="7"/>
        <v/>
      </c>
      <c r="P36" s="172" t="str">
        <f t="shared" si="7"/>
        <v>&lt;Row&gt;&lt;BuildType&gt;BUILD_LUMBERMILL&lt;/BuildType&gt;               &lt;FlavorType&gt;FLAVOR_EXPANSION&lt;/FlavorType&gt;                &lt;Flavor&gt;4&lt;/Flavor&gt;&lt;/Row&gt;</v>
      </c>
      <c r="Q36" s="172" t="str">
        <f t="shared" si="7"/>
        <v/>
      </c>
      <c r="R36" s="172" t="str">
        <f t="shared" si="7"/>
        <v>&lt;Row&gt;&lt;BuildType&gt;BUILD_LUMBERMILL&lt;/BuildType&gt;               &lt;FlavorType&gt;FLAVOR_PRODUCTION&lt;/FlavorType&gt;               &lt;Flavor&gt;16&lt;/Flavor&gt;&lt;/Row&gt;</v>
      </c>
      <c r="S36" s="172" t="str">
        <f t="shared" si="7"/>
        <v/>
      </c>
      <c r="T36" s="172" t="str">
        <f t="shared" si="7"/>
        <v/>
      </c>
      <c r="U36" s="172" t="str">
        <f t="shared" si="7"/>
        <v/>
      </c>
      <c r="V36" s="172" t="str">
        <f t="shared" si="7"/>
        <v/>
      </c>
      <c r="W36" s="172" t="str">
        <f t="shared" si="7"/>
        <v/>
      </c>
      <c r="X36" s="172" t="str">
        <f t="shared" si="7"/>
        <v/>
      </c>
      <c r="Y36" s="172" t="str">
        <f t="shared" si="7"/>
        <v>&lt;Row&gt;&lt;BuildType&gt;BUILD_LUMBERMILL&lt;/BuildType&gt;               &lt;FlavorType&gt;FLAVOR_TILE_IMPROVEMENT&lt;/FlavorType&gt;         &lt;Flavor&gt;8&lt;/Flavor&gt;&lt;/Row&gt;</v>
      </c>
      <c r="Z36" s="172" t="str">
        <f t="shared" si="7"/>
        <v/>
      </c>
      <c r="AA36" s="172" t="str">
        <f t="shared" si="7"/>
        <v/>
      </c>
      <c r="AB36" s="172" t="str">
        <f t="shared" si="7"/>
        <v>&lt;Row&gt;&lt;BuildType&gt;BUILD_LUMBERMILL&lt;/BuildType&gt;               &lt;FlavorType&gt;FLAVOR_WONDER&lt;/FlavorType&gt;                   &lt;Flavor&gt;8&lt;/Flavor&gt;&lt;/Row&gt;</v>
      </c>
      <c r="AC36" s="172" t="str">
        <f t="shared" si="7"/>
        <v/>
      </c>
      <c r="AD36" s="172" t="str">
        <f t="shared" si="7"/>
        <v/>
      </c>
      <c r="AE36" s="172" t="str">
        <f t="shared" si="7"/>
        <v/>
      </c>
      <c r="AF36" s="172" t="str">
        <f t="shared" si="7"/>
        <v/>
      </c>
    </row>
    <row r="37" spans="1:32" ht="13.7" customHeight="1" x14ac:dyDescent="0.2">
      <c r="A37" t="str">
        <f t="shared" si="1"/>
        <v>&lt;Delete BuildType="BUILD_PASTURE" /&gt;</v>
      </c>
      <c r="B37" s="172" t="str">
        <f t="shared" ref="B37:AF37" si="8">IF(B8=0,"","&lt;Row&gt;&lt;BuildType&gt;BUILD_"&amp;UPPER($A8)&amp;"&lt;/BuildType&gt;"&amp;REPT(" ",25-LEN($A8))&amp;"&lt;FlavorType&gt;FLAVOR_"&amp;UPPER(B$1)&amp;"&lt;/FlavorType&gt;"&amp;REPT(" ",25-LEN(B$1))&amp;"&lt;Flavor&gt;"&amp;B8&amp;"&lt;/Flavor&gt;&lt;/Row&gt;")</f>
        <v/>
      </c>
      <c r="C37" s="172" t="str">
        <f t="shared" si="8"/>
        <v>&lt;Row&gt;&lt;BuildType&gt;BUILD_PASTURE&lt;/BuildType&gt;                  &lt;FlavorType&gt;FLAVOR_OFFENSE&lt;/FlavorType&gt;                  &lt;Flavor&gt;8&lt;/Flavor&gt;&lt;/Row&gt;</v>
      </c>
      <c r="D37" s="172" t="str">
        <f t="shared" si="8"/>
        <v/>
      </c>
      <c r="E37" s="172" t="str">
        <f t="shared" si="8"/>
        <v/>
      </c>
      <c r="F37" s="172" t="str">
        <f t="shared" si="8"/>
        <v>&lt;Row&gt;&lt;BuildType&gt;BUILD_PASTURE&lt;/BuildType&gt;                  &lt;FlavorType&gt;FLAVOR_MOBILE&lt;/FlavorType&gt;                   &lt;Flavor&gt;16&lt;/Flavor&gt;&lt;/Row&gt;</v>
      </c>
      <c r="G37" s="172" t="str">
        <f t="shared" si="8"/>
        <v/>
      </c>
      <c r="H37" s="172" t="str">
        <f t="shared" si="8"/>
        <v/>
      </c>
      <c r="I37" s="172" t="str">
        <f t="shared" si="8"/>
        <v/>
      </c>
      <c r="J37" s="172" t="str">
        <f t="shared" si="8"/>
        <v/>
      </c>
      <c r="K37" s="172" t="str">
        <f t="shared" si="8"/>
        <v/>
      </c>
      <c r="L37" s="172" t="str">
        <f t="shared" si="8"/>
        <v/>
      </c>
      <c r="M37" s="172" t="str">
        <f t="shared" si="8"/>
        <v/>
      </c>
      <c r="N37" s="172" t="str">
        <f t="shared" si="8"/>
        <v/>
      </c>
      <c r="O37" s="172" t="str">
        <f t="shared" si="8"/>
        <v/>
      </c>
      <c r="P37" s="172" t="str">
        <f t="shared" si="8"/>
        <v>&lt;Row&gt;&lt;BuildType&gt;BUILD_PASTURE&lt;/BuildType&gt;                  &lt;FlavorType&gt;FLAVOR_EXPANSION&lt;/FlavorType&gt;                &lt;Flavor&gt;4&lt;/Flavor&gt;&lt;/Row&gt;</v>
      </c>
      <c r="Q37" s="172" t="str">
        <f t="shared" si="8"/>
        <v/>
      </c>
      <c r="R37" s="172" t="str">
        <f t="shared" si="8"/>
        <v/>
      </c>
      <c r="S37" s="172" t="str">
        <f t="shared" si="8"/>
        <v/>
      </c>
      <c r="T37" s="172" t="str">
        <f t="shared" si="8"/>
        <v>&lt;Row&gt;&lt;BuildType&gt;BUILD_PASTURE&lt;/BuildType&gt;                  &lt;FlavorType&gt;FLAVOR_GROWTH&lt;/FlavorType&gt;                   &lt;Flavor&gt;8&lt;/Flavor&gt;&lt;/Row&gt;</v>
      </c>
      <c r="U37" s="172" t="str">
        <f t="shared" si="8"/>
        <v/>
      </c>
      <c r="V37" s="172" t="str">
        <f t="shared" si="8"/>
        <v/>
      </c>
      <c r="W37" s="172" t="str">
        <f t="shared" si="8"/>
        <v/>
      </c>
      <c r="X37" s="172" t="str">
        <f t="shared" si="8"/>
        <v/>
      </c>
      <c r="Y37" s="172" t="str">
        <f t="shared" si="8"/>
        <v>&lt;Row&gt;&lt;BuildType&gt;BUILD_PASTURE&lt;/BuildType&gt;                  &lt;FlavorType&gt;FLAVOR_TILE_IMPROVEMENT&lt;/FlavorType&gt;         &lt;Flavor&gt;8&lt;/Flavor&gt;&lt;/Row&gt;</v>
      </c>
      <c r="Z37" s="172" t="str">
        <f t="shared" si="8"/>
        <v/>
      </c>
      <c r="AA37" s="172" t="str">
        <f t="shared" si="8"/>
        <v/>
      </c>
      <c r="AB37" s="172" t="str">
        <f t="shared" si="8"/>
        <v/>
      </c>
      <c r="AC37" s="172" t="str">
        <f t="shared" si="8"/>
        <v/>
      </c>
      <c r="AD37" s="172" t="str">
        <f t="shared" si="8"/>
        <v/>
      </c>
      <c r="AE37" s="172" t="str">
        <f t="shared" si="8"/>
        <v/>
      </c>
      <c r="AF37" s="172" t="str">
        <f t="shared" si="8"/>
        <v/>
      </c>
    </row>
    <row r="38" spans="1:32" ht="13.7" customHeight="1" x14ac:dyDescent="0.2">
      <c r="A38" t="str">
        <f t="shared" si="1"/>
        <v>&lt;Delete BuildType="BUILD_CAMP" /&gt;</v>
      </c>
      <c r="B38" s="172" t="str">
        <f t="shared" ref="B38:AF38" si="9">IF(B9=0,"","&lt;Row&gt;&lt;BuildType&gt;BUILD_"&amp;UPPER($A9)&amp;"&lt;/BuildType&gt;"&amp;REPT(" ",25-LEN($A9))&amp;"&lt;FlavorType&gt;FLAVOR_"&amp;UPPER(B$1)&amp;"&lt;/FlavorType&gt;"&amp;REPT(" ",25-LEN(B$1))&amp;"&lt;Flavor&gt;"&amp;B9&amp;"&lt;/Flavor&gt;&lt;/Row&gt;")</f>
        <v/>
      </c>
      <c r="C38" s="172" t="str">
        <f t="shared" si="9"/>
        <v/>
      </c>
      <c r="D38" s="172" t="str">
        <f t="shared" si="9"/>
        <v/>
      </c>
      <c r="E38" s="172" t="str">
        <f t="shared" si="9"/>
        <v/>
      </c>
      <c r="F38" s="172" t="str">
        <f t="shared" si="9"/>
        <v/>
      </c>
      <c r="G38" s="172" t="str">
        <f t="shared" si="9"/>
        <v/>
      </c>
      <c r="H38" s="172" t="str">
        <f t="shared" si="9"/>
        <v/>
      </c>
      <c r="I38" s="172" t="str">
        <f t="shared" si="9"/>
        <v/>
      </c>
      <c r="J38" s="172" t="str">
        <f t="shared" si="9"/>
        <v/>
      </c>
      <c r="K38" s="172" t="str">
        <f t="shared" si="9"/>
        <v/>
      </c>
      <c r="L38" s="172" t="str">
        <f t="shared" si="9"/>
        <v/>
      </c>
      <c r="M38" s="172" t="str">
        <f t="shared" si="9"/>
        <v/>
      </c>
      <c r="N38" s="172" t="str">
        <f t="shared" si="9"/>
        <v/>
      </c>
      <c r="O38" s="172" t="str">
        <f t="shared" si="9"/>
        <v/>
      </c>
      <c r="P38" s="172" t="str">
        <f t="shared" si="9"/>
        <v>&lt;Row&gt;&lt;BuildType&gt;BUILD_CAMP&lt;/BuildType&gt;                     &lt;FlavorType&gt;FLAVOR_EXPANSION&lt;/FlavorType&gt;                &lt;Flavor&gt;8&lt;/Flavor&gt;&lt;/Row&gt;</v>
      </c>
      <c r="Q38" s="172" t="str">
        <f t="shared" si="9"/>
        <v>&lt;Row&gt;&lt;BuildType&gt;BUILD_CAMP&lt;/BuildType&gt;                     &lt;FlavorType&gt;FLAVOR_HAPPINESS&lt;/FlavorType&gt;                &lt;Flavor&gt;16&lt;/Flavor&gt;&lt;/Row&gt;</v>
      </c>
      <c r="R38" s="172" t="str">
        <f t="shared" si="9"/>
        <v/>
      </c>
      <c r="S38" s="172" t="str">
        <f t="shared" si="9"/>
        <v>&lt;Row&gt;&lt;BuildType&gt;BUILD_CAMP&lt;/BuildType&gt;                     &lt;FlavorType&gt;FLAVOR_GOLD&lt;/FlavorType&gt;                     &lt;Flavor&gt;8&lt;/Flavor&gt;&lt;/Row&gt;</v>
      </c>
      <c r="T38" s="172" t="str">
        <f t="shared" si="9"/>
        <v>&lt;Row&gt;&lt;BuildType&gt;BUILD_CAMP&lt;/BuildType&gt;                     &lt;FlavorType&gt;FLAVOR_GROWTH&lt;/FlavorType&gt;                   &lt;Flavor&gt;4&lt;/Flavor&gt;&lt;/Row&gt;</v>
      </c>
      <c r="U38" s="172" t="str">
        <f t="shared" si="9"/>
        <v/>
      </c>
      <c r="V38" s="172" t="str">
        <f t="shared" si="9"/>
        <v/>
      </c>
      <c r="W38" s="172" t="str">
        <f t="shared" si="9"/>
        <v/>
      </c>
      <c r="X38" s="172" t="str">
        <f t="shared" si="9"/>
        <v/>
      </c>
      <c r="Y38" s="172" t="str">
        <f t="shared" si="9"/>
        <v>&lt;Row&gt;&lt;BuildType&gt;BUILD_CAMP&lt;/BuildType&gt;                     &lt;FlavorType&gt;FLAVOR_TILE_IMPROVEMENT&lt;/FlavorType&gt;         &lt;Flavor&gt;8&lt;/Flavor&gt;&lt;/Row&gt;</v>
      </c>
      <c r="Z38" s="172" t="str">
        <f t="shared" si="9"/>
        <v/>
      </c>
      <c r="AA38" s="172" t="str">
        <f t="shared" si="9"/>
        <v/>
      </c>
      <c r="AB38" s="172" t="str">
        <f t="shared" si="9"/>
        <v/>
      </c>
      <c r="AC38" s="172" t="str">
        <f t="shared" si="9"/>
        <v/>
      </c>
      <c r="AD38" s="172" t="str">
        <f t="shared" si="9"/>
        <v/>
      </c>
      <c r="AE38" s="172" t="str">
        <f t="shared" si="9"/>
        <v/>
      </c>
      <c r="AF38" s="172" t="str">
        <f t="shared" si="9"/>
        <v/>
      </c>
    </row>
    <row r="39" spans="1:32" ht="13.7" customHeight="1" x14ac:dyDescent="0.2">
      <c r="A39" t="str">
        <f t="shared" si="1"/>
        <v>&lt;Delete BuildType="BUILD_PLANTATION" /&gt;</v>
      </c>
      <c r="B39" s="172" t="str">
        <f t="shared" ref="B39:AF39" si="10">IF(B10=0,"","&lt;Row&gt;&lt;BuildType&gt;BUILD_"&amp;UPPER($A10)&amp;"&lt;/BuildType&gt;"&amp;REPT(" ",25-LEN($A10))&amp;"&lt;FlavorType&gt;FLAVOR_"&amp;UPPER(B$1)&amp;"&lt;/FlavorType&gt;"&amp;REPT(" ",25-LEN(B$1))&amp;"&lt;Flavor&gt;"&amp;B10&amp;"&lt;/Flavor&gt;&lt;/Row&gt;")</f>
        <v/>
      </c>
      <c r="C39" s="172" t="str">
        <f t="shared" si="10"/>
        <v/>
      </c>
      <c r="D39" s="172" t="str">
        <f t="shared" si="10"/>
        <v/>
      </c>
      <c r="E39" s="172" t="str">
        <f t="shared" si="10"/>
        <v/>
      </c>
      <c r="F39" s="172" t="str">
        <f t="shared" si="10"/>
        <v/>
      </c>
      <c r="G39" s="172" t="str">
        <f t="shared" si="10"/>
        <v/>
      </c>
      <c r="H39" s="172" t="str">
        <f t="shared" si="10"/>
        <v/>
      </c>
      <c r="I39" s="172" t="str">
        <f t="shared" si="10"/>
        <v/>
      </c>
      <c r="J39" s="172" t="str">
        <f t="shared" si="10"/>
        <v/>
      </c>
      <c r="K39" s="172" t="str">
        <f t="shared" si="10"/>
        <v/>
      </c>
      <c r="L39" s="172" t="str">
        <f t="shared" si="10"/>
        <v/>
      </c>
      <c r="M39" s="172" t="str">
        <f t="shared" si="10"/>
        <v/>
      </c>
      <c r="N39" s="172" t="str">
        <f t="shared" si="10"/>
        <v/>
      </c>
      <c r="O39" s="172" t="str">
        <f t="shared" si="10"/>
        <v/>
      </c>
      <c r="P39" s="172" t="str">
        <f t="shared" si="10"/>
        <v>&lt;Row&gt;&lt;BuildType&gt;BUILD_PLANTATION&lt;/BuildType&gt;               &lt;FlavorType&gt;FLAVOR_EXPANSION&lt;/FlavorType&gt;                &lt;Flavor&gt;8&lt;/Flavor&gt;&lt;/Row&gt;</v>
      </c>
      <c r="Q39" s="172" t="str">
        <f t="shared" si="10"/>
        <v>&lt;Row&gt;&lt;BuildType&gt;BUILD_PLANTATION&lt;/BuildType&gt;               &lt;FlavorType&gt;FLAVOR_HAPPINESS&lt;/FlavorType&gt;                &lt;Flavor&gt;16&lt;/Flavor&gt;&lt;/Row&gt;</v>
      </c>
      <c r="R39" s="172" t="str">
        <f t="shared" si="10"/>
        <v/>
      </c>
      <c r="S39" s="172" t="str">
        <f t="shared" si="10"/>
        <v>&lt;Row&gt;&lt;BuildType&gt;BUILD_PLANTATION&lt;/BuildType&gt;               &lt;FlavorType&gt;FLAVOR_GOLD&lt;/FlavorType&gt;                     &lt;Flavor&gt;8&lt;/Flavor&gt;&lt;/Row&gt;</v>
      </c>
      <c r="T39" s="172" t="str">
        <f t="shared" si="10"/>
        <v/>
      </c>
      <c r="U39" s="172" t="str">
        <f t="shared" si="10"/>
        <v/>
      </c>
      <c r="V39" s="172" t="str">
        <f t="shared" si="10"/>
        <v/>
      </c>
      <c r="W39" s="172" t="str">
        <f t="shared" si="10"/>
        <v/>
      </c>
      <c r="X39" s="172" t="str">
        <f t="shared" si="10"/>
        <v/>
      </c>
      <c r="Y39" s="172" t="str">
        <f t="shared" si="10"/>
        <v>&lt;Row&gt;&lt;BuildType&gt;BUILD_PLANTATION&lt;/BuildType&gt;               &lt;FlavorType&gt;FLAVOR_TILE_IMPROVEMENT&lt;/FlavorType&gt;         &lt;Flavor&gt;8&lt;/Flavor&gt;&lt;/Row&gt;</v>
      </c>
      <c r="Z39" s="172" t="str">
        <f t="shared" si="10"/>
        <v/>
      </c>
      <c r="AA39" s="172" t="str">
        <f t="shared" si="10"/>
        <v/>
      </c>
      <c r="AB39" s="172" t="str">
        <f t="shared" si="10"/>
        <v/>
      </c>
      <c r="AC39" s="172" t="str">
        <f t="shared" si="10"/>
        <v/>
      </c>
      <c r="AD39" s="172" t="str">
        <f t="shared" si="10"/>
        <v/>
      </c>
      <c r="AE39" s="172" t="str">
        <f t="shared" si="10"/>
        <v/>
      </c>
      <c r="AF39" s="172" t="str">
        <f t="shared" si="10"/>
        <v/>
      </c>
    </row>
    <row r="40" spans="1:32" ht="13.7" customHeight="1" x14ac:dyDescent="0.2">
      <c r="A40" t="str">
        <f t="shared" si="1"/>
        <v>&lt;Delete BuildType="BUILD_QUARRY" /&gt;</v>
      </c>
      <c r="B40" s="172" t="str">
        <f t="shared" ref="B40:AF40" si="11">IF(B11=0,"","&lt;Row&gt;&lt;BuildType&gt;BUILD_"&amp;UPPER($A11)&amp;"&lt;/BuildType&gt;"&amp;REPT(" ",25-LEN($A11))&amp;"&lt;FlavorType&gt;FLAVOR_"&amp;UPPER(B$1)&amp;"&lt;/FlavorType&gt;"&amp;REPT(" ",25-LEN(B$1))&amp;"&lt;Flavor&gt;"&amp;B11&amp;"&lt;/Flavor&gt;&lt;/Row&gt;")</f>
        <v/>
      </c>
      <c r="C40" s="172" t="str">
        <f t="shared" si="11"/>
        <v/>
      </c>
      <c r="D40" s="172" t="str">
        <f t="shared" si="11"/>
        <v/>
      </c>
      <c r="E40" s="172" t="str">
        <f t="shared" si="11"/>
        <v/>
      </c>
      <c r="F40" s="172" t="str">
        <f t="shared" si="11"/>
        <v/>
      </c>
      <c r="G40" s="172" t="str">
        <f t="shared" si="11"/>
        <v/>
      </c>
      <c r="H40" s="172" t="str">
        <f t="shared" si="11"/>
        <v/>
      </c>
      <c r="I40" s="172" t="str">
        <f t="shared" si="11"/>
        <v/>
      </c>
      <c r="J40" s="172" t="str">
        <f t="shared" si="11"/>
        <v/>
      </c>
      <c r="K40" s="172" t="str">
        <f t="shared" si="11"/>
        <v/>
      </c>
      <c r="L40" s="172" t="str">
        <f t="shared" si="11"/>
        <v/>
      </c>
      <c r="M40" s="172" t="str">
        <f t="shared" si="11"/>
        <v/>
      </c>
      <c r="N40" s="172" t="str">
        <f t="shared" si="11"/>
        <v/>
      </c>
      <c r="O40" s="172" t="str">
        <f t="shared" si="11"/>
        <v/>
      </c>
      <c r="P40" s="172" t="str">
        <f t="shared" si="11"/>
        <v>&lt;Row&gt;&lt;BuildType&gt;BUILD_QUARRY&lt;/BuildType&gt;                   &lt;FlavorType&gt;FLAVOR_EXPANSION&lt;/FlavorType&gt;                &lt;Flavor&gt;8&lt;/Flavor&gt;&lt;/Row&gt;</v>
      </c>
      <c r="Q40" s="172" t="str">
        <f t="shared" si="11"/>
        <v>&lt;Row&gt;&lt;BuildType&gt;BUILD_QUARRY&lt;/BuildType&gt;                   &lt;FlavorType&gt;FLAVOR_HAPPINESS&lt;/FlavorType&gt;                &lt;Flavor&gt;16&lt;/Flavor&gt;&lt;/Row&gt;</v>
      </c>
      <c r="R40" s="172" t="str">
        <f t="shared" si="11"/>
        <v>&lt;Row&gt;&lt;BuildType&gt;BUILD_QUARRY&lt;/BuildType&gt;                   &lt;FlavorType&gt;FLAVOR_PRODUCTION&lt;/FlavorType&gt;               &lt;Flavor&gt;8&lt;/Flavor&gt;&lt;/Row&gt;</v>
      </c>
      <c r="S40" s="172" t="str">
        <f t="shared" si="11"/>
        <v>&lt;Row&gt;&lt;BuildType&gt;BUILD_QUARRY&lt;/BuildType&gt;                   &lt;FlavorType&gt;FLAVOR_GOLD&lt;/FlavorType&gt;                     &lt;Flavor&gt;4&lt;/Flavor&gt;&lt;/Row&gt;</v>
      </c>
      <c r="T40" s="172" t="str">
        <f t="shared" si="11"/>
        <v/>
      </c>
      <c r="U40" s="172" t="str">
        <f t="shared" si="11"/>
        <v/>
      </c>
      <c r="V40" s="172" t="str">
        <f t="shared" si="11"/>
        <v/>
      </c>
      <c r="W40" s="172" t="str">
        <f t="shared" si="11"/>
        <v/>
      </c>
      <c r="X40" s="172" t="str">
        <f t="shared" si="11"/>
        <v/>
      </c>
      <c r="Y40" s="172" t="str">
        <f t="shared" si="11"/>
        <v>&lt;Row&gt;&lt;BuildType&gt;BUILD_QUARRY&lt;/BuildType&gt;                   &lt;FlavorType&gt;FLAVOR_TILE_IMPROVEMENT&lt;/FlavorType&gt;         &lt;Flavor&gt;8&lt;/Flavor&gt;&lt;/Row&gt;</v>
      </c>
      <c r="Z40" s="172" t="str">
        <f t="shared" si="11"/>
        <v/>
      </c>
      <c r="AA40" s="172" t="str">
        <f t="shared" si="11"/>
        <v/>
      </c>
      <c r="AB40" s="172" t="str">
        <f t="shared" si="11"/>
        <v>&lt;Row&gt;&lt;BuildType&gt;BUILD_QUARRY&lt;/BuildType&gt;                   &lt;FlavorType&gt;FLAVOR_WONDER&lt;/FlavorType&gt;                   &lt;Flavor&gt;16&lt;/Flavor&gt;&lt;/Row&gt;</v>
      </c>
      <c r="AC40" s="172" t="str">
        <f t="shared" si="11"/>
        <v/>
      </c>
      <c r="AD40" s="172" t="str">
        <f t="shared" si="11"/>
        <v/>
      </c>
      <c r="AE40" s="172" t="str">
        <f t="shared" si="11"/>
        <v/>
      </c>
      <c r="AF40" s="172" t="str">
        <f t="shared" si="11"/>
        <v/>
      </c>
    </row>
    <row r="41" spans="1:32" ht="13.7" customHeight="1" x14ac:dyDescent="0.2">
      <c r="A41" t="str">
        <f t="shared" si="1"/>
        <v>&lt;Delete BuildType="BUILD_WELL" /&gt;</v>
      </c>
      <c r="B41" s="172" t="str">
        <f t="shared" ref="B41:AF41" si="12">IF(B12=0,"","&lt;Row&gt;&lt;BuildType&gt;BUILD_"&amp;UPPER($A12)&amp;"&lt;/BuildType&gt;"&amp;REPT(" ",25-LEN($A12))&amp;"&lt;FlavorType&gt;FLAVOR_"&amp;UPPER(B$1)&amp;"&lt;/FlavorType&gt;"&amp;REPT(" ",25-LEN(B$1))&amp;"&lt;Flavor&gt;"&amp;B12&amp;"&lt;/Flavor&gt;&lt;/Row&gt;")</f>
        <v/>
      </c>
      <c r="C41" s="172" t="str">
        <f t="shared" si="12"/>
        <v>&lt;Row&gt;&lt;BuildType&gt;BUILD_WELL&lt;/BuildType&gt;                     &lt;FlavorType&gt;FLAVOR_OFFENSE&lt;/FlavorType&gt;                  &lt;Flavor&gt;16&lt;/Flavor&gt;&lt;/Row&gt;</v>
      </c>
      <c r="D41" s="172" t="str">
        <f t="shared" si="12"/>
        <v/>
      </c>
      <c r="E41" s="172" t="str">
        <f t="shared" si="12"/>
        <v/>
      </c>
      <c r="F41" s="172" t="str">
        <f t="shared" si="12"/>
        <v/>
      </c>
      <c r="G41" s="172" t="str">
        <f t="shared" si="12"/>
        <v/>
      </c>
      <c r="H41" s="172" t="str">
        <f t="shared" si="12"/>
        <v/>
      </c>
      <c r="I41" s="172" t="str">
        <f t="shared" si="12"/>
        <v/>
      </c>
      <c r="J41" s="172" t="str">
        <f t="shared" si="12"/>
        <v/>
      </c>
      <c r="K41" s="172" t="str">
        <f t="shared" si="12"/>
        <v/>
      </c>
      <c r="L41" s="172" t="str">
        <f t="shared" si="12"/>
        <v/>
      </c>
      <c r="M41" s="172" t="str">
        <f t="shared" si="12"/>
        <v/>
      </c>
      <c r="N41" s="172" t="str">
        <f t="shared" si="12"/>
        <v/>
      </c>
      <c r="O41" s="172" t="str">
        <f t="shared" si="12"/>
        <v/>
      </c>
      <c r="P41" s="172" t="str">
        <f t="shared" si="12"/>
        <v>&lt;Row&gt;&lt;BuildType&gt;BUILD_WELL&lt;/BuildType&gt;                     &lt;FlavorType&gt;FLAVOR_EXPANSION&lt;/FlavorType&gt;                &lt;Flavor&gt;4&lt;/Flavor&gt;&lt;/Row&gt;</v>
      </c>
      <c r="Q41" s="172" t="str">
        <f t="shared" si="12"/>
        <v/>
      </c>
      <c r="R41" s="172" t="str">
        <f t="shared" si="12"/>
        <v/>
      </c>
      <c r="S41" s="172" t="str">
        <f t="shared" si="12"/>
        <v/>
      </c>
      <c r="T41" s="172" t="str">
        <f t="shared" si="12"/>
        <v/>
      </c>
      <c r="U41" s="172" t="str">
        <f t="shared" si="12"/>
        <v/>
      </c>
      <c r="V41" s="172" t="str">
        <f t="shared" si="12"/>
        <v/>
      </c>
      <c r="W41" s="172" t="str">
        <f t="shared" si="12"/>
        <v/>
      </c>
      <c r="X41" s="172" t="str">
        <f t="shared" si="12"/>
        <v/>
      </c>
      <c r="Y41" s="172" t="str">
        <f t="shared" si="12"/>
        <v>&lt;Row&gt;&lt;BuildType&gt;BUILD_WELL&lt;/BuildType&gt;                     &lt;FlavorType&gt;FLAVOR_TILE_IMPROVEMENT&lt;/FlavorType&gt;         &lt;Flavor&gt;16&lt;/Flavor&gt;&lt;/Row&gt;</v>
      </c>
      <c r="Z41" s="172" t="str">
        <f t="shared" si="12"/>
        <v/>
      </c>
      <c r="AA41" s="172" t="str">
        <f t="shared" si="12"/>
        <v/>
      </c>
      <c r="AB41" s="172" t="str">
        <f t="shared" si="12"/>
        <v/>
      </c>
      <c r="AC41" s="172" t="str">
        <f t="shared" si="12"/>
        <v/>
      </c>
      <c r="AD41" s="172" t="str">
        <f t="shared" si="12"/>
        <v/>
      </c>
      <c r="AE41" s="172" t="str">
        <f t="shared" si="12"/>
        <v/>
      </c>
      <c r="AF41" s="172" t="str">
        <f t="shared" si="12"/>
        <v/>
      </c>
    </row>
    <row r="42" spans="1:32" ht="13.7" customHeight="1" x14ac:dyDescent="0.2">
      <c r="A42" t="str">
        <f t="shared" si="1"/>
        <v>&lt;Delete BuildType="BUILD_OFFSHORE_PLATFORM" /&gt;</v>
      </c>
      <c r="B42" s="172" t="str">
        <f t="shared" ref="B42:AF42" si="13">IF(B13=0,"","&lt;Row&gt;&lt;BuildType&gt;BUILD_"&amp;UPPER($A13)&amp;"&lt;/BuildType&gt;"&amp;REPT(" ",25-LEN($A13))&amp;"&lt;FlavorType&gt;FLAVOR_"&amp;UPPER(B$1)&amp;"&lt;/FlavorType&gt;"&amp;REPT(" ",25-LEN(B$1))&amp;"&lt;Flavor&gt;"&amp;B13&amp;"&lt;/Flavor&gt;&lt;/Row&gt;")</f>
        <v/>
      </c>
      <c r="C42" s="172" t="str">
        <f t="shared" si="13"/>
        <v>&lt;Row&gt;&lt;BuildType&gt;BUILD_OFFSHORE_PLATFORM&lt;/BuildType&gt;        &lt;FlavorType&gt;FLAVOR_OFFENSE&lt;/FlavorType&gt;                  &lt;Flavor&gt;16&lt;/Flavor&gt;&lt;/Row&gt;</v>
      </c>
      <c r="D42" s="172" t="str">
        <f t="shared" si="13"/>
        <v/>
      </c>
      <c r="E42" s="172" t="str">
        <f t="shared" si="13"/>
        <v/>
      </c>
      <c r="F42" s="172" t="str">
        <f t="shared" si="13"/>
        <v/>
      </c>
      <c r="G42" s="172" t="str">
        <f t="shared" si="13"/>
        <v/>
      </c>
      <c r="H42" s="172" t="str">
        <f t="shared" si="13"/>
        <v/>
      </c>
      <c r="I42" s="172" t="str">
        <f t="shared" si="13"/>
        <v/>
      </c>
      <c r="J42" s="172" t="str">
        <f t="shared" si="13"/>
        <v/>
      </c>
      <c r="K42" s="172" t="str">
        <f t="shared" si="13"/>
        <v/>
      </c>
      <c r="L42" s="172" t="str">
        <f t="shared" si="13"/>
        <v/>
      </c>
      <c r="M42" s="172" t="str">
        <f t="shared" si="13"/>
        <v>&lt;Row&gt;&lt;BuildType&gt;BUILD_OFFSHORE_PLATFORM&lt;/BuildType&gt;        &lt;FlavorType&gt;FLAVOR_NAVAL_TILE_IMPROVEMENT&lt;/FlavorType&gt;   &lt;Flavor&gt;16&lt;/Flavor&gt;&lt;/Row&gt;</v>
      </c>
      <c r="N42" s="172" t="str">
        <f t="shared" si="13"/>
        <v/>
      </c>
      <c r="O42" s="172" t="str">
        <f t="shared" si="13"/>
        <v/>
      </c>
      <c r="P42" s="172" t="str">
        <f t="shared" si="13"/>
        <v>&lt;Row&gt;&lt;BuildType&gt;BUILD_OFFSHORE_PLATFORM&lt;/BuildType&gt;        &lt;FlavorType&gt;FLAVOR_EXPANSION&lt;/FlavorType&gt;                &lt;Flavor&gt;4&lt;/Flavor&gt;&lt;/Row&gt;</v>
      </c>
      <c r="Q42" s="172" t="str">
        <f t="shared" si="13"/>
        <v/>
      </c>
      <c r="R42" s="172" t="str">
        <f t="shared" si="13"/>
        <v/>
      </c>
      <c r="S42" s="172" t="str">
        <f t="shared" si="13"/>
        <v/>
      </c>
      <c r="T42" s="172" t="str">
        <f t="shared" si="13"/>
        <v/>
      </c>
      <c r="U42" s="172" t="str">
        <f t="shared" si="13"/>
        <v/>
      </c>
      <c r="V42" s="172" t="str">
        <f t="shared" si="13"/>
        <v/>
      </c>
      <c r="W42" s="172" t="str">
        <f t="shared" si="13"/>
        <v/>
      </c>
      <c r="X42" s="172" t="str">
        <f t="shared" si="13"/>
        <v/>
      </c>
      <c r="Y42" s="172" t="str">
        <f t="shared" si="13"/>
        <v/>
      </c>
      <c r="Z42" s="172" t="str">
        <f t="shared" si="13"/>
        <v/>
      </c>
      <c r="AA42" s="172" t="str">
        <f t="shared" si="13"/>
        <v/>
      </c>
      <c r="AB42" s="172" t="str">
        <f t="shared" si="13"/>
        <v/>
      </c>
      <c r="AC42" s="172" t="str">
        <f t="shared" si="13"/>
        <v/>
      </c>
      <c r="AD42" s="172" t="str">
        <f t="shared" si="13"/>
        <v/>
      </c>
      <c r="AE42" s="172" t="str">
        <f t="shared" si="13"/>
        <v/>
      </c>
      <c r="AF42" s="172" t="str">
        <f t="shared" si="13"/>
        <v/>
      </c>
    </row>
    <row r="43" spans="1:32" ht="13.7" customHeight="1" x14ac:dyDescent="0.2">
      <c r="A43" t="str">
        <f t="shared" si="1"/>
        <v>&lt;Delete BuildType="BUILD_FISHING_BOATS" /&gt;</v>
      </c>
      <c r="B43" s="172" t="str">
        <f t="shared" ref="B43:AF43" si="14">IF(B14=0,"","&lt;Row&gt;&lt;BuildType&gt;BUILD_"&amp;UPPER($A14)&amp;"&lt;/BuildType&gt;"&amp;REPT(" ",25-LEN($A14))&amp;"&lt;FlavorType&gt;FLAVOR_"&amp;UPPER(B$1)&amp;"&lt;/FlavorType&gt;"&amp;REPT(" ",25-LEN(B$1))&amp;"&lt;Flavor&gt;"&amp;B14&amp;"&lt;/Flavor&gt;&lt;/Row&gt;")</f>
        <v/>
      </c>
      <c r="C43" s="172" t="str">
        <f t="shared" si="14"/>
        <v/>
      </c>
      <c r="D43" s="172" t="str">
        <f t="shared" si="14"/>
        <v/>
      </c>
      <c r="E43" s="172" t="str">
        <f t="shared" si="14"/>
        <v/>
      </c>
      <c r="F43" s="172" t="str">
        <f t="shared" si="14"/>
        <v/>
      </c>
      <c r="G43" s="172" t="str">
        <f t="shared" si="14"/>
        <v/>
      </c>
      <c r="H43" s="172" t="str">
        <f t="shared" si="14"/>
        <v/>
      </c>
      <c r="I43" s="172" t="str">
        <f t="shared" si="14"/>
        <v/>
      </c>
      <c r="J43" s="172" t="str">
        <f t="shared" si="14"/>
        <v/>
      </c>
      <c r="K43" s="172" t="str">
        <f t="shared" si="14"/>
        <v/>
      </c>
      <c r="L43" s="172" t="str">
        <f t="shared" si="14"/>
        <v/>
      </c>
      <c r="M43" s="172" t="str">
        <f t="shared" si="14"/>
        <v>&lt;Row&gt;&lt;BuildType&gt;BUILD_FISHING_BOATS&lt;/BuildType&gt;            &lt;FlavorType&gt;FLAVOR_NAVAL_TILE_IMPROVEMENT&lt;/FlavorType&gt;   &lt;Flavor&gt;16&lt;/Flavor&gt;&lt;/Row&gt;</v>
      </c>
      <c r="N43" s="172" t="str">
        <f t="shared" si="14"/>
        <v/>
      </c>
      <c r="O43" s="172" t="str">
        <f t="shared" si="14"/>
        <v/>
      </c>
      <c r="P43" s="172" t="str">
        <f t="shared" si="14"/>
        <v>&lt;Row&gt;&lt;BuildType&gt;BUILD_FISHING_BOATS&lt;/BuildType&gt;            &lt;FlavorType&gt;FLAVOR_EXPANSION&lt;/FlavorType&gt;                &lt;Flavor&gt;4&lt;/Flavor&gt;&lt;/Row&gt;</v>
      </c>
      <c r="Q43" s="172" t="str">
        <f t="shared" si="14"/>
        <v>&lt;Row&gt;&lt;BuildType&gt;BUILD_FISHING_BOATS&lt;/BuildType&gt;            &lt;FlavorType&gt;FLAVOR_HAPPINESS&lt;/FlavorType&gt;                &lt;Flavor&gt;8&lt;/Flavor&gt;&lt;/Row&gt;</v>
      </c>
      <c r="R43" s="172" t="str">
        <f t="shared" si="14"/>
        <v/>
      </c>
      <c r="S43" s="172" t="str">
        <f t="shared" si="14"/>
        <v>&lt;Row&gt;&lt;BuildType&gt;BUILD_FISHING_BOATS&lt;/BuildType&gt;            &lt;FlavorType&gt;FLAVOR_GOLD&lt;/FlavorType&gt;                     &lt;Flavor&gt;4&lt;/Flavor&gt;&lt;/Row&gt;</v>
      </c>
      <c r="T43" s="172" t="str">
        <f t="shared" si="14"/>
        <v/>
      </c>
      <c r="U43" s="172" t="str">
        <f t="shared" si="14"/>
        <v/>
      </c>
      <c r="V43" s="172" t="str">
        <f t="shared" si="14"/>
        <v/>
      </c>
      <c r="W43" s="172" t="str">
        <f t="shared" si="14"/>
        <v/>
      </c>
      <c r="X43" s="172" t="str">
        <f t="shared" si="14"/>
        <v/>
      </c>
      <c r="Y43" s="172" t="str">
        <f t="shared" si="14"/>
        <v/>
      </c>
      <c r="Z43" s="172" t="str">
        <f t="shared" si="14"/>
        <v/>
      </c>
      <c r="AA43" s="172" t="str">
        <f t="shared" si="14"/>
        <v/>
      </c>
      <c r="AB43" s="172" t="str">
        <f t="shared" si="14"/>
        <v/>
      </c>
      <c r="AC43" s="172" t="str">
        <f t="shared" si="14"/>
        <v/>
      </c>
      <c r="AD43" s="172" t="str">
        <f t="shared" si="14"/>
        <v/>
      </c>
      <c r="AE43" s="172" t="str">
        <f t="shared" si="14"/>
        <v/>
      </c>
      <c r="AF43" s="172" t="str">
        <f t="shared" si="14"/>
        <v/>
      </c>
    </row>
    <row r="44" spans="1:32" ht="13.7" customHeight="1" x14ac:dyDescent="0.2">
      <c r="A44" t="str">
        <f t="shared" si="1"/>
        <v>&lt;Delete BuildType="BUILD_FORT" /&gt;</v>
      </c>
      <c r="B44" s="172" t="str">
        <f t="shared" ref="B44:AF44" si="15">IF(B15=0,"","&lt;Row&gt;&lt;BuildType&gt;BUILD_"&amp;UPPER($A15)&amp;"&lt;/BuildType&gt;"&amp;REPT(" ",25-LEN($A15))&amp;"&lt;FlavorType&gt;FLAVOR_"&amp;UPPER(B$1)&amp;"&lt;/FlavorType&gt;"&amp;REPT(" ",25-LEN(B$1))&amp;"&lt;Flavor&gt;"&amp;B15&amp;"&lt;/Flavor&gt;&lt;/Row&gt;")</f>
        <v/>
      </c>
      <c r="C44" s="172" t="str">
        <f t="shared" si="15"/>
        <v/>
      </c>
      <c r="D44" s="172" t="str">
        <f t="shared" si="15"/>
        <v>&lt;Row&gt;&lt;BuildType&gt;BUILD_FORT&lt;/BuildType&gt;                     &lt;FlavorType&gt;FLAVOR_DEFENSE&lt;/FlavorType&gt;                  &lt;Flavor&gt;16&lt;/Flavor&gt;&lt;/Row&gt;</v>
      </c>
      <c r="E44" s="172" t="str">
        <f t="shared" si="15"/>
        <v/>
      </c>
      <c r="F44" s="172" t="str">
        <f t="shared" si="15"/>
        <v/>
      </c>
      <c r="G44" s="172" t="str">
        <f t="shared" si="15"/>
        <v/>
      </c>
      <c r="H44" s="172" t="str">
        <f t="shared" si="15"/>
        <v/>
      </c>
      <c r="I44" s="172" t="str">
        <f t="shared" si="15"/>
        <v/>
      </c>
      <c r="J44" s="172" t="str">
        <f t="shared" si="15"/>
        <v/>
      </c>
      <c r="K44" s="172" t="str">
        <f t="shared" si="15"/>
        <v/>
      </c>
      <c r="L44" s="172" t="str">
        <f t="shared" si="15"/>
        <v/>
      </c>
      <c r="M44" s="172" t="str">
        <f t="shared" si="15"/>
        <v/>
      </c>
      <c r="N44" s="172" t="str">
        <f t="shared" si="15"/>
        <v/>
      </c>
      <c r="O44" s="172" t="str">
        <f t="shared" si="15"/>
        <v/>
      </c>
      <c r="P44" s="172" t="str">
        <f t="shared" si="15"/>
        <v>&lt;Row&gt;&lt;BuildType&gt;BUILD_FORT&lt;/BuildType&gt;                     &lt;FlavorType&gt;FLAVOR_EXPANSION&lt;/FlavorType&gt;                &lt;Flavor&gt;4&lt;/Flavor&gt;&lt;/Row&gt;</v>
      </c>
      <c r="Q44" s="172" t="str">
        <f t="shared" si="15"/>
        <v/>
      </c>
      <c r="R44" s="172" t="str">
        <f t="shared" si="15"/>
        <v/>
      </c>
      <c r="S44" s="172" t="str">
        <f t="shared" si="15"/>
        <v/>
      </c>
      <c r="T44" s="172" t="str">
        <f t="shared" si="15"/>
        <v/>
      </c>
      <c r="U44" s="172" t="str">
        <f t="shared" si="15"/>
        <v/>
      </c>
      <c r="V44" s="172" t="str">
        <f t="shared" si="15"/>
        <v/>
      </c>
      <c r="W44" s="172" t="str">
        <f t="shared" si="15"/>
        <v/>
      </c>
      <c r="X44" s="172" t="str">
        <f t="shared" si="15"/>
        <v/>
      </c>
      <c r="Y44" s="172" t="str">
        <f t="shared" si="15"/>
        <v>&lt;Row&gt;&lt;BuildType&gt;BUILD_FORT&lt;/BuildType&gt;                     &lt;FlavorType&gt;FLAVOR_TILE_IMPROVEMENT&lt;/FlavorType&gt;         &lt;Flavor&gt;8&lt;/Flavor&gt;&lt;/Row&gt;</v>
      </c>
      <c r="Z44" s="172" t="str">
        <f t="shared" si="15"/>
        <v/>
      </c>
      <c r="AA44" s="172" t="str">
        <f t="shared" si="15"/>
        <v/>
      </c>
      <c r="AB44" s="172" t="str">
        <f t="shared" si="15"/>
        <v/>
      </c>
      <c r="AC44" s="172" t="str">
        <f t="shared" si="15"/>
        <v/>
      </c>
      <c r="AD44" s="172" t="str">
        <f t="shared" si="15"/>
        <v/>
      </c>
      <c r="AE44" s="172" t="str">
        <f t="shared" si="15"/>
        <v/>
      </c>
      <c r="AF44" s="172" t="str">
        <f t="shared" si="15"/>
        <v/>
      </c>
    </row>
    <row r="45" spans="1:32" ht="13.7" customHeight="1" x14ac:dyDescent="0.2">
      <c r="A45" t="str">
        <f t="shared" si="1"/>
        <v>&lt;Delete BuildType="BUILD_REMOVE_JUNGLE" /&gt;</v>
      </c>
      <c r="B45" s="172" t="str">
        <f t="shared" ref="B45:AF45" si="16">IF(B16=0,"","&lt;Row&gt;&lt;BuildType&gt;BUILD_"&amp;UPPER($A16)&amp;"&lt;/BuildType&gt;"&amp;REPT(" ",25-LEN($A16))&amp;"&lt;FlavorType&gt;FLAVOR_"&amp;UPPER(B$1)&amp;"&lt;/FlavorType&gt;"&amp;REPT(" ",25-LEN(B$1))&amp;"&lt;Flavor&gt;"&amp;B16&amp;"&lt;/Flavor&gt;&lt;/Row&gt;")</f>
        <v/>
      </c>
      <c r="C45" s="172" t="str">
        <f t="shared" si="16"/>
        <v>&lt;Row&gt;&lt;BuildType&gt;BUILD_REMOVE_JUNGLE&lt;/BuildType&gt;            &lt;FlavorType&gt;FLAVOR_OFFENSE&lt;/FlavorType&gt;                  &lt;Flavor&gt;8&lt;/Flavor&gt;&lt;/Row&gt;</v>
      </c>
      <c r="D45" s="172" t="str">
        <f t="shared" si="16"/>
        <v/>
      </c>
      <c r="E45" s="172" t="str">
        <f t="shared" si="16"/>
        <v/>
      </c>
      <c r="F45" s="172" t="str">
        <f t="shared" si="16"/>
        <v>&lt;Row&gt;&lt;BuildType&gt;BUILD_REMOVE_JUNGLE&lt;/BuildType&gt;            &lt;FlavorType&gt;FLAVOR_MOBILE&lt;/FlavorType&gt;                   &lt;Flavor&gt;16&lt;/Flavor&gt;&lt;/Row&gt;</v>
      </c>
      <c r="G45" s="172" t="str">
        <f t="shared" si="16"/>
        <v/>
      </c>
      <c r="H45" s="172" t="str">
        <f t="shared" si="16"/>
        <v/>
      </c>
      <c r="I45" s="172" t="str">
        <f t="shared" si="16"/>
        <v/>
      </c>
      <c r="J45" s="172" t="str">
        <f t="shared" si="16"/>
        <v/>
      </c>
      <c r="K45" s="172" t="str">
        <f t="shared" si="16"/>
        <v/>
      </c>
      <c r="L45" s="172" t="str">
        <f t="shared" si="16"/>
        <v/>
      </c>
      <c r="M45" s="172" t="str">
        <f t="shared" si="16"/>
        <v/>
      </c>
      <c r="N45" s="172" t="str">
        <f t="shared" si="16"/>
        <v/>
      </c>
      <c r="O45" s="172" t="str">
        <f t="shared" si="16"/>
        <v/>
      </c>
      <c r="P45" s="172" t="str">
        <f t="shared" si="16"/>
        <v>&lt;Row&gt;&lt;BuildType&gt;BUILD_REMOVE_JUNGLE&lt;/BuildType&gt;            &lt;FlavorType&gt;FLAVOR_EXPANSION&lt;/FlavorType&gt;                &lt;Flavor&gt;4&lt;/Flavor&gt;&lt;/Row&gt;</v>
      </c>
      <c r="Q45" s="172" t="str">
        <f t="shared" si="16"/>
        <v/>
      </c>
      <c r="R45" s="172" t="str">
        <f t="shared" si="16"/>
        <v>&lt;Row&gt;&lt;BuildType&gt;BUILD_REMOVE_JUNGLE&lt;/BuildType&gt;            &lt;FlavorType&gt;FLAVOR_PRODUCTION&lt;/FlavorType&gt;               &lt;Flavor&gt;16&lt;/Flavor&gt;&lt;/Row&gt;</v>
      </c>
      <c r="S45" s="172" t="str">
        <f t="shared" si="16"/>
        <v/>
      </c>
      <c r="T45" s="172" t="str">
        <f t="shared" si="16"/>
        <v/>
      </c>
      <c r="U45" s="172" t="str">
        <f t="shared" si="16"/>
        <v/>
      </c>
      <c r="V45" s="172" t="str">
        <f t="shared" si="16"/>
        <v/>
      </c>
      <c r="W45" s="172" t="str">
        <f t="shared" si="16"/>
        <v/>
      </c>
      <c r="X45" s="172" t="str">
        <f t="shared" si="16"/>
        <v/>
      </c>
      <c r="Y45" s="172" t="str">
        <f t="shared" si="16"/>
        <v>&lt;Row&gt;&lt;BuildType&gt;BUILD_REMOVE_JUNGLE&lt;/BuildType&gt;            &lt;FlavorType&gt;FLAVOR_TILE_IMPROVEMENT&lt;/FlavorType&gt;         &lt;Flavor&gt;8&lt;/Flavor&gt;&lt;/Row&gt;</v>
      </c>
      <c r="Z45" s="172" t="str">
        <f t="shared" si="16"/>
        <v/>
      </c>
      <c r="AA45" s="172" t="str">
        <f t="shared" si="16"/>
        <v/>
      </c>
      <c r="AB45" s="172" t="str">
        <f t="shared" si="16"/>
        <v/>
      </c>
      <c r="AC45" s="172" t="str">
        <f t="shared" si="16"/>
        <v/>
      </c>
      <c r="AD45" s="172" t="str">
        <f t="shared" si="16"/>
        <v/>
      </c>
      <c r="AE45" s="172" t="str">
        <f t="shared" si="16"/>
        <v/>
      </c>
      <c r="AF45" s="172" t="str">
        <f t="shared" si="16"/>
        <v/>
      </c>
    </row>
    <row r="46" spans="1:32" ht="13.7" customHeight="1" x14ac:dyDescent="0.2">
      <c r="A46" t="str">
        <f t="shared" si="1"/>
        <v>&lt;Delete BuildType="BUILD_REMOVE_FOREST" /&gt;</v>
      </c>
      <c r="B46" s="172" t="str">
        <f t="shared" ref="B46:AF46" si="17">IF(B17=0,"","&lt;Row&gt;&lt;BuildType&gt;BUILD_"&amp;UPPER($A17)&amp;"&lt;/BuildType&gt;"&amp;REPT(" ",25-LEN($A17))&amp;"&lt;FlavorType&gt;FLAVOR_"&amp;UPPER(B$1)&amp;"&lt;/FlavorType&gt;"&amp;REPT(" ",25-LEN(B$1))&amp;"&lt;Flavor&gt;"&amp;B17&amp;"&lt;/Flavor&gt;&lt;/Row&gt;")</f>
        <v/>
      </c>
      <c r="C46" s="172" t="str">
        <f t="shared" si="17"/>
        <v>&lt;Row&gt;&lt;BuildType&gt;BUILD_REMOVE_FOREST&lt;/BuildType&gt;            &lt;FlavorType&gt;FLAVOR_OFFENSE&lt;/FlavorType&gt;                  &lt;Flavor&gt;8&lt;/Flavor&gt;&lt;/Row&gt;</v>
      </c>
      <c r="D46" s="172" t="str">
        <f t="shared" si="17"/>
        <v/>
      </c>
      <c r="E46" s="172" t="str">
        <f t="shared" si="17"/>
        <v/>
      </c>
      <c r="F46" s="172" t="str">
        <f t="shared" si="17"/>
        <v>&lt;Row&gt;&lt;BuildType&gt;BUILD_REMOVE_FOREST&lt;/BuildType&gt;            &lt;FlavorType&gt;FLAVOR_MOBILE&lt;/FlavorType&gt;                   &lt;Flavor&gt;16&lt;/Flavor&gt;&lt;/Row&gt;</v>
      </c>
      <c r="G46" s="172" t="str">
        <f t="shared" si="17"/>
        <v/>
      </c>
      <c r="H46" s="172" t="str">
        <f t="shared" si="17"/>
        <v/>
      </c>
      <c r="I46" s="172" t="str">
        <f t="shared" si="17"/>
        <v/>
      </c>
      <c r="J46" s="172" t="str">
        <f t="shared" si="17"/>
        <v/>
      </c>
      <c r="K46" s="172" t="str">
        <f t="shared" si="17"/>
        <v/>
      </c>
      <c r="L46" s="172" t="str">
        <f t="shared" si="17"/>
        <v/>
      </c>
      <c r="M46" s="172" t="str">
        <f t="shared" si="17"/>
        <v/>
      </c>
      <c r="N46" s="172" t="str">
        <f t="shared" si="17"/>
        <v/>
      </c>
      <c r="O46" s="172" t="str">
        <f t="shared" si="17"/>
        <v/>
      </c>
      <c r="P46" s="172" t="str">
        <f t="shared" si="17"/>
        <v>&lt;Row&gt;&lt;BuildType&gt;BUILD_REMOVE_FOREST&lt;/BuildType&gt;            &lt;FlavorType&gt;FLAVOR_EXPANSION&lt;/FlavorType&gt;                &lt;Flavor&gt;4&lt;/Flavor&gt;&lt;/Row&gt;</v>
      </c>
      <c r="Q46" s="172" t="str">
        <f t="shared" si="17"/>
        <v/>
      </c>
      <c r="R46" s="172" t="str">
        <f t="shared" si="17"/>
        <v>&lt;Row&gt;&lt;BuildType&gt;BUILD_REMOVE_FOREST&lt;/BuildType&gt;            &lt;FlavorType&gt;FLAVOR_PRODUCTION&lt;/FlavorType&gt;               &lt;Flavor&gt;16&lt;/Flavor&gt;&lt;/Row&gt;</v>
      </c>
      <c r="S46" s="172" t="str">
        <f t="shared" si="17"/>
        <v/>
      </c>
      <c r="T46" s="172" t="str">
        <f t="shared" si="17"/>
        <v/>
      </c>
      <c r="U46" s="172" t="str">
        <f t="shared" si="17"/>
        <v/>
      </c>
      <c r="V46" s="172" t="str">
        <f t="shared" si="17"/>
        <v/>
      </c>
      <c r="W46" s="172" t="str">
        <f t="shared" si="17"/>
        <v/>
      </c>
      <c r="X46" s="172" t="str">
        <f t="shared" si="17"/>
        <v/>
      </c>
      <c r="Y46" s="172" t="str">
        <f t="shared" si="17"/>
        <v>&lt;Row&gt;&lt;BuildType&gt;BUILD_REMOVE_FOREST&lt;/BuildType&gt;            &lt;FlavorType&gt;FLAVOR_TILE_IMPROVEMENT&lt;/FlavorType&gt;         &lt;Flavor&gt;8&lt;/Flavor&gt;&lt;/Row&gt;</v>
      </c>
      <c r="Z46" s="172" t="str">
        <f t="shared" si="17"/>
        <v/>
      </c>
      <c r="AA46" s="172" t="str">
        <f t="shared" si="17"/>
        <v/>
      </c>
      <c r="AB46" s="172" t="str">
        <f t="shared" si="17"/>
        <v>&lt;Row&gt;&lt;BuildType&gt;BUILD_REMOVE_FOREST&lt;/BuildType&gt;            &lt;FlavorType&gt;FLAVOR_WONDER&lt;/FlavorType&gt;                   &lt;Flavor&gt;8&lt;/Flavor&gt;&lt;/Row&gt;</v>
      </c>
      <c r="AC46" s="172" t="str">
        <f t="shared" si="17"/>
        <v/>
      </c>
      <c r="AD46" s="172" t="str">
        <f t="shared" si="17"/>
        <v/>
      </c>
      <c r="AE46" s="172" t="str">
        <f t="shared" si="17"/>
        <v/>
      </c>
      <c r="AF46" s="172" t="str">
        <f t="shared" si="17"/>
        <v/>
      </c>
    </row>
    <row r="47" spans="1:32" ht="13.7" customHeight="1" x14ac:dyDescent="0.2">
      <c r="A47" t="str">
        <f t="shared" si="1"/>
        <v>&lt;Delete BuildType="BUILD_REMOVE_MARSH" /&gt;</v>
      </c>
      <c r="B47" s="172" t="str">
        <f t="shared" ref="B47:AF47" si="18">IF(B18=0,"","&lt;Row&gt;&lt;BuildType&gt;BUILD_"&amp;UPPER($A18)&amp;"&lt;/BuildType&gt;"&amp;REPT(" ",25-LEN($A18))&amp;"&lt;FlavorType&gt;FLAVOR_"&amp;UPPER(B$1)&amp;"&lt;/FlavorType&gt;"&amp;REPT(" ",25-LEN(B$1))&amp;"&lt;Flavor&gt;"&amp;B18&amp;"&lt;/Flavor&gt;&lt;/Row&gt;")</f>
        <v/>
      </c>
      <c r="C47" s="172" t="str">
        <f t="shared" si="18"/>
        <v/>
      </c>
      <c r="D47" s="172" t="str">
        <f t="shared" si="18"/>
        <v/>
      </c>
      <c r="E47" s="172" t="str">
        <f t="shared" si="18"/>
        <v/>
      </c>
      <c r="F47" s="172" t="str">
        <f t="shared" si="18"/>
        <v/>
      </c>
      <c r="G47" s="172" t="str">
        <f t="shared" si="18"/>
        <v/>
      </c>
      <c r="H47" s="172" t="str">
        <f t="shared" si="18"/>
        <v/>
      </c>
      <c r="I47" s="172" t="str">
        <f t="shared" si="18"/>
        <v/>
      </c>
      <c r="J47" s="172" t="str">
        <f t="shared" si="18"/>
        <v/>
      </c>
      <c r="K47" s="172" t="str">
        <f t="shared" si="18"/>
        <v/>
      </c>
      <c r="L47" s="172" t="str">
        <f t="shared" si="18"/>
        <v/>
      </c>
      <c r="M47" s="172" t="str">
        <f t="shared" si="18"/>
        <v/>
      </c>
      <c r="N47" s="172" t="str">
        <f t="shared" si="18"/>
        <v/>
      </c>
      <c r="O47" s="172" t="str">
        <f t="shared" si="18"/>
        <v/>
      </c>
      <c r="P47" s="172" t="str">
        <f t="shared" si="18"/>
        <v>&lt;Row&gt;&lt;BuildType&gt;BUILD_REMOVE_MARSH&lt;/BuildType&gt;             &lt;FlavorType&gt;FLAVOR_EXPANSION&lt;/FlavorType&gt;                &lt;Flavor&gt;4&lt;/Flavor&gt;&lt;/Row&gt;</v>
      </c>
      <c r="Q47" s="172" t="str">
        <f t="shared" si="18"/>
        <v/>
      </c>
      <c r="R47" s="172" t="str">
        <f t="shared" si="18"/>
        <v/>
      </c>
      <c r="S47" s="172" t="str">
        <f t="shared" si="18"/>
        <v/>
      </c>
      <c r="T47" s="172" t="str">
        <f t="shared" si="18"/>
        <v>&lt;Row&gt;&lt;BuildType&gt;BUILD_REMOVE_MARSH&lt;/BuildType&gt;             &lt;FlavorType&gt;FLAVOR_GROWTH&lt;/FlavorType&gt;                   &lt;Flavor&gt;16&lt;/Flavor&gt;&lt;/Row&gt;</v>
      </c>
      <c r="U47" s="172" t="str">
        <f t="shared" si="18"/>
        <v/>
      </c>
      <c r="V47" s="172" t="str">
        <f t="shared" si="18"/>
        <v/>
      </c>
      <c r="W47" s="172" t="str">
        <f t="shared" si="18"/>
        <v/>
      </c>
      <c r="X47" s="172" t="str">
        <f t="shared" si="18"/>
        <v/>
      </c>
      <c r="Y47" s="172" t="str">
        <f t="shared" si="18"/>
        <v>&lt;Row&gt;&lt;BuildType&gt;BUILD_REMOVE_MARSH&lt;/BuildType&gt;             &lt;FlavorType&gt;FLAVOR_TILE_IMPROVEMENT&lt;/FlavorType&gt;         &lt;Flavor&gt;8&lt;/Flavor&gt;&lt;/Row&gt;</v>
      </c>
      <c r="Z47" s="172" t="str">
        <f t="shared" si="18"/>
        <v/>
      </c>
      <c r="AA47" s="172" t="str">
        <f t="shared" si="18"/>
        <v/>
      </c>
      <c r="AB47" s="172" t="str">
        <f t="shared" si="18"/>
        <v/>
      </c>
      <c r="AC47" s="172" t="str">
        <f t="shared" si="18"/>
        <v/>
      </c>
      <c r="AD47" s="172" t="str">
        <f t="shared" si="18"/>
        <v/>
      </c>
      <c r="AE47" s="172" t="str">
        <f t="shared" si="18"/>
        <v/>
      </c>
      <c r="AF47" s="172" t="str">
        <f t="shared" si="18"/>
        <v/>
      </c>
    </row>
    <row r="48" spans="1:32" ht="13.7" customHeight="1" x14ac:dyDescent="0.2">
      <c r="A48" t="str">
        <f t="shared" si="1"/>
        <v>&lt;Delete BuildType="BUILD_TERRACE_FARM" /&gt;</v>
      </c>
      <c r="B48" s="172" t="str">
        <f t="shared" ref="B48:AF48" si="19">IF(B19=0,"","&lt;Row&gt;&lt;BuildType&gt;BUILD_"&amp;UPPER($A19)&amp;"&lt;/BuildType&gt;"&amp;REPT(" ",25-LEN($A19))&amp;"&lt;FlavorType&gt;FLAVOR_"&amp;UPPER(B$1)&amp;"&lt;/FlavorType&gt;"&amp;REPT(" ",25-LEN(B$1))&amp;"&lt;Flavor&gt;"&amp;B19&amp;"&lt;/Flavor&gt;&lt;/Row&gt;")</f>
        <v/>
      </c>
      <c r="C48" s="172" t="str">
        <f t="shared" si="19"/>
        <v/>
      </c>
      <c r="D48" s="172" t="str">
        <f t="shared" si="19"/>
        <v/>
      </c>
      <c r="E48" s="172" t="str">
        <f t="shared" si="19"/>
        <v/>
      </c>
      <c r="F48" s="172" t="str">
        <f t="shared" si="19"/>
        <v/>
      </c>
      <c r="G48" s="172" t="str">
        <f t="shared" si="19"/>
        <v/>
      </c>
      <c r="H48" s="172" t="str">
        <f t="shared" si="19"/>
        <v/>
      </c>
      <c r="I48" s="172" t="str">
        <f t="shared" si="19"/>
        <v/>
      </c>
      <c r="J48" s="172" t="str">
        <f t="shared" si="19"/>
        <v/>
      </c>
      <c r="K48" s="172" t="str">
        <f t="shared" si="19"/>
        <v/>
      </c>
      <c r="L48" s="172" t="str">
        <f t="shared" si="19"/>
        <v/>
      </c>
      <c r="M48" s="172" t="str">
        <f t="shared" si="19"/>
        <v/>
      </c>
      <c r="N48" s="172" t="str">
        <f t="shared" si="19"/>
        <v/>
      </c>
      <c r="O48" s="172" t="str">
        <f t="shared" si="19"/>
        <v/>
      </c>
      <c r="P48" s="172" t="str">
        <f t="shared" si="19"/>
        <v>&lt;Row&gt;&lt;BuildType&gt;BUILD_TERRACE_FARM&lt;/BuildType&gt;             &lt;FlavorType&gt;FLAVOR_EXPANSION&lt;/FlavorType&gt;                &lt;Flavor&gt;4&lt;/Flavor&gt;&lt;/Row&gt;</v>
      </c>
      <c r="Q48" s="172" t="str">
        <f t="shared" si="19"/>
        <v/>
      </c>
      <c r="R48" s="172" t="str">
        <f t="shared" si="19"/>
        <v/>
      </c>
      <c r="S48" s="172" t="str">
        <f t="shared" si="19"/>
        <v/>
      </c>
      <c r="T48" s="172" t="str">
        <f t="shared" si="19"/>
        <v>&lt;Row&gt;&lt;BuildType&gt;BUILD_TERRACE_FARM&lt;/BuildType&gt;             &lt;FlavorType&gt;FLAVOR_GROWTH&lt;/FlavorType&gt;                   &lt;Flavor&gt;16&lt;/Flavor&gt;&lt;/Row&gt;</v>
      </c>
      <c r="U48" s="172" t="str">
        <f t="shared" si="19"/>
        <v/>
      </c>
      <c r="V48" s="172" t="str">
        <f t="shared" si="19"/>
        <v/>
      </c>
      <c r="W48" s="172" t="str">
        <f t="shared" si="19"/>
        <v/>
      </c>
      <c r="X48" s="172" t="str">
        <f t="shared" si="19"/>
        <v/>
      </c>
      <c r="Y48" s="172" t="str">
        <f t="shared" si="19"/>
        <v>&lt;Row&gt;&lt;BuildType&gt;BUILD_TERRACE_FARM&lt;/BuildType&gt;             &lt;FlavorType&gt;FLAVOR_TILE_IMPROVEMENT&lt;/FlavorType&gt;         &lt;Flavor&gt;8&lt;/Flavor&gt;&lt;/Row&gt;</v>
      </c>
      <c r="Z48" s="172" t="str">
        <f t="shared" si="19"/>
        <v/>
      </c>
      <c r="AA48" s="172" t="str">
        <f t="shared" si="19"/>
        <v/>
      </c>
      <c r="AB48" s="172" t="str">
        <f t="shared" si="19"/>
        <v/>
      </c>
      <c r="AC48" s="172" t="str">
        <f t="shared" si="19"/>
        <v/>
      </c>
      <c r="AD48" s="172" t="str">
        <f t="shared" si="19"/>
        <v/>
      </c>
      <c r="AE48" s="172" t="str">
        <f t="shared" si="19"/>
        <v/>
      </c>
      <c r="AF48" s="172" t="str">
        <f t="shared" si="19"/>
        <v/>
      </c>
    </row>
    <row r="49" spans="1:32" ht="13.7" customHeight="1" x14ac:dyDescent="0.2">
      <c r="A49" t="str">
        <f t="shared" si="1"/>
        <v>&lt;Delete BuildType="BUILD_MOAI" /&gt;</v>
      </c>
      <c r="B49" s="172" t="str">
        <f t="shared" ref="B49:AF49" si="20">IF(B20=0,"","&lt;Row&gt;&lt;BuildType&gt;BUILD_"&amp;UPPER($A20)&amp;"&lt;/BuildType&gt;"&amp;REPT(" ",25-LEN($A20))&amp;"&lt;FlavorType&gt;FLAVOR_"&amp;UPPER(B$1)&amp;"&lt;/FlavorType&gt;"&amp;REPT(" ",25-LEN(B$1))&amp;"&lt;Flavor&gt;"&amp;B20&amp;"&lt;/Flavor&gt;&lt;/Row&gt;")</f>
        <v/>
      </c>
      <c r="C49" s="172" t="str">
        <f t="shared" si="20"/>
        <v/>
      </c>
      <c r="D49" s="172" t="str">
        <f t="shared" si="20"/>
        <v/>
      </c>
      <c r="E49" s="172" t="str">
        <f t="shared" si="20"/>
        <v/>
      </c>
      <c r="F49" s="172" t="str">
        <f t="shared" si="20"/>
        <v/>
      </c>
      <c r="G49" s="172" t="str">
        <f t="shared" si="20"/>
        <v/>
      </c>
      <c r="H49" s="172" t="str">
        <f t="shared" si="20"/>
        <v/>
      </c>
      <c r="I49" s="172" t="str">
        <f t="shared" si="20"/>
        <v/>
      </c>
      <c r="J49" s="172" t="str">
        <f t="shared" si="20"/>
        <v/>
      </c>
      <c r="K49" s="172" t="str">
        <f t="shared" si="20"/>
        <v/>
      </c>
      <c r="L49" s="172" t="str">
        <f t="shared" si="20"/>
        <v/>
      </c>
      <c r="M49" s="172" t="str">
        <f t="shared" si="20"/>
        <v/>
      </c>
      <c r="N49" s="172" t="str">
        <f t="shared" si="20"/>
        <v/>
      </c>
      <c r="O49" s="172" t="str">
        <f t="shared" si="20"/>
        <v/>
      </c>
      <c r="P49" s="172" t="str">
        <f t="shared" si="20"/>
        <v>&lt;Row&gt;&lt;BuildType&gt;BUILD_MOAI&lt;/BuildType&gt;                     &lt;FlavorType&gt;FLAVOR_EXPANSION&lt;/FlavorType&gt;                &lt;Flavor&gt;4&lt;/Flavor&gt;&lt;/Row&gt;</v>
      </c>
      <c r="Q49" s="172" t="str">
        <f t="shared" si="20"/>
        <v/>
      </c>
      <c r="R49" s="172" t="str">
        <f t="shared" si="20"/>
        <v/>
      </c>
      <c r="S49" s="172" t="str">
        <f t="shared" si="20"/>
        <v/>
      </c>
      <c r="T49" s="172" t="str">
        <f t="shared" si="20"/>
        <v/>
      </c>
      <c r="U49" s="172" t="str">
        <f t="shared" si="20"/>
        <v/>
      </c>
      <c r="V49" s="172" t="str">
        <f t="shared" si="20"/>
        <v>&lt;Row&gt;&lt;BuildType&gt;BUILD_MOAI&lt;/BuildType&gt;                     &lt;FlavorType&gt;FLAVOR_CULTURE&lt;/FlavorType&gt;                  &lt;Flavor&gt;16&lt;/Flavor&gt;&lt;/Row&gt;</v>
      </c>
      <c r="W49" s="172" t="str">
        <f t="shared" si="20"/>
        <v/>
      </c>
      <c r="X49" s="172" t="str">
        <f t="shared" si="20"/>
        <v/>
      </c>
      <c r="Y49" s="172" t="str">
        <f t="shared" si="20"/>
        <v>&lt;Row&gt;&lt;BuildType&gt;BUILD_MOAI&lt;/BuildType&gt;                     &lt;FlavorType&gt;FLAVOR_TILE_IMPROVEMENT&lt;/FlavorType&gt;         &lt;Flavor&gt;8&lt;/Flavor&gt;&lt;/Row&gt;</v>
      </c>
      <c r="Z49" s="172" t="str">
        <f t="shared" si="20"/>
        <v/>
      </c>
      <c r="AA49" s="172" t="str">
        <f t="shared" si="20"/>
        <v/>
      </c>
      <c r="AB49" s="172" t="str">
        <f t="shared" si="20"/>
        <v/>
      </c>
      <c r="AC49" s="172" t="str">
        <f t="shared" si="20"/>
        <v/>
      </c>
      <c r="AD49" s="172" t="str">
        <f t="shared" si="20"/>
        <v/>
      </c>
      <c r="AE49" s="172" t="str">
        <f t="shared" si="20"/>
        <v/>
      </c>
      <c r="AF49" s="172" t="str">
        <f t="shared" si="20"/>
        <v/>
      </c>
    </row>
    <row r="50" spans="1:32" ht="13.7" customHeight="1" x14ac:dyDescent="0.2">
      <c r="A50" t="str">
        <f t="shared" si="1"/>
        <v>&lt;Delete BuildType="BUILD_POLDER" /&gt;</v>
      </c>
      <c r="B50" s="172" t="str">
        <f t="shared" ref="B50:AF50" si="21">IF(B21=0,"","&lt;Row&gt;&lt;BuildType&gt;BUILD_"&amp;UPPER($A21)&amp;"&lt;/BuildType&gt;"&amp;REPT(" ",25-LEN($A21))&amp;"&lt;FlavorType&gt;FLAVOR_"&amp;UPPER(B$1)&amp;"&lt;/FlavorType&gt;"&amp;REPT(" ",25-LEN(B$1))&amp;"&lt;Flavor&gt;"&amp;B21&amp;"&lt;/Flavor&gt;&lt;/Row&gt;")</f>
        <v/>
      </c>
      <c r="C50" s="172" t="str">
        <f t="shared" si="21"/>
        <v/>
      </c>
      <c r="D50" s="172" t="str">
        <f t="shared" si="21"/>
        <v/>
      </c>
      <c r="E50" s="172" t="str">
        <f t="shared" si="21"/>
        <v/>
      </c>
      <c r="F50" s="172" t="str">
        <f t="shared" si="21"/>
        <v/>
      </c>
      <c r="G50" s="172" t="str">
        <f t="shared" si="21"/>
        <v/>
      </c>
      <c r="H50" s="172" t="str">
        <f t="shared" si="21"/>
        <v/>
      </c>
      <c r="I50" s="172" t="str">
        <f t="shared" si="21"/>
        <v/>
      </c>
      <c r="J50" s="172" t="str">
        <f t="shared" si="21"/>
        <v/>
      </c>
      <c r="K50" s="172" t="str">
        <f t="shared" si="21"/>
        <v/>
      </c>
      <c r="L50" s="172" t="str">
        <f t="shared" si="21"/>
        <v/>
      </c>
      <c r="M50" s="172" t="str">
        <f t="shared" si="21"/>
        <v/>
      </c>
      <c r="N50" s="172" t="str">
        <f t="shared" si="21"/>
        <v/>
      </c>
      <c r="O50" s="172" t="str">
        <f t="shared" si="21"/>
        <v/>
      </c>
      <c r="P50" s="172" t="str">
        <f t="shared" si="21"/>
        <v>&lt;Row&gt;&lt;BuildType&gt;BUILD_POLDER&lt;/BuildType&gt;                   &lt;FlavorType&gt;FLAVOR_EXPANSION&lt;/FlavorType&gt;                &lt;Flavor&gt;4&lt;/Flavor&gt;&lt;/Row&gt;</v>
      </c>
      <c r="Q50" s="172" t="str">
        <f t="shared" si="21"/>
        <v/>
      </c>
      <c r="R50" s="172" t="str">
        <f t="shared" si="21"/>
        <v/>
      </c>
      <c r="S50" s="172" t="str">
        <f t="shared" si="21"/>
        <v/>
      </c>
      <c r="T50" s="172" t="str">
        <f t="shared" si="21"/>
        <v>&lt;Row&gt;&lt;BuildType&gt;BUILD_POLDER&lt;/BuildType&gt;                   &lt;FlavorType&gt;FLAVOR_GROWTH&lt;/FlavorType&gt;                   &lt;Flavor&gt;16&lt;/Flavor&gt;&lt;/Row&gt;</v>
      </c>
      <c r="U50" s="172" t="str">
        <f t="shared" si="21"/>
        <v/>
      </c>
      <c r="V50" s="172" t="str">
        <f t="shared" si="21"/>
        <v/>
      </c>
      <c r="W50" s="172" t="str">
        <f t="shared" si="21"/>
        <v/>
      </c>
      <c r="X50" s="172" t="str">
        <f t="shared" si="21"/>
        <v/>
      </c>
      <c r="Y50" s="172" t="str">
        <f t="shared" si="21"/>
        <v>&lt;Row&gt;&lt;BuildType&gt;BUILD_POLDER&lt;/BuildType&gt;                   &lt;FlavorType&gt;FLAVOR_TILE_IMPROVEMENT&lt;/FlavorType&gt;         &lt;Flavor&gt;8&lt;/Flavor&gt;&lt;/Row&gt;</v>
      </c>
      <c r="Z50" s="172" t="str">
        <f t="shared" si="21"/>
        <v/>
      </c>
      <c r="AA50" s="172" t="str">
        <f t="shared" si="21"/>
        <v/>
      </c>
      <c r="AB50" s="172" t="str">
        <f t="shared" si="21"/>
        <v/>
      </c>
      <c r="AC50" s="172" t="str">
        <f t="shared" si="21"/>
        <v/>
      </c>
      <c r="AD50" s="172" t="str">
        <f t="shared" si="21"/>
        <v/>
      </c>
      <c r="AE50" s="172" t="str">
        <f t="shared" si="21"/>
        <v/>
      </c>
      <c r="AF50" s="172" t="str">
        <f t="shared" si="21"/>
        <v/>
      </c>
    </row>
    <row r="51" spans="1:32" ht="13.7" customHeight="1" x14ac:dyDescent="0.2">
      <c r="A51" t="str">
        <f t="shared" si="1"/>
        <v>&lt;Delete BuildType="BUILD_LANDMARK" /&gt;</v>
      </c>
      <c r="B51" s="172" t="str">
        <f t="shared" ref="B51:AF51" si="22">IF(B22=0,"","&lt;Row&gt;&lt;BuildType&gt;BUILD_"&amp;UPPER($A22)&amp;"&lt;/BuildType&gt;"&amp;REPT(" ",25-LEN($A22))&amp;"&lt;FlavorType&gt;FLAVOR_"&amp;UPPER(B$1)&amp;"&lt;/FlavorType&gt;"&amp;REPT(" ",25-LEN(B$1))&amp;"&lt;Flavor&gt;"&amp;B22&amp;"&lt;/Flavor&gt;&lt;/Row&gt;")</f>
        <v/>
      </c>
      <c r="C51" s="172" t="str">
        <f t="shared" si="22"/>
        <v/>
      </c>
      <c r="D51" s="172" t="str">
        <f t="shared" si="22"/>
        <v/>
      </c>
      <c r="E51" s="172" t="str">
        <f t="shared" si="22"/>
        <v/>
      </c>
      <c r="F51" s="172" t="str">
        <f t="shared" si="22"/>
        <v/>
      </c>
      <c r="G51" s="172" t="str">
        <f t="shared" si="22"/>
        <v/>
      </c>
      <c r="H51" s="172" t="str">
        <f t="shared" si="22"/>
        <v/>
      </c>
      <c r="I51" s="172" t="str">
        <f t="shared" si="22"/>
        <v/>
      </c>
      <c r="J51" s="172" t="str">
        <f t="shared" si="22"/>
        <v/>
      </c>
      <c r="K51" s="172" t="str">
        <f t="shared" si="22"/>
        <v/>
      </c>
      <c r="L51" s="172" t="str">
        <f t="shared" si="22"/>
        <v/>
      </c>
      <c r="M51" s="172" t="str">
        <f t="shared" si="22"/>
        <v/>
      </c>
      <c r="N51" s="172" t="str">
        <f t="shared" si="22"/>
        <v/>
      </c>
      <c r="O51" s="172" t="str">
        <f t="shared" si="22"/>
        <v/>
      </c>
      <c r="P51" s="172" t="str">
        <f t="shared" si="22"/>
        <v/>
      </c>
      <c r="Q51" s="172" t="str">
        <f t="shared" si="22"/>
        <v/>
      </c>
      <c r="R51" s="172" t="str">
        <f t="shared" si="22"/>
        <v/>
      </c>
      <c r="S51" s="172" t="str">
        <f t="shared" si="22"/>
        <v/>
      </c>
      <c r="T51" s="172" t="str">
        <f t="shared" si="22"/>
        <v/>
      </c>
      <c r="U51" s="172" t="str">
        <f t="shared" si="22"/>
        <v/>
      </c>
      <c r="V51" s="172" t="str">
        <f t="shared" si="22"/>
        <v>&lt;Row&gt;&lt;BuildType&gt;BUILD_LANDMARK&lt;/BuildType&gt;                 &lt;FlavorType&gt;FLAVOR_CULTURE&lt;/FlavorType&gt;                  &lt;Flavor&gt;32&lt;/Flavor&gt;&lt;/Row&gt;</v>
      </c>
      <c r="W51" s="172" t="str">
        <f t="shared" si="22"/>
        <v/>
      </c>
      <c r="X51" s="172" t="str">
        <f t="shared" si="22"/>
        <v/>
      </c>
      <c r="Y51" s="172" t="str">
        <f t="shared" si="22"/>
        <v>&lt;Row&gt;&lt;BuildType&gt;BUILD_LANDMARK&lt;/BuildType&gt;                 &lt;FlavorType&gt;FLAVOR_TILE_IMPROVEMENT&lt;/FlavorType&gt;         &lt;Flavor&gt;16&lt;/Flavor&gt;&lt;/Row&gt;</v>
      </c>
      <c r="Z51" s="172" t="str">
        <f t="shared" si="22"/>
        <v/>
      </c>
      <c r="AA51" s="172" t="str">
        <f t="shared" si="22"/>
        <v/>
      </c>
      <c r="AB51" s="172" t="str">
        <f t="shared" si="22"/>
        <v/>
      </c>
      <c r="AC51" s="172" t="str">
        <f t="shared" si="22"/>
        <v/>
      </c>
      <c r="AD51" s="172" t="str">
        <f t="shared" si="22"/>
        <v/>
      </c>
      <c r="AE51" s="172" t="str">
        <f t="shared" si="22"/>
        <v/>
      </c>
      <c r="AF51" s="172" t="str">
        <f t="shared" si="22"/>
        <v/>
      </c>
    </row>
    <row r="52" spans="1:32" ht="13.7" customHeight="1" x14ac:dyDescent="0.2">
      <c r="A52" t="str">
        <f t="shared" si="1"/>
        <v>&lt;Delete BuildType="BUILD_ACADEMY" /&gt;</v>
      </c>
      <c r="B52" s="172" t="str">
        <f t="shared" ref="B52:AF52" si="23">IF(B23=0,"","&lt;Row&gt;&lt;BuildType&gt;BUILD_"&amp;UPPER($A23)&amp;"&lt;/BuildType&gt;"&amp;REPT(" ",25-LEN($A23))&amp;"&lt;FlavorType&gt;FLAVOR_"&amp;UPPER(B$1)&amp;"&lt;/FlavorType&gt;"&amp;REPT(" ",25-LEN(B$1))&amp;"&lt;Flavor&gt;"&amp;B23&amp;"&lt;/Flavor&gt;&lt;/Row&gt;")</f>
        <v/>
      </c>
      <c r="C52" s="172" t="str">
        <f t="shared" si="23"/>
        <v/>
      </c>
      <c r="D52" s="172" t="str">
        <f t="shared" si="23"/>
        <v/>
      </c>
      <c r="E52" s="172" t="str">
        <f t="shared" si="23"/>
        <v/>
      </c>
      <c r="F52" s="172" t="str">
        <f t="shared" si="23"/>
        <v/>
      </c>
      <c r="G52" s="172" t="str">
        <f t="shared" si="23"/>
        <v/>
      </c>
      <c r="H52" s="172" t="str">
        <f t="shared" si="23"/>
        <v/>
      </c>
      <c r="I52" s="172" t="str">
        <f t="shared" si="23"/>
        <v/>
      </c>
      <c r="J52" s="172" t="str">
        <f t="shared" si="23"/>
        <v/>
      </c>
      <c r="K52" s="172" t="str">
        <f t="shared" si="23"/>
        <v/>
      </c>
      <c r="L52" s="172" t="str">
        <f t="shared" si="23"/>
        <v/>
      </c>
      <c r="M52" s="172" t="str">
        <f t="shared" si="23"/>
        <v/>
      </c>
      <c r="N52" s="172" t="str">
        <f t="shared" si="23"/>
        <v/>
      </c>
      <c r="O52" s="172" t="str">
        <f t="shared" si="23"/>
        <v/>
      </c>
      <c r="P52" s="172" t="str">
        <f t="shared" si="23"/>
        <v/>
      </c>
      <c r="Q52" s="172" t="str">
        <f t="shared" si="23"/>
        <v/>
      </c>
      <c r="R52" s="172" t="str">
        <f t="shared" si="23"/>
        <v/>
      </c>
      <c r="S52" s="172" t="str">
        <f t="shared" si="23"/>
        <v/>
      </c>
      <c r="T52" s="172" t="str">
        <f t="shared" si="23"/>
        <v/>
      </c>
      <c r="U52" s="172" t="str">
        <f t="shared" si="23"/>
        <v>&lt;Row&gt;&lt;BuildType&gt;BUILD_ACADEMY&lt;/BuildType&gt;                  &lt;FlavorType&gt;FLAVOR_SCIENCE&lt;/FlavorType&gt;                  &lt;Flavor&gt;32&lt;/Flavor&gt;&lt;/Row&gt;</v>
      </c>
      <c r="V52" s="172" t="str">
        <f t="shared" si="23"/>
        <v/>
      </c>
      <c r="W52" s="172" t="str">
        <f t="shared" si="23"/>
        <v/>
      </c>
      <c r="X52" s="172" t="str">
        <f t="shared" si="23"/>
        <v/>
      </c>
      <c r="Y52" s="172" t="str">
        <f t="shared" si="23"/>
        <v>&lt;Row&gt;&lt;BuildType&gt;BUILD_ACADEMY&lt;/BuildType&gt;                  &lt;FlavorType&gt;FLAVOR_TILE_IMPROVEMENT&lt;/FlavorType&gt;         &lt;Flavor&gt;16&lt;/Flavor&gt;&lt;/Row&gt;</v>
      </c>
      <c r="Z52" s="172" t="str">
        <f t="shared" si="23"/>
        <v/>
      </c>
      <c r="AA52" s="172" t="str">
        <f t="shared" si="23"/>
        <v/>
      </c>
      <c r="AB52" s="172" t="str">
        <f t="shared" si="23"/>
        <v/>
      </c>
      <c r="AC52" s="172" t="str">
        <f t="shared" si="23"/>
        <v/>
      </c>
      <c r="AD52" s="172" t="str">
        <f t="shared" si="23"/>
        <v>&lt;Row&gt;&lt;BuildType&gt;BUILD_ACADEMY&lt;/BuildType&gt;                  &lt;FlavorType&gt;FLAVOR_SPACESHIP&lt;/FlavorType&gt;                &lt;Flavor&gt;16&lt;/Flavor&gt;&lt;/Row&gt;</v>
      </c>
      <c r="AE52" s="172" t="str">
        <f t="shared" si="23"/>
        <v/>
      </c>
      <c r="AF52" s="172" t="str">
        <f t="shared" si="23"/>
        <v/>
      </c>
    </row>
    <row r="53" spans="1:32" ht="13.7" customHeight="1" x14ac:dyDescent="0.2">
      <c r="A53" t="str">
        <f t="shared" si="1"/>
        <v>&lt;Delete BuildType="BUILD_CUSTOMS_HOUSE" /&gt;</v>
      </c>
      <c r="B53" s="172" t="str">
        <f t="shared" ref="B53:AF53" si="24">IF(B24=0,"","&lt;Row&gt;&lt;BuildType&gt;BUILD_"&amp;UPPER($A24)&amp;"&lt;/BuildType&gt;"&amp;REPT(" ",25-LEN($A24))&amp;"&lt;FlavorType&gt;FLAVOR_"&amp;UPPER(B$1)&amp;"&lt;/FlavorType&gt;"&amp;REPT(" ",25-LEN(B$1))&amp;"&lt;Flavor&gt;"&amp;B24&amp;"&lt;/Flavor&gt;&lt;/Row&gt;")</f>
        <v/>
      </c>
      <c r="C53" s="172" t="str">
        <f t="shared" si="24"/>
        <v/>
      </c>
      <c r="D53" s="172" t="str">
        <f t="shared" si="24"/>
        <v/>
      </c>
      <c r="E53" s="172" t="str">
        <f t="shared" si="24"/>
        <v/>
      </c>
      <c r="F53" s="172" t="str">
        <f t="shared" si="24"/>
        <v/>
      </c>
      <c r="G53" s="172" t="str">
        <f t="shared" si="24"/>
        <v/>
      </c>
      <c r="H53" s="172" t="str">
        <f t="shared" si="24"/>
        <v/>
      </c>
      <c r="I53" s="172" t="str">
        <f t="shared" si="24"/>
        <v/>
      </c>
      <c r="J53" s="172" t="str">
        <f t="shared" si="24"/>
        <v/>
      </c>
      <c r="K53" s="172" t="str">
        <f t="shared" si="24"/>
        <v/>
      </c>
      <c r="L53" s="172" t="str">
        <f t="shared" si="24"/>
        <v/>
      </c>
      <c r="M53" s="172" t="str">
        <f t="shared" si="24"/>
        <v/>
      </c>
      <c r="N53" s="172" t="str">
        <f t="shared" si="24"/>
        <v/>
      </c>
      <c r="O53" s="172" t="str">
        <f t="shared" si="24"/>
        <v/>
      </c>
      <c r="P53" s="172" t="str">
        <f t="shared" si="24"/>
        <v/>
      </c>
      <c r="Q53" s="172" t="str">
        <f t="shared" si="24"/>
        <v/>
      </c>
      <c r="R53" s="172" t="str">
        <f t="shared" si="24"/>
        <v/>
      </c>
      <c r="S53" s="172" t="str">
        <f t="shared" si="24"/>
        <v>&lt;Row&gt;&lt;BuildType&gt;BUILD_CUSTOMS_HOUSE&lt;/BuildType&gt;            &lt;FlavorType&gt;FLAVOR_GOLD&lt;/FlavorType&gt;                     &lt;Flavor&gt;32&lt;/Flavor&gt;&lt;/Row&gt;</v>
      </c>
      <c r="T53" s="172" t="str">
        <f t="shared" si="24"/>
        <v/>
      </c>
      <c r="U53" s="172" t="str">
        <f t="shared" si="24"/>
        <v/>
      </c>
      <c r="V53" s="172" t="str">
        <f t="shared" si="24"/>
        <v/>
      </c>
      <c r="W53" s="172" t="str">
        <f t="shared" si="24"/>
        <v/>
      </c>
      <c r="X53" s="172" t="str">
        <f t="shared" si="24"/>
        <v/>
      </c>
      <c r="Y53" s="172" t="str">
        <f t="shared" si="24"/>
        <v>&lt;Row&gt;&lt;BuildType&gt;BUILD_CUSTOMS_HOUSE&lt;/BuildType&gt;            &lt;FlavorType&gt;FLAVOR_TILE_IMPROVEMENT&lt;/FlavorType&gt;         &lt;Flavor&gt;16&lt;/Flavor&gt;&lt;/Row&gt;</v>
      </c>
      <c r="Z53" s="172" t="str">
        <f t="shared" si="24"/>
        <v/>
      </c>
      <c r="AA53" s="172" t="str">
        <f t="shared" si="24"/>
        <v/>
      </c>
      <c r="AB53" s="172" t="str">
        <f t="shared" si="24"/>
        <v/>
      </c>
      <c r="AC53" s="172" t="str">
        <f t="shared" si="24"/>
        <v>&lt;Row&gt;&lt;BuildType&gt;BUILD_CUSTOMS_HOUSE&lt;/BuildType&gt;            &lt;FlavorType&gt;FLAVOR_DIPLOMACY&lt;/FlavorType&gt;                &lt;Flavor&gt;16&lt;/Flavor&gt;&lt;/Row&gt;</v>
      </c>
      <c r="AD53" s="172" t="str">
        <f t="shared" si="24"/>
        <v/>
      </c>
      <c r="AE53" s="172" t="str">
        <f t="shared" si="24"/>
        <v/>
      </c>
      <c r="AF53" s="172" t="str">
        <f t="shared" si="24"/>
        <v/>
      </c>
    </row>
    <row r="54" spans="1:32" ht="13.7" customHeight="1" x14ac:dyDescent="0.2">
      <c r="A54" t="str">
        <f t="shared" si="1"/>
        <v>&lt;Delete BuildType="BUILD_MANUFACTORY" /&gt;</v>
      </c>
      <c r="B54" s="172" t="str">
        <f t="shared" ref="B54:AF54" si="25">IF(B25=0,"","&lt;Row&gt;&lt;BuildType&gt;BUILD_"&amp;UPPER($A25)&amp;"&lt;/BuildType&gt;"&amp;REPT(" ",25-LEN($A25))&amp;"&lt;FlavorType&gt;FLAVOR_"&amp;UPPER(B$1)&amp;"&lt;/FlavorType&gt;"&amp;REPT(" ",25-LEN(B$1))&amp;"&lt;Flavor&gt;"&amp;B25&amp;"&lt;/Flavor&gt;&lt;/Row&gt;")</f>
        <v/>
      </c>
      <c r="C54" s="172" t="str">
        <f t="shared" si="25"/>
        <v>&lt;Row&gt;&lt;BuildType&gt;BUILD_MANUFACTORY&lt;/BuildType&gt;              &lt;FlavorType&gt;FLAVOR_OFFENSE&lt;/FlavorType&gt;                  &lt;Flavor&gt;16&lt;/Flavor&gt;&lt;/Row&gt;</v>
      </c>
      <c r="D54" s="172" t="str">
        <f t="shared" si="25"/>
        <v/>
      </c>
      <c r="E54" s="172" t="str">
        <f t="shared" si="25"/>
        <v/>
      </c>
      <c r="F54" s="172" t="str">
        <f t="shared" si="25"/>
        <v/>
      </c>
      <c r="G54" s="172" t="str">
        <f t="shared" si="25"/>
        <v/>
      </c>
      <c r="H54" s="172" t="str">
        <f t="shared" si="25"/>
        <v/>
      </c>
      <c r="I54" s="172" t="str">
        <f t="shared" si="25"/>
        <v/>
      </c>
      <c r="J54" s="172" t="str">
        <f t="shared" si="25"/>
        <v/>
      </c>
      <c r="K54" s="172" t="str">
        <f t="shared" si="25"/>
        <v/>
      </c>
      <c r="L54" s="172" t="str">
        <f t="shared" si="25"/>
        <v/>
      </c>
      <c r="M54" s="172" t="str">
        <f t="shared" si="25"/>
        <v/>
      </c>
      <c r="N54" s="172" t="str">
        <f t="shared" si="25"/>
        <v/>
      </c>
      <c r="O54" s="172" t="str">
        <f t="shared" si="25"/>
        <v/>
      </c>
      <c r="P54" s="172" t="str">
        <f t="shared" si="25"/>
        <v/>
      </c>
      <c r="Q54" s="172" t="str">
        <f t="shared" si="25"/>
        <v/>
      </c>
      <c r="R54" s="172" t="str">
        <f t="shared" si="25"/>
        <v>&lt;Row&gt;&lt;BuildType&gt;BUILD_MANUFACTORY&lt;/BuildType&gt;              &lt;FlavorType&gt;FLAVOR_PRODUCTION&lt;/FlavorType&gt;               &lt;Flavor&gt;32&lt;/Flavor&gt;&lt;/Row&gt;</v>
      </c>
      <c r="S54" s="172" t="str">
        <f t="shared" si="25"/>
        <v/>
      </c>
      <c r="T54" s="172" t="str">
        <f t="shared" si="25"/>
        <v/>
      </c>
      <c r="U54" s="172" t="str">
        <f t="shared" si="25"/>
        <v/>
      </c>
      <c r="V54" s="172" t="str">
        <f t="shared" si="25"/>
        <v/>
      </c>
      <c r="W54" s="172" t="str">
        <f t="shared" si="25"/>
        <v/>
      </c>
      <c r="X54" s="172" t="str">
        <f t="shared" si="25"/>
        <v/>
      </c>
      <c r="Y54" s="172" t="str">
        <f t="shared" si="25"/>
        <v>&lt;Row&gt;&lt;BuildType&gt;BUILD_MANUFACTORY&lt;/BuildType&gt;              &lt;FlavorType&gt;FLAVOR_TILE_IMPROVEMENT&lt;/FlavorType&gt;         &lt;Flavor&gt;16&lt;/Flavor&gt;&lt;/Row&gt;</v>
      </c>
      <c r="Z54" s="172" t="str">
        <f t="shared" si="25"/>
        <v/>
      </c>
      <c r="AA54" s="172" t="str">
        <f t="shared" si="25"/>
        <v/>
      </c>
      <c r="AB54" s="172" t="str">
        <f t="shared" si="25"/>
        <v>&lt;Row&gt;&lt;BuildType&gt;BUILD_MANUFACTORY&lt;/BuildType&gt;              &lt;FlavorType&gt;FLAVOR_WONDER&lt;/FlavorType&gt;                   &lt;Flavor&gt;16&lt;/Flavor&gt;&lt;/Row&gt;</v>
      </c>
      <c r="AC54" s="172" t="str">
        <f t="shared" si="25"/>
        <v/>
      </c>
      <c r="AD54" s="172" t="str">
        <f t="shared" si="25"/>
        <v/>
      </c>
      <c r="AE54" s="172" t="str">
        <f t="shared" si="25"/>
        <v/>
      </c>
      <c r="AF54" s="172" t="str">
        <f t="shared" si="25"/>
        <v/>
      </c>
    </row>
    <row r="55" spans="1:32" ht="13.7" customHeight="1" x14ac:dyDescent="0.2">
      <c r="A55" t="str">
        <f t="shared" si="1"/>
        <v>&lt;Delete BuildType="BUILD_CITADEL" /&gt;</v>
      </c>
      <c r="B55" s="172" t="str">
        <f t="shared" ref="B55:AF55" si="26">IF(B26=0,"","&lt;Row&gt;&lt;BuildType&gt;BUILD_"&amp;UPPER($A26)&amp;"&lt;/BuildType&gt;"&amp;REPT(" ",25-LEN($A26))&amp;"&lt;FlavorType&gt;FLAVOR_"&amp;UPPER(B$1)&amp;"&lt;/FlavorType&gt;"&amp;REPT(" ",25-LEN(B$1))&amp;"&lt;Flavor&gt;"&amp;B26&amp;"&lt;/Flavor&gt;&lt;/Row&gt;")</f>
        <v/>
      </c>
      <c r="C55" s="172" t="str">
        <f t="shared" si="26"/>
        <v/>
      </c>
      <c r="D55" s="172" t="str">
        <f t="shared" si="26"/>
        <v>&lt;Row&gt;&lt;BuildType&gt;BUILD_CITADEL&lt;/BuildType&gt;                  &lt;FlavorType&gt;FLAVOR_DEFENSE&lt;/FlavorType&gt;                  &lt;Flavor&gt;32&lt;/Flavor&gt;&lt;/Row&gt;</v>
      </c>
      <c r="E55" s="172" t="str">
        <f t="shared" si="26"/>
        <v/>
      </c>
      <c r="F55" s="172" t="str">
        <f t="shared" si="26"/>
        <v/>
      </c>
      <c r="G55" s="172" t="str">
        <f t="shared" si="26"/>
        <v/>
      </c>
      <c r="H55" s="172" t="str">
        <f t="shared" si="26"/>
        <v/>
      </c>
      <c r="I55" s="172" t="str">
        <f t="shared" si="26"/>
        <v/>
      </c>
      <c r="J55" s="172" t="str">
        <f t="shared" si="26"/>
        <v/>
      </c>
      <c r="K55" s="172" t="str">
        <f t="shared" si="26"/>
        <v/>
      </c>
      <c r="L55" s="172" t="str">
        <f t="shared" si="26"/>
        <v/>
      </c>
      <c r="M55" s="172" t="str">
        <f t="shared" si="26"/>
        <v/>
      </c>
      <c r="N55" s="172" t="str">
        <f t="shared" si="26"/>
        <v/>
      </c>
      <c r="O55" s="172" t="str">
        <f t="shared" si="26"/>
        <v/>
      </c>
      <c r="P55" s="172" t="str">
        <f t="shared" si="26"/>
        <v/>
      </c>
      <c r="Q55" s="172" t="str">
        <f t="shared" si="26"/>
        <v/>
      </c>
      <c r="R55" s="172" t="str">
        <f t="shared" si="26"/>
        <v/>
      </c>
      <c r="S55" s="172" t="str">
        <f t="shared" si="26"/>
        <v/>
      </c>
      <c r="T55" s="172" t="str">
        <f t="shared" si="26"/>
        <v/>
      </c>
      <c r="U55" s="172" t="str">
        <f t="shared" si="26"/>
        <v/>
      </c>
      <c r="V55" s="172" t="str">
        <f t="shared" si="26"/>
        <v/>
      </c>
      <c r="W55" s="172" t="str">
        <f t="shared" si="26"/>
        <v/>
      </c>
      <c r="X55" s="172" t="str">
        <f t="shared" si="26"/>
        <v/>
      </c>
      <c r="Y55" s="172" t="str">
        <f t="shared" si="26"/>
        <v>&lt;Row&gt;&lt;BuildType&gt;BUILD_CITADEL&lt;/BuildType&gt;                  &lt;FlavorType&gt;FLAVOR_TILE_IMPROVEMENT&lt;/FlavorType&gt;         &lt;Flavor&gt;16&lt;/Flavor&gt;&lt;/Row&gt;</v>
      </c>
      <c r="Z55" s="172" t="str">
        <f t="shared" si="26"/>
        <v/>
      </c>
      <c r="AA55" s="172" t="str">
        <f t="shared" si="26"/>
        <v/>
      </c>
      <c r="AB55" s="172" t="str">
        <f t="shared" si="26"/>
        <v/>
      </c>
      <c r="AC55" s="172" t="str">
        <f t="shared" si="26"/>
        <v/>
      </c>
      <c r="AD55" s="172" t="str">
        <f t="shared" si="26"/>
        <v/>
      </c>
      <c r="AE55" s="172" t="str">
        <f t="shared" si="26"/>
        <v/>
      </c>
      <c r="AF55" s="172" t="str">
        <f t="shared" si="26"/>
        <v/>
      </c>
    </row>
    <row r="56" spans="1:32" ht="13.7" customHeight="1" x14ac:dyDescent="0.2">
      <c r="A56" t="str">
        <f t="shared" si="1"/>
        <v>&lt;Delete BuildType="BUILD_HOLY_SITE" /&gt;</v>
      </c>
      <c r="B56" s="172" t="str">
        <f t="shared" ref="B56:AF56" si="27">IF(B27=0,"","&lt;Row&gt;&lt;BuildType&gt;BUILD_"&amp;UPPER($A27)&amp;"&lt;/BuildType&gt;"&amp;REPT(" ",25-LEN($A27))&amp;"&lt;FlavorType&gt;FLAVOR_"&amp;UPPER(B$1)&amp;"&lt;/FlavorType&gt;"&amp;REPT(" ",25-LEN(B$1))&amp;"&lt;Flavor&gt;"&amp;B27&amp;"&lt;/Flavor&gt;&lt;/Row&gt;")</f>
        <v/>
      </c>
      <c r="C56" s="172" t="str">
        <f t="shared" si="27"/>
        <v/>
      </c>
      <c r="D56" s="172" t="str">
        <f t="shared" si="27"/>
        <v/>
      </c>
      <c r="E56" s="172" t="str">
        <f t="shared" si="27"/>
        <v/>
      </c>
      <c r="F56" s="172" t="str">
        <f t="shared" si="27"/>
        <v/>
      </c>
      <c r="G56" s="172" t="str">
        <f t="shared" si="27"/>
        <v/>
      </c>
      <c r="H56" s="172" t="str">
        <f t="shared" si="27"/>
        <v/>
      </c>
      <c r="I56" s="172" t="str">
        <f t="shared" si="27"/>
        <v/>
      </c>
      <c r="J56" s="172" t="str">
        <f t="shared" si="27"/>
        <v/>
      </c>
      <c r="K56" s="172" t="str">
        <f t="shared" si="27"/>
        <v/>
      </c>
      <c r="L56" s="172" t="str">
        <f t="shared" si="27"/>
        <v/>
      </c>
      <c r="M56" s="172" t="str">
        <f t="shared" si="27"/>
        <v/>
      </c>
      <c r="N56" s="172" t="str">
        <f t="shared" si="27"/>
        <v/>
      </c>
      <c r="O56" s="172" t="str">
        <f t="shared" si="27"/>
        <v/>
      </c>
      <c r="P56" s="172" t="str">
        <f t="shared" si="27"/>
        <v/>
      </c>
      <c r="Q56" s="172" t="str">
        <f t="shared" si="27"/>
        <v/>
      </c>
      <c r="R56" s="172" t="str">
        <f t="shared" si="27"/>
        <v/>
      </c>
      <c r="S56" s="172" t="str">
        <f t="shared" si="27"/>
        <v/>
      </c>
      <c r="T56" s="172" t="str">
        <f t="shared" si="27"/>
        <v/>
      </c>
      <c r="U56" s="172" t="str">
        <f t="shared" si="27"/>
        <v/>
      </c>
      <c r="V56" s="172" t="str">
        <f t="shared" si="27"/>
        <v/>
      </c>
      <c r="W56" s="172" t="str">
        <f t="shared" si="27"/>
        <v/>
      </c>
      <c r="X56" s="172" t="str">
        <f t="shared" si="27"/>
        <v/>
      </c>
      <c r="Y56" s="172" t="str">
        <f t="shared" si="27"/>
        <v>&lt;Row&gt;&lt;BuildType&gt;BUILD_HOLY_SITE&lt;/BuildType&gt;                &lt;FlavorType&gt;FLAVOR_TILE_IMPROVEMENT&lt;/FlavorType&gt;         &lt;Flavor&gt;16&lt;/Flavor&gt;&lt;/Row&gt;</v>
      </c>
      <c r="Z56" s="172" t="str">
        <f t="shared" si="27"/>
        <v/>
      </c>
      <c r="AA56" s="172" t="str">
        <f t="shared" si="27"/>
        <v/>
      </c>
      <c r="AB56" s="172" t="str">
        <f t="shared" si="27"/>
        <v/>
      </c>
      <c r="AC56" s="172" t="str">
        <f t="shared" si="27"/>
        <v/>
      </c>
      <c r="AD56" s="172" t="str">
        <f t="shared" si="27"/>
        <v/>
      </c>
      <c r="AE56" s="172" t="str">
        <f t="shared" si="27"/>
        <v/>
      </c>
      <c r="AF56" s="172" t="str">
        <f t="shared" si="27"/>
        <v>&lt;Row&gt;&lt;BuildType&gt;BUILD_HOLY_SITE&lt;/BuildType&gt;                &lt;FlavorType&gt;FLAVOR_RELIGION&lt;/FlavorType&gt;                 &lt;Flavor&gt;32&lt;/Flavor&gt;&lt;/Row&gt;</v>
      </c>
    </row>
    <row r="57" spans="1:32" ht="13.7" customHeight="1" x14ac:dyDescent="0.2">
      <c r="A57" t="str">
        <f t="shared" si="1"/>
        <v/>
      </c>
      <c r="B57" s="172" t="str">
        <f t="shared" ref="B57:AF57" si="28">IF(B28=0,"","&lt;Row&gt;&lt;BuildType&gt;BUILD_"&amp;UPPER($A28)&amp;"&lt;/BuildType&gt;"&amp;REPT(" ",25-LEN($A28))&amp;"&lt;FlavorType&gt;FLAVOR_"&amp;UPPER(B$1)&amp;"&lt;/FlavorType&gt;"&amp;REPT(" ",25-LEN(B$1))&amp;"&lt;Flavor&gt;"&amp;B28&amp;"&lt;/Flavor&gt;&lt;/Row&gt;")</f>
        <v/>
      </c>
      <c r="C57" s="172" t="str">
        <f t="shared" si="28"/>
        <v/>
      </c>
      <c r="D57" s="172" t="str">
        <f t="shared" si="28"/>
        <v/>
      </c>
      <c r="E57" s="172" t="str">
        <f t="shared" si="28"/>
        <v/>
      </c>
      <c r="F57" s="172" t="str">
        <f t="shared" si="28"/>
        <v/>
      </c>
      <c r="G57" s="172" t="str">
        <f t="shared" si="28"/>
        <v/>
      </c>
      <c r="H57" s="172" t="str">
        <f t="shared" si="28"/>
        <v/>
      </c>
      <c r="I57" s="172" t="str">
        <f t="shared" si="28"/>
        <v/>
      </c>
      <c r="J57" s="172" t="str">
        <f t="shared" si="28"/>
        <v/>
      </c>
      <c r="K57" s="172" t="str">
        <f t="shared" si="28"/>
        <v/>
      </c>
      <c r="L57" s="172" t="str">
        <f t="shared" si="28"/>
        <v/>
      </c>
      <c r="M57" s="172" t="str">
        <f t="shared" si="28"/>
        <v/>
      </c>
      <c r="N57" s="172" t="str">
        <f t="shared" si="28"/>
        <v/>
      </c>
      <c r="O57" s="172" t="str">
        <f t="shared" si="28"/>
        <v/>
      </c>
      <c r="P57" s="172" t="str">
        <f t="shared" si="28"/>
        <v/>
      </c>
      <c r="Q57" s="172" t="str">
        <f t="shared" si="28"/>
        <v/>
      </c>
      <c r="R57" s="172" t="str">
        <f t="shared" si="28"/>
        <v/>
      </c>
      <c r="S57" s="172" t="str">
        <f t="shared" si="28"/>
        <v/>
      </c>
      <c r="T57" s="172" t="str">
        <f t="shared" si="28"/>
        <v/>
      </c>
      <c r="U57" s="172" t="str">
        <f t="shared" si="28"/>
        <v/>
      </c>
      <c r="V57" s="172" t="str">
        <f t="shared" si="28"/>
        <v/>
      </c>
      <c r="W57" s="172" t="str">
        <f t="shared" si="28"/>
        <v/>
      </c>
      <c r="X57" s="172" t="str">
        <f t="shared" si="28"/>
        <v/>
      </c>
      <c r="Y57" s="172" t="str">
        <f t="shared" si="28"/>
        <v/>
      </c>
      <c r="Z57" s="172" t="str">
        <f t="shared" si="28"/>
        <v/>
      </c>
      <c r="AA57" s="172" t="str">
        <f t="shared" si="28"/>
        <v/>
      </c>
      <c r="AB57" s="172" t="str">
        <f t="shared" si="28"/>
        <v/>
      </c>
      <c r="AC57" s="172" t="str">
        <f t="shared" si="28"/>
        <v/>
      </c>
      <c r="AD57" s="172" t="str">
        <f t="shared" si="28"/>
        <v/>
      </c>
      <c r="AE57" s="172" t="str">
        <f t="shared" si="28"/>
        <v/>
      </c>
      <c r="AF57" s="172" t="str">
        <f t="shared" si="28"/>
        <v/>
      </c>
    </row>
  </sheetData>
  <sheetProtection selectLockedCells="1" selectUnlockedCells="1"/>
  <mergeCells count="2">
    <mergeCell ref="AI1:AK1"/>
    <mergeCell ref="AI29:AK30"/>
  </mergeCells>
  <conditionalFormatting sqref="A2:AF28">
    <cfRule type="cellIs" dxfId="9" priority="1" stopIfTrue="1" operator="greaterThanOrEqual">
      <formula>12</formula>
    </cfRule>
    <cfRule type="cellIs" priority="2" stopIfTrue="1" operator="between">
      <formula>5</formula>
      <formula>11</formula>
    </cfRule>
    <cfRule type="cellIs" dxfId="8" priority="3" stopIfTrue="1" operator="lessThanOrEqual">
      <formula>4</formula>
    </cfRule>
  </conditionalFormatting>
  <conditionalFormatting sqref="AG2:AG28">
    <cfRule type="cellIs" dxfId="7" priority="4" stopIfTrue="1" operator="greaterThanOrEqual">
      <formula>12</formula>
    </cfRule>
    <cfRule type="cellIs" dxfId="6" priority="5" stopIfTrue="1" operator="between">
      <formula>5</formula>
      <formula>11</formula>
    </cfRule>
    <cfRule type="cellIs" dxfId="5" priority="6" stopIfTrue="1" operator="lessThanOrEqual">
      <formula>4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9"/>
  </sheetPr>
  <dimension ref="A1:BS68"/>
  <sheetViews>
    <sheetView workbookViewId="0">
      <pane xSplit="1" ySplit="2" topLeftCell="B40" activePane="bottomRight" state="frozen"/>
      <selection pane="topRight" activeCell="B1" sqref="B1"/>
      <selection pane="bottomLeft" activeCell="A40" sqref="A40"/>
      <selection pane="bottomRight" activeCell="Z69" sqref="Z69"/>
    </sheetView>
  </sheetViews>
  <sheetFormatPr defaultColWidth="11.5703125" defaultRowHeight="13.7" customHeight="1" x14ac:dyDescent="0.2"/>
  <cols>
    <col min="1" max="1" width="28.28515625" style="145" customWidth="1"/>
    <col min="2" max="2" width="3.28515625" style="147" customWidth="1"/>
    <col min="3" max="15" width="3.28515625" style="146" customWidth="1"/>
    <col min="16" max="16" width="3.28515625" style="147" customWidth="1"/>
    <col min="17" max="29" width="3.28515625" style="146" customWidth="1"/>
    <col min="30" max="30" width="3.28515625" style="147" customWidth="1"/>
    <col min="31" max="43" width="3.28515625" style="146" customWidth="1"/>
    <col min="44" max="44" width="3.28515625" style="147" customWidth="1"/>
    <col min="45" max="57" width="3.28515625" style="146" customWidth="1"/>
    <col min="58" max="58" width="3.28515625" style="147" customWidth="1"/>
    <col min="59" max="71" width="3.28515625" style="146" customWidth="1"/>
  </cols>
  <sheetData>
    <row r="1" spans="1:71" ht="21.6" customHeight="1" x14ac:dyDescent="0.2">
      <c r="A1" s="148"/>
      <c r="B1" s="369" t="s">
        <v>651</v>
      </c>
      <c r="C1" s="369"/>
      <c r="D1" s="369"/>
      <c r="E1" s="369"/>
      <c r="F1" s="369"/>
      <c r="G1" s="369"/>
      <c r="H1" s="369"/>
      <c r="I1" s="361" t="s">
        <v>652</v>
      </c>
      <c r="J1" s="361"/>
      <c r="K1" s="361"/>
      <c r="L1" s="361"/>
      <c r="M1" s="361"/>
      <c r="N1" s="361"/>
      <c r="O1" s="361"/>
      <c r="P1" s="369" t="s">
        <v>653</v>
      </c>
      <c r="Q1" s="369"/>
      <c r="R1" s="369"/>
      <c r="S1" s="369"/>
      <c r="T1" s="369"/>
      <c r="U1" s="369"/>
      <c r="V1" s="369"/>
      <c r="W1" s="361" t="s">
        <v>654</v>
      </c>
      <c r="X1" s="361"/>
      <c r="Y1" s="361"/>
      <c r="Z1" s="361"/>
      <c r="AA1" s="361"/>
      <c r="AB1" s="361"/>
      <c r="AC1" s="361"/>
      <c r="AD1" s="369" t="s">
        <v>655</v>
      </c>
      <c r="AE1" s="369"/>
      <c r="AF1" s="369"/>
      <c r="AG1" s="369"/>
      <c r="AH1" s="369"/>
      <c r="AI1" s="369"/>
      <c r="AJ1" s="369"/>
      <c r="AK1" s="361" t="s">
        <v>656</v>
      </c>
      <c r="AL1" s="361"/>
      <c r="AM1" s="361"/>
      <c r="AN1" s="361"/>
      <c r="AO1" s="361"/>
      <c r="AP1" s="361"/>
      <c r="AQ1" s="361"/>
      <c r="AR1" s="369" t="s">
        <v>657</v>
      </c>
      <c r="AS1" s="369"/>
      <c r="AT1" s="369"/>
      <c r="AU1" s="369"/>
      <c r="AV1" s="369"/>
      <c r="AW1" s="369"/>
      <c r="AX1" s="369"/>
      <c r="AY1" s="361" t="s">
        <v>658</v>
      </c>
      <c r="AZ1" s="361"/>
      <c r="BA1" s="361"/>
      <c r="BB1" s="361"/>
      <c r="BC1" s="361"/>
      <c r="BD1" s="361"/>
      <c r="BE1" s="361"/>
      <c r="BF1" s="369" t="s">
        <v>659</v>
      </c>
      <c r="BG1" s="369"/>
      <c r="BH1" s="369"/>
      <c r="BI1" s="369"/>
      <c r="BJ1" s="369"/>
      <c r="BK1" s="369"/>
      <c r="BL1" s="369"/>
      <c r="BM1" s="361" t="s">
        <v>660</v>
      </c>
      <c r="BN1" s="361"/>
      <c r="BO1" s="361"/>
      <c r="BP1" s="361"/>
      <c r="BQ1" s="361"/>
      <c r="BR1" s="361"/>
      <c r="BS1" s="361"/>
    </row>
    <row r="2" spans="1:71" ht="108.2" customHeight="1" x14ac:dyDescent="0.2">
      <c r="A2" s="150" t="s">
        <v>498</v>
      </c>
      <c r="B2" s="241" t="str">
        <f>B1</f>
        <v>Liberty</v>
      </c>
      <c r="C2" s="241" t="s">
        <v>661</v>
      </c>
      <c r="D2" s="241" t="s">
        <v>662</v>
      </c>
      <c r="E2" s="241" t="s">
        <v>663</v>
      </c>
      <c r="F2" s="241" t="s">
        <v>664</v>
      </c>
      <c r="G2" s="241" t="s">
        <v>665</v>
      </c>
      <c r="H2" s="241" t="str">
        <f>B1&amp;"_Finisher"</f>
        <v>Liberty_Finisher</v>
      </c>
      <c r="I2" s="154" t="str">
        <f>I1</f>
        <v>Tradition</v>
      </c>
      <c r="J2" s="154" t="s">
        <v>666</v>
      </c>
      <c r="K2" s="154" t="s">
        <v>667</v>
      </c>
      <c r="L2" s="154" t="s">
        <v>668</v>
      </c>
      <c r="M2" s="154" t="s">
        <v>669</v>
      </c>
      <c r="N2" s="154" t="s">
        <v>670</v>
      </c>
      <c r="O2" s="154" t="str">
        <f>I1&amp;"_Finisher"</f>
        <v>Tradition_Finisher</v>
      </c>
      <c r="P2" s="241" t="str">
        <f>P1</f>
        <v>Honor</v>
      </c>
      <c r="Q2" s="241" t="s">
        <v>671</v>
      </c>
      <c r="R2" s="241" t="s">
        <v>672</v>
      </c>
      <c r="S2" s="241" t="s">
        <v>673</v>
      </c>
      <c r="T2" s="241" t="s">
        <v>674</v>
      </c>
      <c r="U2" s="241" t="s">
        <v>675</v>
      </c>
      <c r="V2" s="241" t="str">
        <f>P1&amp;"_Finisher"</f>
        <v>Honor_Finisher</v>
      </c>
      <c r="W2" s="154" t="str">
        <f>W1</f>
        <v>Piety</v>
      </c>
      <c r="X2" s="154" t="s">
        <v>676</v>
      </c>
      <c r="Y2" s="154" t="s">
        <v>677</v>
      </c>
      <c r="Z2" s="154" t="s">
        <v>678</v>
      </c>
      <c r="AA2" s="154" t="s">
        <v>679</v>
      </c>
      <c r="AB2" s="154" t="s">
        <v>680</v>
      </c>
      <c r="AC2" s="154" t="str">
        <f>W1&amp;"_Finisher"</f>
        <v>Piety_Finisher</v>
      </c>
      <c r="AD2" s="241" t="str">
        <f>AD1</f>
        <v>Commerce</v>
      </c>
      <c r="AE2" s="241" t="s">
        <v>681</v>
      </c>
      <c r="AF2" s="241" t="s">
        <v>682</v>
      </c>
      <c r="AG2" s="241" t="s">
        <v>683</v>
      </c>
      <c r="AH2" s="241" t="s">
        <v>684</v>
      </c>
      <c r="AI2" s="241" t="s">
        <v>685</v>
      </c>
      <c r="AJ2" s="241" t="str">
        <f>AD1&amp;"_Finisher"</f>
        <v>Commerce_Finisher</v>
      </c>
      <c r="AK2" s="154" t="str">
        <f>AK1</f>
        <v>Patronage</v>
      </c>
      <c r="AL2" s="154" t="s">
        <v>686</v>
      </c>
      <c r="AM2" s="154" t="s">
        <v>687</v>
      </c>
      <c r="AN2" s="154" t="s">
        <v>688</v>
      </c>
      <c r="AO2" s="154" t="s">
        <v>689</v>
      </c>
      <c r="AP2" s="154" t="s">
        <v>690</v>
      </c>
      <c r="AQ2" s="154" t="str">
        <f>AK1&amp;"_Finisher"</f>
        <v>Patronage_Finisher</v>
      </c>
      <c r="AR2" s="241" t="str">
        <f>AR1</f>
        <v>Order</v>
      </c>
      <c r="AS2" s="241" t="s">
        <v>691</v>
      </c>
      <c r="AT2" s="241" t="s">
        <v>692</v>
      </c>
      <c r="AU2" s="241" t="s">
        <v>693</v>
      </c>
      <c r="AV2" s="241" t="s">
        <v>694</v>
      </c>
      <c r="AW2" s="241" t="s">
        <v>695</v>
      </c>
      <c r="AX2" s="241" t="str">
        <f>AR1&amp;"_Finisher"</f>
        <v>Order_Finisher</v>
      </c>
      <c r="AY2" s="154" t="str">
        <f>AY1</f>
        <v>Rationalism</v>
      </c>
      <c r="AZ2" s="154" t="s">
        <v>696</v>
      </c>
      <c r="BA2" s="154" t="s">
        <v>697</v>
      </c>
      <c r="BB2" s="154" t="s">
        <v>698</v>
      </c>
      <c r="BC2" s="154" t="s">
        <v>699</v>
      </c>
      <c r="BD2" s="154" t="s">
        <v>700</v>
      </c>
      <c r="BE2" s="154" t="str">
        <f>AY1&amp;"_Finisher"</f>
        <v>Rationalism_Finisher</v>
      </c>
      <c r="BF2" s="241" t="str">
        <f>BF1</f>
        <v>Autocracy</v>
      </c>
      <c r="BG2" s="241" t="s">
        <v>701</v>
      </c>
      <c r="BH2" s="241" t="s">
        <v>702</v>
      </c>
      <c r="BI2" s="241" t="s">
        <v>703</v>
      </c>
      <c r="BJ2" s="241" t="s">
        <v>704</v>
      </c>
      <c r="BK2" s="241" t="s">
        <v>705</v>
      </c>
      <c r="BL2" s="241" t="str">
        <f>BF1&amp;"_Finisher"</f>
        <v>Autocracy_Finisher</v>
      </c>
      <c r="BM2" s="154" t="str">
        <f>BM1</f>
        <v>Freedom</v>
      </c>
      <c r="BN2" s="154" t="s">
        <v>706</v>
      </c>
      <c r="BO2" s="154" t="s">
        <v>707</v>
      </c>
      <c r="BP2" s="154" t="s">
        <v>708</v>
      </c>
      <c r="BQ2" s="154" t="s">
        <v>709</v>
      </c>
      <c r="BR2" s="154" t="s">
        <v>134</v>
      </c>
      <c r="BS2" s="154" t="str">
        <f>BM1&amp;"_Finisher"</f>
        <v>Freedom_Finisher</v>
      </c>
    </row>
    <row r="3" spans="1:71" ht="14.45" customHeight="1" x14ac:dyDescent="0.2">
      <c r="A3" s="148" t="s">
        <v>710</v>
      </c>
      <c r="B3" s="242"/>
      <c r="C3" s="242"/>
      <c r="D3" s="242"/>
      <c r="E3" s="242"/>
      <c r="F3" s="242"/>
      <c r="G3" s="242"/>
      <c r="H3" s="242"/>
      <c r="I3" s="163"/>
      <c r="J3" s="163"/>
      <c r="K3" s="163"/>
      <c r="L3" s="163"/>
      <c r="M3" s="163"/>
      <c r="N3" s="163"/>
      <c r="O3" s="163"/>
      <c r="P3" s="242">
        <v>16</v>
      </c>
      <c r="Q3" s="242">
        <v>16</v>
      </c>
      <c r="R3" s="242">
        <v>8</v>
      </c>
      <c r="S3" s="242">
        <v>8</v>
      </c>
      <c r="T3" s="242">
        <v>8</v>
      </c>
      <c r="U3" s="242">
        <v>8</v>
      </c>
      <c r="V3" s="242">
        <v>8</v>
      </c>
      <c r="W3" s="163"/>
      <c r="X3" s="163"/>
      <c r="Y3" s="163"/>
      <c r="Z3" s="163"/>
      <c r="AA3" s="163"/>
      <c r="AB3" s="163"/>
      <c r="AC3" s="163"/>
      <c r="AD3" s="242"/>
      <c r="AE3" s="242"/>
      <c r="AF3" s="242"/>
      <c r="AG3" s="242"/>
      <c r="AH3" s="242"/>
      <c r="AI3" s="242"/>
      <c r="AJ3" s="242"/>
      <c r="AK3" s="163"/>
      <c r="AL3" s="163"/>
      <c r="AM3" s="163"/>
      <c r="AN3" s="163"/>
      <c r="AO3" s="163"/>
      <c r="AP3" s="163"/>
      <c r="AQ3" s="163"/>
      <c r="AR3" s="242"/>
      <c r="AS3" s="242"/>
      <c r="AT3" s="242"/>
      <c r="AU3" s="242"/>
      <c r="AV3" s="242"/>
      <c r="AW3" s="242"/>
      <c r="AX3" s="242"/>
      <c r="AY3" s="163"/>
      <c r="AZ3" s="163"/>
      <c r="BA3" s="163"/>
      <c r="BB3" s="163"/>
      <c r="BC3" s="163"/>
      <c r="BD3" s="163"/>
      <c r="BE3" s="163"/>
      <c r="BF3" s="242">
        <v>16</v>
      </c>
      <c r="BG3" s="242"/>
      <c r="BH3" s="242">
        <v>16</v>
      </c>
      <c r="BI3" s="242"/>
      <c r="BJ3" s="242"/>
      <c r="BK3" s="242"/>
      <c r="BL3" s="242">
        <v>16</v>
      </c>
      <c r="BM3" s="163"/>
      <c r="BN3" s="163"/>
      <c r="BO3" s="163"/>
      <c r="BP3" s="163"/>
      <c r="BQ3" s="163"/>
      <c r="BR3" s="163"/>
      <c r="BS3" s="163"/>
    </row>
    <row r="4" spans="1:71" ht="14.45" customHeight="1" x14ac:dyDescent="0.2">
      <c r="A4" s="148" t="s">
        <v>711</v>
      </c>
      <c r="B4" s="240">
        <v>8</v>
      </c>
      <c r="C4" s="240">
        <v>4</v>
      </c>
      <c r="D4" s="240">
        <v>8</v>
      </c>
      <c r="E4" s="240">
        <v>4</v>
      </c>
      <c r="F4" s="240">
        <v>4</v>
      </c>
      <c r="G4" s="240">
        <v>4</v>
      </c>
      <c r="H4" s="240">
        <v>4</v>
      </c>
      <c r="I4" s="160"/>
      <c r="J4" s="160"/>
      <c r="K4" s="160"/>
      <c r="L4" s="160"/>
      <c r="M4" s="160"/>
      <c r="N4" s="160"/>
      <c r="O4" s="160"/>
      <c r="P4" s="240">
        <v>16</v>
      </c>
      <c r="Q4" s="240">
        <v>16</v>
      </c>
      <c r="R4" s="240">
        <v>16</v>
      </c>
      <c r="S4" s="240">
        <v>8</v>
      </c>
      <c r="T4" s="240">
        <v>16</v>
      </c>
      <c r="U4" s="240">
        <v>16</v>
      </c>
      <c r="V4" s="240">
        <v>8</v>
      </c>
      <c r="W4" s="160">
        <v>4</v>
      </c>
      <c r="X4" s="160"/>
      <c r="Y4" s="160"/>
      <c r="Z4" s="160">
        <v>4</v>
      </c>
      <c r="AA4" s="160">
        <v>4</v>
      </c>
      <c r="AB4" s="160"/>
      <c r="AC4" s="160"/>
      <c r="AD4" s="240">
        <v>4</v>
      </c>
      <c r="AE4" s="240">
        <v>4</v>
      </c>
      <c r="AF4" s="240">
        <v>4</v>
      </c>
      <c r="AG4" s="240">
        <v>4</v>
      </c>
      <c r="AH4" s="240">
        <v>4</v>
      </c>
      <c r="AI4" s="240">
        <v>4</v>
      </c>
      <c r="AJ4" s="240">
        <v>4</v>
      </c>
      <c r="AK4" s="160"/>
      <c r="AL4" s="160"/>
      <c r="AM4" s="160"/>
      <c r="AN4" s="160"/>
      <c r="AO4" s="160"/>
      <c r="AP4" s="160"/>
      <c r="AQ4" s="160"/>
      <c r="AR4" s="240">
        <v>4</v>
      </c>
      <c r="AS4" s="240">
        <v>4</v>
      </c>
      <c r="AT4" s="240">
        <v>4</v>
      </c>
      <c r="AU4" s="240">
        <v>4</v>
      </c>
      <c r="AV4" s="240">
        <v>4</v>
      </c>
      <c r="AW4" s="240">
        <v>4</v>
      </c>
      <c r="AX4" s="240">
        <v>4</v>
      </c>
      <c r="AY4" s="160"/>
      <c r="AZ4" s="160"/>
      <c r="BA4" s="160"/>
      <c r="BB4" s="160"/>
      <c r="BC4" s="160"/>
      <c r="BD4" s="160"/>
      <c r="BE4" s="160"/>
      <c r="BF4" s="240">
        <v>16</v>
      </c>
      <c r="BG4" s="240">
        <v>8</v>
      </c>
      <c r="BH4" s="240">
        <v>8</v>
      </c>
      <c r="BI4" s="240">
        <v>8</v>
      </c>
      <c r="BJ4" s="240">
        <v>16</v>
      </c>
      <c r="BK4" s="240">
        <v>16</v>
      </c>
      <c r="BL4" s="240">
        <v>16</v>
      </c>
      <c r="BM4" s="160"/>
      <c r="BN4" s="160"/>
      <c r="BO4" s="160"/>
      <c r="BP4" s="160"/>
      <c r="BQ4" s="160"/>
      <c r="BR4" s="160"/>
      <c r="BS4" s="160"/>
    </row>
    <row r="5" spans="1:71" ht="14.45" customHeight="1" x14ac:dyDescent="0.2">
      <c r="A5" s="148" t="s">
        <v>712</v>
      </c>
      <c r="B5" s="240"/>
      <c r="C5" s="240"/>
      <c r="D5" s="240"/>
      <c r="E5" s="240"/>
      <c r="F5" s="240"/>
      <c r="G5" s="240"/>
      <c r="H5" s="240"/>
      <c r="I5" s="160"/>
      <c r="J5" s="160"/>
      <c r="K5" s="160"/>
      <c r="L5" s="160"/>
      <c r="M5" s="160"/>
      <c r="N5" s="160"/>
      <c r="O5" s="160"/>
      <c r="P5" s="240">
        <v>8</v>
      </c>
      <c r="Q5" s="240">
        <v>16</v>
      </c>
      <c r="R5" s="240"/>
      <c r="S5" s="240"/>
      <c r="T5" s="240"/>
      <c r="U5" s="240"/>
      <c r="V5" s="240"/>
      <c r="W5" s="160"/>
      <c r="X5" s="160"/>
      <c r="Y5" s="160"/>
      <c r="Z5" s="160"/>
      <c r="AA5" s="160"/>
      <c r="AB5" s="160"/>
      <c r="AC5" s="160"/>
      <c r="AD5" s="240"/>
      <c r="AE5" s="240"/>
      <c r="AF5" s="240"/>
      <c r="AG5" s="240"/>
      <c r="AH5" s="240"/>
      <c r="AI5" s="240"/>
      <c r="AJ5" s="240"/>
      <c r="AK5" s="160"/>
      <c r="AL5" s="160"/>
      <c r="AM5" s="160"/>
      <c r="AN5" s="160"/>
      <c r="AO5" s="160"/>
      <c r="AP5" s="160"/>
      <c r="AQ5" s="160"/>
      <c r="AR5" s="240"/>
      <c r="AS5" s="240"/>
      <c r="AT5" s="240"/>
      <c r="AU5" s="240"/>
      <c r="AV5" s="240"/>
      <c r="AW5" s="240"/>
      <c r="AX5" s="240"/>
      <c r="AY5" s="160"/>
      <c r="AZ5" s="160"/>
      <c r="BA5" s="160"/>
      <c r="BB5" s="160"/>
      <c r="BC5" s="160"/>
      <c r="BD5" s="160"/>
      <c r="BE5" s="160"/>
      <c r="BF5" s="240"/>
      <c r="BG5" s="240"/>
      <c r="BH5" s="240"/>
      <c r="BI5" s="240"/>
      <c r="BJ5" s="240"/>
      <c r="BK5" s="240"/>
      <c r="BL5" s="240"/>
      <c r="BM5" s="160"/>
      <c r="BN5" s="160"/>
      <c r="BO5" s="160"/>
      <c r="BP5" s="160"/>
      <c r="BQ5" s="160"/>
      <c r="BR5" s="160"/>
      <c r="BS5" s="160"/>
    </row>
    <row r="6" spans="1:71" ht="14.45" customHeight="1" x14ac:dyDescent="0.2">
      <c r="A6" s="148" t="s">
        <v>713</v>
      </c>
      <c r="B6" s="240"/>
      <c r="C6" s="240"/>
      <c r="D6" s="240"/>
      <c r="E6" s="240"/>
      <c r="F6" s="240"/>
      <c r="G6" s="240"/>
      <c r="H6" s="240"/>
      <c r="I6" s="160"/>
      <c r="J6" s="160"/>
      <c r="K6" s="160"/>
      <c r="L6" s="160"/>
      <c r="M6" s="160"/>
      <c r="N6" s="160"/>
      <c r="O6" s="160"/>
      <c r="P6" s="240"/>
      <c r="Q6" s="240"/>
      <c r="R6" s="240"/>
      <c r="S6" s="240"/>
      <c r="T6" s="240"/>
      <c r="U6" s="240"/>
      <c r="V6" s="240"/>
      <c r="W6" s="160"/>
      <c r="X6" s="160"/>
      <c r="Y6" s="160"/>
      <c r="Z6" s="160"/>
      <c r="AA6" s="160"/>
      <c r="AB6" s="160"/>
      <c r="AC6" s="160"/>
      <c r="AD6" s="240"/>
      <c r="AE6" s="240"/>
      <c r="AF6" s="240"/>
      <c r="AG6" s="240"/>
      <c r="AH6" s="240"/>
      <c r="AI6" s="240"/>
      <c r="AJ6" s="240"/>
      <c r="AK6" s="160"/>
      <c r="AL6" s="160"/>
      <c r="AM6" s="160"/>
      <c r="AN6" s="160"/>
      <c r="AO6" s="160"/>
      <c r="AP6" s="160"/>
      <c r="AQ6" s="160"/>
      <c r="AR6" s="240"/>
      <c r="AS6" s="240"/>
      <c r="AT6" s="240"/>
      <c r="AU6" s="240"/>
      <c r="AV6" s="240"/>
      <c r="AW6" s="240"/>
      <c r="AX6" s="240"/>
      <c r="AY6" s="160"/>
      <c r="AZ6" s="160"/>
      <c r="BA6" s="160"/>
      <c r="BB6" s="160"/>
      <c r="BC6" s="160"/>
      <c r="BD6" s="160"/>
      <c r="BE6" s="160"/>
      <c r="BF6" s="240"/>
      <c r="BG6" s="240"/>
      <c r="BH6" s="240"/>
      <c r="BI6" s="240"/>
      <c r="BJ6" s="240"/>
      <c r="BK6" s="240"/>
      <c r="BL6" s="240"/>
      <c r="BM6" s="160"/>
      <c r="BN6" s="160"/>
      <c r="BO6" s="160"/>
      <c r="BP6" s="160"/>
      <c r="BQ6" s="160"/>
      <c r="BR6" s="160"/>
      <c r="BS6" s="160"/>
    </row>
    <row r="7" spans="1:71" ht="14.45" customHeight="1" x14ac:dyDescent="0.2">
      <c r="A7" s="148" t="s">
        <v>714</v>
      </c>
      <c r="B7" s="240"/>
      <c r="C7" s="240"/>
      <c r="D7" s="240"/>
      <c r="E7" s="240"/>
      <c r="F7" s="240"/>
      <c r="G7" s="240"/>
      <c r="H7" s="240"/>
      <c r="I7" s="160"/>
      <c r="J7" s="160"/>
      <c r="K7" s="160"/>
      <c r="L7" s="160"/>
      <c r="M7" s="160"/>
      <c r="N7" s="160"/>
      <c r="O7" s="160"/>
      <c r="P7" s="240"/>
      <c r="Q7" s="240"/>
      <c r="R7" s="240"/>
      <c r="S7" s="240"/>
      <c r="T7" s="240"/>
      <c r="U7" s="240"/>
      <c r="V7" s="240"/>
      <c r="W7" s="160"/>
      <c r="X7" s="160"/>
      <c r="Y7" s="160"/>
      <c r="Z7" s="160"/>
      <c r="AA7" s="160"/>
      <c r="AB7" s="160"/>
      <c r="AC7" s="160"/>
      <c r="AD7" s="240"/>
      <c r="AE7" s="240"/>
      <c r="AF7" s="240"/>
      <c r="AG7" s="240"/>
      <c r="AH7" s="240"/>
      <c r="AI7" s="240"/>
      <c r="AJ7" s="240"/>
      <c r="AK7" s="160"/>
      <c r="AL7" s="160"/>
      <c r="AM7" s="160"/>
      <c r="AN7" s="160"/>
      <c r="AO7" s="160"/>
      <c r="AP7" s="160"/>
      <c r="AQ7" s="160"/>
      <c r="AR7" s="240"/>
      <c r="AS7" s="240"/>
      <c r="AT7" s="240"/>
      <c r="AU7" s="240"/>
      <c r="AV7" s="240"/>
      <c r="AW7" s="240"/>
      <c r="AX7" s="240"/>
      <c r="AY7" s="160"/>
      <c r="AZ7" s="160"/>
      <c r="BA7" s="160"/>
      <c r="BB7" s="160"/>
      <c r="BC7" s="160"/>
      <c r="BD7" s="160"/>
      <c r="BE7" s="160"/>
      <c r="BF7" s="240"/>
      <c r="BG7" s="240"/>
      <c r="BH7" s="240"/>
      <c r="BI7" s="240"/>
      <c r="BJ7" s="240"/>
      <c r="BK7" s="240"/>
      <c r="BL7" s="240"/>
      <c r="BM7" s="160"/>
      <c r="BN7" s="160"/>
      <c r="BO7" s="160"/>
      <c r="BP7" s="160"/>
      <c r="BQ7" s="160"/>
      <c r="BR7" s="160"/>
      <c r="BS7" s="160"/>
    </row>
    <row r="8" spans="1:71" ht="14.45" customHeight="1" x14ac:dyDescent="0.2">
      <c r="A8" s="148" t="s">
        <v>715</v>
      </c>
      <c r="B8" s="240"/>
      <c r="C8" s="240"/>
      <c r="D8" s="240"/>
      <c r="E8" s="240"/>
      <c r="F8" s="240"/>
      <c r="G8" s="240"/>
      <c r="H8" s="240"/>
      <c r="I8" s="160"/>
      <c r="J8" s="160"/>
      <c r="K8" s="160"/>
      <c r="L8" s="160"/>
      <c r="M8" s="160"/>
      <c r="N8" s="160"/>
      <c r="O8" s="160"/>
      <c r="P8" s="240"/>
      <c r="Q8" s="240"/>
      <c r="R8" s="240"/>
      <c r="S8" s="240"/>
      <c r="T8" s="240"/>
      <c r="U8" s="240"/>
      <c r="V8" s="240"/>
      <c r="W8" s="160"/>
      <c r="X8" s="160"/>
      <c r="Y8" s="160"/>
      <c r="Z8" s="160"/>
      <c r="AA8" s="160"/>
      <c r="AB8" s="160"/>
      <c r="AC8" s="160"/>
      <c r="AD8" s="240"/>
      <c r="AE8" s="240"/>
      <c r="AF8" s="240"/>
      <c r="AG8" s="240"/>
      <c r="AH8" s="240"/>
      <c r="AI8" s="240"/>
      <c r="AJ8" s="240"/>
      <c r="AK8" s="160"/>
      <c r="AL8" s="160"/>
      <c r="AM8" s="160"/>
      <c r="AN8" s="160"/>
      <c r="AO8" s="160"/>
      <c r="AP8" s="160"/>
      <c r="AQ8" s="160"/>
      <c r="AR8" s="240"/>
      <c r="AS8" s="240"/>
      <c r="AT8" s="240"/>
      <c r="AU8" s="240"/>
      <c r="AV8" s="240"/>
      <c r="AW8" s="240"/>
      <c r="AX8" s="240"/>
      <c r="AY8" s="160"/>
      <c r="AZ8" s="160"/>
      <c r="BA8" s="160"/>
      <c r="BB8" s="160"/>
      <c r="BC8" s="160"/>
      <c r="BD8" s="160"/>
      <c r="BE8" s="160"/>
      <c r="BF8" s="240"/>
      <c r="BG8" s="240"/>
      <c r="BH8" s="240"/>
      <c r="BI8" s="240"/>
      <c r="BJ8" s="240"/>
      <c r="BK8" s="240"/>
      <c r="BL8" s="240"/>
      <c r="BM8" s="160"/>
      <c r="BN8" s="160"/>
      <c r="BO8" s="160"/>
      <c r="BP8" s="160"/>
      <c r="BQ8" s="160"/>
      <c r="BR8" s="160"/>
      <c r="BS8" s="160"/>
    </row>
    <row r="9" spans="1:71" ht="14.45" customHeight="1" x14ac:dyDescent="0.2">
      <c r="A9" s="148" t="s">
        <v>716</v>
      </c>
      <c r="B9" s="242"/>
      <c r="C9" s="242"/>
      <c r="D9" s="242"/>
      <c r="E9" s="242"/>
      <c r="F9" s="242"/>
      <c r="G9" s="242"/>
      <c r="H9" s="242"/>
      <c r="I9" s="163"/>
      <c r="J9" s="163"/>
      <c r="K9" s="163"/>
      <c r="L9" s="163"/>
      <c r="M9" s="163"/>
      <c r="N9" s="163"/>
      <c r="O9" s="163"/>
      <c r="P9" s="242"/>
      <c r="Q9" s="242"/>
      <c r="R9" s="242"/>
      <c r="S9" s="242"/>
      <c r="T9" s="242"/>
      <c r="U9" s="242"/>
      <c r="V9" s="242"/>
      <c r="W9" s="163"/>
      <c r="X9" s="163"/>
      <c r="Y9" s="163"/>
      <c r="Z9" s="163"/>
      <c r="AA9" s="163"/>
      <c r="AB9" s="163"/>
      <c r="AC9" s="163"/>
      <c r="AD9" s="242"/>
      <c r="AE9" s="242"/>
      <c r="AF9" s="242"/>
      <c r="AG9" s="242"/>
      <c r="AH9" s="242">
        <v>16</v>
      </c>
      <c r="AI9" s="242"/>
      <c r="AJ9" s="242"/>
      <c r="AK9" s="163"/>
      <c r="AL9" s="163"/>
      <c r="AM9" s="163"/>
      <c r="AN9" s="163"/>
      <c r="AO9" s="163"/>
      <c r="AP9" s="163"/>
      <c r="AQ9" s="163"/>
      <c r="AR9" s="242"/>
      <c r="AS9" s="242"/>
      <c r="AT9" s="242"/>
      <c r="AU9" s="242"/>
      <c r="AV9" s="242"/>
      <c r="AW9" s="242"/>
      <c r="AX9" s="242"/>
      <c r="AY9" s="163"/>
      <c r="AZ9" s="163"/>
      <c r="BA9" s="163"/>
      <c r="BB9" s="163"/>
      <c r="BC9" s="163"/>
      <c r="BD9" s="163"/>
      <c r="BE9" s="163"/>
      <c r="BF9" s="242"/>
      <c r="BG9" s="242"/>
      <c r="BH9" s="242"/>
      <c r="BI9" s="242"/>
      <c r="BJ9" s="242"/>
      <c r="BK9" s="242"/>
      <c r="BL9" s="242"/>
      <c r="BM9" s="163"/>
      <c r="BN9" s="163"/>
      <c r="BO9" s="163"/>
      <c r="BP9" s="163"/>
      <c r="BQ9" s="163"/>
      <c r="BR9" s="163"/>
      <c r="BS9" s="163"/>
    </row>
    <row r="10" spans="1:71" ht="14.45" customHeight="1" x14ac:dyDescent="0.2">
      <c r="A10" s="148" t="s">
        <v>717</v>
      </c>
      <c r="B10" s="237"/>
      <c r="C10" s="237"/>
      <c r="D10" s="237"/>
      <c r="E10" s="237"/>
      <c r="F10" s="237"/>
      <c r="G10" s="237"/>
      <c r="H10" s="237"/>
      <c r="I10" s="159"/>
      <c r="J10" s="159"/>
      <c r="K10" s="159"/>
      <c r="L10" s="159"/>
      <c r="M10" s="159"/>
      <c r="N10" s="159"/>
      <c r="O10" s="159"/>
      <c r="P10" s="237"/>
      <c r="Q10" s="237"/>
      <c r="R10" s="237"/>
      <c r="S10" s="237"/>
      <c r="T10" s="237"/>
      <c r="U10" s="237"/>
      <c r="V10" s="237"/>
      <c r="W10" s="159"/>
      <c r="X10" s="159"/>
      <c r="Y10" s="159"/>
      <c r="Z10" s="159"/>
      <c r="AA10" s="159"/>
      <c r="AB10" s="159"/>
      <c r="AC10" s="159"/>
      <c r="AD10" s="237"/>
      <c r="AE10" s="237"/>
      <c r="AF10" s="237"/>
      <c r="AG10" s="237"/>
      <c r="AH10" s="237">
        <v>16</v>
      </c>
      <c r="AI10" s="237"/>
      <c r="AJ10" s="237"/>
      <c r="AK10" s="159"/>
      <c r="AL10" s="159"/>
      <c r="AM10" s="159"/>
      <c r="AN10" s="159"/>
      <c r="AO10" s="159"/>
      <c r="AP10" s="159"/>
      <c r="AQ10" s="159"/>
      <c r="AR10" s="237"/>
      <c r="AS10" s="237"/>
      <c r="AT10" s="237"/>
      <c r="AU10" s="237"/>
      <c r="AV10" s="237"/>
      <c r="AW10" s="237"/>
      <c r="AX10" s="237"/>
      <c r="AY10" s="159"/>
      <c r="AZ10" s="159"/>
      <c r="BA10" s="159"/>
      <c r="BB10" s="159"/>
      <c r="BC10" s="159"/>
      <c r="BD10" s="159"/>
      <c r="BE10" s="159"/>
      <c r="BF10" s="237"/>
      <c r="BG10" s="237"/>
      <c r="BH10" s="237"/>
      <c r="BI10" s="237"/>
      <c r="BJ10" s="237"/>
      <c r="BK10" s="237"/>
      <c r="BL10" s="237"/>
      <c r="BM10" s="159"/>
      <c r="BN10" s="159"/>
      <c r="BO10" s="159"/>
      <c r="BP10" s="159"/>
      <c r="BQ10" s="159"/>
      <c r="BR10" s="159"/>
      <c r="BS10" s="159"/>
    </row>
    <row r="11" spans="1:71" ht="14.45" customHeight="1" x14ac:dyDescent="0.2">
      <c r="A11" s="148" t="s">
        <v>718</v>
      </c>
      <c r="B11" s="240"/>
      <c r="C11" s="240"/>
      <c r="D11" s="240"/>
      <c r="E11" s="240"/>
      <c r="F11" s="240"/>
      <c r="G11" s="240"/>
      <c r="H11" s="240"/>
      <c r="I11" s="160"/>
      <c r="J11" s="160"/>
      <c r="K11" s="160"/>
      <c r="L11" s="160"/>
      <c r="M11" s="160"/>
      <c r="N11" s="160"/>
      <c r="O11" s="160"/>
      <c r="P11" s="240"/>
      <c r="Q11" s="240"/>
      <c r="R11" s="240"/>
      <c r="S11" s="240"/>
      <c r="T11" s="240"/>
      <c r="U11" s="240"/>
      <c r="V11" s="240"/>
      <c r="W11" s="160"/>
      <c r="X11" s="160"/>
      <c r="Y11" s="160"/>
      <c r="Z11" s="160"/>
      <c r="AA11" s="160"/>
      <c r="AB11" s="160"/>
      <c r="AC11" s="160"/>
      <c r="AD11" s="240"/>
      <c r="AE11" s="240"/>
      <c r="AF11" s="240"/>
      <c r="AG11" s="240"/>
      <c r="AH11" s="240">
        <v>16</v>
      </c>
      <c r="AI11" s="240"/>
      <c r="AJ11" s="240"/>
      <c r="AK11" s="160"/>
      <c r="AL11" s="160"/>
      <c r="AM11" s="160"/>
      <c r="AN11" s="160"/>
      <c r="AO11" s="160"/>
      <c r="AP11" s="160"/>
      <c r="AQ11" s="160"/>
      <c r="AR11" s="240"/>
      <c r="AS11" s="240"/>
      <c r="AT11" s="240"/>
      <c r="AU11" s="240"/>
      <c r="AV11" s="240"/>
      <c r="AW11" s="240"/>
      <c r="AX11" s="240"/>
      <c r="AY11" s="160"/>
      <c r="AZ11" s="160"/>
      <c r="BA11" s="160"/>
      <c r="BB11" s="160"/>
      <c r="BC11" s="160"/>
      <c r="BD11" s="160"/>
      <c r="BE11" s="160"/>
      <c r="BF11" s="240"/>
      <c r="BG11" s="240"/>
      <c r="BH11" s="240"/>
      <c r="BI11" s="240"/>
      <c r="BJ11" s="240"/>
      <c r="BK11" s="240"/>
      <c r="BL11" s="240"/>
      <c r="BM11" s="160"/>
      <c r="BN11" s="160"/>
      <c r="BO11" s="160"/>
      <c r="BP11" s="160"/>
      <c r="BQ11" s="160"/>
      <c r="BR11" s="160"/>
      <c r="BS11" s="160"/>
    </row>
    <row r="12" spans="1:71" ht="14.45" customHeight="1" x14ac:dyDescent="0.2">
      <c r="A12" s="148" t="s">
        <v>719</v>
      </c>
      <c r="B12" s="240"/>
      <c r="C12" s="240"/>
      <c r="D12" s="240"/>
      <c r="E12" s="240"/>
      <c r="F12" s="240"/>
      <c r="G12" s="240"/>
      <c r="H12" s="240"/>
      <c r="I12" s="160"/>
      <c r="J12" s="160"/>
      <c r="K12" s="160"/>
      <c r="L12" s="160"/>
      <c r="M12" s="160"/>
      <c r="N12" s="160"/>
      <c r="O12" s="160"/>
      <c r="P12" s="240"/>
      <c r="Q12" s="240"/>
      <c r="R12" s="240"/>
      <c r="S12" s="240"/>
      <c r="T12" s="240"/>
      <c r="U12" s="240"/>
      <c r="V12" s="240"/>
      <c r="W12" s="160"/>
      <c r="X12" s="160"/>
      <c r="Y12" s="160"/>
      <c r="Z12" s="160"/>
      <c r="AA12" s="160"/>
      <c r="AB12" s="160"/>
      <c r="AC12" s="160"/>
      <c r="AD12" s="240">
        <v>16</v>
      </c>
      <c r="AE12" s="240">
        <v>8</v>
      </c>
      <c r="AF12" s="240">
        <v>8</v>
      </c>
      <c r="AG12" s="240">
        <v>8</v>
      </c>
      <c r="AH12" s="240">
        <v>16</v>
      </c>
      <c r="AI12" s="240">
        <v>8</v>
      </c>
      <c r="AJ12" s="240">
        <v>8</v>
      </c>
      <c r="AK12" s="160"/>
      <c r="AL12" s="160"/>
      <c r="AM12" s="160"/>
      <c r="AN12" s="160"/>
      <c r="AO12" s="160"/>
      <c r="AP12" s="160"/>
      <c r="AQ12" s="160"/>
      <c r="AR12" s="240"/>
      <c r="AS12" s="240"/>
      <c r="AT12" s="240"/>
      <c r="AU12" s="240"/>
      <c r="AV12" s="240"/>
      <c r="AW12" s="240"/>
      <c r="AX12" s="240"/>
      <c r="AY12" s="160">
        <v>4</v>
      </c>
      <c r="AZ12" s="160"/>
      <c r="BA12" s="160"/>
      <c r="BB12" s="160">
        <v>8</v>
      </c>
      <c r="BC12" s="160"/>
      <c r="BD12" s="160"/>
      <c r="BE12" s="160"/>
      <c r="BF12" s="240"/>
      <c r="BG12" s="240"/>
      <c r="BH12" s="240"/>
      <c r="BI12" s="240"/>
      <c r="BJ12" s="240"/>
      <c r="BK12" s="240"/>
      <c r="BL12" s="240"/>
      <c r="BM12" s="160"/>
      <c r="BN12" s="160"/>
      <c r="BO12" s="160"/>
      <c r="BP12" s="160"/>
      <c r="BQ12" s="160"/>
      <c r="BR12" s="160"/>
      <c r="BS12" s="160"/>
    </row>
    <row r="13" spans="1:71" ht="14.45" customHeight="1" x14ac:dyDescent="0.2">
      <c r="A13" s="148" t="s">
        <v>720</v>
      </c>
      <c r="B13" s="240"/>
      <c r="C13" s="240"/>
      <c r="D13" s="240"/>
      <c r="E13" s="240"/>
      <c r="F13" s="240"/>
      <c r="G13" s="240"/>
      <c r="H13" s="240"/>
      <c r="I13" s="160"/>
      <c r="J13" s="160"/>
      <c r="K13" s="160"/>
      <c r="L13" s="160"/>
      <c r="M13" s="160"/>
      <c r="N13" s="160"/>
      <c r="O13" s="160"/>
      <c r="P13" s="240"/>
      <c r="Q13" s="240"/>
      <c r="R13" s="240"/>
      <c r="S13" s="240"/>
      <c r="T13" s="240"/>
      <c r="U13" s="240"/>
      <c r="V13" s="240"/>
      <c r="W13" s="160"/>
      <c r="X13" s="160"/>
      <c r="Y13" s="160"/>
      <c r="Z13" s="160"/>
      <c r="AA13" s="160"/>
      <c r="AB13" s="160"/>
      <c r="AC13" s="160"/>
      <c r="AD13" s="240"/>
      <c r="AE13" s="240"/>
      <c r="AF13" s="240"/>
      <c r="AG13" s="240"/>
      <c r="AH13" s="240">
        <v>16</v>
      </c>
      <c r="AI13" s="240"/>
      <c r="AJ13" s="240"/>
      <c r="AK13" s="160"/>
      <c r="AL13" s="160"/>
      <c r="AM13" s="160"/>
      <c r="AN13" s="160"/>
      <c r="AO13" s="160"/>
      <c r="AP13" s="160"/>
      <c r="AQ13" s="160"/>
      <c r="AR13" s="240"/>
      <c r="AS13" s="240"/>
      <c r="AT13" s="240"/>
      <c r="AU13" s="240"/>
      <c r="AV13" s="240"/>
      <c r="AW13" s="240"/>
      <c r="AX13" s="240"/>
      <c r="AY13" s="160"/>
      <c r="AZ13" s="160"/>
      <c r="BA13" s="160"/>
      <c r="BB13" s="160"/>
      <c r="BC13" s="160"/>
      <c r="BD13" s="160"/>
      <c r="BE13" s="160"/>
      <c r="BF13" s="240"/>
      <c r="BG13" s="240"/>
      <c r="BH13" s="240"/>
      <c r="BI13" s="240"/>
      <c r="BJ13" s="240"/>
      <c r="BK13" s="240"/>
      <c r="BL13" s="240"/>
      <c r="BM13" s="160"/>
      <c r="BN13" s="160"/>
      <c r="BO13" s="160"/>
      <c r="BP13" s="160"/>
      <c r="BQ13" s="160"/>
      <c r="BR13" s="160"/>
      <c r="BS13" s="160"/>
    </row>
    <row r="14" spans="1:71" ht="14.45" customHeight="1" x14ac:dyDescent="0.2">
      <c r="A14" s="148" t="s">
        <v>721</v>
      </c>
      <c r="B14" s="237"/>
      <c r="C14" s="237"/>
      <c r="D14" s="237"/>
      <c r="E14" s="237"/>
      <c r="F14" s="237"/>
      <c r="G14" s="237"/>
      <c r="H14" s="237"/>
      <c r="I14" s="159"/>
      <c r="J14" s="159"/>
      <c r="K14" s="159"/>
      <c r="L14" s="159"/>
      <c r="M14" s="159"/>
      <c r="N14" s="159"/>
      <c r="O14" s="159"/>
      <c r="P14" s="237"/>
      <c r="Q14" s="237"/>
      <c r="R14" s="237"/>
      <c r="S14" s="237"/>
      <c r="T14" s="237"/>
      <c r="U14" s="237"/>
      <c r="V14" s="237"/>
      <c r="W14" s="159"/>
      <c r="X14" s="159"/>
      <c r="Y14" s="159"/>
      <c r="Z14" s="159"/>
      <c r="AA14" s="159"/>
      <c r="AB14" s="159"/>
      <c r="AC14" s="159"/>
      <c r="AD14" s="237"/>
      <c r="AE14" s="237"/>
      <c r="AF14" s="237"/>
      <c r="AG14" s="237"/>
      <c r="AH14" s="237"/>
      <c r="AI14" s="237"/>
      <c r="AJ14" s="237"/>
      <c r="AK14" s="159"/>
      <c r="AL14" s="159"/>
      <c r="AM14" s="159"/>
      <c r="AN14" s="159"/>
      <c r="AO14" s="159"/>
      <c r="AP14" s="159"/>
      <c r="AQ14" s="159"/>
      <c r="AR14" s="237"/>
      <c r="AS14" s="237"/>
      <c r="AT14" s="237"/>
      <c r="AU14" s="237"/>
      <c r="AV14" s="237"/>
      <c r="AW14" s="237"/>
      <c r="AX14" s="237"/>
      <c r="AY14" s="159"/>
      <c r="AZ14" s="159"/>
      <c r="BA14" s="159"/>
      <c r="BB14" s="159"/>
      <c r="BC14" s="159"/>
      <c r="BD14" s="159"/>
      <c r="BE14" s="159"/>
      <c r="BF14" s="237"/>
      <c r="BG14" s="237"/>
      <c r="BH14" s="237"/>
      <c r="BI14" s="237"/>
      <c r="BJ14" s="237"/>
      <c r="BK14" s="237"/>
      <c r="BL14" s="237"/>
      <c r="BM14" s="159"/>
      <c r="BN14" s="159"/>
      <c r="BO14" s="159"/>
      <c r="BP14" s="159"/>
      <c r="BQ14" s="159"/>
      <c r="BR14" s="159"/>
      <c r="BS14" s="159"/>
    </row>
    <row r="15" spans="1:71" ht="14.45" customHeight="1" x14ac:dyDescent="0.2">
      <c r="A15" s="148" t="s">
        <v>722</v>
      </c>
      <c r="B15" s="243"/>
      <c r="C15" s="243"/>
      <c r="D15" s="243"/>
      <c r="E15" s="243"/>
      <c r="F15" s="243"/>
      <c r="G15" s="243"/>
      <c r="H15" s="243"/>
      <c r="I15" s="165"/>
      <c r="J15" s="165"/>
      <c r="K15" s="165"/>
      <c r="L15" s="165"/>
      <c r="M15" s="165"/>
      <c r="N15" s="165"/>
      <c r="O15" s="165"/>
      <c r="P15" s="243"/>
      <c r="Q15" s="243"/>
      <c r="R15" s="243"/>
      <c r="S15" s="243"/>
      <c r="T15" s="243"/>
      <c r="U15" s="243"/>
      <c r="V15" s="243"/>
      <c r="W15" s="165"/>
      <c r="X15" s="165"/>
      <c r="Y15" s="165"/>
      <c r="Z15" s="165"/>
      <c r="AA15" s="165"/>
      <c r="AB15" s="165"/>
      <c r="AC15" s="165"/>
      <c r="AD15" s="243"/>
      <c r="AE15" s="243"/>
      <c r="AF15" s="243"/>
      <c r="AG15" s="243"/>
      <c r="AH15" s="243"/>
      <c r="AI15" s="243"/>
      <c r="AJ15" s="243"/>
      <c r="AK15" s="165"/>
      <c r="AL15" s="165"/>
      <c r="AM15" s="165"/>
      <c r="AN15" s="165"/>
      <c r="AO15" s="165"/>
      <c r="AP15" s="165"/>
      <c r="AQ15" s="165"/>
      <c r="AR15" s="243"/>
      <c r="AS15" s="243"/>
      <c r="AT15" s="243"/>
      <c r="AU15" s="243"/>
      <c r="AV15" s="243"/>
      <c r="AW15" s="243"/>
      <c r="AX15" s="243"/>
      <c r="AY15" s="165"/>
      <c r="AZ15" s="165"/>
      <c r="BA15" s="165"/>
      <c r="BB15" s="165"/>
      <c r="BC15" s="165"/>
      <c r="BD15" s="165"/>
      <c r="BE15" s="165"/>
      <c r="BF15" s="243"/>
      <c r="BG15" s="243"/>
      <c r="BH15" s="243"/>
      <c r="BI15" s="243"/>
      <c r="BJ15" s="243"/>
      <c r="BK15" s="243"/>
      <c r="BL15" s="243"/>
      <c r="BM15" s="165"/>
      <c r="BN15" s="165"/>
      <c r="BO15" s="165"/>
      <c r="BP15" s="165"/>
      <c r="BQ15" s="165"/>
      <c r="BR15" s="165"/>
      <c r="BS15" s="165"/>
    </row>
    <row r="16" spans="1:71" ht="14.45" customHeight="1" x14ac:dyDescent="0.2">
      <c r="A16" s="148" t="s">
        <v>723</v>
      </c>
      <c r="B16" s="240">
        <v>16</v>
      </c>
      <c r="C16" s="240"/>
      <c r="D16" s="240"/>
      <c r="E16" s="240"/>
      <c r="F16" s="240">
        <v>16</v>
      </c>
      <c r="G16" s="240"/>
      <c r="H16" s="240"/>
      <c r="I16" s="160">
        <v>16</v>
      </c>
      <c r="J16" s="160"/>
      <c r="K16" s="160"/>
      <c r="L16" s="160">
        <v>4</v>
      </c>
      <c r="M16" s="160"/>
      <c r="N16" s="160">
        <v>16</v>
      </c>
      <c r="O16" s="160"/>
      <c r="P16" s="240"/>
      <c r="Q16" s="240"/>
      <c r="R16" s="240"/>
      <c r="S16" s="240"/>
      <c r="T16" s="240"/>
      <c r="U16" s="240"/>
      <c r="V16" s="240"/>
      <c r="W16" s="160"/>
      <c r="X16" s="160"/>
      <c r="Y16" s="160"/>
      <c r="Z16" s="160"/>
      <c r="AA16" s="160"/>
      <c r="AB16" s="160"/>
      <c r="AC16" s="160"/>
      <c r="AD16" s="240"/>
      <c r="AE16" s="240"/>
      <c r="AF16" s="240"/>
      <c r="AG16" s="240"/>
      <c r="AH16" s="240"/>
      <c r="AI16" s="240"/>
      <c r="AJ16" s="240"/>
      <c r="AK16" s="160"/>
      <c r="AL16" s="160"/>
      <c r="AM16" s="160"/>
      <c r="AN16" s="160"/>
      <c r="AO16" s="160"/>
      <c r="AP16" s="160"/>
      <c r="AQ16" s="160"/>
      <c r="AR16" s="240"/>
      <c r="AS16" s="240"/>
      <c r="AT16" s="240"/>
      <c r="AU16" s="240"/>
      <c r="AV16" s="240"/>
      <c r="AW16" s="240"/>
      <c r="AX16" s="240"/>
      <c r="AY16" s="160"/>
      <c r="AZ16" s="160"/>
      <c r="BA16" s="160"/>
      <c r="BB16" s="160"/>
      <c r="BC16" s="160"/>
      <c r="BD16" s="160"/>
      <c r="BE16" s="160"/>
      <c r="BF16" s="240"/>
      <c r="BG16" s="240"/>
      <c r="BH16" s="240"/>
      <c r="BI16" s="240"/>
      <c r="BJ16" s="240"/>
      <c r="BK16" s="240"/>
      <c r="BL16" s="240"/>
      <c r="BM16" s="160">
        <v>16</v>
      </c>
      <c r="BN16" s="160"/>
      <c r="BO16" s="160"/>
      <c r="BP16" s="160"/>
      <c r="BQ16" s="160"/>
      <c r="BR16" s="160"/>
      <c r="BS16" s="160"/>
    </row>
    <row r="17" spans="1:71" ht="14.45" customHeight="1" x14ac:dyDescent="0.2">
      <c r="A17" s="148" t="s">
        <v>724</v>
      </c>
      <c r="B17" s="240">
        <v>16</v>
      </c>
      <c r="C17" s="240">
        <v>16</v>
      </c>
      <c r="D17" s="240">
        <v>8</v>
      </c>
      <c r="E17" s="240">
        <v>8</v>
      </c>
      <c r="F17" s="240">
        <v>8</v>
      </c>
      <c r="G17" s="240">
        <v>8</v>
      </c>
      <c r="H17" s="240">
        <v>8</v>
      </c>
      <c r="I17" s="160"/>
      <c r="J17" s="160"/>
      <c r="K17" s="160"/>
      <c r="L17" s="160"/>
      <c r="M17" s="160"/>
      <c r="N17" s="160"/>
      <c r="O17" s="160"/>
      <c r="P17" s="240"/>
      <c r="Q17" s="240"/>
      <c r="R17" s="240"/>
      <c r="S17" s="240"/>
      <c r="T17" s="240"/>
      <c r="U17" s="240"/>
      <c r="V17" s="240"/>
      <c r="W17" s="160"/>
      <c r="X17" s="160"/>
      <c r="Y17" s="160"/>
      <c r="Z17" s="160"/>
      <c r="AA17" s="160"/>
      <c r="AB17" s="160"/>
      <c r="AC17" s="160"/>
      <c r="AD17" s="240">
        <v>8</v>
      </c>
      <c r="AE17" s="240">
        <v>8</v>
      </c>
      <c r="AF17" s="240">
        <v>4</v>
      </c>
      <c r="AG17" s="240">
        <v>4</v>
      </c>
      <c r="AH17" s="240">
        <v>4</v>
      </c>
      <c r="AI17" s="240">
        <v>4</v>
      </c>
      <c r="AJ17" s="240">
        <v>16</v>
      </c>
      <c r="AK17" s="160"/>
      <c r="AL17" s="160"/>
      <c r="AM17" s="160"/>
      <c r="AN17" s="160"/>
      <c r="AO17" s="160"/>
      <c r="AP17" s="160"/>
      <c r="AQ17" s="160"/>
      <c r="AR17" s="240"/>
      <c r="AS17" s="240"/>
      <c r="AT17" s="240"/>
      <c r="AU17" s="240"/>
      <c r="AV17" s="240"/>
      <c r="AW17" s="240"/>
      <c r="AX17" s="240"/>
      <c r="AY17" s="160"/>
      <c r="AZ17" s="160"/>
      <c r="BA17" s="160"/>
      <c r="BB17" s="160"/>
      <c r="BC17" s="160"/>
      <c r="BD17" s="160"/>
      <c r="BE17" s="160"/>
      <c r="BF17" s="240">
        <v>4</v>
      </c>
      <c r="BG17" s="240">
        <v>4</v>
      </c>
      <c r="BH17" s="240">
        <v>4</v>
      </c>
      <c r="BI17" s="240">
        <v>4</v>
      </c>
      <c r="BJ17" s="240">
        <v>4</v>
      </c>
      <c r="BK17" s="240">
        <v>4</v>
      </c>
      <c r="BL17" s="240">
        <v>4</v>
      </c>
      <c r="BM17" s="160"/>
      <c r="BN17" s="160"/>
      <c r="BO17" s="160"/>
      <c r="BP17" s="160"/>
      <c r="BQ17" s="160"/>
      <c r="BR17" s="160"/>
      <c r="BS17" s="160"/>
    </row>
    <row r="18" spans="1:71" ht="14.45" customHeight="1" x14ac:dyDescent="0.2">
      <c r="A18" s="148" t="s">
        <v>725</v>
      </c>
      <c r="B18" s="240"/>
      <c r="C18" s="240"/>
      <c r="D18" s="240"/>
      <c r="E18" s="240"/>
      <c r="F18" s="240"/>
      <c r="G18" s="240"/>
      <c r="H18" s="240"/>
      <c r="I18" s="160"/>
      <c r="J18" s="160"/>
      <c r="K18" s="160">
        <v>16</v>
      </c>
      <c r="L18" s="160"/>
      <c r="M18" s="160"/>
      <c r="N18" s="160"/>
      <c r="O18" s="160"/>
      <c r="P18" s="240"/>
      <c r="Q18" s="240"/>
      <c r="R18" s="240"/>
      <c r="S18" s="240"/>
      <c r="T18" s="240"/>
      <c r="U18" s="240"/>
      <c r="V18" s="240"/>
      <c r="W18" s="160"/>
      <c r="X18" s="160"/>
      <c r="Y18" s="160"/>
      <c r="Z18" s="160"/>
      <c r="AA18" s="160">
        <v>4</v>
      </c>
      <c r="AB18" s="160"/>
      <c r="AC18" s="160"/>
      <c r="AD18" s="240"/>
      <c r="AE18" s="240"/>
      <c r="AF18" s="240"/>
      <c r="AG18" s="240"/>
      <c r="AH18" s="240"/>
      <c r="AI18" s="240"/>
      <c r="AJ18" s="240"/>
      <c r="AK18" s="160"/>
      <c r="AL18" s="160"/>
      <c r="AM18" s="160"/>
      <c r="AN18" s="160"/>
      <c r="AO18" s="160"/>
      <c r="AP18" s="160">
        <v>16</v>
      </c>
      <c r="AQ18" s="160"/>
      <c r="AR18" s="240"/>
      <c r="AS18" s="240"/>
      <c r="AT18" s="240"/>
      <c r="AU18" s="240"/>
      <c r="AV18" s="240">
        <v>16</v>
      </c>
      <c r="AW18" s="240"/>
      <c r="AX18" s="240"/>
      <c r="AY18" s="160">
        <v>16</v>
      </c>
      <c r="AZ18" s="160">
        <v>16</v>
      </c>
      <c r="BA18" s="160">
        <v>16</v>
      </c>
      <c r="BB18" s="160">
        <v>8</v>
      </c>
      <c r="BC18" s="160">
        <v>8</v>
      </c>
      <c r="BD18" s="160">
        <v>8</v>
      </c>
      <c r="BE18" s="160">
        <v>16</v>
      </c>
      <c r="BF18" s="240"/>
      <c r="BG18" s="240"/>
      <c r="BH18" s="240"/>
      <c r="BI18" s="240"/>
      <c r="BJ18" s="240"/>
      <c r="BK18" s="240"/>
      <c r="BL18" s="240"/>
      <c r="BM18" s="160"/>
      <c r="BN18" s="160">
        <v>16</v>
      </c>
      <c r="BO18" s="160"/>
      <c r="BP18" s="160"/>
      <c r="BQ18" s="160"/>
      <c r="BR18" s="160"/>
      <c r="BS18" s="160"/>
    </row>
    <row r="19" spans="1:71" ht="14.45" customHeight="1" x14ac:dyDescent="0.2">
      <c r="A19" s="148" t="s">
        <v>726</v>
      </c>
      <c r="B19" s="240">
        <v>16</v>
      </c>
      <c r="C19" s="240">
        <v>4</v>
      </c>
      <c r="D19" s="240">
        <v>4</v>
      </c>
      <c r="E19" s="240">
        <v>4</v>
      </c>
      <c r="F19" s="240">
        <v>4</v>
      </c>
      <c r="G19" s="240">
        <v>4</v>
      </c>
      <c r="H19" s="240">
        <v>4</v>
      </c>
      <c r="I19" s="160">
        <v>16</v>
      </c>
      <c r="J19" s="160">
        <v>16</v>
      </c>
      <c r="K19" s="160">
        <v>16</v>
      </c>
      <c r="L19" s="160">
        <v>4</v>
      </c>
      <c r="M19" s="160">
        <v>4</v>
      </c>
      <c r="N19" s="160">
        <v>4</v>
      </c>
      <c r="O19" s="160">
        <v>4</v>
      </c>
      <c r="P19" s="240"/>
      <c r="Q19" s="240"/>
      <c r="R19" s="240"/>
      <c r="S19" s="240">
        <v>8</v>
      </c>
      <c r="T19" s="240"/>
      <c r="U19" s="240"/>
      <c r="V19" s="240">
        <v>8</v>
      </c>
      <c r="W19" s="160">
        <v>8</v>
      </c>
      <c r="X19" s="160">
        <v>4</v>
      </c>
      <c r="Y19" s="160">
        <v>16</v>
      </c>
      <c r="Z19" s="160">
        <v>4</v>
      </c>
      <c r="AA19" s="160">
        <v>8</v>
      </c>
      <c r="AB19" s="160">
        <v>4</v>
      </c>
      <c r="AC19" s="160">
        <v>4</v>
      </c>
      <c r="AD19" s="240"/>
      <c r="AE19" s="240"/>
      <c r="AF19" s="240"/>
      <c r="AG19" s="240"/>
      <c r="AH19" s="240">
        <v>8</v>
      </c>
      <c r="AI19" s="240"/>
      <c r="AJ19" s="240"/>
      <c r="AK19" s="160">
        <v>2</v>
      </c>
      <c r="AL19" s="160">
        <v>2</v>
      </c>
      <c r="AM19" s="160">
        <v>2</v>
      </c>
      <c r="AN19" s="160">
        <v>2</v>
      </c>
      <c r="AO19" s="160">
        <v>2</v>
      </c>
      <c r="AP19" s="160">
        <v>2</v>
      </c>
      <c r="AQ19" s="160">
        <v>2</v>
      </c>
      <c r="AR19" s="240"/>
      <c r="AS19" s="240"/>
      <c r="AT19" s="240"/>
      <c r="AU19" s="240"/>
      <c r="AV19" s="240"/>
      <c r="AW19" s="240"/>
      <c r="AX19" s="240"/>
      <c r="AY19" s="160">
        <v>2</v>
      </c>
      <c r="AZ19" s="160">
        <v>2</v>
      </c>
      <c r="BA19" s="160">
        <v>2</v>
      </c>
      <c r="BB19" s="160">
        <v>2</v>
      </c>
      <c r="BC19" s="160">
        <v>2</v>
      </c>
      <c r="BD19" s="160">
        <v>2</v>
      </c>
      <c r="BE19" s="160">
        <v>2</v>
      </c>
      <c r="BF19" s="240"/>
      <c r="BG19" s="240"/>
      <c r="BH19" s="240"/>
      <c r="BI19" s="240"/>
      <c r="BJ19" s="240">
        <v>8</v>
      </c>
      <c r="BK19" s="240"/>
      <c r="BL19" s="240"/>
      <c r="BM19" s="160">
        <v>8</v>
      </c>
      <c r="BN19" s="160">
        <v>4</v>
      </c>
      <c r="BO19" s="160">
        <v>4</v>
      </c>
      <c r="BP19" s="160">
        <v>16</v>
      </c>
      <c r="BQ19" s="160">
        <v>4</v>
      </c>
      <c r="BR19" s="160">
        <v>4</v>
      </c>
      <c r="BS19" s="160">
        <v>4</v>
      </c>
    </row>
    <row r="20" spans="1:71" ht="14.45" customHeight="1" x14ac:dyDescent="0.2">
      <c r="A20" s="148" t="s">
        <v>727</v>
      </c>
      <c r="B20" s="237">
        <v>4</v>
      </c>
      <c r="C20" s="237"/>
      <c r="D20" s="237">
        <v>16</v>
      </c>
      <c r="E20" s="237"/>
      <c r="F20" s="237"/>
      <c r="G20" s="237">
        <v>16</v>
      </c>
      <c r="H20" s="237"/>
      <c r="I20" s="159"/>
      <c r="J20" s="159"/>
      <c r="K20" s="159"/>
      <c r="L20" s="159"/>
      <c r="M20" s="159"/>
      <c r="N20" s="159"/>
      <c r="O20" s="159">
        <v>16</v>
      </c>
      <c r="P20" s="237">
        <v>4</v>
      </c>
      <c r="Q20" s="237"/>
      <c r="R20" s="237"/>
      <c r="S20" s="237">
        <v>16</v>
      </c>
      <c r="T20" s="237"/>
      <c r="U20" s="237"/>
      <c r="V20" s="237">
        <v>16</v>
      </c>
      <c r="W20" s="159">
        <v>8</v>
      </c>
      <c r="X20" s="159"/>
      <c r="Y20" s="159">
        <v>4</v>
      </c>
      <c r="Z20" s="159">
        <v>16</v>
      </c>
      <c r="AA20" s="159">
        <v>8</v>
      </c>
      <c r="AB20" s="159"/>
      <c r="AC20" s="159"/>
      <c r="AD20" s="237"/>
      <c r="AE20" s="237"/>
      <c r="AF20" s="237"/>
      <c r="AG20" s="237"/>
      <c r="AH20" s="237"/>
      <c r="AI20" s="237"/>
      <c r="AJ20" s="237">
        <v>16</v>
      </c>
      <c r="AK20" s="159"/>
      <c r="AL20" s="159"/>
      <c r="AM20" s="159"/>
      <c r="AN20" s="159"/>
      <c r="AO20" s="159"/>
      <c r="AP20" s="159"/>
      <c r="AQ20" s="159">
        <v>16</v>
      </c>
      <c r="AR20" s="237">
        <v>8</v>
      </c>
      <c r="AS20" s="237">
        <v>4</v>
      </c>
      <c r="AT20" s="237">
        <v>4</v>
      </c>
      <c r="AU20" s="237"/>
      <c r="AV20" s="237">
        <v>16</v>
      </c>
      <c r="AW20" s="237"/>
      <c r="AX20" s="237"/>
      <c r="AY20" s="159">
        <v>8</v>
      </c>
      <c r="AZ20" s="159">
        <v>4</v>
      </c>
      <c r="BA20" s="159">
        <v>4</v>
      </c>
      <c r="BB20" s="159"/>
      <c r="BC20" s="159">
        <v>16</v>
      </c>
      <c r="BD20" s="159"/>
      <c r="BE20" s="159"/>
      <c r="BF20" s="237"/>
      <c r="BG20" s="237">
        <v>16</v>
      </c>
      <c r="BH20" s="237"/>
      <c r="BI20" s="237">
        <v>16</v>
      </c>
      <c r="BJ20" s="237"/>
      <c r="BK20" s="237"/>
      <c r="BL20" s="237"/>
      <c r="BM20" s="159"/>
      <c r="BN20" s="159"/>
      <c r="BO20" s="159"/>
      <c r="BP20" s="159"/>
      <c r="BQ20" s="159"/>
      <c r="BR20" s="159"/>
      <c r="BS20" s="159"/>
    </row>
    <row r="21" spans="1:71" ht="14.45" customHeight="1" x14ac:dyDescent="0.2">
      <c r="A21" s="148" t="s">
        <v>728</v>
      </c>
      <c r="B21" s="240"/>
      <c r="C21" s="240"/>
      <c r="D21" s="240"/>
      <c r="E21" s="240"/>
      <c r="F21" s="240"/>
      <c r="G21" s="240"/>
      <c r="H21" s="240"/>
      <c r="I21" s="160">
        <v>16</v>
      </c>
      <c r="J21" s="160">
        <v>8</v>
      </c>
      <c r="K21" s="160">
        <v>8</v>
      </c>
      <c r="L21" s="160">
        <v>16</v>
      </c>
      <c r="M21" s="160">
        <v>8</v>
      </c>
      <c r="N21" s="160">
        <v>8</v>
      </c>
      <c r="O21" s="160">
        <v>8</v>
      </c>
      <c r="P21" s="240"/>
      <c r="Q21" s="240"/>
      <c r="R21" s="240"/>
      <c r="S21" s="240"/>
      <c r="T21" s="240"/>
      <c r="U21" s="240"/>
      <c r="V21" s="240"/>
      <c r="W21" s="160"/>
      <c r="X21" s="160"/>
      <c r="Y21" s="160"/>
      <c r="Z21" s="160"/>
      <c r="AA21" s="160">
        <v>4</v>
      </c>
      <c r="AB21" s="160"/>
      <c r="AC21" s="160"/>
      <c r="AD21" s="240"/>
      <c r="AE21" s="240"/>
      <c r="AF21" s="240"/>
      <c r="AG21" s="240"/>
      <c r="AH21" s="240"/>
      <c r="AI21" s="240"/>
      <c r="AJ21" s="240"/>
      <c r="AK21" s="160"/>
      <c r="AL21" s="160"/>
      <c r="AM21" s="160"/>
      <c r="AN21" s="160"/>
      <c r="AO21" s="160"/>
      <c r="AP21" s="160"/>
      <c r="AQ21" s="160"/>
      <c r="AR21" s="240"/>
      <c r="AS21" s="240"/>
      <c r="AT21" s="240"/>
      <c r="AU21" s="240"/>
      <c r="AV21" s="240"/>
      <c r="AW21" s="240"/>
      <c r="AX21" s="240"/>
      <c r="AY21" s="160"/>
      <c r="AZ21" s="160"/>
      <c r="BA21" s="160"/>
      <c r="BB21" s="160"/>
      <c r="BC21" s="160"/>
      <c r="BD21" s="160"/>
      <c r="BE21" s="160"/>
      <c r="BF21" s="240"/>
      <c r="BG21" s="240"/>
      <c r="BH21" s="240"/>
      <c r="BI21" s="240"/>
      <c r="BJ21" s="240"/>
      <c r="BK21" s="240"/>
      <c r="BL21" s="240"/>
      <c r="BM21" s="160">
        <v>16</v>
      </c>
      <c r="BN21" s="160">
        <v>8</v>
      </c>
      <c r="BO21" s="160">
        <v>16</v>
      </c>
      <c r="BP21" s="160">
        <v>8</v>
      </c>
      <c r="BQ21" s="160">
        <v>16</v>
      </c>
      <c r="BR21" s="160">
        <v>8</v>
      </c>
      <c r="BS21" s="160">
        <v>16</v>
      </c>
    </row>
    <row r="22" spans="1:71" ht="14.45" customHeight="1" x14ac:dyDescent="0.2">
      <c r="A22" s="148" t="s">
        <v>729</v>
      </c>
      <c r="B22" s="240"/>
      <c r="C22" s="240"/>
      <c r="D22" s="240"/>
      <c r="E22" s="240"/>
      <c r="F22" s="240">
        <v>16</v>
      </c>
      <c r="G22" s="240"/>
      <c r="H22" s="240">
        <v>16</v>
      </c>
      <c r="I22" s="160"/>
      <c r="J22" s="160"/>
      <c r="K22" s="160"/>
      <c r="L22" s="160"/>
      <c r="M22" s="160"/>
      <c r="N22" s="160"/>
      <c r="O22" s="160"/>
      <c r="P22" s="240"/>
      <c r="Q22" s="240">
        <v>8</v>
      </c>
      <c r="R22" s="240"/>
      <c r="S22" s="240"/>
      <c r="T22" s="240"/>
      <c r="U22" s="240"/>
      <c r="V22" s="240"/>
      <c r="W22" s="160"/>
      <c r="X22" s="160"/>
      <c r="Y22" s="160"/>
      <c r="Z22" s="160"/>
      <c r="AA22" s="160">
        <v>4</v>
      </c>
      <c r="AB22" s="160"/>
      <c r="AC22" s="160"/>
      <c r="AD22" s="240"/>
      <c r="AE22" s="240"/>
      <c r="AF22" s="240"/>
      <c r="AG22" s="240"/>
      <c r="AH22" s="240"/>
      <c r="AI22" s="240"/>
      <c r="AJ22" s="240"/>
      <c r="AK22" s="160"/>
      <c r="AL22" s="160"/>
      <c r="AM22" s="160"/>
      <c r="AN22" s="160"/>
      <c r="AO22" s="160">
        <v>16</v>
      </c>
      <c r="AP22" s="160"/>
      <c r="AQ22" s="160"/>
      <c r="AR22" s="240">
        <v>16</v>
      </c>
      <c r="AS22" s="240">
        <v>16</v>
      </c>
      <c r="AT22" s="240">
        <v>8</v>
      </c>
      <c r="AU22" s="240">
        <v>8</v>
      </c>
      <c r="AV22" s="240">
        <v>8</v>
      </c>
      <c r="AW22" s="240">
        <v>8</v>
      </c>
      <c r="AX22" s="240">
        <v>16</v>
      </c>
      <c r="AY22" s="160"/>
      <c r="AZ22" s="160"/>
      <c r="BA22" s="160"/>
      <c r="BB22" s="160"/>
      <c r="BC22" s="160"/>
      <c r="BD22" s="160"/>
      <c r="BE22" s="160"/>
      <c r="BF22" s="240"/>
      <c r="BG22" s="240"/>
      <c r="BH22" s="240"/>
      <c r="BI22" s="240"/>
      <c r="BJ22" s="240"/>
      <c r="BK22" s="240"/>
      <c r="BL22" s="240"/>
      <c r="BM22" s="160"/>
      <c r="BN22" s="160"/>
      <c r="BO22" s="160"/>
      <c r="BP22" s="160"/>
      <c r="BQ22" s="160"/>
      <c r="BR22" s="160"/>
      <c r="BS22" s="160"/>
    </row>
    <row r="23" spans="1:71" ht="14.45" customHeight="1" x14ac:dyDescent="0.2">
      <c r="A23" s="148" t="s">
        <v>730</v>
      </c>
      <c r="B23" s="240"/>
      <c r="C23" s="240"/>
      <c r="D23" s="240">
        <v>16</v>
      </c>
      <c r="E23" s="240"/>
      <c r="F23" s="240"/>
      <c r="G23" s="240"/>
      <c r="H23" s="240"/>
      <c r="I23" s="160"/>
      <c r="J23" s="160"/>
      <c r="K23" s="160"/>
      <c r="L23" s="160"/>
      <c r="M23" s="160"/>
      <c r="N23" s="160"/>
      <c r="O23" s="160"/>
      <c r="P23" s="240"/>
      <c r="Q23" s="240"/>
      <c r="R23" s="240"/>
      <c r="S23" s="240"/>
      <c r="T23" s="240"/>
      <c r="U23" s="240">
        <v>4</v>
      </c>
      <c r="V23" s="240"/>
      <c r="W23" s="160"/>
      <c r="X23" s="160">
        <v>16</v>
      </c>
      <c r="Y23" s="160"/>
      <c r="Z23" s="160">
        <v>4</v>
      </c>
      <c r="AA23" s="160">
        <v>4</v>
      </c>
      <c r="AB23" s="160"/>
      <c r="AC23" s="160"/>
      <c r="AD23" s="240">
        <v>16</v>
      </c>
      <c r="AE23" s="240">
        <v>8</v>
      </c>
      <c r="AF23" s="240">
        <v>8</v>
      </c>
      <c r="AG23" s="240">
        <v>16</v>
      </c>
      <c r="AH23" s="240">
        <v>4</v>
      </c>
      <c r="AI23" s="240">
        <v>8</v>
      </c>
      <c r="AJ23" s="240">
        <v>8</v>
      </c>
      <c r="AK23" s="160"/>
      <c r="AL23" s="160">
        <v>4</v>
      </c>
      <c r="AM23" s="160">
        <v>4</v>
      </c>
      <c r="AN23" s="160">
        <v>4</v>
      </c>
      <c r="AO23" s="160"/>
      <c r="AP23" s="160"/>
      <c r="AQ23" s="160"/>
      <c r="AR23" s="240"/>
      <c r="AS23" s="240"/>
      <c r="AT23" s="240">
        <v>16</v>
      </c>
      <c r="AU23" s="240"/>
      <c r="AV23" s="240"/>
      <c r="AW23" s="240"/>
      <c r="AX23" s="240"/>
      <c r="AY23" s="160"/>
      <c r="AZ23" s="160"/>
      <c r="BA23" s="160"/>
      <c r="BB23" s="160"/>
      <c r="BC23" s="160"/>
      <c r="BD23" s="160"/>
      <c r="BE23" s="160"/>
      <c r="BF23" s="240"/>
      <c r="BG23" s="240"/>
      <c r="BH23" s="240">
        <v>16</v>
      </c>
      <c r="BI23" s="240"/>
      <c r="BJ23" s="240"/>
      <c r="BK23" s="240"/>
      <c r="BL23" s="240"/>
      <c r="BM23" s="160"/>
      <c r="BN23" s="160">
        <v>16</v>
      </c>
      <c r="BO23" s="160"/>
      <c r="BP23" s="160"/>
      <c r="BQ23" s="160"/>
      <c r="BR23" s="160"/>
      <c r="BS23" s="160"/>
    </row>
    <row r="24" spans="1:71" ht="14.45" customHeight="1" x14ac:dyDescent="0.2">
      <c r="A24" s="148" t="s">
        <v>731</v>
      </c>
      <c r="B24" s="240"/>
      <c r="C24" s="240"/>
      <c r="D24" s="240"/>
      <c r="E24" s="240"/>
      <c r="F24" s="240"/>
      <c r="G24" s="240"/>
      <c r="H24" s="240">
        <v>16</v>
      </c>
      <c r="I24" s="160"/>
      <c r="J24" s="160"/>
      <c r="K24" s="160"/>
      <c r="L24" s="160"/>
      <c r="M24" s="160"/>
      <c r="N24" s="160"/>
      <c r="O24" s="160"/>
      <c r="P24" s="240"/>
      <c r="Q24" s="240"/>
      <c r="R24" s="240">
        <v>4</v>
      </c>
      <c r="S24" s="240">
        <v>4</v>
      </c>
      <c r="T24" s="240">
        <v>4</v>
      </c>
      <c r="U24" s="240"/>
      <c r="V24" s="240"/>
      <c r="W24" s="160">
        <v>4</v>
      </c>
      <c r="X24" s="160"/>
      <c r="Y24" s="160">
        <v>16</v>
      </c>
      <c r="Z24" s="160"/>
      <c r="AA24" s="160"/>
      <c r="AB24" s="160"/>
      <c r="AC24" s="160"/>
      <c r="AD24" s="240"/>
      <c r="AE24" s="240"/>
      <c r="AF24" s="240">
        <v>8</v>
      </c>
      <c r="AG24" s="240"/>
      <c r="AH24" s="240"/>
      <c r="AI24" s="240"/>
      <c r="AJ24" s="240"/>
      <c r="AK24" s="160"/>
      <c r="AL24" s="160"/>
      <c r="AM24" s="160"/>
      <c r="AN24" s="160"/>
      <c r="AO24" s="160"/>
      <c r="AP24" s="160"/>
      <c r="AQ24" s="160"/>
      <c r="AR24" s="240">
        <v>4</v>
      </c>
      <c r="AS24" s="240"/>
      <c r="AT24" s="240"/>
      <c r="AU24" s="240"/>
      <c r="AV24" s="240"/>
      <c r="AW24" s="240"/>
      <c r="AX24" s="240"/>
      <c r="AY24" s="160">
        <v>4</v>
      </c>
      <c r="AZ24" s="160"/>
      <c r="BA24" s="160">
        <v>4</v>
      </c>
      <c r="BB24" s="160"/>
      <c r="BC24" s="160"/>
      <c r="BD24" s="160">
        <v>16</v>
      </c>
      <c r="BE24" s="160"/>
      <c r="BF24" s="240"/>
      <c r="BG24" s="240"/>
      <c r="BH24" s="240"/>
      <c r="BI24" s="240">
        <v>8</v>
      </c>
      <c r="BJ24" s="240"/>
      <c r="BK24" s="240"/>
      <c r="BL24" s="240"/>
      <c r="BM24" s="160">
        <v>16</v>
      </c>
      <c r="BN24" s="160">
        <v>8</v>
      </c>
      <c r="BO24" s="160">
        <v>8</v>
      </c>
      <c r="BP24" s="160">
        <v>8</v>
      </c>
      <c r="BQ24" s="160">
        <v>16</v>
      </c>
      <c r="BR24" s="160">
        <v>16</v>
      </c>
      <c r="BS24" s="160">
        <v>8</v>
      </c>
    </row>
    <row r="25" spans="1:71" ht="14.45" customHeight="1" x14ac:dyDescent="0.2">
      <c r="A25" s="148" t="s">
        <v>732</v>
      </c>
      <c r="B25" s="240"/>
      <c r="C25" s="240"/>
      <c r="D25" s="240"/>
      <c r="E25" s="240">
        <v>16</v>
      </c>
      <c r="F25" s="240"/>
      <c r="G25" s="240"/>
      <c r="H25" s="240"/>
      <c r="I25" s="160"/>
      <c r="J25" s="160"/>
      <c r="K25" s="160"/>
      <c r="L25" s="160"/>
      <c r="M25" s="160"/>
      <c r="N25" s="160"/>
      <c r="O25" s="160"/>
      <c r="P25" s="240"/>
      <c r="Q25" s="240"/>
      <c r="R25" s="240"/>
      <c r="S25" s="240"/>
      <c r="T25" s="240"/>
      <c r="U25" s="240"/>
      <c r="V25" s="240"/>
      <c r="W25" s="160"/>
      <c r="X25" s="160"/>
      <c r="Y25" s="160"/>
      <c r="Z25" s="160"/>
      <c r="AA25" s="160"/>
      <c r="AB25" s="160"/>
      <c r="AC25" s="160"/>
      <c r="AD25" s="240"/>
      <c r="AE25" s="240">
        <v>16</v>
      </c>
      <c r="AF25" s="240"/>
      <c r="AG25" s="240"/>
      <c r="AH25" s="240"/>
      <c r="AI25" s="240">
        <v>16</v>
      </c>
      <c r="AJ25" s="240"/>
      <c r="AK25" s="160"/>
      <c r="AL25" s="160"/>
      <c r="AM25" s="160"/>
      <c r="AN25" s="160"/>
      <c r="AO25" s="160"/>
      <c r="AP25" s="160"/>
      <c r="AQ25" s="160"/>
      <c r="AR25" s="240"/>
      <c r="AS25" s="240"/>
      <c r="AT25" s="240"/>
      <c r="AU25" s="240">
        <v>16</v>
      </c>
      <c r="AV25" s="240"/>
      <c r="AW25" s="240"/>
      <c r="AX25" s="240"/>
      <c r="AY25" s="160"/>
      <c r="AZ25" s="160"/>
      <c r="BA25" s="160"/>
      <c r="BB25" s="160">
        <v>16</v>
      </c>
      <c r="BC25" s="160"/>
      <c r="BD25" s="160"/>
      <c r="BE25" s="160"/>
      <c r="BF25" s="240"/>
      <c r="BG25" s="240"/>
      <c r="BH25" s="240"/>
      <c r="BI25" s="240"/>
      <c r="BJ25" s="240"/>
      <c r="BK25" s="240"/>
      <c r="BL25" s="240"/>
      <c r="BM25" s="160"/>
      <c r="BN25" s="160"/>
      <c r="BO25" s="160">
        <v>16</v>
      </c>
      <c r="BP25" s="160">
        <v>16</v>
      </c>
      <c r="BQ25" s="160"/>
      <c r="BR25" s="160"/>
      <c r="BS25" s="160"/>
    </row>
    <row r="26" spans="1:71" ht="14.45" customHeight="1" x14ac:dyDescent="0.2">
      <c r="A26" s="148" t="s">
        <v>733</v>
      </c>
      <c r="B26" s="237"/>
      <c r="C26" s="237"/>
      <c r="D26" s="237"/>
      <c r="E26" s="237"/>
      <c r="F26" s="237"/>
      <c r="G26" s="237"/>
      <c r="H26" s="237"/>
      <c r="I26" s="159"/>
      <c r="J26" s="159"/>
      <c r="K26" s="159"/>
      <c r="L26" s="159"/>
      <c r="M26" s="159"/>
      <c r="N26" s="159"/>
      <c r="O26" s="159"/>
      <c r="P26" s="237"/>
      <c r="Q26" s="237"/>
      <c r="R26" s="237"/>
      <c r="S26" s="237"/>
      <c r="T26" s="237"/>
      <c r="U26" s="237"/>
      <c r="V26" s="237"/>
      <c r="W26" s="159"/>
      <c r="X26" s="159"/>
      <c r="Y26" s="159"/>
      <c r="Z26" s="159"/>
      <c r="AA26" s="159"/>
      <c r="AB26" s="159"/>
      <c r="AC26" s="159"/>
      <c r="AD26" s="237"/>
      <c r="AE26" s="237"/>
      <c r="AF26" s="237"/>
      <c r="AG26" s="237"/>
      <c r="AH26" s="237"/>
      <c r="AI26" s="237"/>
      <c r="AJ26" s="237"/>
      <c r="AK26" s="159"/>
      <c r="AL26" s="159"/>
      <c r="AM26" s="159"/>
      <c r="AN26" s="159"/>
      <c r="AO26" s="159"/>
      <c r="AP26" s="159"/>
      <c r="AQ26" s="159"/>
      <c r="AR26" s="237"/>
      <c r="AS26" s="237"/>
      <c r="AT26" s="237"/>
      <c r="AU26" s="237"/>
      <c r="AV26" s="237"/>
      <c r="AW26" s="237"/>
      <c r="AX26" s="237"/>
      <c r="AY26" s="159"/>
      <c r="AZ26" s="159"/>
      <c r="BA26" s="159"/>
      <c r="BB26" s="159"/>
      <c r="BC26" s="159"/>
      <c r="BD26" s="159"/>
      <c r="BE26" s="159"/>
      <c r="BF26" s="237"/>
      <c r="BG26" s="237"/>
      <c r="BH26" s="237"/>
      <c r="BI26" s="237"/>
      <c r="BJ26" s="237"/>
      <c r="BK26" s="237"/>
      <c r="BL26" s="237"/>
      <c r="BM26" s="159"/>
      <c r="BN26" s="159"/>
      <c r="BO26" s="159"/>
      <c r="BP26" s="159"/>
      <c r="BQ26" s="159"/>
      <c r="BR26" s="159"/>
      <c r="BS26" s="159"/>
    </row>
    <row r="27" spans="1:71" ht="14.45" customHeight="1" x14ac:dyDescent="0.2">
      <c r="A27" s="148" t="s">
        <v>734</v>
      </c>
      <c r="B27" s="243"/>
      <c r="C27" s="243"/>
      <c r="D27" s="243"/>
      <c r="E27" s="243"/>
      <c r="F27" s="243"/>
      <c r="G27" s="243"/>
      <c r="H27" s="243"/>
      <c r="I27" s="165"/>
      <c r="J27" s="165"/>
      <c r="K27" s="165"/>
      <c r="L27" s="165"/>
      <c r="M27" s="165"/>
      <c r="N27" s="165"/>
      <c r="O27" s="165"/>
      <c r="P27" s="243"/>
      <c r="Q27" s="243"/>
      <c r="R27" s="243"/>
      <c r="S27" s="243"/>
      <c r="T27" s="243"/>
      <c r="U27" s="243"/>
      <c r="V27" s="243"/>
      <c r="W27" s="165"/>
      <c r="X27" s="165"/>
      <c r="Y27" s="165"/>
      <c r="Z27" s="165"/>
      <c r="AA27" s="165"/>
      <c r="AB27" s="165"/>
      <c r="AC27" s="165"/>
      <c r="AD27" s="243"/>
      <c r="AE27" s="243"/>
      <c r="AF27" s="243"/>
      <c r="AG27" s="243"/>
      <c r="AH27" s="243"/>
      <c r="AI27" s="243"/>
      <c r="AJ27" s="243"/>
      <c r="AK27" s="165"/>
      <c r="AL27" s="165"/>
      <c r="AM27" s="165"/>
      <c r="AN27" s="165"/>
      <c r="AO27" s="165"/>
      <c r="AP27" s="165"/>
      <c r="AQ27" s="165"/>
      <c r="AR27" s="243"/>
      <c r="AS27" s="243"/>
      <c r="AT27" s="243"/>
      <c r="AU27" s="243"/>
      <c r="AV27" s="243"/>
      <c r="AW27" s="243"/>
      <c r="AX27" s="243"/>
      <c r="AY27" s="165"/>
      <c r="AZ27" s="165"/>
      <c r="BA27" s="165"/>
      <c r="BB27" s="165">
        <v>8</v>
      </c>
      <c r="BC27" s="165"/>
      <c r="BD27" s="165"/>
      <c r="BE27" s="165"/>
      <c r="BF27" s="243"/>
      <c r="BG27" s="243"/>
      <c r="BH27" s="243"/>
      <c r="BI27" s="243"/>
      <c r="BJ27" s="243"/>
      <c r="BK27" s="243"/>
      <c r="BL27" s="243"/>
      <c r="BM27" s="165"/>
      <c r="BN27" s="165"/>
      <c r="BO27" s="165"/>
      <c r="BP27" s="165"/>
      <c r="BQ27" s="165"/>
      <c r="BR27" s="165"/>
      <c r="BS27" s="165"/>
    </row>
    <row r="28" spans="1:71" ht="14.45" customHeight="1" x14ac:dyDescent="0.2">
      <c r="A28" s="148" t="s">
        <v>735</v>
      </c>
      <c r="B28" s="240"/>
      <c r="C28" s="240"/>
      <c r="D28" s="240"/>
      <c r="E28" s="240"/>
      <c r="F28" s="240"/>
      <c r="G28" s="240"/>
      <c r="H28" s="240"/>
      <c r="I28" s="160"/>
      <c r="J28" s="160"/>
      <c r="K28" s="160"/>
      <c r="L28" s="160"/>
      <c r="M28" s="160"/>
      <c r="N28" s="160"/>
      <c r="O28" s="160"/>
      <c r="P28" s="240"/>
      <c r="Q28" s="240"/>
      <c r="R28" s="240"/>
      <c r="S28" s="240"/>
      <c r="T28" s="240"/>
      <c r="U28" s="240"/>
      <c r="V28" s="240"/>
      <c r="W28" s="160"/>
      <c r="X28" s="160"/>
      <c r="Y28" s="160"/>
      <c r="Z28" s="160"/>
      <c r="AA28" s="160"/>
      <c r="AB28" s="160"/>
      <c r="AC28" s="160"/>
      <c r="AD28" s="240">
        <v>8</v>
      </c>
      <c r="AE28" s="240"/>
      <c r="AF28" s="240">
        <v>16</v>
      </c>
      <c r="AG28" s="240"/>
      <c r="AH28" s="240"/>
      <c r="AI28" s="240"/>
      <c r="AJ28" s="240"/>
      <c r="AK28" s="160">
        <v>16</v>
      </c>
      <c r="AL28" s="160">
        <v>16</v>
      </c>
      <c r="AM28" s="160">
        <v>16</v>
      </c>
      <c r="AN28" s="160">
        <v>16</v>
      </c>
      <c r="AO28" s="160">
        <v>16</v>
      </c>
      <c r="AP28" s="160">
        <v>16</v>
      </c>
      <c r="AQ28" s="160">
        <v>16</v>
      </c>
      <c r="AR28" s="240"/>
      <c r="AS28" s="240"/>
      <c r="AT28" s="240"/>
      <c r="AU28" s="240"/>
      <c r="AV28" s="240"/>
      <c r="AW28" s="240"/>
      <c r="AX28" s="240"/>
      <c r="AY28" s="160"/>
      <c r="AZ28" s="160"/>
      <c r="BA28" s="160"/>
      <c r="BB28" s="160"/>
      <c r="BC28" s="160"/>
      <c r="BD28" s="160"/>
      <c r="BE28" s="160"/>
      <c r="BF28" s="240"/>
      <c r="BG28" s="240"/>
      <c r="BH28" s="240"/>
      <c r="BI28" s="240"/>
      <c r="BJ28" s="240"/>
      <c r="BK28" s="240"/>
      <c r="BL28" s="240"/>
      <c r="BM28" s="160">
        <v>8</v>
      </c>
      <c r="BN28" s="160"/>
      <c r="BO28" s="160"/>
      <c r="BP28" s="160"/>
      <c r="BQ28" s="160"/>
      <c r="BR28" s="160">
        <v>16</v>
      </c>
      <c r="BS28" s="160"/>
    </row>
    <row r="29" spans="1:71" ht="14.45" customHeight="1" x14ac:dyDescent="0.2">
      <c r="A29" s="148" t="s">
        <v>736</v>
      </c>
      <c r="B29" s="240"/>
      <c r="C29" s="240"/>
      <c r="D29" s="240"/>
      <c r="E29" s="240"/>
      <c r="F29" s="240"/>
      <c r="G29" s="240"/>
      <c r="H29" s="240"/>
      <c r="I29" s="160">
        <v>16</v>
      </c>
      <c r="J29" s="160">
        <v>8</v>
      </c>
      <c r="K29" s="160">
        <v>8</v>
      </c>
      <c r="L29" s="160">
        <v>8</v>
      </c>
      <c r="M29" s="160">
        <v>16</v>
      </c>
      <c r="N29" s="160">
        <v>8</v>
      </c>
      <c r="O29" s="160">
        <v>16</v>
      </c>
      <c r="P29" s="240"/>
      <c r="Q29" s="240"/>
      <c r="R29" s="240"/>
      <c r="S29" s="240"/>
      <c r="T29" s="240"/>
      <c r="U29" s="240"/>
      <c r="V29" s="240"/>
      <c r="W29" s="160"/>
      <c r="X29" s="160"/>
      <c r="Y29" s="160"/>
      <c r="Z29" s="160"/>
      <c r="AA29" s="160"/>
      <c r="AB29" s="160"/>
      <c r="AC29" s="160"/>
      <c r="AD29" s="240"/>
      <c r="AE29" s="240"/>
      <c r="AF29" s="240"/>
      <c r="AG29" s="240"/>
      <c r="AH29" s="240"/>
      <c r="AI29" s="240"/>
      <c r="AJ29" s="240"/>
      <c r="AK29" s="160"/>
      <c r="AL29" s="160"/>
      <c r="AM29" s="160"/>
      <c r="AN29" s="160"/>
      <c r="AO29" s="160"/>
      <c r="AP29" s="160"/>
      <c r="AQ29" s="160"/>
      <c r="AR29" s="240"/>
      <c r="AS29" s="240"/>
      <c r="AT29" s="240"/>
      <c r="AU29" s="240"/>
      <c r="AV29" s="240"/>
      <c r="AW29" s="240"/>
      <c r="AX29" s="240"/>
      <c r="AY29" s="160"/>
      <c r="AZ29" s="160"/>
      <c r="BA29" s="160"/>
      <c r="BB29" s="160"/>
      <c r="BC29" s="160"/>
      <c r="BD29" s="160"/>
      <c r="BE29" s="160"/>
      <c r="BF29" s="240"/>
      <c r="BG29" s="240"/>
      <c r="BH29" s="240"/>
      <c r="BI29" s="240"/>
      <c r="BJ29" s="240"/>
      <c r="BK29" s="240"/>
      <c r="BL29" s="240"/>
      <c r="BM29" s="160"/>
      <c r="BN29" s="160"/>
      <c r="BO29" s="160"/>
      <c r="BP29" s="160"/>
      <c r="BQ29" s="160"/>
      <c r="BR29" s="160"/>
      <c r="BS29" s="160"/>
    </row>
    <row r="30" spans="1:71" ht="14.45" customHeight="1" x14ac:dyDescent="0.2">
      <c r="A30" s="148" t="s">
        <v>737</v>
      </c>
      <c r="B30" s="240"/>
      <c r="C30" s="240"/>
      <c r="D30" s="240"/>
      <c r="E30" s="240"/>
      <c r="F30" s="240"/>
      <c r="G30" s="240"/>
      <c r="H30" s="240"/>
      <c r="I30" s="160"/>
      <c r="J30" s="160"/>
      <c r="K30" s="160"/>
      <c r="L30" s="160"/>
      <c r="M30" s="160"/>
      <c r="N30" s="160"/>
      <c r="O30" s="160"/>
      <c r="P30" s="240"/>
      <c r="Q30" s="240"/>
      <c r="R30" s="240"/>
      <c r="S30" s="240"/>
      <c r="T30" s="240"/>
      <c r="U30" s="240"/>
      <c r="V30" s="240"/>
      <c r="W30" s="160"/>
      <c r="X30" s="160"/>
      <c r="Y30" s="160"/>
      <c r="Z30" s="160"/>
      <c r="AA30" s="160"/>
      <c r="AB30" s="160"/>
      <c r="AC30" s="160"/>
      <c r="AD30" s="240"/>
      <c r="AE30" s="240"/>
      <c r="AF30" s="240"/>
      <c r="AG30" s="240"/>
      <c r="AH30" s="240"/>
      <c r="AI30" s="240"/>
      <c r="AJ30" s="240"/>
      <c r="AK30" s="160"/>
      <c r="AL30" s="160"/>
      <c r="AM30" s="160"/>
      <c r="AN30" s="160"/>
      <c r="AO30" s="160"/>
      <c r="AP30" s="160"/>
      <c r="AQ30" s="160"/>
      <c r="AR30" s="240">
        <v>4</v>
      </c>
      <c r="AS30" s="240">
        <v>4</v>
      </c>
      <c r="AT30" s="240">
        <v>4</v>
      </c>
      <c r="AU30" s="240">
        <v>4</v>
      </c>
      <c r="AV30" s="240">
        <v>4</v>
      </c>
      <c r="AW30" s="240">
        <v>4</v>
      </c>
      <c r="AX30" s="240">
        <v>4</v>
      </c>
      <c r="AY30" s="160">
        <v>16</v>
      </c>
      <c r="AZ30" s="160">
        <v>8</v>
      </c>
      <c r="BA30" s="160">
        <v>8</v>
      </c>
      <c r="BB30" s="160">
        <v>8</v>
      </c>
      <c r="BC30" s="160">
        <v>8</v>
      </c>
      <c r="BD30" s="160">
        <v>8</v>
      </c>
      <c r="BE30" s="160">
        <v>8</v>
      </c>
      <c r="BF30" s="240"/>
      <c r="BG30" s="240"/>
      <c r="BH30" s="240"/>
      <c r="BI30" s="240"/>
      <c r="BJ30" s="240"/>
      <c r="BK30" s="240"/>
      <c r="BL30" s="240"/>
      <c r="BM30" s="160">
        <v>8</v>
      </c>
      <c r="BN30" s="160">
        <v>16</v>
      </c>
      <c r="BO30" s="160"/>
      <c r="BP30" s="160"/>
      <c r="BQ30" s="160"/>
      <c r="BR30" s="160"/>
      <c r="BS30" s="160"/>
    </row>
    <row r="31" spans="1:71" ht="14.45" customHeight="1" x14ac:dyDescent="0.2">
      <c r="A31" s="148" t="s">
        <v>738</v>
      </c>
      <c r="B31" s="240"/>
      <c r="C31" s="240"/>
      <c r="D31" s="240"/>
      <c r="E31" s="240"/>
      <c r="F31" s="240"/>
      <c r="G31" s="240"/>
      <c r="H31" s="240"/>
      <c r="I31" s="160"/>
      <c r="J31" s="160"/>
      <c r="K31" s="160"/>
      <c r="L31" s="160"/>
      <c r="M31" s="160"/>
      <c r="N31" s="160"/>
      <c r="O31" s="160"/>
      <c r="P31" s="240"/>
      <c r="Q31" s="240"/>
      <c r="R31" s="240"/>
      <c r="S31" s="240"/>
      <c r="T31" s="240"/>
      <c r="U31" s="240"/>
      <c r="V31" s="240"/>
      <c r="W31" s="160"/>
      <c r="X31" s="160"/>
      <c r="Y31" s="160"/>
      <c r="Z31" s="160"/>
      <c r="AA31" s="160"/>
      <c r="AB31" s="160"/>
      <c r="AC31" s="160"/>
      <c r="AD31" s="240"/>
      <c r="AE31" s="240"/>
      <c r="AF31" s="240"/>
      <c r="AG31" s="240"/>
      <c r="AH31" s="240"/>
      <c r="AI31" s="240"/>
      <c r="AJ31" s="240"/>
      <c r="AK31" s="160"/>
      <c r="AL31" s="160"/>
      <c r="AM31" s="160"/>
      <c r="AN31" s="160"/>
      <c r="AO31" s="160"/>
      <c r="AP31" s="160"/>
      <c r="AQ31" s="160"/>
      <c r="AR31" s="240"/>
      <c r="AS31" s="240"/>
      <c r="AT31" s="240"/>
      <c r="AU31" s="240"/>
      <c r="AV31" s="240"/>
      <c r="AW31" s="240">
        <v>16</v>
      </c>
      <c r="AX31" s="240"/>
      <c r="AY31" s="160"/>
      <c r="AZ31" s="160"/>
      <c r="BA31" s="160"/>
      <c r="BB31" s="160"/>
      <c r="BC31" s="160"/>
      <c r="BD31" s="160"/>
      <c r="BE31" s="160"/>
      <c r="BF31" s="240"/>
      <c r="BG31" s="240">
        <v>16</v>
      </c>
      <c r="BH31" s="240"/>
      <c r="BI31" s="240"/>
      <c r="BJ31" s="240"/>
      <c r="BK31" s="240"/>
      <c r="BL31" s="240"/>
      <c r="BM31" s="160"/>
      <c r="BN31" s="160"/>
      <c r="BO31" s="160"/>
      <c r="BP31" s="160"/>
      <c r="BQ31" s="160"/>
      <c r="BR31" s="160"/>
      <c r="BS31" s="160"/>
    </row>
    <row r="32" spans="1:71" ht="14.45" customHeight="1" x14ac:dyDescent="0.2">
      <c r="A32" s="148" t="s">
        <v>739</v>
      </c>
      <c r="B32" s="240"/>
      <c r="C32" s="240"/>
      <c r="D32" s="240"/>
      <c r="E32" s="240"/>
      <c r="F32" s="240"/>
      <c r="G32" s="240"/>
      <c r="H32" s="240"/>
      <c r="I32" s="160"/>
      <c r="J32" s="160"/>
      <c r="K32" s="160"/>
      <c r="L32" s="160"/>
      <c r="M32" s="160"/>
      <c r="N32" s="160"/>
      <c r="O32" s="160"/>
      <c r="P32" s="240"/>
      <c r="Q32" s="240"/>
      <c r="R32" s="240"/>
      <c r="S32" s="240"/>
      <c r="T32" s="240"/>
      <c r="U32" s="240"/>
      <c r="V32" s="240"/>
      <c r="W32" s="160">
        <v>16</v>
      </c>
      <c r="X32" s="160">
        <v>8</v>
      </c>
      <c r="Y32" s="160">
        <v>8</v>
      </c>
      <c r="Z32" s="160">
        <v>8</v>
      </c>
      <c r="AA32" s="160">
        <v>8</v>
      </c>
      <c r="AB32" s="160">
        <v>16</v>
      </c>
      <c r="AC32" s="160">
        <v>16</v>
      </c>
      <c r="AD32" s="240">
        <v>4</v>
      </c>
      <c r="AE32" s="240"/>
      <c r="AF32" s="240"/>
      <c r="AG32" s="240"/>
      <c r="AH32" s="240"/>
      <c r="AI32" s="240"/>
      <c r="AJ32" s="240"/>
      <c r="AK32" s="160"/>
      <c r="AL32" s="160"/>
      <c r="AM32" s="160"/>
      <c r="AN32" s="160"/>
      <c r="AO32" s="160"/>
      <c r="AP32" s="160"/>
      <c r="AQ32" s="160"/>
      <c r="AR32" s="240"/>
      <c r="AS32" s="240"/>
      <c r="AT32" s="240"/>
      <c r="AU32" s="240"/>
      <c r="AV32" s="240"/>
      <c r="AW32" s="240"/>
      <c r="AX32" s="240"/>
      <c r="AY32" s="160"/>
      <c r="AZ32" s="160"/>
      <c r="BA32" s="160"/>
      <c r="BB32" s="160"/>
      <c r="BC32" s="160"/>
      <c r="BD32" s="160"/>
      <c r="BE32" s="160"/>
      <c r="BF32" s="240"/>
      <c r="BG32" s="240"/>
      <c r="BH32" s="240"/>
      <c r="BI32" s="240"/>
      <c r="BJ32" s="240"/>
      <c r="BK32" s="240"/>
      <c r="BL32" s="240"/>
      <c r="BM32" s="160"/>
      <c r="BN32" s="160"/>
      <c r="BO32" s="160"/>
      <c r="BP32" s="160"/>
      <c r="BQ32" s="160"/>
      <c r="BR32" s="160"/>
      <c r="BS32" s="160"/>
    </row>
    <row r="33" spans="1:71" ht="14.45" customHeight="1" x14ac:dyDescent="0.2">
      <c r="A33" s="155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BE33" s="168"/>
      <c r="BF33" s="168"/>
      <c r="BG33" s="168"/>
      <c r="BH33" s="168"/>
      <c r="BI33" s="168"/>
      <c r="BJ33" s="168"/>
      <c r="BK33" s="168"/>
      <c r="BL33" s="168"/>
      <c r="BM33" s="168"/>
      <c r="BN33" s="168"/>
      <c r="BO33" s="168"/>
      <c r="BP33" s="168"/>
      <c r="BQ33" s="168"/>
      <c r="BR33" s="168"/>
      <c r="BS33" s="168"/>
    </row>
    <row r="35" spans="1:71" ht="114.2" customHeight="1" x14ac:dyDescent="0.2">
      <c r="B35" s="370" t="s">
        <v>740</v>
      </c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70"/>
      <c r="AA35" s="370"/>
      <c r="AB35" s="370"/>
      <c r="AC35" s="370"/>
      <c r="AD35" s="370"/>
      <c r="AE35" s="370"/>
      <c r="AF35" s="370"/>
      <c r="AG35" s="370"/>
      <c r="AH35" s="370"/>
      <c r="AI35" s="370"/>
      <c r="AJ35" s="370"/>
      <c r="AK35" s="370"/>
      <c r="AL35" s="370"/>
      <c r="AM35" s="370"/>
      <c r="AN35" s="370"/>
      <c r="AO35" s="370"/>
      <c r="AP35" s="370"/>
      <c r="AQ35" s="370"/>
      <c r="AR35" s="370"/>
      <c r="AS35" s="370"/>
      <c r="AT35" s="370"/>
      <c r="AU35" s="370"/>
      <c r="AV35" s="370"/>
      <c r="AW35" s="370"/>
      <c r="AX35" s="370"/>
      <c r="AY35" s="370"/>
      <c r="AZ35" s="370"/>
      <c r="BA35" s="370"/>
      <c r="BB35" s="370"/>
      <c r="BC35" s="370"/>
      <c r="BD35" s="370"/>
      <c r="BE35" s="370"/>
      <c r="BF35" s="370"/>
      <c r="BG35" s="370"/>
      <c r="BH35" s="370"/>
      <c r="BI35" s="370"/>
      <c r="BJ35" s="370"/>
      <c r="BK35" s="370"/>
      <c r="BL35" s="370"/>
      <c r="BM35" s="370"/>
      <c r="BN35" s="370"/>
      <c r="BO35" s="370"/>
      <c r="BP35" s="370"/>
      <c r="BQ35" s="370"/>
      <c r="BR35" s="370"/>
      <c r="BS35" s="244"/>
    </row>
    <row r="36" spans="1:71" ht="13.7" customHeight="1" x14ac:dyDescent="0.2">
      <c r="B36" s="171" t="s">
        <v>741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</row>
    <row r="37" spans="1:71" ht="13.7" customHeight="1" x14ac:dyDescent="0.2">
      <c r="B37" s="172" t="str">
        <f t="shared" ref="B37:AG37" si="0">IF(B3=0,"","&lt;Row&gt;&lt;Flavor&gt;"&amp;B3&amp;"&lt;/Flavor&gt;"&amp;REPT(" ",5-LEN(B3))&amp;"&lt;FlavorType&gt;FLAVOR_"&amp;$A3&amp;"&lt;/FlavorType&gt;"&amp;REPT(" ",25-LEN($A3))&amp;"&lt;PolicyType&gt;POLICY_"&amp;UPPER(B$2)&amp;"&lt;/PolicyType&gt;&lt;/Row&gt;")</f>
        <v/>
      </c>
      <c r="C37" s="172" t="str">
        <f t="shared" si="0"/>
        <v/>
      </c>
      <c r="D37" s="172" t="str">
        <f t="shared" si="0"/>
        <v/>
      </c>
      <c r="E37" s="172" t="str">
        <f t="shared" si="0"/>
        <v/>
      </c>
      <c r="F37" s="172" t="str">
        <f t="shared" si="0"/>
        <v/>
      </c>
      <c r="G37" s="172" t="str">
        <f t="shared" si="0"/>
        <v/>
      </c>
      <c r="H37" s="172" t="str">
        <f t="shared" si="0"/>
        <v/>
      </c>
      <c r="I37" s="172" t="str">
        <f t="shared" si="0"/>
        <v/>
      </c>
      <c r="J37" s="172" t="str">
        <f t="shared" si="0"/>
        <v/>
      </c>
      <c r="K37" s="172" t="str">
        <f t="shared" si="0"/>
        <v/>
      </c>
      <c r="L37" s="172" t="str">
        <f t="shared" si="0"/>
        <v/>
      </c>
      <c r="M37" s="172" t="str">
        <f t="shared" si="0"/>
        <v/>
      </c>
      <c r="N37" s="172" t="str">
        <f t="shared" si="0"/>
        <v/>
      </c>
      <c r="O37" s="172" t="str">
        <f t="shared" si="0"/>
        <v/>
      </c>
      <c r="P37" s="172" t="str">
        <f t="shared" si="0"/>
        <v>&lt;Row&gt;&lt;Flavor&gt;16&lt;/Flavor&gt;   &lt;FlavorType&gt;FLAVOR_MILITARY_TRAINING&lt;/FlavorType&gt;        &lt;PolicyType&gt;POLICY_HONOR&lt;/PolicyType&gt;&lt;/Row&gt;</v>
      </c>
      <c r="Q37" s="172" t="str">
        <f t="shared" si="0"/>
        <v>&lt;Row&gt;&lt;Flavor&gt;16&lt;/Flavor&gt;   &lt;FlavorType&gt;FLAVOR_MILITARY_TRAINING&lt;/FlavorType&gt;        &lt;PolicyType&gt;POLICY_MILITARY_TRADITION&lt;/PolicyType&gt;&lt;/Row&gt;</v>
      </c>
      <c r="R37" s="172" t="str">
        <f t="shared" si="0"/>
        <v>&lt;Row&gt;&lt;Flavor&gt;8&lt;/Flavor&gt;    &lt;FlavorType&gt;FLAVOR_MILITARY_TRAINING&lt;/FlavorType&gt;        &lt;PolicyType&gt;POLICY_SPOILS_OF_WAR&lt;/PolicyType&gt;&lt;/Row&gt;</v>
      </c>
      <c r="S37" s="172" t="str">
        <f t="shared" si="0"/>
        <v>&lt;Row&gt;&lt;Flavor&gt;8&lt;/Flavor&gt;    &lt;FlavorType&gt;FLAVOR_MILITARY_TRAINING&lt;/FlavorType&gt;        &lt;PolicyType&gt;POLICY_WAR_EPICS&lt;/PolicyType&gt;&lt;/Row&gt;</v>
      </c>
      <c r="T37" s="172" t="str">
        <f t="shared" si="0"/>
        <v>&lt;Row&gt;&lt;Flavor&gt;8&lt;/Flavor&gt;    &lt;FlavorType&gt;FLAVOR_MILITARY_TRAINING&lt;/FlavorType&gt;        &lt;PolicyType&gt;POLICY_DISCIPLINE&lt;/PolicyType&gt;&lt;/Row&gt;</v>
      </c>
      <c r="U37" s="172" t="str">
        <f t="shared" si="0"/>
        <v>&lt;Row&gt;&lt;Flavor&gt;8&lt;/Flavor&gt;    &lt;FlavorType&gt;FLAVOR_MILITARY_TRAINING&lt;/FlavorType&gt;        &lt;PolicyType&gt;POLICY_PROFESSIONAL_ARMY&lt;/PolicyType&gt;&lt;/Row&gt;</v>
      </c>
      <c r="V37" s="172" t="str">
        <f t="shared" si="0"/>
        <v>&lt;Row&gt;&lt;Flavor&gt;8&lt;/Flavor&gt;    &lt;FlavorType&gt;FLAVOR_MILITARY_TRAINING&lt;/FlavorType&gt;        &lt;PolicyType&gt;POLICY_HONOR_FINISHER&lt;/PolicyType&gt;&lt;/Row&gt;</v>
      </c>
      <c r="W37" s="172" t="str">
        <f t="shared" si="0"/>
        <v/>
      </c>
      <c r="X37" s="172" t="str">
        <f t="shared" si="0"/>
        <v/>
      </c>
      <c r="Y37" s="172" t="str">
        <f t="shared" si="0"/>
        <v/>
      </c>
      <c r="Z37" s="172" t="str">
        <f t="shared" si="0"/>
        <v/>
      </c>
      <c r="AA37" s="172" t="str">
        <f t="shared" si="0"/>
        <v/>
      </c>
      <c r="AB37" s="172" t="str">
        <f t="shared" si="0"/>
        <v/>
      </c>
      <c r="AC37" s="172" t="str">
        <f t="shared" si="0"/>
        <v/>
      </c>
      <c r="AD37" s="172" t="str">
        <f t="shared" si="0"/>
        <v/>
      </c>
      <c r="AE37" s="172" t="str">
        <f t="shared" si="0"/>
        <v/>
      </c>
      <c r="AF37" s="172" t="str">
        <f t="shared" si="0"/>
        <v/>
      </c>
      <c r="AG37" s="172" t="str">
        <f t="shared" si="0"/>
        <v/>
      </c>
      <c r="AH37" s="172" t="str">
        <f t="shared" ref="AH37:BM37" si="1">IF(AH3=0,"","&lt;Row&gt;&lt;Flavor&gt;"&amp;AH3&amp;"&lt;/Flavor&gt;"&amp;REPT(" ",5-LEN(AH3))&amp;"&lt;FlavorType&gt;FLAVOR_"&amp;$A3&amp;"&lt;/FlavorType&gt;"&amp;REPT(" ",25-LEN($A3))&amp;"&lt;PolicyType&gt;POLICY_"&amp;UPPER(AH$2)&amp;"&lt;/PolicyType&gt;&lt;/Row&gt;")</f>
        <v/>
      </c>
      <c r="AI37" s="172" t="str">
        <f t="shared" si="1"/>
        <v/>
      </c>
      <c r="AJ37" s="172" t="str">
        <f t="shared" si="1"/>
        <v/>
      </c>
      <c r="AK37" s="172" t="str">
        <f t="shared" si="1"/>
        <v/>
      </c>
      <c r="AL37" s="172" t="str">
        <f t="shared" si="1"/>
        <v/>
      </c>
      <c r="AM37" s="172" t="str">
        <f t="shared" si="1"/>
        <v/>
      </c>
      <c r="AN37" s="172" t="str">
        <f t="shared" si="1"/>
        <v/>
      </c>
      <c r="AO37" s="172" t="str">
        <f t="shared" si="1"/>
        <v/>
      </c>
      <c r="AP37" s="172" t="str">
        <f t="shared" si="1"/>
        <v/>
      </c>
      <c r="AQ37" s="172" t="str">
        <f t="shared" si="1"/>
        <v/>
      </c>
      <c r="AR37" s="172" t="str">
        <f t="shared" si="1"/>
        <v/>
      </c>
      <c r="AS37" s="172" t="str">
        <f t="shared" si="1"/>
        <v/>
      </c>
      <c r="AT37" s="172" t="str">
        <f t="shared" si="1"/>
        <v/>
      </c>
      <c r="AU37" s="172" t="str">
        <f t="shared" si="1"/>
        <v/>
      </c>
      <c r="AV37" s="172" t="str">
        <f t="shared" si="1"/>
        <v/>
      </c>
      <c r="AW37" s="172" t="str">
        <f t="shared" si="1"/>
        <v/>
      </c>
      <c r="AX37" s="172" t="str">
        <f t="shared" si="1"/>
        <v/>
      </c>
      <c r="AY37" s="172" t="str">
        <f t="shared" si="1"/>
        <v/>
      </c>
      <c r="AZ37" s="172" t="str">
        <f t="shared" si="1"/>
        <v/>
      </c>
      <c r="BA37" s="172" t="str">
        <f t="shared" si="1"/>
        <v/>
      </c>
      <c r="BB37" s="172" t="str">
        <f t="shared" si="1"/>
        <v/>
      </c>
      <c r="BC37" s="172" t="str">
        <f t="shared" si="1"/>
        <v/>
      </c>
      <c r="BD37" s="172" t="str">
        <f t="shared" si="1"/>
        <v/>
      </c>
      <c r="BE37" s="172" t="str">
        <f t="shared" si="1"/>
        <v/>
      </c>
      <c r="BF37" s="172" t="str">
        <f t="shared" si="1"/>
        <v>&lt;Row&gt;&lt;Flavor&gt;16&lt;/Flavor&gt;   &lt;FlavorType&gt;FLAVOR_MILITARY_TRAINING&lt;/FlavorType&gt;        &lt;PolicyType&gt;POLICY_AUTOCRACY&lt;/PolicyType&gt;&lt;/Row&gt;</v>
      </c>
      <c r="BG37" s="172" t="str">
        <f t="shared" si="1"/>
        <v/>
      </c>
      <c r="BH37" s="172" t="str">
        <f t="shared" si="1"/>
        <v>&lt;Row&gt;&lt;Flavor&gt;16&lt;/Flavor&gt;   &lt;FlavorType&gt;FLAVOR_MILITARY_TRAINING&lt;/FlavorType&gt;        &lt;PolicyType&gt;POLICY_MILITARISM&lt;/PolicyType&gt;&lt;/Row&gt;</v>
      </c>
      <c r="BI37" s="172" t="str">
        <f t="shared" si="1"/>
        <v/>
      </c>
      <c r="BJ37" s="172" t="str">
        <f t="shared" si="1"/>
        <v/>
      </c>
      <c r="BK37" s="172" t="str">
        <f t="shared" si="1"/>
        <v/>
      </c>
      <c r="BL37" s="172" t="str">
        <f t="shared" si="1"/>
        <v>&lt;Row&gt;&lt;Flavor&gt;16&lt;/Flavor&gt;   &lt;FlavorType&gt;FLAVOR_MILITARY_TRAINING&lt;/FlavorType&gt;        &lt;PolicyType&gt;POLICY_AUTOCRACY_FINISHER&lt;/PolicyType&gt;&lt;/Row&gt;</v>
      </c>
      <c r="BM37" s="172" t="str">
        <f t="shared" si="1"/>
        <v/>
      </c>
      <c r="BN37" s="172" t="str">
        <f t="shared" ref="BN37:BS37" si="2">IF(BN3=0,"","&lt;Row&gt;&lt;Flavor&gt;"&amp;BN3&amp;"&lt;/Flavor&gt;"&amp;REPT(" ",5-LEN(BN3))&amp;"&lt;FlavorType&gt;FLAVOR_"&amp;$A3&amp;"&lt;/FlavorType&gt;"&amp;REPT(" ",25-LEN($A3))&amp;"&lt;PolicyType&gt;POLICY_"&amp;UPPER(BN$2)&amp;"&lt;/PolicyType&gt;&lt;/Row&gt;")</f>
        <v/>
      </c>
      <c r="BO37" s="172" t="str">
        <f t="shared" si="2"/>
        <v/>
      </c>
      <c r="BP37" s="172" t="str">
        <f t="shared" si="2"/>
        <v/>
      </c>
      <c r="BQ37" s="172" t="str">
        <f t="shared" si="2"/>
        <v/>
      </c>
      <c r="BR37" s="172" t="str">
        <f t="shared" si="2"/>
        <v/>
      </c>
      <c r="BS37" s="172" t="str">
        <f t="shared" si="2"/>
        <v/>
      </c>
    </row>
    <row r="38" spans="1:71" ht="13.7" customHeight="1" x14ac:dyDescent="0.2">
      <c r="B38" s="172" t="str">
        <f t="shared" ref="B38:AG38" si="3">IF(B4=0,"","&lt;Row&gt;&lt;Flavor&gt;"&amp;B4&amp;"&lt;/Flavor&gt;"&amp;REPT(" ",5-LEN(B4))&amp;"&lt;FlavorType&gt;FLAVOR_"&amp;$A4&amp;"&lt;/FlavorType&gt;"&amp;REPT(" ",25-LEN($A4))&amp;"&lt;PolicyType&gt;POLICY_"&amp;UPPER(B$2)&amp;"&lt;/PolicyType&gt;&lt;/Row&gt;")</f>
        <v>&lt;Row&gt;&lt;Flavor&gt;8&lt;/Flavor&gt;    &lt;FlavorType&gt;FLAVOR_OFFENSE&lt;/FlavorType&gt;                  &lt;PolicyType&gt;POLICY_LIBERTY&lt;/PolicyType&gt;&lt;/Row&gt;</v>
      </c>
      <c r="C38" s="172" t="str">
        <f t="shared" si="3"/>
        <v>&lt;Row&gt;&lt;Flavor&gt;4&lt;/Flavor&gt;    &lt;FlavorType&gt;FLAVOR_OFFENSE&lt;/FlavorType&gt;                  &lt;PolicyType&gt;POLICY_COLLECTIVE_RULE&lt;/PolicyType&gt;&lt;/Row&gt;</v>
      </c>
      <c r="D38" s="172" t="str">
        <f t="shared" si="3"/>
        <v>&lt;Row&gt;&lt;Flavor&gt;8&lt;/Flavor&gt;    &lt;FlavorType&gt;FLAVOR_OFFENSE&lt;/FlavorType&gt;                  &lt;PolicyType&gt;POLICY_MERITOCRACY&lt;/PolicyType&gt;&lt;/Row&gt;</v>
      </c>
      <c r="E38" s="172" t="str">
        <f t="shared" si="3"/>
        <v>&lt;Row&gt;&lt;Flavor&gt;4&lt;/Flavor&gt;    &lt;FlavorType&gt;FLAVOR_OFFENSE&lt;/FlavorType&gt;                  &lt;PolicyType&gt;POLICY_CITIZENSHIP&lt;/PolicyType&gt;&lt;/Row&gt;</v>
      </c>
      <c r="F38" s="172" t="str">
        <f t="shared" si="3"/>
        <v>&lt;Row&gt;&lt;Flavor&gt;4&lt;/Flavor&gt;    &lt;FlavorType&gt;FLAVOR_OFFENSE&lt;/FlavorType&gt;                  &lt;PolicyType&gt;POLICY_REPUBLIC&lt;/PolicyType&gt;&lt;/Row&gt;</v>
      </c>
      <c r="G38" s="172" t="str">
        <f t="shared" si="3"/>
        <v>&lt;Row&gt;&lt;Flavor&gt;4&lt;/Flavor&gt;    &lt;FlavorType&gt;FLAVOR_OFFENSE&lt;/FlavorType&gt;                  &lt;PolicyType&gt;POLICY_REPRESENTATION&lt;/PolicyType&gt;&lt;/Row&gt;</v>
      </c>
      <c r="H38" s="172" t="str">
        <f t="shared" si="3"/>
        <v>&lt;Row&gt;&lt;Flavor&gt;4&lt;/Flavor&gt;    &lt;FlavorType&gt;FLAVOR_OFFENSE&lt;/FlavorType&gt;                  &lt;PolicyType&gt;POLICY_LIBERTY_FINISHER&lt;/PolicyType&gt;&lt;/Row&gt;</v>
      </c>
      <c r="I38" s="172" t="str">
        <f t="shared" si="3"/>
        <v/>
      </c>
      <c r="J38" s="172" t="str">
        <f t="shared" si="3"/>
        <v/>
      </c>
      <c r="K38" s="172" t="str">
        <f t="shared" si="3"/>
        <v/>
      </c>
      <c r="L38" s="172" t="str">
        <f t="shared" si="3"/>
        <v/>
      </c>
      <c r="M38" s="172" t="str">
        <f t="shared" si="3"/>
        <v/>
      </c>
      <c r="N38" s="172" t="str">
        <f t="shared" si="3"/>
        <v/>
      </c>
      <c r="O38" s="172" t="str">
        <f t="shared" si="3"/>
        <v/>
      </c>
      <c r="P38" s="172" t="str">
        <f t="shared" si="3"/>
        <v>&lt;Row&gt;&lt;Flavor&gt;16&lt;/Flavor&gt;   &lt;FlavorType&gt;FLAVOR_OFFENSE&lt;/FlavorType&gt;                  &lt;PolicyType&gt;POLICY_HONOR&lt;/PolicyType&gt;&lt;/Row&gt;</v>
      </c>
      <c r="Q38" s="172" t="str">
        <f t="shared" si="3"/>
        <v>&lt;Row&gt;&lt;Flavor&gt;16&lt;/Flavor&gt;   &lt;FlavorType&gt;FLAVOR_OFFENSE&lt;/FlavorType&gt;                  &lt;PolicyType&gt;POLICY_MILITARY_TRADITION&lt;/PolicyType&gt;&lt;/Row&gt;</v>
      </c>
      <c r="R38" s="172" t="str">
        <f t="shared" si="3"/>
        <v>&lt;Row&gt;&lt;Flavor&gt;16&lt;/Flavor&gt;   &lt;FlavorType&gt;FLAVOR_OFFENSE&lt;/FlavorType&gt;                  &lt;PolicyType&gt;POLICY_SPOILS_OF_WAR&lt;/PolicyType&gt;&lt;/Row&gt;</v>
      </c>
      <c r="S38" s="172" t="str">
        <f t="shared" si="3"/>
        <v>&lt;Row&gt;&lt;Flavor&gt;8&lt;/Flavor&gt;    &lt;FlavorType&gt;FLAVOR_OFFENSE&lt;/FlavorType&gt;                  &lt;PolicyType&gt;POLICY_WAR_EPICS&lt;/PolicyType&gt;&lt;/Row&gt;</v>
      </c>
      <c r="T38" s="172" t="str">
        <f t="shared" si="3"/>
        <v>&lt;Row&gt;&lt;Flavor&gt;16&lt;/Flavor&gt;   &lt;FlavorType&gt;FLAVOR_OFFENSE&lt;/FlavorType&gt;                  &lt;PolicyType&gt;POLICY_DISCIPLINE&lt;/PolicyType&gt;&lt;/Row&gt;</v>
      </c>
      <c r="U38" s="172" t="str">
        <f t="shared" si="3"/>
        <v>&lt;Row&gt;&lt;Flavor&gt;16&lt;/Flavor&gt;   &lt;FlavorType&gt;FLAVOR_OFFENSE&lt;/FlavorType&gt;                  &lt;PolicyType&gt;POLICY_PROFESSIONAL_ARMY&lt;/PolicyType&gt;&lt;/Row&gt;</v>
      </c>
      <c r="V38" s="172" t="str">
        <f t="shared" si="3"/>
        <v>&lt;Row&gt;&lt;Flavor&gt;8&lt;/Flavor&gt;    &lt;FlavorType&gt;FLAVOR_OFFENSE&lt;/FlavorType&gt;                  &lt;PolicyType&gt;POLICY_HONOR_FINISHER&lt;/PolicyType&gt;&lt;/Row&gt;</v>
      </c>
      <c r="W38" s="172" t="str">
        <f t="shared" si="3"/>
        <v>&lt;Row&gt;&lt;Flavor&gt;4&lt;/Flavor&gt;    &lt;FlavorType&gt;FLAVOR_OFFENSE&lt;/FlavorType&gt;                  &lt;PolicyType&gt;POLICY_PIETY&lt;/PolicyType&gt;&lt;/Row&gt;</v>
      </c>
      <c r="X38" s="172" t="str">
        <f t="shared" si="3"/>
        <v/>
      </c>
      <c r="Y38" s="172" t="str">
        <f t="shared" si="3"/>
        <v/>
      </c>
      <c r="Z38" s="172" t="str">
        <f t="shared" si="3"/>
        <v>&lt;Row&gt;&lt;Flavor&gt;4&lt;/Flavor&gt;    &lt;FlavorType&gt;FLAVOR_OFFENSE&lt;/FlavorType&gt;                  &lt;PolicyType&gt;POLICY_TOLERANCE&lt;/PolicyType&gt;&lt;/Row&gt;</v>
      </c>
      <c r="AA38" s="172" t="str">
        <f t="shared" si="3"/>
        <v>&lt;Row&gt;&lt;Flavor&gt;4&lt;/Flavor&gt;    &lt;FlavorType&gt;FLAVOR_OFFENSE&lt;/FlavorType&gt;                  &lt;PolicyType&gt;POLICY_UNITY&lt;/PolicyType&gt;&lt;/Row&gt;</v>
      </c>
      <c r="AB38" s="172" t="str">
        <f t="shared" si="3"/>
        <v/>
      </c>
      <c r="AC38" s="172" t="str">
        <f t="shared" si="3"/>
        <v/>
      </c>
      <c r="AD38" s="172" t="str">
        <f t="shared" si="3"/>
        <v>&lt;Row&gt;&lt;Flavor&gt;4&lt;/Flavor&gt;    &lt;FlavorType&gt;FLAVOR_OFFENSE&lt;/FlavorType&gt;                  &lt;PolicyType&gt;POLICY_COMMERCE&lt;/PolicyType&gt;&lt;/Row&gt;</v>
      </c>
      <c r="AE38" s="172" t="str">
        <f t="shared" si="3"/>
        <v>&lt;Row&gt;&lt;Flavor&gt;4&lt;/Flavor&gt;    &lt;FlavorType&gt;FLAVOR_OFFENSE&lt;/FlavorType&gt;                  &lt;PolicyType&gt;POLICY_MERCANTILISM&lt;/PolicyType&gt;&lt;/Row&gt;</v>
      </c>
      <c r="AF38" s="172" t="str">
        <f t="shared" si="3"/>
        <v>&lt;Row&gt;&lt;Flavor&gt;4&lt;/Flavor&gt;    &lt;FlavorType&gt;FLAVOR_OFFENSE&lt;/FlavorType&gt;                  &lt;PolicyType&gt;POLICY_TRADE_UNIONS&lt;/PolicyType&gt;&lt;/Row&gt;</v>
      </c>
      <c r="AG38" s="172" t="str">
        <f t="shared" si="3"/>
        <v>&lt;Row&gt;&lt;Flavor&gt;4&lt;/Flavor&gt;    &lt;FlavorType&gt;FLAVOR_OFFENSE&lt;/FlavorType&gt;                  &lt;PolicyType&gt;POLICY_PROTECTIONISM&lt;/PolicyType&gt;&lt;/Row&gt;</v>
      </c>
      <c r="AH38" s="172" t="str">
        <f t="shared" ref="AH38:BM38" si="4">IF(AH4=0,"","&lt;Row&gt;&lt;Flavor&gt;"&amp;AH4&amp;"&lt;/Flavor&gt;"&amp;REPT(" ",5-LEN(AH4))&amp;"&lt;FlavorType&gt;FLAVOR_"&amp;$A4&amp;"&lt;/FlavorType&gt;"&amp;REPT(" ",25-LEN($A4))&amp;"&lt;PolicyType&gt;POLICY_"&amp;UPPER(AH$2)&amp;"&lt;/PolicyType&gt;&lt;/Row&gt;")</f>
        <v>&lt;Row&gt;&lt;Flavor&gt;4&lt;/Flavor&gt;    &lt;FlavorType&gt;FLAVOR_OFFENSE&lt;/FlavorType&gt;                  &lt;PolicyType&gt;POLICY_MERCHANT_NAVY&lt;/PolicyType&gt;&lt;/Row&gt;</v>
      </c>
      <c r="AI38" s="172" t="str">
        <f t="shared" si="4"/>
        <v>&lt;Row&gt;&lt;Flavor&gt;4&lt;/Flavor&gt;    &lt;FlavorType&gt;FLAVOR_OFFENSE&lt;/FlavorType&gt;                  &lt;PolicyType&gt;POLICY_PATENT_LAW&lt;/PolicyType&gt;&lt;/Row&gt;</v>
      </c>
      <c r="AJ38" s="172" t="str">
        <f t="shared" si="4"/>
        <v>&lt;Row&gt;&lt;Flavor&gt;4&lt;/Flavor&gt;    &lt;FlavorType&gt;FLAVOR_OFFENSE&lt;/FlavorType&gt;                  &lt;PolicyType&gt;POLICY_COMMERCE_FINISHER&lt;/PolicyType&gt;&lt;/Row&gt;</v>
      </c>
      <c r="AK38" s="172" t="str">
        <f t="shared" si="4"/>
        <v/>
      </c>
      <c r="AL38" s="172" t="str">
        <f t="shared" si="4"/>
        <v/>
      </c>
      <c r="AM38" s="172" t="str">
        <f t="shared" si="4"/>
        <v/>
      </c>
      <c r="AN38" s="172" t="str">
        <f t="shared" si="4"/>
        <v/>
      </c>
      <c r="AO38" s="172" t="str">
        <f t="shared" si="4"/>
        <v/>
      </c>
      <c r="AP38" s="172" t="str">
        <f t="shared" si="4"/>
        <v/>
      </c>
      <c r="AQ38" s="172" t="str">
        <f t="shared" si="4"/>
        <v/>
      </c>
      <c r="AR38" s="172" t="str">
        <f t="shared" si="4"/>
        <v>&lt;Row&gt;&lt;Flavor&gt;4&lt;/Flavor&gt;    &lt;FlavorType&gt;FLAVOR_OFFENSE&lt;/FlavorType&gt;                  &lt;PolicyType&gt;POLICY_ORDER&lt;/PolicyType&gt;&lt;/Row&gt;</v>
      </c>
      <c r="AS38" s="172" t="str">
        <f t="shared" si="4"/>
        <v>&lt;Row&gt;&lt;Flavor&gt;4&lt;/Flavor&gt;    &lt;FlavorType&gt;FLAVOR_OFFENSE&lt;/FlavorType&gt;                  &lt;PolicyType&gt;POLICY_PLANNED_ECONOMY&lt;/PolicyType&gt;&lt;/Row&gt;</v>
      </c>
      <c r="AT38" s="172" t="str">
        <f t="shared" si="4"/>
        <v>&lt;Row&gt;&lt;Flavor&gt;4&lt;/Flavor&gt;    &lt;FlavorType&gt;FLAVOR_OFFENSE&lt;/FlavorType&gt;                  &lt;PolicyType&gt;POLICY_SOCIALISM&lt;/PolicyType&gt;&lt;/Row&gt;</v>
      </c>
      <c r="AU38" s="172" t="str">
        <f t="shared" si="4"/>
        <v>&lt;Row&gt;&lt;Flavor&gt;4&lt;/Flavor&gt;    &lt;FlavorType&gt;FLAVOR_OFFENSE&lt;/FlavorType&gt;                  &lt;PolicyType&gt;POLICY_LABOR_UNIONS&lt;/PolicyType&gt;&lt;/Row&gt;</v>
      </c>
      <c r="AV38" s="172" t="str">
        <f t="shared" si="4"/>
        <v>&lt;Row&gt;&lt;Flavor&gt;4&lt;/Flavor&gt;    &lt;FlavorType&gt;FLAVOR_OFFENSE&lt;/FlavorType&gt;                  &lt;PolicyType&gt;POLICY_COMMUNISM&lt;/PolicyType&gt;&lt;/Row&gt;</v>
      </c>
      <c r="AW38" s="172" t="str">
        <f t="shared" si="4"/>
        <v>&lt;Row&gt;&lt;Flavor&gt;4&lt;/Flavor&gt;    &lt;FlavorType&gt;FLAVOR_OFFENSE&lt;/FlavorType&gt;                  &lt;PolicyType&gt;POLICY_UNITED_FRONT&lt;/PolicyType&gt;&lt;/Row&gt;</v>
      </c>
      <c r="AX38" s="172" t="str">
        <f t="shared" si="4"/>
        <v>&lt;Row&gt;&lt;Flavor&gt;4&lt;/Flavor&gt;    &lt;FlavorType&gt;FLAVOR_OFFENSE&lt;/FlavorType&gt;                  &lt;PolicyType&gt;POLICY_ORDER_FINISHER&lt;/PolicyType&gt;&lt;/Row&gt;</v>
      </c>
      <c r="AY38" s="172" t="str">
        <f t="shared" si="4"/>
        <v/>
      </c>
      <c r="AZ38" s="172" t="str">
        <f t="shared" si="4"/>
        <v/>
      </c>
      <c r="BA38" s="172" t="str">
        <f t="shared" si="4"/>
        <v/>
      </c>
      <c r="BB38" s="172" t="str">
        <f t="shared" si="4"/>
        <v/>
      </c>
      <c r="BC38" s="172" t="str">
        <f t="shared" si="4"/>
        <v/>
      </c>
      <c r="BD38" s="172" t="str">
        <f t="shared" si="4"/>
        <v/>
      </c>
      <c r="BE38" s="172" t="str">
        <f t="shared" si="4"/>
        <v/>
      </c>
      <c r="BF38" s="172" t="str">
        <f t="shared" si="4"/>
        <v>&lt;Row&gt;&lt;Flavor&gt;16&lt;/Flavor&gt;   &lt;FlavorType&gt;FLAVOR_OFFENSE&lt;/FlavorType&gt;                  &lt;PolicyType&gt;POLICY_AUTOCRACY&lt;/PolicyType&gt;&lt;/Row&gt;</v>
      </c>
      <c r="BG38" s="172" t="str">
        <f t="shared" si="4"/>
        <v>&lt;Row&gt;&lt;Flavor&gt;8&lt;/Flavor&gt;    &lt;FlavorType&gt;FLAVOR_OFFENSE&lt;/FlavorType&gt;                  &lt;PolicyType&gt;POLICY_POLICE_STATE&lt;/PolicyType&gt;&lt;/Row&gt;</v>
      </c>
      <c r="BH38" s="172" t="str">
        <f t="shared" si="4"/>
        <v>&lt;Row&gt;&lt;Flavor&gt;8&lt;/Flavor&gt;    &lt;FlavorType&gt;FLAVOR_OFFENSE&lt;/FlavorType&gt;                  &lt;PolicyType&gt;POLICY_MILITARISM&lt;/PolicyType&gt;&lt;/Row&gt;</v>
      </c>
      <c r="BI38" s="172" t="str">
        <f t="shared" si="4"/>
        <v>&lt;Row&gt;&lt;Flavor&gt;8&lt;/Flavor&gt;    &lt;FlavorType&gt;FLAVOR_OFFENSE&lt;/FlavorType&gt;                  &lt;PolicyType&gt;POLICY_POPULISM&lt;/PolicyType&gt;&lt;/Row&gt;</v>
      </c>
      <c r="BJ38" s="172" t="str">
        <f t="shared" si="4"/>
        <v>&lt;Row&gt;&lt;Flavor&gt;16&lt;/Flavor&gt;   &lt;FlavorType&gt;FLAVOR_OFFENSE&lt;/FlavorType&gt;                  &lt;PolicyType&gt;POLICY_FASCISM&lt;/PolicyType&gt;&lt;/Row&gt;</v>
      </c>
      <c r="BK38" s="172" t="str">
        <f t="shared" si="4"/>
        <v>&lt;Row&gt;&lt;Flavor&gt;16&lt;/Flavor&gt;   &lt;FlavorType&gt;FLAVOR_OFFENSE&lt;/FlavorType&gt;                  &lt;PolicyType&gt;POLICY_CONSCRIPTION&lt;/PolicyType&gt;&lt;/Row&gt;</v>
      </c>
      <c r="BL38" s="172" t="str">
        <f t="shared" si="4"/>
        <v>&lt;Row&gt;&lt;Flavor&gt;16&lt;/Flavor&gt;   &lt;FlavorType&gt;FLAVOR_OFFENSE&lt;/FlavorType&gt;                  &lt;PolicyType&gt;POLICY_AUTOCRACY_FINISHER&lt;/PolicyType&gt;&lt;/Row&gt;</v>
      </c>
      <c r="BM38" s="172" t="str">
        <f t="shared" si="4"/>
        <v/>
      </c>
      <c r="BN38" s="172" t="str">
        <f t="shared" ref="BN38:BS38" si="5">IF(BN4=0,"","&lt;Row&gt;&lt;Flavor&gt;"&amp;BN4&amp;"&lt;/Flavor&gt;"&amp;REPT(" ",5-LEN(BN4))&amp;"&lt;FlavorType&gt;FLAVOR_"&amp;$A4&amp;"&lt;/FlavorType&gt;"&amp;REPT(" ",25-LEN($A4))&amp;"&lt;PolicyType&gt;POLICY_"&amp;UPPER(BN$2)&amp;"&lt;/PolicyType&gt;&lt;/Row&gt;")</f>
        <v/>
      </c>
      <c r="BO38" s="172" t="str">
        <f t="shared" si="5"/>
        <v/>
      </c>
      <c r="BP38" s="172" t="str">
        <f t="shared" si="5"/>
        <v/>
      </c>
      <c r="BQ38" s="172" t="str">
        <f t="shared" si="5"/>
        <v/>
      </c>
      <c r="BR38" s="172" t="str">
        <f t="shared" si="5"/>
        <v/>
      </c>
      <c r="BS38" s="172" t="str">
        <f t="shared" si="5"/>
        <v/>
      </c>
    </row>
    <row r="39" spans="1:71" ht="13.7" customHeight="1" x14ac:dyDescent="0.2">
      <c r="B39" s="172" t="str">
        <f t="shared" ref="B39:AG39" si="6">IF(B5=0,"","&lt;Row&gt;&lt;Flavor&gt;"&amp;B5&amp;"&lt;/Flavor&gt;"&amp;REPT(" ",5-LEN(B5))&amp;"&lt;FlavorType&gt;FLAVOR_"&amp;$A5&amp;"&lt;/FlavorType&gt;"&amp;REPT(" ",25-LEN($A5))&amp;"&lt;PolicyType&gt;POLICY_"&amp;UPPER(B$2)&amp;"&lt;/PolicyType&gt;&lt;/Row&gt;")</f>
        <v/>
      </c>
      <c r="C39" s="172" t="str">
        <f t="shared" si="6"/>
        <v/>
      </c>
      <c r="D39" s="172" t="str">
        <f t="shared" si="6"/>
        <v/>
      </c>
      <c r="E39" s="172" t="str">
        <f t="shared" si="6"/>
        <v/>
      </c>
      <c r="F39" s="172" t="str">
        <f t="shared" si="6"/>
        <v/>
      </c>
      <c r="G39" s="172" t="str">
        <f t="shared" si="6"/>
        <v/>
      </c>
      <c r="H39" s="172" t="str">
        <f t="shared" si="6"/>
        <v/>
      </c>
      <c r="I39" s="172" t="str">
        <f t="shared" si="6"/>
        <v/>
      </c>
      <c r="J39" s="172" t="str">
        <f t="shared" si="6"/>
        <v/>
      </c>
      <c r="K39" s="172" t="str">
        <f t="shared" si="6"/>
        <v/>
      </c>
      <c r="L39" s="172" t="str">
        <f t="shared" si="6"/>
        <v/>
      </c>
      <c r="M39" s="172" t="str">
        <f t="shared" si="6"/>
        <v/>
      </c>
      <c r="N39" s="172" t="str">
        <f t="shared" si="6"/>
        <v/>
      </c>
      <c r="O39" s="172" t="str">
        <f t="shared" si="6"/>
        <v/>
      </c>
      <c r="P39" s="172" t="str">
        <f t="shared" si="6"/>
        <v>&lt;Row&gt;&lt;Flavor&gt;8&lt;/Flavor&gt;    &lt;FlavorType&gt;FLAVOR_DEFENSE&lt;/FlavorType&gt;                  &lt;PolicyType&gt;POLICY_HONOR&lt;/PolicyType&gt;&lt;/Row&gt;</v>
      </c>
      <c r="Q39" s="172" t="str">
        <f t="shared" si="6"/>
        <v>&lt;Row&gt;&lt;Flavor&gt;16&lt;/Flavor&gt;   &lt;FlavorType&gt;FLAVOR_DEFENSE&lt;/FlavorType&gt;                  &lt;PolicyType&gt;POLICY_MILITARY_TRADITION&lt;/PolicyType&gt;&lt;/Row&gt;</v>
      </c>
      <c r="R39" s="172" t="str">
        <f t="shared" si="6"/>
        <v/>
      </c>
      <c r="S39" s="172" t="str">
        <f t="shared" si="6"/>
        <v/>
      </c>
      <c r="T39" s="172" t="str">
        <f t="shared" si="6"/>
        <v/>
      </c>
      <c r="U39" s="172" t="str">
        <f t="shared" si="6"/>
        <v/>
      </c>
      <c r="V39" s="172" t="str">
        <f t="shared" si="6"/>
        <v/>
      </c>
      <c r="W39" s="172" t="str">
        <f t="shared" si="6"/>
        <v/>
      </c>
      <c r="X39" s="172" t="str">
        <f t="shared" si="6"/>
        <v/>
      </c>
      <c r="Y39" s="172" t="str">
        <f t="shared" si="6"/>
        <v/>
      </c>
      <c r="Z39" s="172" t="str">
        <f t="shared" si="6"/>
        <v/>
      </c>
      <c r="AA39" s="172" t="str">
        <f t="shared" si="6"/>
        <v/>
      </c>
      <c r="AB39" s="172" t="str">
        <f t="shared" si="6"/>
        <v/>
      </c>
      <c r="AC39" s="172" t="str">
        <f t="shared" si="6"/>
        <v/>
      </c>
      <c r="AD39" s="172" t="str">
        <f t="shared" si="6"/>
        <v/>
      </c>
      <c r="AE39" s="172" t="str">
        <f t="shared" si="6"/>
        <v/>
      </c>
      <c r="AF39" s="172" t="str">
        <f t="shared" si="6"/>
        <v/>
      </c>
      <c r="AG39" s="172" t="str">
        <f t="shared" si="6"/>
        <v/>
      </c>
      <c r="AH39" s="172" t="str">
        <f t="shared" ref="AH39:BM39" si="7">IF(AH5=0,"","&lt;Row&gt;&lt;Flavor&gt;"&amp;AH5&amp;"&lt;/Flavor&gt;"&amp;REPT(" ",5-LEN(AH5))&amp;"&lt;FlavorType&gt;FLAVOR_"&amp;$A5&amp;"&lt;/FlavorType&gt;"&amp;REPT(" ",25-LEN($A5))&amp;"&lt;PolicyType&gt;POLICY_"&amp;UPPER(AH$2)&amp;"&lt;/PolicyType&gt;&lt;/Row&gt;")</f>
        <v/>
      </c>
      <c r="AI39" s="172" t="str">
        <f t="shared" si="7"/>
        <v/>
      </c>
      <c r="AJ39" s="172" t="str">
        <f t="shared" si="7"/>
        <v/>
      </c>
      <c r="AK39" s="172" t="str">
        <f t="shared" si="7"/>
        <v/>
      </c>
      <c r="AL39" s="172" t="str">
        <f t="shared" si="7"/>
        <v/>
      </c>
      <c r="AM39" s="172" t="str">
        <f t="shared" si="7"/>
        <v/>
      </c>
      <c r="AN39" s="172" t="str">
        <f t="shared" si="7"/>
        <v/>
      </c>
      <c r="AO39" s="172" t="str">
        <f t="shared" si="7"/>
        <v/>
      </c>
      <c r="AP39" s="172" t="str">
        <f t="shared" si="7"/>
        <v/>
      </c>
      <c r="AQ39" s="172" t="str">
        <f t="shared" si="7"/>
        <v/>
      </c>
      <c r="AR39" s="172" t="str">
        <f t="shared" si="7"/>
        <v/>
      </c>
      <c r="AS39" s="172" t="str">
        <f t="shared" si="7"/>
        <v/>
      </c>
      <c r="AT39" s="172" t="str">
        <f t="shared" si="7"/>
        <v/>
      </c>
      <c r="AU39" s="172" t="str">
        <f t="shared" si="7"/>
        <v/>
      </c>
      <c r="AV39" s="172" t="str">
        <f t="shared" si="7"/>
        <v/>
      </c>
      <c r="AW39" s="172" t="str">
        <f t="shared" si="7"/>
        <v/>
      </c>
      <c r="AX39" s="172" t="str">
        <f t="shared" si="7"/>
        <v/>
      </c>
      <c r="AY39" s="172" t="str">
        <f t="shared" si="7"/>
        <v/>
      </c>
      <c r="AZ39" s="172" t="str">
        <f t="shared" si="7"/>
        <v/>
      </c>
      <c r="BA39" s="172" t="str">
        <f t="shared" si="7"/>
        <v/>
      </c>
      <c r="BB39" s="172" t="str">
        <f t="shared" si="7"/>
        <v/>
      </c>
      <c r="BC39" s="172" t="str">
        <f t="shared" si="7"/>
        <v/>
      </c>
      <c r="BD39" s="172" t="str">
        <f t="shared" si="7"/>
        <v/>
      </c>
      <c r="BE39" s="172" t="str">
        <f t="shared" si="7"/>
        <v/>
      </c>
      <c r="BF39" s="172" t="str">
        <f t="shared" si="7"/>
        <v/>
      </c>
      <c r="BG39" s="172" t="str">
        <f t="shared" si="7"/>
        <v/>
      </c>
      <c r="BH39" s="172" t="str">
        <f t="shared" si="7"/>
        <v/>
      </c>
      <c r="BI39" s="172" t="str">
        <f t="shared" si="7"/>
        <v/>
      </c>
      <c r="BJ39" s="172" t="str">
        <f t="shared" si="7"/>
        <v/>
      </c>
      <c r="BK39" s="172" t="str">
        <f t="shared" si="7"/>
        <v/>
      </c>
      <c r="BL39" s="172" t="str">
        <f t="shared" si="7"/>
        <v/>
      </c>
      <c r="BM39" s="172" t="str">
        <f t="shared" si="7"/>
        <v/>
      </c>
      <c r="BN39" s="172" t="str">
        <f t="shared" ref="BN39:BS39" si="8">IF(BN5=0,"","&lt;Row&gt;&lt;Flavor&gt;"&amp;BN5&amp;"&lt;/Flavor&gt;"&amp;REPT(" ",5-LEN(BN5))&amp;"&lt;FlavorType&gt;FLAVOR_"&amp;$A5&amp;"&lt;/FlavorType&gt;"&amp;REPT(" ",25-LEN($A5))&amp;"&lt;PolicyType&gt;POLICY_"&amp;UPPER(BN$2)&amp;"&lt;/PolicyType&gt;&lt;/Row&gt;")</f>
        <v/>
      </c>
      <c r="BO39" s="172" t="str">
        <f t="shared" si="8"/>
        <v/>
      </c>
      <c r="BP39" s="172" t="str">
        <f t="shared" si="8"/>
        <v/>
      </c>
      <c r="BQ39" s="172" t="str">
        <f t="shared" si="8"/>
        <v/>
      </c>
      <c r="BR39" s="172" t="str">
        <f t="shared" si="8"/>
        <v/>
      </c>
      <c r="BS39" s="172" t="str">
        <f t="shared" si="8"/>
        <v/>
      </c>
    </row>
    <row r="40" spans="1:71" ht="13.7" customHeight="1" x14ac:dyDescent="0.2">
      <c r="B40" s="172" t="str">
        <f t="shared" ref="B40:AG40" si="9">IF(B6=0,"","&lt;Row&gt;&lt;Flavor&gt;"&amp;B6&amp;"&lt;/Flavor&gt;"&amp;REPT(" ",5-LEN(B6))&amp;"&lt;FlavorType&gt;FLAVOR_"&amp;$A6&amp;"&lt;/FlavorType&gt;"&amp;REPT(" ",25-LEN($A6))&amp;"&lt;PolicyType&gt;POLICY_"&amp;UPPER(B$2)&amp;"&lt;/PolicyType&gt;&lt;/Row&gt;")</f>
        <v/>
      </c>
      <c r="C40" s="172" t="str">
        <f t="shared" si="9"/>
        <v/>
      </c>
      <c r="D40" s="172" t="str">
        <f t="shared" si="9"/>
        <v/>
      </c>
      <c r="E40" s="172" t="str">
        <f t="shared" si="9"/>
        <v/>
      </c>
      <c r="F40" s="172" t="str">
        <f t="shared" si="9"/>
        <v/>
      </c>
      <c r="G40" s="172" t="str">
        <f t="shared" si="9"/>
        <v/>
      </c>
      <c r="H40" s="172" t="str">
        <f t="shared" si="9"/>
        <v/>
      </c>
      <c r="I40" s="172" t="str">
        <f t="shared" si="9"/>
        <v/>
      </c>
      <c r="J40" s="172" t="str">
        <f t="shared" si="9"/>
        <v/>
      </c>
      <c r="K40" s="172" t="str">
        <f t="shared" si="9"/>
        <v/>
      </c>
      <c r="L40" s="172" t="str">
        <f t="shared" si="9"/>
        <v/>
      </c>
      <c r="M40" s="172" t="str">
        <f t="shared" si="9"/>
        <v/>
      </c>
      <c r="N40" s="172" t="str">
        <f t="shared" si="9"/>
        <v/>
      </c>
      <c r="O40" s="172" t="str">
        <f t="shared" si="9"/>
        <v/>
      </c>
      <c r="P40" s="172" t="str">
        <f t="shared" si="9"/>
        <v/>
      </c>
      <c r="Q40" s="172" t="str">
        <f t="shared" si="9"/>
        <v/>
      </c>
      <c r="R40" s="172" t="str">
        <f t="shared" si="9"/>
        <v/>
      </c>
      <c r="S40" s="172" t="str">
        <f t="shared" si="9"/>
        <v/>
      </c>
      <c r="T40" s="172" t="str">
        <f t="shared" si="9"/>
        <v/>
      </c>
      <c r="U40" s="172" t="str">
        <f t="shared" si="9"/>
        <v/>
      </c>
      <c r="V40" s="172" t="str">
        <f t="shared" si="9"/>
        <v/>
      </c>
      <c r="W40" s="172" t="str">
        <f t="shared" si="9"/>
        <v/>
      </c>
      <c r="X40" s="172" t="str">
        <f t="shared" si="9"/>
        <v/>
      </c>
      <c r="Y40" s="172" t="str">
        <f t="shared" si="9"/>
        <v/>
      </c>
      <c r="Z40" s="172" t="str">
        <f t="shared" si="9"/>
        <v/>
      </c>
      <c r="AA40" s="172" t="str">
        <f t="shared" si="9"/>
        <v/>
      </c>
      <c r="AB40" s="172" t="str">
        <f t="shared" si="9"/>
        <v/>
      </c>
      <c r="AC40" s="172" t="str">
        <f t="shared" si="9"/>
        <v/>
      </c>
      <c r="AD40" s="172" t="str">
        <f t="shared" si="9"/>
        <v/>
      </c>
      <c r="AE40" s="172" t="str">
        <f t="shared" si="9"/>
        <v/>
      </c>
      <c r="AF40" s="172" t="str">
        <f t="shared" si="9"/>
        <v/>
      </c>
      <c r="AG40" s="172" t="str">
        <f t="shared" si="9"/>
        <v/>
      </c>
      <c r="AH40" s="172" t="str">
        <f t="shared" ref="AH40:BM40" si="10">IF(AH6=0,"","&lt;Row&gt;&lt;Flavor&gt;"&amp;AH6&amp;"&lt;/Flavor&gt;"&amp;REPT(" ",5-LEN(AH6))&amp;"&lt;FlavorType&gt;FLAVOR_"&amp;$A6&amp;"&lt;/FlavorType&gt;"&amp;REPT(" ",25-LEN($A6))&amp;"&lt;PolicyType&gt;POLICY_"&amp;UPPER(AH$2)&amp;"&lt;/PolicyType&gt;&lt;/Row&gt;")</f>
        <v/>
      </c>
      <c r="AI40" s="172" t="str">
        <f t="shared" si="10"/>
        <v/>
      </c>
      <c r="AJ40" s="172" t="str">
        <f t="shared" si="10"/>
        <v/>
      </c>
      <c r="AK40" s="172" t="str">
        <f t="shared" si="10"/>
        <v/>
      </c>
      <c r="AL40" s="172" t="str">
        <f t="shared" si="10"/>
        <v/>
      </c>
      <c r="AM40" s="172" t="str">
        <f t="shared" si="10"/>
        <v/>
      </c>
      <c r="AN40" s="172" t="str">
        <f t="shared" si="10"/>
        <v/>
      </c>
      <c r="AO40" s="172" t="str">
        <f t="shared" si="10"/>
        <v/>
      </c>
      <c r="AP40" s="172" t="str">
        <f t="shared" si="10"/>
        <v/>
      </c>
      <c r="AQ40" s="172" t="str">
        <f t="shared" si="10"/>
        <v/>
      </c>
      <c r="AR40" s="172" t="str">
        <f t="shared" si="10"/>
        <v/>
      </c>
      <c r="AS40" s="172" t="str">
        <f t="shared" si="10"/>
        <v/>
      </c>
      <c r="AT40" s="172" t="str">
        <f t="shared" si="10"/>
        <v/>
      </c>
      <c r="AU40" s="172" t="str">
        <f t="shared" si="10"/>
        <v/>
      </c>
      <c r="AV40" s="172" t="str">
        <f t="shared" si="10"/>
        <v/>
      </c>
      <c r="AW40" s="172" t="str">
        <f t="shared" si="10"/>
        <v/>
      </c>
      <c r="AX40" s="172" t="str">
        <f t="shared" si="10"/>
        <v/>
      </c>
      <c r="AY40" s="172" t="str">
        <f t="shared" si="10"/>
        <v/>
      </c>
      <c r="AZ40" s="172" t="str">
        <f t="shared" si="10"/>
        <v/>
      </c>
      <c r="BA40" s="172" t="str">
        <f t="shared" si="10"/>
        <v/>
      </c>
      <c r="BB40" s="172" t="str">
        <f t="shared" si="10"/>
        <v/>
      </c>
      <c r="BC40" s="172" t="str">
        <f t="shared" si="10"/>
        <v/>
      </c>
      <c r="BD40" s="172" t="str">
        <f t="shared" si="10"/>
        <v/>
      </c>
      <c r="BE40" s="172" t="str">
        <f t="shared" si="10"/>
        <v/>
      </c>
      <c r="BF40" s="172" t="str">
        <f t="shared" si="10"/>
        <v/>
      </c>
      <c r="BG40" s="172" t="str">
        <f t="shared" si="10"/>
        <v/>
      </c>
      <c r="BH40" s="172" t="str">
        <f t="shared" si="10"/>
        <v/>
      </c>
      <c r="BI40" s="172" t="str">
        <f t="shared" si="10"/>
        <v/>
      </c>
      <c r="BJ40" s="172" t="str">
        <f t="shared" si="10"/>
        <v/>
      </c>
      <c r="BK40" s="172" t="str">
        <f t="shared" si="10"/>
        <v/>
      </c>
      <c r="BL40" s="172" t="str">
        <f t="shared" si="10"/>
        <v/>
      </c>
      <c r="BM40" s="172" t="str">
        <f t="shared" si="10"/>
        <v/>
      </c>
      <c r="BN40" s="172" t="str">
        <f t="shared" ref="BN40:BS40" si="11">IF(BN6=0,"","&lt;Row&gt;&lt;Flavor&gt;"&amp;BN6&amp;"&lt;/Flavor&gt;"&amp;REPT(" ",5-LEN(BN6))&amp;"&lt;FlavorType&gt;FLAVOR_"&amp;$A6&amp;"&lt;/FlavorType&gt;"&amp;REPT(" ",25-LEN($A6))&amp;"&lt;PolicyType&gt;POLICY_"&amp;UPPER(BN$2)&amp;"&lt;/PolicyType&gt;&lt;/Row&gt;")</f>
        <v/>
      </c>
      <c r="BO40" s="172" t="str">
        <f t="shared" si="11"/>
        <v/>
      </c>
      <c r="BP40" s="172" t="str">
        <f t="shared" si="11"/>
        <v/>
      </c>
      <c r="BQ40" s="172" t="str">
        <f t="shared" si="11"/>
        <v/>
      </c>
      <c r="BR40" s="172" t="str">
        <f t="shared" si="11"/>
        <v/>
      </c>
      <c r="BS40" s="172" t="str">
        <f t="shared" si="11"/>
        <v/>
      </c>
    </row>
    <row r="41" spans="1:71" ht="13.7" customHeight="1" x14ac:dyDescent="0.2">
      <c r="B41" s="172" t="str">
        <f t="shared" ref="B41:AG41" si="12">IF(B7=0,"","&lt;Row&gt;&lt;Flavor&gt;"&amp;B7&amp;"&lt;/Flavor&gt;"&amp;REPT(" ",5-LEN(B7))&amp;"&lt;FlavorType&gt;FLAVOR_"&amp;$A7&amp;"&lt;/FlavorType&gt;"&amp;REPT(" ",25-LEN($A7))&amp;"&lt;PolicyType&gt;POLICY_"&amp;UPPER(B$2)&amp;"&lt;/PolicyType&gt;&lt;/Row&gt;")</f>
        <v/>
      </c>
      <c r="C41" s="172" t="str">
        <f t="shared" si="12"/>
        <v/>
      </c>
      <c r="D41" s="172" t="str">
        <f t="shared" si="12"/>
        <v/>
      </c>
      <c r="E41" s="172" t="str">
        <f t="shared" si="12"/>
        <v/>
      </c>
      <c r="F41" s="172" t="str">
        <f t="shared" si="12"/>
        <v/>
      </c>
      <c r="G41" s="172" t="str">
        <f t="shared" si="12"/>
        <v/>
      </c>
      <c r="H41" s="172" t="str">
        <f t="shared" si="12"/>
        <v/>
      </c>
      <c r="I41" s="172" t="str">
        <f t="shared" si="12"/>
        <v/>
      </c>
      <c r="J41" s="172" t="str">
        <f t="shared" si="12"/>
        <v/>
      </c>
      <c r="K41" s="172" t="str">
        <f t="shared" si="12"/>
        <v/>
      </c>
      <c r="L41" s="172" t="str">
        <f t="shared" si="12"/>
        <v/>
      </c>
      <c r="M41" s="172" t="str">
        <f t="shared" si="12"/>
        <v/>
      </c>
      <c r="N41" s="172" t="str">
        <f t="shared" si="12"/>
        <v/>
      </c>
      <c r="O41" s="172" t="str">
        <f t="shared" si="12"/>
        <v/>
      </c>
      <c r="P41" s="172" t="str">
        <f t="shared" si="12"/>
        <v/>
      </c>
      <c r="Q41" s="172" t="str">
        <f t="shared" si="12"/>
        <v/>
      </c>
      <c r="R41" s="172" t="str">
        <f t="shared" si="12"/>
        <v/>
      </c>
      <c r="S41" s="172" t="str">
        <f t="shared" si="12"/>
        <v/>
      </c>
      <c r="T41" s="172" t="str">
        <f t="shared" si="12"/>
        <v/>
      </c>
      <c r="U41" s="172" t="str">
        <f t="shared" si="12"/>
        <v/>
      </c>
      <c r="V41" s="172" t="str">
        <f t="shared" si="12"/>
        <v/>
      </c>
      <c r="W41" s="172" t="str">
        <f t="shared" si="12"/>
        <v/>
      </c>
      <c r="X41" s="172" t="str">
        <f t="shared" si="12"/>
        <v/>
      </c>
      <c r="Y41" s="172" t="str">
        <f t="shared" si="12"/>
        <v/>
      </c>
      <c r="Z41" s="172" t="str">
        <f t="shared" si="12"/>
        <v/>
      </c>
      <c r="AA41" s="172" t="str">
        <f t="shared" si="12"/>
        <v/>
      </c>
      <c r="AB41" s="172" t="str">
        <f t="shared" si="12"/>
        <v/>
      </c>
      <c r="AC41" s="172" t="str">
        <f t="shared" si="12"/>
        <v/>
      </c>
      <c r="AD41" s="172" t="str">
        <f t="shared" si="12"/>
        <v/>
      </c>
      <c r="AE41" s="172" t="str">
        <f t="shared" si="12"/>
        <v/>
      </c>
      <c r="AF41" s="172" t="str">
        <f t="shared" si="12"/>
        <v/>
      </c>
      <c r="AG41" s="172" t="str">
        <f t="shared" si="12"/>
        <v/>
      </c>
      <c r="AH41" s="172" t="str">
        <f t="shared" ref="AH41:BM41" si="13">IF(AH7=0,"","&lt;Row&gt;&lt;Flavor&gt;"&amp;AH7&amp;"&lt;/Flavor&gt;"&amp;REPT(" ",5-LEN(AH7))&amp;"&lt;FlavorType&gt;FLAVOR_"&amp;$A7&amp;"&lt;/FlavorType&gt;"&amp;REPT(" ",25-LEN($A7))&amp;"&lt;PolicyType&gt;POLICY_"&amp;UPPER(AH$2)&amp;"&lt;/PolicyType&gt;&lt;/Row&gt;")</f>
        <v/>
      </c>
      <c r="AI41" s="172" t="str">
        <f t="shared" si="13"/>
        <v/>
      </c>
      <c r="AJ41" s="172" t="str">
        <f t="shared" si="13"/>
        <v/>
      </c>
      <c r="AK41" s="172" t="str">
        <f t="shared" si="13"/>
        <v/>
      </c>
      <c r="AL41" s="172" t="str">
        <f t="shared" si="13"/>
        <v/>
      </c>
      <c r="AM41" s="172" t="str">
        <f t="shared" si="13"/>
        <v/>
      </c>
      <c r="AN41" s="172" t="str">
        <f t="shared" si="13"/>
        <v/>
      </c>
      <c r="AO41" s="172" t="str">
        <f t="shared" si="13"/>
        <v/>
      </c>
      <c r="AP41" s="172" t="str">
        <f t="shared" si="13"/>
        <v/>
      </c>
      <c r="AQ41" s="172" t="str">
        <f t="shared" si="13"/>
        <v/>
      </c>
      <c r="AR41" s="172" t="str">
        <f t="shared" si="13"/>
        <v/>
      </c>
      <c r="AS41" s="172" t="str">
        <f t="shared" si="13"/>
        <v/>
      </c>
      <c r="AT41" s="172" t="str">
        <f t="shared" si="13"/>
        <v/>
      </c>
      <c r="AU41" s="172" t="str">
        <f t="shared" si="13"/>
        <v/>
      </c>
      <c r="AV41" s="172" t="str">
        <f t="shared" si="13"/>
        <v/>
      </c>
      <c r="AW41" s="172" t="str">
        <f t="shared" si="13"/>
        <v/>
      </c>
      <c r="AX41" s="172" t="str">
        <f t="shared" si="13"/>
        <v/>
      </c>
      <c r="AY41" s="172" t="str">
        <f t="shared" si="13"/>
        <v/>
      </c>
      <c r="AZ41" s="172" t="str">
        <f t="shared" si="13"/>
        <v/>
      </c>
      <c r="BA41" s="172" t="str">
        <f t="shared" si="13"/>
        <v/>
      </c>
      <c r="BB41" s="172" t="str">
        <f t="shared" si="13"/>
        <v/>
      </c>
      <c r="BC41" s="172" t="str">
        <f t="shared" si="13"/>
        <v/>
      </c>
      <c r="BD41" s="172" t="str">
        <f t="shared" si="13"/>
        <v/>
      </c>
      <c r="BE41" s="172" t="str">
        <f t="shared" si="13"/>
        <v/>
      </c>
      <c r="BF41" s="172" t="str">
        <f t="shared" si="13"/>
        <v/>
      </c>
      <c r="BG41" s="172" t="str">
        <f t="shared" si="13"/>
        <v/>
      </c>
      <c r="BH41" s="172" t="str">
        <f t="shared" si="13"/>
        <v/>
      </c>
      <c r="BI41" s="172" t="str">
        <f t="shared" si="13"/>
        <v/>
      </c>
      <c r="BJ41" s="172" t="str">
        <f t="shared" si="13"/>
        <v/>
      </c>
      <c r="BK41" s="172" t="str">
        <f t="shared" si="13"/>
        <v/>
      </c>
      <c r="BL41" s="172" t="str">
        <f t="shared" si="13"/>
        <v/>
      </c>
      <c r="BM41" s="172" t="str">
        <f t="shared" si="13"/>
        <v/>
      </c>
      <c r="BN41" s="172" t="str">
        <f t="shared" ref="BN41:BS41" si="14">IF(BN7=0,"","&lt;Row&gt;&lt;Flavor&gt;"&amp;BN7&amp;"&lt;/Flavor&gt;"&amp;REPT(" ",5-LEN(BN7))&amp;"&lt;FlavorType&gt;FLAVOR_"&amp;$A7&amp;"&lt;/FlavorType&gt;"&amp;REPT(" ",25-LEN($A7))&amp;"&lt;PolicyType&gt;POLICY_"&amp;UPPER(BN$2)&amp;"&lt;/PolicyType&gt;&lt;/Row&gt;")</f>
        <v/>
      </c>
      <c r="BO41" s="172" t="str">
        <f t="shared" si="14"/>
        <v/>
      </c>
      <c r="BP41" s="172" t="str">
        <f t="shared" si="14"/>
        <v/>
      </c>
      <c r="BQ41" s="172" t="str">
        <f t="shared" si="14"/>
        <v/>
      </c>
      <c r="BR41" s="172" t="str">
        <f t="shared" si="14"/>
        <v/>
      </c>
      <c r="BS41" s="172" t="str">
        <f t="shared" si="14"/>
        <v/>
      </c>
    </row>
    <row r="42" spans="1:71" ht="13.7" customHeight="1" x14ac:dyDescent="0.2">
      <c r="B42" s="172" t="str">
        <f t="shared" ref="B42:AG42" si="15">IF(B8=0,"","&lt;Row&gt;&lt;Flavor&gt;"&amp;B8&amp;"&lt;/Flavor&gt;"&amp;REPT(" ",5-LEN(B8))&amp;"&lt;FlavorType&gt;FLAVOR_"&amp;$A8&amp;"&lt;/FlavorType&gt;"&amp;REPT(" ",25-LEN($A8))&amp;"&lt;PolicyType&gt;POLICY_"&amp;UPPER(B$2)&amp;"&lt;/PolicyType&gt;&lt;/Row&gt;")</f>
        <v/>
      </c>
      <c r="C42" s="172" t="str">
        <f t="shared" si="15"/>
        <v/>
      </c>
      <c r="D42" s="172" t="str">
        <f t="shared" si="15"/>
        <v/>
      </c>
      <c r="E42" s="172" t="str">
        <f t="shared" si="15"/>
        <v/>
      </c>
      <c r="F42" s="172" t="str">
        <f t="shared" si="15"/>
        <v/>
      </c>
      <c r="G42" s="172" t="str">
        <f t="shared" si="15"/>
        <v/>
      </c>
      <c r="H42" s="172" t="str">
        <f t="shared" si="15"/>
        <v/>
      </c>
      <c r="I42" s="172" t="str">
        <f t="shared" si="15"/>
        <v/>
      </c>
      <c r="J42" s="172" t="str">
        <f t="shared" si="15"/>
        <v/>
      </c>
      <c r="K42" s="172" t="str">
        <f t="shared" si="15"/>
        <v/>
      </c>
      <c r="L42" s="172" t="str">
        <f t="shared" si="15"/>
        <v/>
      </c>
      <c r="M42" s="172" t="str">
        <f t="shared" si="15"/>
        <v/>
      </c>
      <c r="N42" s="172" t="str">
        <f t="shared" si="15"/>
        <v/>
      </c>
      <c r="O42" s="172" t="str">
        <f t="shared" si="15"/>
        <v/>
      </c>
      <c r="P42" s="172" t="str">
        <f t="shared" si="15"/>
        <v/>
      </c>
      <c r="Q42" s="172" t="str">
        <f t="shared" si="15"/>
        <v/>
      </c>
      <c r="R42" s="172" t="str">
        <f t="shared" si="15"/>
        <v/>
      </c>
      <c r="S42" s="172" t="str">
        <f t="shared" si="15"/>
        <v/>
      </c>
      <c r="T42" s="172" t="str">
        <f t="shared" si="15"/>
        <v/>
      </c>
      <c r="U42" s="172" t="str">
        <f t="shared" si="15"/>
        <v/>
      </c>
      <c r="V42" s="172" t="str">
        <f t="shared" si="15"/>
        <v/>
      </c>
      <c r="W42" s="172" t="str">
        <f t="shared" si="15"/>
        <v/>
      </c>
      <c r="X42" s="172" t="str">
        <f t="shared" si="15"/>
        <v/>
      </c>
      <c r="Y42" s="172" t="str">
        <f t="shared" si="15"/>
        <v/>
      </c>
      <c r="Z42" s="172" t="str">
        <f t="shared" si="15"/>
        <v/>
      </c>
      <c r="AA42" s="172" t="str">
        <f t="shared" si="15"/>
        <v/>
      </c>
      <c r="AB42" s="172" t="str">
        <f t="shared" si="15"/>
        <v/>
      </c>
      <c r="AC42" s="172" t="str">
        <f t="shared" si="15"/>
        <v/>
      </c>
      <c r="AD42" s="172" t="str">
        <f t="shared" si="15"/>
        <v/>
      </c>
      <c r="AE42" s="172" t="str">
        <f t="shared" si="15"/>
        <v/>
      </c>
      <c r="AF42" s="172" t="str">
        <f t="shared" si="15"/>
        <v/>
      </c>
      <c r="AG42" s="172" t="str">
        <f t="shared" si="15"/>
        <v/>
      </c>
      <c r="AH42" s="172" t="str">
        <f t="shared" ref="AH42:BM42" si="16">IF(AH8=0,"","&lt;Row&gt;&lt;Flavor&gt;"&amp;AH8&amp;"&lt;/Flavor&gt;"&amp;REPT(" ",5-LEN(AH8))&amp;"&lt;FlavorType&gt;FLAVOR_"&amp;$A8&amp;"&lt;/FlavorType&gt;"&amp;REPT(" ",25-LEN($A8))&amp;"&lt;PolicyType&gt;POLICY_"&amp;UPPER(AH$2)&amp;"&lt;/PolicyType&gt;&lt;/Row&gt;")</f>
        <v/>
      </c>
      <c r="AI42" s="172" t="str">
        <f t="shared" si="16"/>
        <v/>
      </c>
      <c r="AJ42" s="172" t="str">
        <f t="shared" si="16"/>
        <v/>
      </c>
      <c r="AK42" s="172" t="str">
        <f t="shared" si="16"/>
        <v/>
      </c>
      <c r="AL42" s="172" t="str">
        <f t="shared" si="16"/>
        <v/>
      </c>
      <c r="AM42" s="172" t="str">
        <f t="shared" si="16"/>
        <v/>
      </c>
      <c r="AN42" s="172" t="str">
        <f t="shared" si="16"/>
        <v/>
      </c>
      <c r="AO42" s="172" t="str">
        <f t="shared" si="16"/>
        <v/>
      </c>
      <c r="AP42" s="172" t="str">
        <f t="shared" si="16"/>
        <v/>
      </c>
      <c r="AQ42" s="172" t="str">
        <f t="shared" si="16"/>
        <v/>
      </c>
      <c r="AR42" s="172" t="str">
        <f t="shared" si="16"/>
        <v/>
      </c>
      <c r="AS42" s="172" t="str">
        <f t="shared" si="16"/>
        <v/>
      </c>
      <c r="AT42" s="172" t="str">
        <f t="shared" si="16"/>
        <v/>
      </c>
      <c r="AU42" s="172" t="str">
        <f t="shared" si="16"/>
        <v/>
      </c>
      <c r="AV42" s="172" t="str">
        <f t="shared" si="16"/>
        <v/>
      </c>
      <c r="AW42" s="172" t="str">
        <f t="shared" si="16"/>
        <v/>
      </c>
      <c r="AX42" s="172" t="str">
        <f t="shared" si="16"/>
        <v/>
      </c>
      <c r="AY42" s="172" t="str">
        <f t="shared" si="16"/>
        <v/>
      </c>
      <c r="AZ42" s="172" t="str">
        <f t="shared" si="16"/>
        <v/>
      </c>
      <c r="BA42" s="172" t="str">
        <f t="shared" si="16"/>
        <v/>
      </c>
      <c r="BB42" s="172" t="str">
        <f t="shared" si="16"/>
        <v/>
      </c>
      <c r="BC42" s="172" t="str">
        <f t="shared" si="16"/>
        <v/>
      </c>
      <c r="BD42" s="172" t="str">
        <f t="shared" si="16"/>
        <v/>
      </c>
      <c r="BE42" s="172" t="str">
        <f t="shared" si="16"/>
        <v/>
      </c>
      <c r="BF42" s="172" t="str">
        <f t="shared" si="16"/>
        <v/>
      </c>
      <c r="BG42" s="172" t="str">
        <f t="shared" si="16"/>
        <v/>
      </c>
      <c r="BH42" s="172" t="str">
        <f t="shared" si="16"/>
        <v/>
      </c>
      <c r="BI42" s="172" t="str">
        <f t="shared" si="16"/>
        <v/>
      </c>
      <c r="BJ42" s="172" t="str">
        <f t="shared" si="16"/>
        <v/>
      </c>
      <c r="BK42" s="172" t="str">
        <f t="shared" si="16"/>
        <v/>
      </c>
      <c r="BL42" s="172" t="str">
        <f t="shared" si="16"/>
        <v/>
      </c>
      <c r="BM42" s="172" t="str">
        <f t="shared" si="16"/>
        <v/>
      </c>
      <c r="BN42" s="172" t="str">
        <f t="shared" ref="BN42:BS42" si="17">IF(BN8=0,"","&lt;Row&gt;&lt;Flavor&gt;"&amp;BN8&amp;"&lt;/Flavor&gt;"&amp;REPT(" ",5-LEN(BN8))&amp;"&lt;FlavorType&gt;FLAVOR_"&amp;$A8&amp;"&lt;/FlavorType&gt;"&amp;REPT(" ",25-LEN($A8))&amp;"&lt;PolicyType&gt;POLICY_"&amp;UPPER(BN$2)&amp;"&lt;/PolicyType&gt;&lt;/Row&gt;")</f>
        <v/>
      </c>
      <c r="BO42" s="172" t="str">
        <f t="shared" si="17"/>
        <v/>
      </c>
      <c r="BP42" s="172" t="str">
        <f t="shared" si="17"/>
        <v/>
      </c>
      <c r="BQ42" s="172" t="str">
        <f t="shared" si="17"/>
        <v/>
      </c>
      <c r="BR42" s="172" t="str">
        <f t="shared" si="17"/>
        <v/>
      </c>
      <c r="BS42" s="172" t="str">
        <f t="shared" si="17"/>
        <v/>
      </c>
    </row>
    <row r="43" spans="1:71" ht="13.7" customHeight="1" x14ac:dyDescent="0.2">
      <c r="B43" s="172" t="str">
        <f t="shared" ref="B43:AG43" si="18">IF(B9=0,"","&lt;Row&gt;&lt;Flavor&gt;"&amp;B9&amp;"&lt;/Flavor&gt;"&amp;REPT(" ",5-LEN(B9))&amp;"&lt;FlavorType&gt;FLAVOR_"&amp;$A9&amp;"&lt;/FlavorType&gt;"&amp;REPT(" ",25-LEN($A9))&amp;"&lt;PolicyType&gt;POLICY_"&amp;UPPER(B$2)&amp;"&lt;/PolicyType&gt;&lt;/Row&gt;")</f>
        <v/>
      </c>
      <c r="C43" s="172" t="str">
        <f t="shared" si="18"/>
        <v/>
      </c>
      <c r="D43" s="172" t="str">
        <f t="shared" si="18"/>
        <v/>
      </c>
      <c r="E43" s="172" t="str">
        <f t="shared" si="18"/>
        <v/>
      </c>
      <c r="F43" s="172" t="str">
        <f t="shared" si="18"/>
        <v/>
      </c>
      <c r="G43" s="172" t="str">
        <f t="shared" si="18"/>
        <v/>
      </c>
      <c r="H43" s="172" t="str">
        <f t="shared" si="18"/>
        <v/>
      </c>
      <c r="I43" s="172" t="str">
        <f t="shared" si="18"/>
        <v/>
      </c>
      <c r="J43" s="172" t="str">
        <f t="shared" si="18"/>
        <v/>
      </c>
      <c r="K43" s="172" t="str">
        <f t="shared" si="18"/>
        <v/>
      </c>
      <c r="L43" s="172" t="str">
        <f t="shared" si="18"/>
        <v/>
      </c>
      <c r="M43" s="172" t="str">
        <f t="shared" si="18"/>
        <v/>
      </c>
      <c r="N43" s="172" t="str">
        <f t="shared" si="18"/>
        <v/>
      </c>
      <c r="O43" s="172" t="str">
        <f t="shared" si="18"/>
        <v/>
      </c>
      <c r="P43" s="172" t="str">
        <f t="shared" si="18"/>
        <v/>
      </c>
      <c r="Q43" s="172" t="str">
        <f t="shared" si="18"/>
        <v/>
      </c>
      <c r="R43" s="172" t="str">
        <f t="shared" si="18"/>
        <v/>
      </c>
      <c r="S43" s="172" t="str">
        <f t="shared" si="18"/>
        <v/>
      </c>
      <c r="T43" s="172" t="str">
        <f t="shared" si="18"/>
        <v/>
      </c>
      <c r="U43" s="172" t="str">
        <f t="shared" si="18"/>
        <v/>
      </c>
      <c r="V43" s="172" t="str">
        <f t="shared" si="18"/>
        <v/>
      </c>
      <c r="W43" s="172" t="str">
        <f t="shared" si="18"/>
        <v/>
      </c>
      <c r="X43" s="172" t="str">
        <f t="shared" si="18"/>
        <v/>
      </c>
      <c r="Y43" s="172" t="str">
        <f t="shared" si="18"/>
        <v/>
      </c>
      <c r="Z43" s="172" t="str">
        <f t="shared" si="18"/>
        <v/>
      </c>
      <c r="AA43" s="172" t="str">
        <f t="shared" si="18"/>
        <v/>
      </c>
      <c r="AB43" s="172" t="str">
        <f t="shared" si="18"/>
        <v/>
      </c>
      <c r="AC43" s="172" t="str">
        <f t="shared" si="18"/>
        <v/>
      </c>
      <c r="AD43" s="172" t="str">
        <f t="shared" si="18"/>
        <v/>
      </c>
      <c r="AE43" s="172" t="str">
        <f t="shared" si="18"/>
        <v/>
      </c>
      <c r="AF43" s="172" t="str">
        <f t="shared" si="18"/>
        <v/>
      </c>
      <c r="AG43" s="172" t="str">
        <f t="shared" si="18"/>
        <v/>
      </c>
      <c r="AH43" s="172" t="str">
        <f t="shared" ref="AH43:BM43" si="19">IF(AH9=0,"","&lt;Row&gt;&lt;Flavor&gt;"&amp;AH9&amp;"&lt;/Flavor&gt;"&amp;REPT(" ",5-LEN(AH9))&amp;"&lt;FlavorType&gt;FLAVOR_"&amp;$A9&amp;"&lt;/FlavorType&gt;"&amp;REPT(" ",25-LEN($A9))&amp;"&lt;PolicyType&gt;POLICY_"&amp;UPPER(AH$2)&amp;"&lt;/PolicyType&gt;&lt;/Row&gt;")</f>
        <v>&lt;Row&gt;&lt;Flavor&gt;16&lt;/Flavor&gt;   &lt;FlavorType&gt;FLAVOR_NAVAL&lt;/FlavorType&gt;                    &lt;PolicyType&gt;POLICY_MERCHANT_NAVY&lt;/PolicyType&gt;&lt;/Row&gt;</v>
      </c>
      <c r="AI43" s="172" t="str">
        <f t="shared" si="19"/>
        <v/>
      </c>
      <c r="AJ43" s="172" t="str">
        <f t="shared" si="19"/>
        <v/>
      </c>
      <c r="AK43" s="172" t="str">
        <f t="shared" si="19"/>
        <v/>
      </c>
      <c r="AL43" s="172" t="str">
        <f t="shared" si="19"/>
        <v/>
      </c>
      <c r="AM43" s="172" t="str">
        <f t="shared" si="19"/>
        <v/>
      </c>
      <c r="AN43" s="172" t="str">
        <f t="shared" si="19"/>
        <v/>
      </c>
      <c r="AO43" s="172" t="str">
        <f t="shared" si="19"/>
        <v/>
      </c>
      <c r="AP43" s="172" t="str">
        <f t="shared" si="19"/>
        <v/>
      </c>
      <c r="AQ43" s="172" t="str">
        <f t="shared" si="19"/>
        <v/>
      </c>
      <c r="AR43" s="172" t="str">
        <f t="shared" si="19"/>
        <v/>
      </c>
      <c r="AS43" s="172" t="str">
        <f t="shared" si="19"/>
        <v/>
      </c>
      <c r="AT43" s="172" t="str">
        <f t="shared" si="19"/>
        <v/>
      </c>
      <c r="AU43" s="172" t="str">
        <f t="shared" si="19"/>
        <v/>
      </c>
      <c r="AV43" s="172" t="str">
        <f t="shared" si="19"/>
        <v/>
      </c>
      <c r="AW43" s="172" t="str">
        <f t="shared" si="19"/>
        <v/>
      </c>
      <c r="AX43" s="172" t="str">
        <f t="shared" si="19"/>
        <v/>
      </c>
      <c r="AY43" s="172" t="str">
        <f t="shared" si="19"/>
        <v/>
      </c>
      <c r="AZ43" s="172" t="str">
        <f t="shared" si="19"/>
        <v/>
      </c>
      <c r="BA43" s="172" t="str">
        <f t="shared" si="19"/>
        <v/>
      </c>
      <c r="BB43" s="172" t="str">
        <f t="shared" si="19"/>
        <v/>
      </c>
      <c r="BC43" s="172" t="str">
        <f t="shared" si="19"/>
        <v/>
      </c>
      <c r="BD43" s="172" t="str">
        <f t="shared" si="19"/>
        <v/>
      </c>
      <c r="BE43" s="172" t="str">
        <f t="shared" si="19"/>
        <v/>
      </c>
      <c r="BF43" s="172" t="str">
        <f t="shared" si="19"/>
        <v/>
      </c>
      <c r="BG43" s="172" t="str">
        <f t="shared" si="19"/>
        <v/>
      </c>
      <c r="BH43" s="172" t="str">
        <f t="shared" si="19"/>
        <v/>
      </c>
      <c r="BI43" s="172" t="str">
        <f t="shared" si="19"/>
        <v/>
      </c>
      <c r="BJ43" s="172" t="str">
        <f t="shared" si="19"/>
        <v/>
      </c>
      <c r="BK43" s="172" t="str">
        <f t="shared" si="19"/>
        <v/>
      </c>
      <c r="BL43" s="172" t="str">
        <f t="shared" si="19"/>
        <v/>
      </c>
      <c r="BM43" s="172" t="str">
        <f t="shared" si="19"/>
        <v/>
      </c>
      <c r="BN43" s="172" t="str">
        <f t="shared" ref="BN43:BS43" si="20">IF(BN9=0,"","&lt;Row&gt;&lt;Flavor&gt;"&amp;BN9&amp;"&lt;/Flavor&gt;"&amp;REPT(" ",5-LEN(BN9))&amp;"&lt;FlavorType&gt;FLAVOR_"&amp;$A9&amp;"&lt;/FlavorType&gt;"&amp;REPT(" ",25-LEN($A9))&amp;"&lt;PolicyType&gt;POLICY_"&amp;UPPER(BN$2)&amp;"&lt;/PolicyType&gt;&lt;/Row&gt;")</f>
        <v/>
      </c>
      <c r="BO43" s="172" t="str">
        <f t="shared" si="20"/>
        <v/>
      </c>
      <c r="BP43" s="172" t="str">
        <f t="shared" si="20"/>
        <v/>
      </c>
      <c r="BQ43" s="172" t="str">
        <f t="shared" si="20"/>
        <v/>
      </c>
      <c r="BR43" s="172" t="str">
        <f t="shared" si="20"/>
        <v/>
      </c>
      <c r="BS43" s="172" t="str">
        <f t="shared" si="20"/>
        <v/>
      </c>
    </row>
    <row r="44" spans="1:71" ht="13.7" customHeight="1" x14ac:dyDescent="0.2">
      <c r="B44" s="172" t="str">
        <f t="shared" ref="B44:AG44" si="21">IF(B10=0,"","&lt;Row&gt;&lt;Flavor&gt;"&amp;B10&amp;"&lt;/Flavor&gt;"&amp;REPT(" ",5-LEN(B10))&amp;"&lt;FlavorType&gt;FLAVOR_"&amp;$A10&amp;"&lt;/FlavorType&gt;"&amp;REPT(" ",25-LEN($A10))&amp;"&lt;PolicyType&gt;POLICY_"&amp;UPPER(B$2)&amp;"&lt;/PolicyType&gt;&lt;/Row&gt;")</f>
        <v/>
      </c>
      <c r="C44" s="172" t="str">
        <f t="shared" si="21"/>
        <v/>
      </c>
      <c r="D44" s="172" t="str">
        <f t="shared" si="21"/>
        <v/>
      </c>
      <c r="E44" s="172" t="str">
        <f t="shared" si="21"/>
        <v/>
      </c>
      <c r="F44" s="172" t="str">
        <f t="shared" si="21"/>
        <v/>
      </c>
      <c r="G44" s="172" t="str">
        <f t="shared" si="21"/>
        <v/>
      </c>
      <c r="H44" s="172" t="str">
        <f t="shared" si="21"/>
        <v/>
      </c>
      <c r="I44" s="172" t="str">
        <f t="shared" si="21"/>
        <v/>
      </c>
      <c r="J44" s="172" t="str">
        <f t="shared" si="21"/>
        <v/>
      </c>
      <c r="K44" s="172" t="str">
        <f t="shared" si="21"/>
        <v/>
      </c>
      <c r="L44" s="172" t="str">
        <f t="shared" si="21"/>
        <v/>
      </c>
      <c r="M44" s="172" t="str">
        <f t="shared" si="21"/>
        <v/>
      </c>
      <c r="N44" s="172" t="str">
        <f t="shared" si="21"/>
        <v/>
      </c>
      <c r="O44" s="172" t="str">
        <f t="shared" si="21"/>
        <v/>
      </c>
      <c r="P44" s="172" t="str">
        <f t="shared" si="21"/>
        <v/>
      </c>
      <c r="Q44" s="172" t="str">
        <f t="shared" si="21"/>
        <v/>
      </c>
      <c r="R44" s="172" t="str">
        <f t="shared" si="21"/>
        <v/>
      </c>
      <c r="S44" s="172" t="str">
        <f t="shared" si="21"/>
        <v/>
      </c>
      <c r="T44" s="172" t="str">
        <f t="shared" si="21"/>
        <v/>
      </c>
      <c r="U44" s="172" t="str">
        <f t="shared" si="21"/>
        <v/>
      </c>
      <c r="V44" s="172" t="str">
        <f t="shared" si="21"/>
        <v/>
      </c>
      <c r="W44" s="172" t="str">
        <f t="shared" si="21"/>
        <v/>
      </c>
      <c r="X44" s="172" t="str">
        <f t="shared" si="21"/>
        <v/>
      </c>
      <c r="Y44" s="172" t="str">
        <f t="shared" si="21"/>
        <v/>
      </c>
      <c r="Z44" s="172" t="str">
        <f t="shared" si="21"/>
        <v/>
      </c>
      <c r="AA44" s="172" t="str">
        <f t="shared" si="21"/>
        <v/>
      </c>
      <c r="AB44" s="172" t="str">
        <f t="shared" si="21"/>
        <v/>
      </c>
      <c r="AC44" s="172" t="str">
        <f t="shared" si="21"/>
        <v/>
      </c>
      <c r="AD44" s="172" t="str">
        <f t="shared" si="21"/>
        <v/>
      </c>
      <c r="AE44" s="172" t="str">
        <f t="shared" si="21"/>
        <v/>
      </c>
      <c r="AF44" s="172" t="str">
        <f t="shared" si="21"/>
        <v/>
      </c>
      <c r="AG44" s="172" t="str">
        <f t="shared" si="21"/>
        <v/>
      </c>
      <c r="AH44" s="172" t="str">
        <f t="shared" ref="AH44:BM44" si="22">IF(AH10=0,"","&lt;Row&gt;&lt;Flavor&gt;"&amp;AH10&amp;"&lt;/Flavor&gt;"&amp;REPT(" ",5-LEN(AH10))&amp;"&lt;FlavorType&gt;FLAVOR_"&amp;$A10&amp;"&lt;/FlavorType&gt;"&amp;REPT(" ",25-LEN($A10))&amp;"&lt;PolicyType&gt;POLICY_"&amp;UPPER(AH$2)&amp;"&lt;/PolicyType&gt;&lt;/Row&gt;")</f>
        <v>&lt;Row&gt;&lt;Flavor&gt;16&lt;/Flavor&gt;   &lt;FlavorType&gt;FLAVOR_NAVAL_BOMBARDMENT&lt;/FlavorType&gt;        &lt;PolicyType&gt;POLICY_MERCHANT_NAVY&lt;/PolicyType&gt;&lt;/Row&gt;</v>
      </c>
      <c r="AI44" s="172" t="str">
        <f t="shared" si="22"/>
        <v/>
      </c>
      <c r="AJ44" s="172" t="str">
        <f t="shared" si="22"/>
        <v/>
      </c>
      <c r="AK44" s="172" t="str">
        <f t="shared" si="22"/>
        <v/>
      </c>
      <c r="AL44" s="172" t="str">
        <f t="shared" si="22"/>
        <v/>
      </c>
      <c r="AM44" s="172" t="str">
        <f t="shared" si="22"/>
        <v/>
      </c>
      <c r="AN44" s="172" t="str">
        <f t="shared" si="22"/>
        <v/>
      </c>
      <c r="AO44" s="172" t="str">
        <f t="shared" si="22"/>
        <v/>
      </c>
      <c r="AP44" s="172" t="str">
        <f t="shared" si="22"/>
        <v/>
      </c>
      <c r="AQ44" s="172" t="str">
        <f t="shared" si="22"/>
        <v/>
      </c>
      <c r="AR44" s="172" t="str">
        <f t="shared" si="22"/>
        <v/>
      </c>
      <c r="AS44" s="172" t="str">
        <f t="shared" si="22"/>
        <v/>
      </c>
      <c r="AT44" s="172" t="str">
        <f t="shared" si="22"/>
        <v/>
      </c>
      <c r="AU44" s="172" t="str">
        <f t="shared" si="22"/>
        <v/>
      </c>
      <c r="AV44" s="172" t="str">
        <f t="shared" si="22"/>
        <v/>
      </c>
      <c r="AW44" s="172" t="str">
        <f t="shared" si="22"/>
        <v/>
      </c>
      <c r="AX44" s="172" t="str">
        <f t="shared" si="22"/>
        <v/>
      </c>
      <c r="AY44" s="172" t="str">
        <f t="shared" si="22"/>
        <v/>
      </c>
      <c r="AZ44" s="172" t="str">
        <f t="shared" si="22"/>
        <v/>
      </c>
      <c r="BA44" s="172" t="str">
        <f t="shared" si="22"/>
        <v/>
      </c>
      <c r="BB44" s="172" t="str">
        <f t="shared" si="22"/>
        <v/>
      </c>
      <c r="BC44" s="172" t="str">
        <f t="shared" si="22"/>
        <v/>
      </c>
      <c r="BD44" s="172" t="str">
        <f t="shared" si="22"/>
        <v/>
      </c>
      <c r="BE44" s="172" t="str">
        <f t="shared" si="22"/>
        <v/>
      </c>
      <c r="BF44" s="172" t="str">
        <f t="shared" si="22"/>
        <v/>
      </c>
      <c r="BG44" s="172" t="str">
        <f t="shared" si="22"/>
        <v/>
      </c>
      <c r="BH44" s="172" t="str">
        <f t="shared" si="22"/>
        <v/>
      </c>
      <c r="BI44" s="172" t="str">
        <f t="shared" si="22"/>
        <v/>
      </c>
      <c r="BJ44" s="172" t="str">
        <f t="shared" si="22"/>
        <v/>
      </c>
      <c r="BK44" s="172" t="str">
        <f t="shared" si="22"/>
        <v/>
      </c>
      <c r="BL44" s="172" t="str">
        <f t="shared" si="22"/>
        <v/>
      </c>
      <c r="BM44" s="172" t="str">
        <f t="shared" si="22"/>
        <v/>
      </c>
      <c r="BN44" s="172" t="str">
        <f t="shared" ref="BN44:BS44" si="23">IF(BN10=0,"","&lt;Row&gt;&lt;Flavor&gt;"&amp;BN10&amp;"&lt;/Flavor&gt;"&amp;REPT(" ",5-LEN(BN10))&amp;"&lt;FlavorType&gt;FLAVOR_"&amp;$A10&amp;"&lt;/FlavorType&gt;"&amp;REPT(" ",25-LEN($A10))&amp;"&lt;PolicyType&gt;POLICY_"&amp;UPPER(BN$2)&amp;"&lt;/PolicyType&gt;&lt;/Row&gt;")</f>
        <v/>
      </c>
      <c r="BO44" s="172" t="str">
        <f t="shared" si="23"/>
        <v/>
      </c>
      <c r="BP44" s="172" t="str">
        <f t="shared" si="23"/>
        <v/>
      </c>
      <c r="BQ44" s="172" t="str">
        <f t="shared" si="23"/>
        <v/>
      </c>
      <c r="BR44" s="172" t="str">
        <f t="shared" si="23"/>
        <v/>
      </c>
      <c r="BS44" s="172" t="str">
        <f t="shared" si="23"/>
        <v/>
      </c>
    </row>
    <row r="45" spans="1:71" ht="13.7" customHeight="1" x14ac:dyDescent="0.2">
      <c r="B45" s="172" t="str">
        <f t="shared" ref="B45:AG45" si="24">IF(B11=0,"","&lt;Row&gt;&lt;Flavor&gt;"&amp;B11&amp;"&lt;/Flavor&gt;"&amp;REPT(" ",5-LEN(B11))&amp;"&lt;FlavorType&gt;FLAVOR_"&amp;$A11&amp;"&lt;/FlavorType&gt;"&amp;REPT(" ",25-LEN($A11))&amp;"&lt;PolicyType&gt;POLICY_"&amp;UPPER(B$2)&amp;"&lt;/PolicyType&gt;&lt;/Row&gt;")</f>
        <v/>
      </c>
      <c r="C45" s="172" t="str">
        <f t="shared" si="24"/>
        <v/>
      </c>
      <c r="D45" s="172" t="str">
        <f t="shared" si="24"/>
        <v/>
      </c>
      <c r="E45" s="172" t="str">
        <f t="shared" si="24"/>
        <v/>
      </c>
      <c r="F45" s="172" t="str">
        <f t="shared" si="24"/>
        <v/>
      </c>
      <c r="G45" s="172" t="str">
        <f t="shared" si="24"/>
        <v/>
      </c>
      <c r="H45" s="172" t="str">
        <f t="shared" si="24"/>
        <v/>
      </c>
      <c r="I45" s="172" t="str">
        <f t="shared" si="24"/>
        <v/>
      </c>
      <c r="J45" s="172" t="str">
        <f t="shared" si="24"/>
        <v/>
      </c>
      <c r="K45" s="172" t="str">
        <f t="shared" si="24"/>
        <v/>
      </c>
      <c r="L45" s="172" t="str">
        <f t="shared" si="24"/>
        <v/>
      </c>
      <c r="M45" s="172" t="str">
        <f t="shared" si="24"/>
        <v/>
      </c>
      <c r="N45" s="172" t="str">
        <f t="shared" si="24"/>
        <v/>
      </c>
      <c r="O45" s="172" t="str">
        <f t="shared" si="24"/>
        <v/>
      </c>
      <c r="P45" s="172" t="str">
        <f t="shared" si="24"/>
        <v/>
      </c>
      <c r="Q45" s="172" t="str">
        <f t="shared" si="24"/>
        <v/>
      </c>
      <c r="R45" s="172" t="str">
        <f t="shared" si="24"/>
        <v/>
      </c>
      <c r="S45" s="172" t="str">
        <f t="shared" si="24"/>
        <v/>
      </c>
      <c r="T45" s="172" t="str">
        <f t="shared" si="24"/>
        <v/>
      </c>
      <c r="U45" s="172" t="str">
        <f t="shared" si="24"/>
        <v/>
      </c>
      <c r="V45" s="172" t="str">
        <f t="shared" si="24"/>
        <v/>
      </c>
      <c r="W45" s="172" t="str">
        <f t="shared" si="24"/>
        <v/>
      </c>
      <c r="X45" s="172" t="str">
        <f t="shared" si="24"/>
        <v/>
      </c>
      <c r="Y45" s="172" t="str">
        <f t="shared" si="24"/>
        <v/>
      </c>
      <c r="Z45" s="172" t="str">
        <f t="shared" si="24"/>
        <v/>
      </c>
      <c r="AA45" s="172" t="str">
        <f t="shared" si="24"/>
        <v/>
      </c>
      <c r="AB45" s="172" t="str">
        <f t="shared" si="24"/>
        <v/>
      </c>
      <c r="AC45" s="172" t="str">
        <f t="shared" si="24"/>
        <v/>
      </c>
      <c r="AD45" s="172" t="str">
        <f t="shared" si="24"/>
        <v/>
      </c>
      <c r="AE45" s="172" t="str">
        <f t="shared" si="24"/>
        <v/>
      </c>
      <c r="AF45" s="172" t="str">
        <f t="shared" si="24"/>
        <v/>
      </c>
      <c r="AG45" s="172" t="str">
        <f t="shared" si="24"/>
        <v/>
      </c>
      <c r="AH45" s="172" t="str">
        <f t="shared" ref="AH45:BM45" si="25">IF(AH11=0,"","&lt;Row&gt;&lt;Flavor&gt;"&amp;AH11&amp;"&lt;/Flavor&gt;"&amp;REPT(" ",5-LEN(AH11))&amp;"&lt;FlavorType&gt;FLAVOR_"&amp;$A11&amp;"&lt;/FlavorType&gt;"&amp;REPT(" ",25-LEN($A11))&amp;"&lt;PolicyType&gt;POLICY_"&amp;UPPER(AH$2)&amp;"&lt;/PolicyType&gt;&lt;/Row&gt;")</f>
        <v>&lt;Row&gt;&lt;Flavor&gt;16&lt;/Flavor&gt;   &lt;FlavorType&gt;FLAVOR_NAVAL_RECON&lt;/FlavorType&gt;              &lt;PolicyType&gt;POLICY_MERCHANT_NAVY&lt;/PolicyType&gt;&lt;/Row&gt;</v>
      </c>
      <c r="AI45" s="172" t="str">
        <f t="shared" si="25"/>
        <v/>
      </c>
      <c r="AJ45" s="172" t="str">
        <f t="shared" si="25"/>
        <v/>
      </c>
      <c r="AK45" s="172" t="str">
        <f t="shared" si="25"/>
        <v/>
      </c>
      <c r="AL45" s="172" t="str">
        <f t="shared" si="25"/>
        <v/>
      </c>
      <c r="AM45" s="172" t="str">
        <f t="shared" si="25"/>
        <v/>
      </c>
      <c r="AN45" s="172" t="str">
        <f t="shared" si="25"/>
        <v/>
      </c>
      <c r="AO45" s="172" t="str">
        <f t="shared" si="25"/>
        <v/>
      </c>
      <c r="AP45" s="172" t="str">
        <f t="shared" si="25"/>
        <v/>
      </c>
      <c r="AQ45" s="172" t="str">
        <f t="shared" si="25"/>
        <v/>
      </c>
      <c r="AR45" s="172" t="str">
        <f t="shared" si="25"/>
        <v/>
      </c>
      <c r="AS45" s="172" t="str">
        <f t="shared" si="25"/>
        <v/>
      </c>
      <c r="AT45" s="172" t="str">
        <f t="shared" si="25"/>
        <v/>
      </c>
      <c r="AU45" s="172" t="str">
        <f t="shared" si="25"/>
        <v/>
      </c>
      <c r="AV45" s="172" t="str">
        <f t="shared" si="25"/>
        <v/>
      </c>
      <c r="AW45" s="172" t="str">
        <f t="shared" si="25"/>
        <v/>
      </c>
      <c r="AX45" s="172" t="str">
        <f t="shared" si="25"/>
        <v/>
      </c>
      <c r="AY45" s="172" t="str">
        <f t="shared" si="25"/>
        <v/>
      </c>
      <c r="AZ45" s="172" t="str">
        <f t="shared" si="25"/>
        <v/>
      </c>
      <c r="BA45" s="172" t="str">
        <f t="shared" si="25"/>
        <v/>
      </c>
      <c r="BB45" s="172" t="str">
        <f t="shared" si="25"/>
        <v/>
      </c>
      <c r="BC45" s="172" t="str">
        <f t="shared" si="25"/>
        <v/>
      </c>
      <c r="BD45" s="172" t="str">
        <f t="shared" si="25"/>
        <v/>
      </c>
      <c r="BE45" s="172" t="str">
        <f t="shared" si="25"/>
        <v/>
      </c>
      <c r="BF45" s="172" t="str">
        <f t="shared" si="25"/>
        <v/>
      </c>
      <c r="BG45" s="172" t="str">
        <f t="shared" si="25"/>
        <v/>
      </c>
      <c r="BH45" s="172" t="str">
        <f t="shared" si="25"/>
        <v/>
      </c>
      <c r="BI45" s="172" t="str">
        <f t="shared" si="25"/>
        <v/>
      </c>
      <c r="BJ45" s="172" t="str">
        <f t="shared" si="25"/>
        <v/>
      </c>
      <c r="BK45" s="172" t="str">
        <f t="shared" si="25"/>
        <v/>
      </c>
      <c r="BL45" s="172" t="str">
        <f t="shared" si="25"/>
        <v/>
      </c>
      <c r="BM45" s="172" t="str">
        <f t="shared" si="25"/>
        <v/>
      </c>
      <c r="BN45" s="172" t="str">
        <f t="shared" ref="BN45:BS45" si="26">IF(BN11=0,"","&lt;Row&gt;&lt;Flavor&gt;"&amp;BN11&amp;"&lt;/Flavor&gt;"&amp;REPT(" ",5-LEN(BN11))&amp;"&lt;FlavorType&gt;FLAVOR_"&amp;$A11&amp;"&lt;/FlavorType&gt;"&amp;REPT(" ",25-LEN($A11))&amp;"&lt;PolicyType&gt;POLICY_"&amp;UPPER(BN$2)&amp;"&lt;/PolicyType&gt;&lt;/Row&gt;")</f>
        <v/>
      </c>
      <c r="BO45" s="172" t="str">
        <f t="shared" si="26"/>
        <v/>
      </c>
      <c r="BP45" s="172" t="str">
        <f t="shared" si="26"/>
        <v/>
      </c>
      <c r="BQ45" s="172" t="str">
        <f t="shared" si="26"/>
        <v/>
      </c>
      <c r="BR45" s="172" t="str">
        <f t="shared" si="26"/>
        <v/>
      </c>
      <c r="BS45" s="172" t="str">
        <f t="shared" si="26"/>
        <v/>
      </c>
    </row>
    <row r="46" spans="1:71" ht="13.7" customHeight="1" x14ac:dyDescent="0.2">
      <c r="B46" s="172" t="str">
        <f t="shared" ref="B46:AG46" si="27">IF(B12=0,"","&lt;Row&gt;&lt;Flavor&gt;"&amp;B12&amp;"&lt;/Flavor&gt;"&amp;REPT(" ",5-LEN(B12))&amp;"&lt;FlavorType&gt;FLAVOR_"&amp;$A12&amp;"&lt;/FlavorType&gt;"&amp;REPT(" ",25-LEN($A12))&amp;"&lt;PolicyType&gt;POLICY_"&amp;UPPER(B$2)&amp;"&lt;/PolicyType&gt;&lt;/Row&gt;")</f>
        <v/>
      </c>
      <c r="C46" s="172" t="str">
        <f t="shared" si="27"/>
        <v/>
      </c>
      <c r="D46" s="172" t="str">
        <f t="shared" si="27"/>
        <v/>
      </c>
      <c r="E46" s="172" t="str">
        <f t="shared" si="27"/>
        <v/>
      </c>
      <c r="F46" s="172" t="str">
        <f t="shared" si="27"/>
        <v/>
      </c>
      <c r="G46" s="172" t="str">
        <f t="shared" si="27"/>
        <v/>
      </c>
      <c r="H46" s="172" t="str">
        <f t="shared" si="27"/>
        <v/>
      </c>
      <c r="I46" s="172" t="str">
        <f t="shared" si="27"/>
        <v/>
      </c>
      <c r="J46" s="172" t="str">
        <f t="shared" si="27"/>
        <v/>
      </c>
      <c r="K46" s="172" t="str">
        <f t="shared" si="27"/>
        <v/>
      </c>
      <c r="L46" s="172" t="str">
        <f t="shared" si="27"/>
        <v/>
      </c>
      <c r="M46" s="172" t="str">
        <f t="shared" si="27"/>
        <v/>
      </c>
      <c r="N46" s="172" t="str">
        <f t="shared" si="27"/>
        <v/>
      </c>
      <c r="O46" s="172" t="str">
        <f t="shared" si="27"/>
        <v/>
      </c>
      <c r="P46" s="172" t="str">
        <f t="shared" si="27"/>
        <v/>
      </c>
      <c r="Q46" s="172" t="str">
        <f t="shared" si="27"/>
        <v/>
      </c>
      <c r="R46" s="172" t="str">
        <f t="shared" si="27"/>
        <v/>
      </c>
      <c r="S46" s="172" t="str">
        <f t="shared" si="27"/>
        <v/>
      </c>
      <c r="T46" s="172" t="str">
        <f t="shared" si="27"/>
        <v/>
      </c>
      <c r="U46" s="172" t="str">
        <f t="shared" si="27"/>
        <v/>
      </c>
      <c r="V46" s="172" t="str">
        <f t="shared" si="27"/>
        <v/>
      </c>
      <c r="W46" s="172" t="str">
        <f t="shared" si="27"/>
        <v/>
      </c>
      <c r="X46" s="172" t="str">
        <f t="shared" si="27"/>
        <v/>
      </c>
      <c r="Y46" s="172" t="str">
        <f t="shared" si="27"/>
        <v/>
      </c>
      <c r="Z46" s="172" t="str">
        <f t="shared" si="27"/>
        <v/>
      </c>
      <c r="AA46" s="172" t="str">
        <f t="shared" si="27"/>
        <v/>
      </c>
      <c r="AB46" s="172" t="str">
        <f t="shared" si="27"/>
        <v/>
      </c>
      <c r="AC46" s="172" t="str">
        <f t="shared" si="27"/>
        <v/>
      </c>
      <c r="AD46" s="172" t="str">
        <f t="shared" si="27"/>
        <v>&lt;Row&gt;&lt;Flavor&gt;16&lt;/Flavor&gt;   &lt;FlavorType&gt;FLAVOR_NAVAL_GROWTH&lt;/FlavorType&gt;             &lt;PolicyType&gt;POLICY_COMMERCE&lt;/PolicyType&gt;&lt;/Row&gt;</v>
      </c>
      <c r="AE46" s="172" t="str">
        <f t="shared" si="27"/>
        <v>&lt;Row&gt;&lt;Flavor&gt;8&lt;/Flavor&gt;    &lt;FlavorType&gt;FLAVOR_NAVAL_GROWTH&lt;/FlavorType&gt;             &lt;PolicyType&gt;POLICY_MERCANTILISM&lt;/PolicyType&gt;&lt;/Row&gt;</v>
      </c>
      <c r="AF46" s="172" t="str">
        <f t="shared" si="27"/>
        <v>&lt;Row&gt;&lt;Flavor&gt;8&lt;/Flavor&gt;    &lt;FlavorType&gt;FLAVOR_NAVAL_GROWTH&lt;/FlavorType&gt;             &lt;PolicyType&gt;POLICY_TRADE_UNIONS&lt;/PolicyType&gt;&lt;/Row&gt;</v>
      </c>
      <c r="AG46" s="172" t="str">
        <f t="shared" si="27"/>
        <v>&lt;Row&gt;&lt;Flavor&gt;8&lt;/Flavor&gt;    &lt;FlavorType&gt;FLAVOR_NAVAL_GROWTH&lt;/FlavorType&gt;             &lt;PolicyType&gt;POLICY_PROTECTIONISM&lt;/PolicyType&gt;&lt;/Row&gt;</v>
      </c>
      <c r="AH46" s="172" t="str">
        <f t="shared" ref="AH46:BM46" si="28">IF(AH12=0,"","&lt;Row&gt;&lt;Flavor&gt;"&amp;AH12&amp;"&lt;/Flavor&gt;"&amp;REPT(" ",5-LEN(AH12))&amp;"&lt;FlavorType&gt;FLAVOR_"&amp;$A12&amp;"&lt;/FlavorType&gt;"&amp;REPT(" ",25-LEN($A12))&amp;"&lt;PolicyType&gt;POLICY_"&amp;UPPER(AH$2)&amp;"&lt;/PolicyType&gt;&lt;/Row&gt;")</f>
        <v>&lt;Row&gt;&lt;Flavor&gt;16&lt;/Flavor&gt;   &lt;FlavorType&gt;FLAVOR_NAVAL_GROWTH&lt;/FlavorType&gt;             &lt;PolicyType&gt;POLICY_MERCHANT_NAVY&lt;/PolicyType&gt;&lt;/Row&gt;</v>
      </c>
      <c r="AI46" s="172" t="str">
        <f t="shared" si="28"/>
        <v>&lt;Row&gt;&lt;Flavor&gt;8&lt;/Flavor&gt;    &lt;FlavorType&gt;FLAVOR_NAVAL_GROWTH&lt;/FlavorType&gt;             &lt;PolicyType&gt;POLICY_PATENT_LAW&lt;/PolicyType&gt;&lt;/Row&gt;</v>
      </c>
      <c r="AJ46" s="172" t="str">
        <f t="shared" si="28"/>
        <v>&lt;Row&gt;&lt;Flavor&gt;8&lt;/Flavor&gt;    &lt;FlavorType&gt;FLAVOR_NAVAL_GROWTH&lt;/FlavorType&gt;             &lt;PolicyType&gt;POLICY_COMMERCE_FINISHER&lt;/PolicyType&gt;&lt;/Row&gt;</v>
      </c>
      <c r="AK46" s="172" t="str">
        <f t="shared" si="28"/>
        <v/>
      </c>
      <c r="AL46" s="172" t="str">
        <f t="shared" si="28"/>
        <v/>
      </c>
      <c r="AM46" s="172" t="str">
        <f t="shared" si="28"/>
        <v/>
      </c>
      <c r="AN46" s="172" t="str">
        <f t="shared" si="28"/>
        <v/>
      </c>
      <c r="AO46" s="172" t="str">
        <f t="shared" si="28"/>
        <v/>
      </c>
      <c r="AP46" s="172" t="str">
        <f t="shared" si="28"/>
        <v/>
      </c>
      <c r="AQ46" s="172" t="str">
        <f t="shared" si="28"/>
        <v/>
      </c>
      <c r="AR46" s="172" t="str">
        <f t="shared" si="28"/>
        <v/>
      </c>
      <c r="AS46" s="172" t="str">
        <f t="shared" si="28"/>
        <v/>
      </c>
      <c r="AT46" s="172" t="str">
        <f t="shared" si="28"/>
        <v/>
      </c>
      <c r="AU46" s="172" t="str">
        <f t="shared" si="28"/>
        <v/>
      </c>
      <c r="AV46" s="172" t="str">
        <f t="shared" si="28"/>
        <v/>
      </c>
      <c r="AW46" s="172" t="str">
        <f t="shared" si="28"/>
        <v/>
      </c>
      <c r="AX46" s="172" t="str">
        <f t="shared" si="28"/>
        <v/>
      </c>
      <c r="AY46" s="172" t="str">
        <f t="shared" si="28"/>
        <v>&lt;Row&gt;&lt;Flavor&gt;4&lt;/Flavor&gt;    &lt;FlavorType&gt;FLAVOR_NAVAL_GROWTH&lt;/FlavorType&gt;             &lt;PolicyType&gt;POLICY_RATIONALISM&lt;/PolicyType&gt;&lt;/Row&gt;</v>
      </c>
      <c r="AZ46" s="172" t="str">
        <f t="shared" si="28"/>
        <v/>
      </c>
      <c r="BA46" s="172" t="str">
        <f t="shared" si="28"/>
        <v/>
      </c>
      <c r="BB46" s="172" t="str">
        <f t="shared" si="28"/>
        <v>&lt;Row&gt;&lt;Flavor&gt;8&lt;/Flavor&gt;    &lt;FlavorType&gt;FLAVOR_NAVAL_GROWTH&lt;/FlavorType&gt;             &lt;PolicyType&gt;POLICY_FREE_THOUGHT&lt;/PolicyType&gt;&lt;/Row&gt;</v>
      </c>
      <c r="BC46" s="172" t="str">
        <f t="shared" si="28"/>
        <v/>
      </c>
      <c r="BD46" s="172" t="str">
        <f t="shared" si="28"/>
        <v/>
      </c>
      <c r="BE46" s="172" t="str">
        <f t="shared" si="28"/>
        <v/>
      </c>
      <c r="BF46" s="172" t="str">
        <f t="shared" si="28"/>
        <v/>
      </c>
      <c r="BG46" s="172" t="str">
        <f t="shared" si="28"/>
        <v/>
      </c>
      <c r="BH46" s="172" t="str">
        <f t="shared" si="28"/>
        <v/>
      </c>
      <c r="BI46" s="172" t="str">
        <f t="shared" si="28"/>
        <v/>
      </c>
      <c r="BJ46" s="172" t="str">
        <f t="shared" si="28"/>
        <v/>
      </c>
      <c r="BK46" s="172" t="str">
        <f t="shared" si="28"/>
        <v/>
      </c>
      <c r="BL46" s="172" t="str">
        <f t="shared" si="28"/>
        <v/>
      </c>
      <c r="BM46" s="172" t="str">
        <f t="shared" si="28"/>
        <v/>
      </c>
      <c r="BN46" s="172" t="str">
        <f t="shared" ref="BN46:BS46" si="29">IF(BN12=0,"","&lt;Row&gt;&lt;Flavor&gt;"&amp;BN12&amp;"&lt;/Flavor&gt;"&amp;REPT(" ",5-LEN(BN12))&amp;"&lt;FlavorType&gt;FLAVOR_"&amp;$A12&amp;"&lt;/FlavorType&gt;"&amp;REPT(" ",25-LEN($A12))&amp;"&lt;PolicyType&gt;POLICY_"&amp;UPPER(BN$2)&amp;"&lt;/PolicyType&gt;&lt;/Row&gt;")</f>
        <v/>
      </c>
      <c r="BO46" s="172" t="str">
        <f t="shared" si="29"/>
        <v/>
      </c>
      <c r="BP46" s="172" t="str">
        <f t="shared" si="29"/>
        <v/>
      </c>
      <c r="BQ46" s="172" t="str">
        <f t="shared" si="29"/>
        <v/>
      </c>
      <c r="BR46" s="172" t="str">
        <f t="shared" si="29"/>
        <v/>
      </c>
      <c r="BS46" s="172" t="str">
        <f t="shared" si="29"/>
        <v/>
      </c>
    </row>
    <row r="47" spans="1:71" ht="13.7" customHeight="1" x14ac:dyDescent="0.2">
      <c r="B47" s="172" t="str">
        <f t="shared" ref="B47:AG47" si="30">IF(B13=0,"","&lt;Row&gt;&lt;Flavor&gt;"&amp;B13&amp;"&lt;/Flavor&gt;"&amp;REPT(" ",5-LEN(B13))&amp;"&lt;FlavorType&gt;FLAVOR_"&amp;$A13&amp;"&lt;/FlavorType&gt;"&amp;REPT(" ",25-LEN($A13))&amp;"&lt;PolicyType&gt;POLICY_"&amp;UPPER(B$2)&amp;"&lt;/PolicyType&gt;&lt;/Row&gt;")</f>
        <v/>
      </c>
      <c r="C47" s="172" t="str">
        <f t="shared" si="30"/>
        <v/>
      </c>
      <c r="D47" s="172" t="str">
        <f t="shared" si="30"/>
        <v/>
      </c>
      <c r="E47" s="172" t="str">
        <f t="shared" si="30"/>
        <v/>
      </c>
      <c r="F47" s="172" t="str">
        <f t="shared" si="30"/>
        <v/>
      </c>
      <c r="G47" s="172" t="str">
        <f t="shared" si="30"/>
        <v/>
      </c>
      <c r="H47" s="172" t="str">
        <f t="shared" si="30"/>
        <v/>
      </c>
      <c r="I47" s="172" t="str">
        <f t="shared" si="30"/>
        <v/>
      </c>
      <c r="J47" s="172" t="str">
        <f t="shared" si="30"/>
        <v/>
      </c>
      <c r="K47" s="172" t="str">
        <f t="shared" si="30"/>
        <v/>
      </c>
      <c r="L47" s="172" t="str">
        <f t="shared" si="30"/>
        <v/>
      </c>
      <c r="M47" s="172" t="str">
        <f t="shared" si="30"/>
        <v/>
      </c>
      <c r="N47" s="172" t="str">
        <f t="shared" si="30"/>
        <v/>
      </c>
      <c r="O47" s="172" t="str">
        <f t="shared" si="30"/>
        <v/>
      </c>
      <c r="P47" s="172" t="str">
        <f t="shared" si="30"/>
        <v/>
      </c>
      <c r="Q47" s="172" t="str">
        <f t="shared" si="30"/>
        <v/>
      </c>
      <c r="R47" s="172" t="str">
        <f t="shared" si="30"/>
        <v/>
      </c>
      <c r="S47" s="172" t="str">
        <f t="shared" si="30"/>
        <v/>
      </c>
      <c r="T47" s="172" t="str">
        <f t="shared" si="30"/>
        <v/>
      </c>
      <c r="U47" s="172" t="str">
        <f t="shared" si="30"/>
        <v/>
      </c>
      <c r="V47" s="172" t="str">
        <f t="shared" si="30"/>
        <v/>
      </c>
      <c r="W47" s="172" t="str">
        <f t="shared" si="30"/>
        <v/>
      </c>
      <c r="X47" s="172" t="str">
        <f t="shared" si="30"/>
        <v/>
      </c>
      <c r="Y47" s="172" t="str">
        <f t="shared" si="30"/>
        <v/>
      </c>
      <c r="Z47" s="172" t="str">
        <f t="shared" si="30"/>
        <v/>
      </c>
      <c r="AA47" s="172" t="str">
        <f t="shared" si="30"/>
        <v/>
      </c>
      <c r="AB47" s="172" t="str">
        <f t="shared" si="30"/>
        <v/>
      </c>
      <c r="AC47" s="172" t="str">
        <f t="shared" si="30"/>
        <v/>
      </c>
      <c r="AD47" s="172" t="str">
        <f t="shared" si="30"/>
        <v/>
      </c>
      <c r="AE47" s="172" t="str">
        <f t="shared" si="30"/>
        <v/>
      </c>
      <c r="AF47" s="172" t="str">
        <f t="shared" si="30"/>
        <v/>
      </c>
      <c r="AG47" s="172" t="str">
        <f t="shared" si="30"/>
        <v/>
      </c>
      <c r="AH47" s="172" t="str">
        <f t="shared" ref="AH47:BM47" si="31">IF(AH13=0,"","&lt;Row&gt;&lt;Flavor&gt;"&amp;AH13&amp;"&lt;/Flavor&gt;"&amp;REPT(" ",5-LEN(AH13))&amp;"&lt;FlavorType&gt;FLAVOR_"&amp;$A13&amp;"&lt;/FlavorType&gt;"&amp;REPT(" ",25-LEN($A13))&amp;"&lt;PolicyType&gt;POLICY_"&amp;UPPER(AH$2)&amp;"&lt;/PolicyType&gt;&lt;/Row&gt;")</f>
        <v>&lt;Row&gt;&lt;Flavor&gt;16&lt;/Flavor&gt;   &lt;FlavorType&gt;FLAVOR_NAVAL_TILE_IMPROVEMENT&lt;/FlavorType&gt;   &lt;PolicyType&gt;POLICY_MERCHANT_NAVY&lt;/PolicyType&gt;&lt;/Row&gt;</v>
      </c>
      <c r="AI47" s="172" t="str">
        <f t="shared" si="31"/>
        <v/>
      </c>
      <c r="AJ47" s="172" t="str">
        <f t="shared" si="31"/>
        <v/>
      </c>
      <c r="AK47" s="172" t="str">
        <f t="shared" si="31"/>
        <v/>
      </c>
      <c r="AL47" s="172" t="str">
        <f t="shared" si="31"/>
        <v/>
      </c>
      <c r="AM47" s="172" t="str">
        <f t="shared" si="31"/>
        <v/>
      </c>
      <c r="AN47" s="172" t="str">
        <f t="shared" si="31"/>
        <v/>
      </c>
      <c r="AO47" s="172" t="str">
        <f t="shared" si="31"/>
        <v/>
      </c>
      <c r="AP47" s="172" t="str">
        <f t="shared" si="31"/>
        <v/>
      </c>
      <c r="AQ47" s="172" t="str">
        <f t="shared" si="31"/>
        <v/>
      </c>
      <c r="AR47" s="172" t="str">
        <f t="shared" si="31"/>
        <v/>
      </c>
      <c r="AS47" s="172" t="str">
        <f t="shared" si="31"/>
        <v/>
      </c>
      <c r="AT47" s="172" t="str">
        <f t="shared" si="31"/>
        <v/>
      </c>
      <c r="AU47" s="172" t="str">
        <f t="shared" si="31"/>
        <v/>
      </c>
      <c r="AV47" s="172" t="str">
        <f t="shared" si="31"/>
        <v/>
      </c>
      <c r="AW47" s="172" t="str">
        <f t="shared" si="31"/>
        <v/>
      </c>
      <c r="AX47" s="172" t="str">
        <f t="shared" si="31"/>
        <v/>
      </c>
      <c r="AY47" s="172" t="str">
        <f t="shared" si="31"/>
        <v/>
      </c>
      <c r="AZ47" s="172" t="str">
        <f t="shared" si="31"/>
        <v/>
      </c>
      <c r="BA47" s="172" t="str">
        <f t="shared" si="31"/>
        <v/>
      </c>
      <c r="BB47" s="172" t="str">
        <f t="shared" si="31"/>
        <v/>
      </c>
      <c r="BC47" s="172" t="str">
        <f t="shared" si="31"/>
        <v/>
      </c>
      <c r="BD47" s="172" t="str">
        <f t="shared" si="31"/>
        <v/>
      </c>
      <c r="BE47" s="172" t="str">
        <f t="shared" si="31"/>
        <v/>
      </c>
      <c r="BF47" s="172" t="str">
        <f t="shared" si="31"/>
        <v/>
      </c>
      <c r="BG47" s="172" t="str">
        <f t="shared" si="31"/>
        <v/>
      </c>
      <c r="BH47" s="172" t="str">
        <f t="shared" si="31"/>
        <v/>
      </c>
      <c r="BI47" s="172" t="str">
        <f t="shared" si="31"/>
        <v/>
      </c>
      <c r="BJ47" s="172" t="str">
        <f t="shared" si="31"/>
        <v/>
      </c>
      <c r="BK47" s="172" t="str">
        <f t="shared" si="31"/>
        <v/>
      </c>
      <c r="BL47" s="172" t="str">
        <f t="shared" si="31"/>
        <v/>
      </c>
      <c r="BM47" s="172" t="str">
        <f t="shared" si="31"/>
        <v/>
      </c>
      <c r="BN47" s="172" t="str">
        <f t="shared" ref="BN47:BS47" si="32">IF(BN13=0,"","&lt;Row&gt;&lt;Flavor&gt;"&amp;BN13&amp;"&lt;/Flavor&gt;"&amp;REPT(" ",5-LEN(BN13))&amp;"&lt;FlavorType&gt;FLAVOR_"&amp;$A13&amp;"&lt;/FlavorType&gt;"&amp;REPT(" ",25-LEN($A13))&amp;"&lt;PolicyType&gt;POLICY_"&amp;UPPER(BN$2)&amp;"&lt;/PolicyType&gt;&lt;/Row&gt;")</f>
        <v/>
      </c>
      <c r="BO47" s="172" t="str">
        <f t="shared" si="32"/>
        <v/>
      </c>
      <c r="BP47" s="172" t="str">
        <f t="shared" si="32"/>
        <v/>
      </c>
      <c r="BQ47" s="172" t="str">
        <f t="shared" si="32"/>
        <v/>
      </c>
      <c r="BR47" s="172" t="str">
        <f t="shared" si="32"/>
        <v/>
      </c>
      <c r="BS47" s="172" t="str">
        <f t="shared" si="32"/>
        <v/>
      </c>
    </row>
    <row r="48" spans="1:71" ht="13.7" customHeight="1" x14ac:dyDescent="0.2">
      <c r="B48" s="172" t="str">
        <f t="shared" ref="B48:AG48" si="33">IF(B14=0,"","&lt;Row&gt;&lt;Flavor&gt;"&amp;B14&amp;"&lt;/Flavor&gt;"&amp;REPT(" ",5-LEN(B14))&amp;"&lt;FlavorType&gt;FLAVOR_"&amp;$A14&amp;"&lt;/FlavorType&gt;"&amp;REPT(" ",25-LEN($A14))&amp;"&lt;PolicyType&gt;POLICY_"&amp;UPPER(B$2)&amp;"&lt;/PolicyType&gt;&lt;/Row&gt;")</f>
        <v/>
      </c>
      <c r="C48" s="172" t="str">
        <f t="shared" si="33"/>
        <v/>
      </c>
      <c r="D48" s="172" t="str">
        <f t="shared" si="33"/>
        <v/>
      </c>
      <c r="E48" s="172" t="str">
        <f t="shared" si="33"/>
        <v/>
      </c>
      <c r="F48" s="172" t="str">
        <f t="shared" si="33"/>
        <v/>
      </c>
      <c r="G48" s="172" t="str">
        <f t="shared" si="33"/>
        <v/>
      </c>
      <c r="H48" s="172" t="str">
        <f t="shared" si="33"/>
        <v/>
      </c>
      <c r="I48" s="172" t="str">
        <f t="shared" si="33"/>
        <v/>
      </c>
      <c r="J48" s="172" t="str">
        <f t="shared" si="33"/>
        <v/>
      </c>
      <c r="K48" s="172" t="str">
        <f t="shared" si="33"/>
        <v/>
      </c>
      <c r="L48" s="172" t="str">
        <f t="shared" si="33"/>
        <v/>
      </c>
      <c r="M48" s="172" t="str">
        <f t="shared" si="33"/>
        <v/>
      </c>
      <c r="N48" s="172" t="str">
        <f t="shared" si="33"/>
        <v/>
      </c>
      <c r="O48" s="172" t="str">
        <f t="shared" si="33"/>
        <v/>
      </c>
      <c r="P48" s="172" t="str">
        <f t="shared" si="33"/>
        <v/>
      </c>
      <c r="Q48" s="172" t="str">
        <f t="shared" si="33"/>
        <v/>
      </c>
      <c r="R48" s="172" t="str">
        <f t="shared" si="33"/>
        <v/>
      </c>
      <c r="S48" s="172" t="str">
        <f t="shared" si="33"/>
        <v/>
      </c>
      <c r="T48" s="172" t="str">
        <f t="shared" si="33"/>
        <v/>
      </c>
      <c r="U48" s="172" t="str">
        <f t="shared" si="33"/>
        <v/>
      </c>
      <c r="V48" s="172" t="str">
        <f t="shared" si="33"/>
        <v/>
      </c>
      <c r="W48" s="172" t="str">
        <f t="shared" si="33"/>
        <v/>
      </c>
      <c r="X48" s="172" t="str">
        <f t="shared" si="33"/>
        <v/>
      </c>
      <c r="Y48" s="172" t="str">
        <f t="shared" si="33"/>
        <v/>
      </c>
      <c r="Z48" s="172" t="str">
        <f t="shared" si="33"/>
        <v/>
      </c>
      <c r="AA48" s="172" t="str">
        <f t="shared" si="33"/>
        <v/>
      </c>
      <c r="AB48" s="172" t="str">
        <f t="shared" si="33"/>
        <v/>
      </c>
      <c r="AC48" s="172" t="str">
        <f t="shared" si="33"/>
        <v/>
      </c>
      <c r="AD48" s="172" t="str">
        <f t="shared" si="33"/>
        <v/>
      </c>
      <c r="AE48" s="172" t="str">
        <f t="shared" si="33"/>
        <v/>
      </c>
      <c r="AF48" s="172" t="str">
        <f t="shared" si="33"/>
        <v/>
      </c>
      <c r="AG48" s="172" t="str">
        <f t="shared" si="33"/>
        <v/>
      </c>
      <c r="AH48" s="172" t="str">
        <f t="shared" ref="AH48:BM48" si="34">IF(AH14=0,"","&lt;Row&gt;&lt;Flavor&gt;"&amp;AH14&amp;"&lt;/Flavor&gt;"&amp;REPT(" ",5-LEN(AH14))&amp;"&lt;FlavorType&gt;FLAVOR_"&amp;$A14&amp;"&lt;/FlavorType&gt;"&amp;REPT(" ",25-LEN($A14))&amp;"&lt;PolicyType&gt;POLICY_"&amp;UPPER(AH$2)&amp;"&lt;/PolicyType&gt;&lt;/Row&gt;")</f>
        <v/>
      </c>
      <c r="AI48" s="172" t="str">
        <f t="shared" si="34"/>
        <v/>
      </c>
      <c r="AJ48" s="172" t="str">
        <f t="shared" si="34"/>
        <v/>
      </c>
      <c r="AK48" s="172" t="str">
        <f t="shared" si="34"/>
        <v/>
      </c>
      <c r="AL48" s="172" t="str">
        <f t="shared" si="34"/>
        <v/>
      </c>
      <c r="AM48" s="172" t="str">
        <f t="shared" si="34"/>
        <v/>
      </c>
      <c r="AN48" s="172" t="str">
        <f t="shared" si="34"/>
        <v/>
      </c>
      <c r="AO48" s="172" t="str">
        <f t="shared" si="34"/>
        <v/>
      </c>
      <c r="AP48" s="172" t="str">
        <f t="shared" si="34"/>
        <v/>
      </c>
      <c r="AQ48" s="172" t="str">
        <f t="shared" si="34"/>
        <v/>
      </c>
      <c r="AR48" s="172" t="str">
        <f t="shared" si="34"/>
        <v/>
      </c>
      <c r="AS48" s="172" t="str">
        <f t="shared" si="34"/>
        <v/>
      </c>
      <c r="AT48" s="172" t="str">
        <f t="shared" si="34"/>
        <v/>
      </c>
      <c r="AU48" s="172" t="str">
        <f t="shared" si="34"/>
        <v/>
      </c>
      <c r="AV48" s="172" t="str">
        <f t="shared" si="34"/>
        <v/>
      </c>
      <c r="AW48" s="172" t="str">
        <f t="shared" si="34"/>
        <v/>
      </c>
      <c r="AX48" s="172" t="str">
        <f t="shared" si="34"/>
        <v/>
      </c>
      <c r="AY48" s="172" t="str">
        <f t="shared" si="34"/>
        <v/>
      </c>
      <c r="AZ48" s="172" t="str">
        <f t="shared" si="34"/>
        <v/>
      </c>
      <c r="BA48" s="172" t="str">
        <f t="shared" si="34"/>
        <v/>
      </c>
      <c r="BB48" s="172" t="str">
        <f t="shared" si="34"/>
        <v/>
      </c>
      <c r="BC48" s="172" t="str">
        <f t="shared" si="34"/>
        <v/>
      </c>
      <c r="BD48" s="172" t="str">
        <f t="shared" si="34"/>
        <v/>
      </c>
      <c r="BE48" s="172" t="str">
        <f t="shared" si="34"/>
        <v/>
      </c>
      <c r="BF48" s="172" t="str">
        <f t="shared" si="34"/>
        <v/>
      </c>
      <c r="BG48" s="172" t="str">
        <f t="shared" si="34"/>
        <v/>
      </c>
      <c r="BH48" s="172" t="str">
        <f t="shared" si="34"/>
        <v/>
      </c>
      <c r="BI48" s="172" t="str">
        <f t="shared" si="34"/>
        <v/>
      </c>
      <c r="BJ48" s="172" t="str">
        <f t="shared" si="34"/>
        <v/>
      </c>
      <c r="BK48" s="172" t="str">
        <f t="shared" si="34"/>
        <v/>
      </c>
      <c r="BL48" s="172" t="str">
        <f t="shared" si="34"/>
        <v/>
      </c>
      <c r="BM48" s="172" t="str">
        <f t="shared" si="34"/>
        <v/>
      </c>
      <c r="BN48" s="172" t="str">
        <f t="shared" ref="BN48:BS48" si="35">IF(BN14=0,"","&lt;Row&gt;&lt;Flavor&gt;"&amp;BN14&amp;"&lt;/Flavor&gt;"&amp;REPT(" ",5-LEN(BN14))&amp;"&lt;FlavorType&gt;FLAVOR_"&amp;$A14&amp;"&lt;/FlavorType&gt;"&amp;REPT(" ",25-LEN($A14))&amp;"&lt;PolicyType&gt;POLICY_"&amp;UPPER(BN$2)&amp;"&lt;/PolicyType&gt;&lt;/Row&gt;")</f>
        <v/>
      </c>
      <c r="BO48" s="172" t="str">
        <f t="shared" si="35"/>
        <v/>
      </c>
      <c r="BP48" s="172" t="str">
        <f t="shared" si="35"/>
        <v/>
      </c>
      <c r="BQ48" s="172" t="str">
        <f t="shared" si="35"/>
        <v/>
      </c>
      <c r="BR48" s="172" t="str">
        <f t="shared" si="35"/>
        <v/>
      </c>
      <c r="BS48" s="172" t="str">
        <f t="shared" si="35"/>
        <v/>
      </c>
    </row>
    <row r="49" spans="2:71" ht="13.7" customHeight="1" x14ac:dyDescent="0.2">
      <c r="B49" s="172" t="str">
        <f t="shared" ref="B49:AG49" si="36">IF(B15=0,"","&lt;Row&gt;&lt;Flavor&gt;"&amp;B15&amp;"&lt;/Flavor&gt;"&amp;REPT(" ",5-LEN(B15))&amp;"&lt;FlavorType&gt;FLAVOR_"&amp;$A15&amp;"&lt;/FlavorType&gt;"&amp;REPT(" ",25-LEN($A15))&amp;"&lt;PolicyType&gt;POLICY_"&amp;UPPER(B$2)&amp;"&lt;/PolicyType&gt;&lt;/Row&gt;")</f>
        <v/>
      </c>
      <c r="C49" s="172" t="str">
        <f t="shared" si="36"/>
        <v/>
      </c>
      <c r="D49" s="172" t="str">
        <f t="shared" si="36"/>
        <v/>
      </c>
      <c r="E49" s="172" t="str">
        <f t="shared" si="36"/>
        <v/>
      </c>
      <c r="F49" s="172" t="str">
        <f t="shared" si="36"/>
        <v/>
      </c>
      <c r="G49" s="172" t="str">
        <f t="shared" si="36"/>
        <v/>
      </c>
      <c r="H49" s="172" t="str">
        <f t="shared" si="36"/>
        <v/>
      </c>
      <c r="I49" s="172" t="str">
        <f t="shared" si="36"/>
        <v/>
      </c>
      <c r="J49" s="172" t="str">
        <f t="shared" si="36"/>
        <v/>
      </c>
      <c r="K49" s="172" t="str">
        <f t="shared" si="36"/>
        <v/>
      </c>
      <c r="L49" s="172" t="str">
        <f t="shared" si="36"/>
        <v/>
      </c>
      <c r="M49" s="172" t="str">
        <f t="shared" si="36"/>
        <v/>
      </c>
      <c r="N49" s="172" t="str">
        <f t="shared" si="36"/>
        <v/>
      </c>
      <c r="O49" s="172" t="str">
        <f t="shared" si="36"/>
        <v/>
      </c>
      <c r="P49" s="172" t="str">
        <f t="shared" si="36"/>
        <v/>
      </c>
      <c r="Q49" s="172" t="str">
        <f t="shared" si="36"/>
        <v/>
      </c>
      <c r="R49" s="172" t="str">
        <f t="shared" si="36"/>
        <v/>
      </c>
      <c r="S49" s="172" t="str">
        <f t="shared" si="36"/>
        <v/>
      </c>
      <c r="T49" s="172" t="str">
        <f t="shared" si="36"/>
        <v/>
      </c>
      <c r="U49" s="172" t="str">
        <f t="shared" si="36"/>
        <v/>
      </c>
      <c r="V49" s="172" t="str">
        <f t="shared" si="36"/>
        <v/>
      </c>
      <c r="W49" s="172" t="str">
        <f t="shared" si="36"/>
        <v/>
      </c>
      <c r="X49" s="172" t="str">
        <f t="shared" si="36"/>
        <v/>
      </c>
      <c r="Y49" s="172" t="str">
        <f t="shared" si="36"/>
        <v/>
      </c>
      <c r="Z49" s="172" t="str">
        <f t="shared" si="36"/>
        <v/>
      </c>
      <c r="AA49" s="172" t="str">
        <f t="shared" si="36"/>
        <v/>
      </c>
      <c r="AB49" s="172" t="str">
        <f t="shared" si="36"/>
        <v/>
      </c>
      <c r="AC49" s="172" t="str">
        <f t="shared" si="36"/>
        <v/>
      </c>
      <c r="AD49" s="172" t="str">
        <f t="shared" si="36"/>
        <v/>
      </c>
      <c r="AE49" s="172" t="str">
        <f t="shared" si="36"/>
        <v/>
      </c>
      <c r="AF49" s="172" t="str">
        <f t="shared" si="36"/>
        <v/>
      </c>
      <c r="AG49" s="172" t="str">
        <f t="shared" si="36"/>
        <v/>
      </c>
      <c r="AH49" s="172" t="str">
        <f t="shared" ref="AH49:BM49" si="37">IF(AH15=0,"","&lt;Row&gt;&lt;Flavor&gt;"&amp;AH15&amp;"&lt;/Flavor&gt;"&amp;REPT(" ",5-LEN(AH15))&amp;"&lt;FlavorType&gt;FLAVOR_"&amp;$A15&amp;"&lt;/FlavorType&gt;"&amp;REPT(" ",25-LEN($A15))&amp;"&lt;PolicyType&gt;POLICY_"&amp;UPPER(AH$2)&amp;"&lt;/PolicyType&gt;&lt;/Row&gt;")</f>
        <v/>
      </c>
      <c r="AI49" s="172" t="str">
        <f t="shared" si="37"/>
        <v/>
      </c>
      <c r="AJ49" s="172" t="str">
        <f t="shared" si="37"/>
        <v/>
      </c>
      <c r="AK49" s="172" t="str">
        <f t="shared" si="37"/>
        <v/>
      </c>
      <c r="AL49" s="172" t="str">
        <f t="shared" si="37"/>
        <v/>
      </c>
      <c r="AM49" s="172" t="str">
        <f t="shared" si="37"/>
        <v/>
      </c>
      <c r="AN49" s="172" t="str">
        <f t="shared" si="37"/>
        <v/>
      </c>
      <c r="AO49" s="172" t="str">
        <f t="shared" si="37"/>
        <v/>
      </c>
      <c r="AP49" s="172" t="str">
        <f t="shared" si="37"/>
        <v/>
      </c>
      <c r="AQ49" s="172" t="str">
        <f t="shared" si="37"/>
        <v/>
      </c>
      <c r="AR49" s="172" t="str">
        <f t="shared" si="37"/>
        <v/>
      </c>
      <c r="AS49" s="172" t="str">
        <f t="shared" si="37"/>
        <v/>
      </c>
      <c r="AT49" s="172" t="str">
        <f t="shared" si="37"/>
        <v/>
      </c>
      <c r="AU49" s="172" t="str">
        <f t="shared" si="37"/>
        <v/>
      </c>
      <c r="AV49" s="172" t="str">
        <f t="shared" si="37"/>
        <v/>
      </c>
      <c r="AW49" s="172" t="str">
        <f t="shared" si="37"/>
        <v/>
      </c>
      <c r="AX49" s="172" t="str">
        <f t="shared" si="37"/>
        <v/>
      </c>
      <c r="AY49" s="172" t="str">
        <f t="shared" si="37"/>
        <v/>
      </c>
      <c r="AZ49" s="172" t="str">
        <f t="shared" si="37"/>
        <v/>
      </c>
      <c r="BA49" s="172" t="str">
        <f t="shared" si="37"/>
        <v/>
      </c>
      <c r="BB49" s="172" t="str">
        <f t="shared" si="37"/>
        <v/>
      </c>
      <c r="BC49" s="172" t="str">
        <f t="shared" si="37"/>
        <v/>
      </c>
      <c r="BD49" s="172" t="str">
        <f t="shared" si="37"/>
        <v/>
      </c>
      <c r="BE49" s="172" t="str">
        <f t="shared" si="37"/>
        <v/>
      </c>
      <c r="BF49" s="172" t="str">
        <f t="shared" si="37"/>
        <v/>
      </c>
      <c r="BG49" s="172" t="str">
        <f t="shared" si="37"/>
        <v/>
      </c>
      <c r="BH49" s="172" t="str">
        <f t="shared" si="37"/>
        <v/>
      </c>
      <c r="BI49" s="172" t="str">
        <f t="shared" si="37"/>
        <v/>
      </c>
      <c r="BJ49" s="172" t="str">
        <f t="shared" si="37"/>
        <v/>
      </c>
      <c r="BK49" s="172" t="str">
        <f t="shared" si="37"/>
        <v/>
      </c>
      <c r="BL49" s="172" t="str">
        <f t="shared" si="37"/>
        <v/>
      </c>
      <c r="BM49" s="172" t="str">
        <f t="shared" si="37"/>
        <v/>
      </c>
      <c r="BN49" s="172" t="str">
        <f t="shared" ref="BN49:BS49" si="38">IF(BN15=0,"","&lt;Row&gt;&lt;Flavor&gt;"&amp;BN15&amp;"&lt;/Flavor&gt;"&amp;REPT(" ",5-LEN(BN15))&amp;"&lt;FlavorType&gt;FLAVOR_"&amp;$A15&amp;"&lt;/FlavorType&gt;"&amp;REPT(" ",25-LEN($A15))&amp;"&lt;PolicyType&gt;POLICY_"&amp;UPPER(BN$2)&amp;"&lt;/PolicyType&gt;&lt;/Row&gt;")</f>
        <v/>
      </c>
      <c r="BO49" s="172" t="str">
        <f t="shared" si="38"/>
        <v/>
      </c>
      <c r="BP49" s="172" t="str">
        <f t="shared" si="38"/>
        <v/>
      </c>
      <c r="BQ49" s="172" t="str">
        <f t="shared" si="38"/>
        <v/>
      </c>
      <c r="BR49" s="172" t="str">
        <f t="shared" si="38"/>
        <v/>
      </c>
      <c r="BS49" s="172" t="str">
        <f t="shared" si="38"/>
        <v/>
      </c>
    </row>
    <row r="50" spans="2:71" ht="13.7" customHeight="1" x14ac:dyDescent="0.2">
      <c r="B50" s="172" t="str">
        <f t="shared" ref="B50:AG50" si="39">IF(B16=0,"","&lt;Row&gt;&lt;Flavor&gt;"&amp;B16&amp;"&lt;/Flavor&gt;"&amp;REPT(" ",5-LEN(B16))&amp;"&lt;FlavorType&gt;FLAVOR_"&amp;$A16&amp;"&lt;/FlavorType&gt;"&amp;REPT(" ",25-LEN($A16))&amp;"&lt;PolicyType&gt;POLICY_"&amp;UPPER(B$2)&amp;"&lt;/PolicyType&gt;&lt;/Row&gt;")</f>
        <v>&lt;Row&gt;&lt;Flavor&gt;16&lt;/Flavor&gt;   &lt;FlavorType&gt;FLAVOR_CITY_DEFENSE&lt;/FlavorType&gt;             &lt;PolicyType&gt;POLICY_LIBERTY&lt;/PolicyType&gt;&lt;/Row&gt;</v>
      </c>
      <c r="C50" s="172" t="str">
        <f t="shared" si="39"/>
        <v/>
      </c>
      <c r="D50" s="172" t="str">
        <f t="shared" si="39"/>
        <v/>
      </c>
      <c r="E50" s="172" t="str">
        <f t="shared" si="39"/>
        <v/>
      </c>
      <c r="F50" s="172" t="str">
        <f t="shared" si="39"/>
        <v>&lt;Row&gt;&lt;Flavor&gt;16&lt;/Flavor&gt;   &lt;FlavorType&gt;FLAVOR_CITY_DEFENSE&lt;/FlavorType&gt;             &lt;PolicyType&gt;POLICY_REPUBLIC&lt;/PolicyType&gt;&lt;/Row&gt;</v>
      </c>
      <c r="G50" s="172" t="str">
        <f t="shared" si="39"/>
        <v/>
      </c>
      <c r="H50" s="172" t="str">
        <f t="shared" si="39"/>
        <v/>
      </c>
      <c r="I50" s="172" t="str">
        <f t="shared" si="39"/>
        <v>&lt;Row&gt;&lt;Flavor&gt;16&lt;/Flavor&gt;   &lt;FlavorType&gt;FLAVOR_CITY_DEFENSE&lt;/FlavorType&gt;             &lt;PolicyType&gt;POLICY_TRADITION&lt;/PolicyType&gt;&lt;/Row&gt;</v>
      </c>
      <c r="J50" s="172" t="str">
        <f t="shared" si="39"/>
        <v/>
      </c>
      <c r="K50" s="172" t="str">
        <f t="shared" si="39"/>
        <v/>
      </c>
      <c r="L50" s="172" t="str">
        <f t="shared" si="39"/>
        <v>&lt;Row&gt;&lt;Flavor&gt;4&lt;/Flavor&gt;    &lt;FlavorType&gt;FLAVOR_CITY_DEFENSE&lt;/FlavorType&gt;             &lt;PolicyType&gt;POLICY_LANDED_ELITE&lt;/PolicyType&gt;&lt;/Row&gt;</v>
      </c>
      <c r="M50" s="172" t="str">
        <f t="shared" si="39"/>
        <v/>
      </c>
      <c r="N50" s="172" t="str">
        <f t="shared" si="39"/>
        <v>&lt;Row&gt;&lt;Flavor&gt;16&lt;/Flavor&gt;   &lt;FlavorType&gt;FLAVOR_CITY_DEFENSE&lt;/FlavorType&gt;             &lt;PolicyType&gt;POLICY_OLIGARCHY&lt;/PolicyType&gt;&lt;/Row&gt;</v>
      </c>
      <c r="O50" s="172" t="str">
        <f t="shared" si="39"/>
        <v/>
      </c>
      <c r="P50" s="172" t="str">
        <f t="shared" si="39"/>
        <v/>
      </c>
      <c r="Q50" s="172" t="str">
        <f t="shared" si="39"/>
        <v/>
      </c>
      <c r="R50" s="172" t="str">
        <f t="shared" si="39"/>
        <v/>
      </c>
      <c r="S50" s="172" t="str">
        <f t="shared" si="39"/>
        <v/>
      </c>
      <c r="T50" s="172" t="str">
        <f t="shared" si="39"/>
        <v/>
      </c>
      <c r="U50" s="172" t="str">
        <f t="shared" si="39"/>
        <v/>
      </c>
      <c r="V50" s="172" t="str">
        <f t="shared" si="39"/>
        <v/>
      </c>
      <c r="W50" s="172" t="str">
        <f t="shared" si="39"/>
        <v/>
      </c>
      <c r="X50" s="172" t="str">
        <f t="shared" si="39"/>
        <v/>
      </c>
      <c r="Y50" s="172" t="str">
        <f t="shared" si="39"/>
        <v/>
      </c>
      <c r="Z50" s="172" t="str">
        <f t="shared" si="39"/>
        <v/>
      </c>
      <c r="AA50" s="172" t="str">
        <f t="shared" si="39"/>
        <v/>
      </c>
      <c r="AB50" s="172" t="str">
        <f t="shared" si="39"/>
        <v/>
      </c>
      <c r="AC50" s="172" t="str">
        <f t="shared" si="39"/>
        <v/>
      </c>
      <c r="AD50" s="172" t="str">
        <f t="shared" si="39"/>
        <v/>
      </c>
      <c r="AE50" s="172" t="str">
        <f t="shared" si="39"/>
        <v/>
      </c>
      <c r="AF50" s="172" t="str">
        <f t="shared" si="39"/>
        <v/>
      </c>
      <c r="AG50" s="172" t="str">
        <f t="shared" si="39"/>
        <v/>
      </c>
      <c r="AH50" s="172" t="str">
        <f t="shared" ref="AH50:BM50" si="40">IF(AH16=0,"","&lt;Row&gt;&lt;Flavor&gt;"&amp;AH16&amp;"&lt;/Flavor&gt;"&amp;REPT(" ",5-LEN(AH16))&amp;"&lt;FlavorType&gt;FLAVOR_"&amp;$A16&amp;"&lt;/FlavorType&gt;"&amp;REPT(" ",25-LEN($A16))&amp;"&lt;PolicyType&gt;POLICY_"&amp;UPPER(AH$2)&amp;"&lt;/PolicyType&gt;&lt;/Row&gt;")</f>
        <v/>
      </c>
      <c r="AI50" s="172" t="str">
        <f t="shared" si="40"/>
        <v/>
      </c>
      <c r="AJ50" s="172" t="str">
        <f t="shared" si="40"/>
        <v/>
      </c>
      <c r="AK50" s="172" t="str">
        <f t="shared" si="40"/>
        <v/>
      </c>
      <c r="AL50" s="172" t="str">
        <f t="shared" si="40"/>
        <v/>
      </c>
      <c r="AM50" s="172" t="str">
        <f t="shared" si="40"/>
        <v/>
      </c>
      <c r="AN50" s="172" t="str">
        <f t="shared" si="40"/>
        <v/>
      </c>
      <c r="AO50" s="172" t="str">
        <f t="shared" si="40"/>
        <v/>
      </c>
      <c r="AP50" s="172" t="str">
        <f t="shared" si="40"/>
        <v/>
      </c>
      <c r="AQ50" s="172" t="str">
        <f t="shared" si="40"/>
        <v/>
      </c>
      <c r="AR50" s="172" t="str">
        <f t="shared" si="40"/>
        <v/>
      </c>
      <c r="AS50" s="172" t="str">
        <f t="shared" si="40"/>
        <v/>
      </c>
      <c r="AT50" s="172" t="str">
        <f t="shared" si="40"/>
        <v/>
      </c>
      <c r="AU50" s="172" t="str">
        <f t="shared" si="40"/>
        <v/>
      </c>
      <c r="AV50" s="172" t="str">
        <f t="shared" si="40"/>
        <v/>
      </c>
      <c r="AW50" s="172" t="str">
        <f t="shared" si="40"/>
        <v/>
      </c>
      <c r="AX50" s="172" t="str">
        <f t="shared" si="40"/>
        <v/>
      </c>
      <c r="AY50" s="172" t="str">
        <f t="shared" si="40"/>
        <v/>
      </c>
      <c r="AZ50" s="172" t="str">
        <f t="shared" si="40"/>
        <v/>
      </c>
      <c r="BA50" s="172" t="str">
        <f t="shared" si="40"/>
        <v/>
      </c>
      <c r="BB50" s="172" t="str">
        <f t="shared" si="40"/>
        <v/>
      </c>
      <c r="BC50" s="172" t="str">
        <f t="shared" si="40"/>
        <v/>
      </c>
      <c r="BD50" s="172" t="str">
        <f t="shared" si="40"/>
        <v/>
      </c>
      <c r="BE50" s="172" t="str">
        <f t="shared" si="40"/>
        <v/>
      </c>
      <c r="BF50" s="172" t="str">
        <f t="shared" si="40"/>
        <v/>
      </c>
      <c r="BG50" s="172" t="str">
        <f t="shared" si="40"/>
        <v/>
      </c>
      <c r="BH50" s="172" t="str">
        <f t="shared" si="40"/>
        <v/>
      </c>
      <c r="BI50" s="172" t="str">
        <f t="shared" si="40"/>
        <v/>
      </c>
      <c r="BJ50" s="172" t="str">
        <f t="shared" si="40"/>
        <v/>
      </c>
      <c r="BK50" s="172" t="str">
        <f t="shared" si="40"/>
        <v/>
      </c>
      <c r="BL50" s="172" t="str">
        <f t="shared" si="40"/>
        <v/>
      </c>
      <c r="BM50" s="172" t="str">
        <f t="shared" si="40"/>
        <v>&lt;Row&gt;&lt;Flavor&gt;16&lt;/Flavor&gt;   &lt;FlavorType&gt;FLAVOR_CITY_DEFENSE&lt;/FlavorType&gt;             &lt;PolicyType&gt;POLICY_FREEDOM&lt;/PolicyType&gt;&lt;/Row&gt;</v>
      </c>
      <c r="BN50" s="172" t="str">
        <f t="shared" ref="BN50:BS50" si="41">IF(BN16=0,"","&lt;Row&gt;&lt;Flavor&gt;"&amp;BN16&amp;"&lt;/Flavor&gt;"&amp;REPT(" ",5-LEN(BN16))&amp;"&lt;FlavorType&gt;FLAVOR_"&amp;$A16&amp;"&lt;/FlavorType&gt;"&amp;REPT(" ",25-LEN($A16))&amp;"&lt;PolicyType&gt;POLICY_"&amp;UPPER(BN$2)&amp;"&lt;/PolicyType&gt;&lt;/Row&gt;")</f>
        <v/>
      </c>
      <c r="BO50" s="172" t="str">
        <f t="shared" si="41"/>
        <v/>
      </c>
      <c r="BP50" s="172" t="str">
        <f t="shared" si="41"/>
        <v/>
      </c>
      <c r="BQ50" s="172" t="str">
        <f t="shared" si="41"/>
        <v/>
      </c>
      <c r="BR50" s="172" t="str">
        <f t="shared" si="41"/>
        <v/>
      </c>
      <c r="BS50" s="172" t="str">
        <f t="shared" si="41"/>
        <v/>
      </c>
    </row>
    <row r="51" spans="2:71" ht="13.7" customHeight="1" x14ac:dyDescent="0.2">
      <c r="B51" s="172" t="str">
        <f t="shared" ref="B51:AG51" si="42">IF(B17=0,"","&lt;Row&gt;&lt;Flavor&gt;"&amp;B17&amp;"&lt;/Flavor&gt;"&amp;REPT(" ",5-LEN(B17))&amp;"&lt;FlavorType&gt;FLAVOR_"&amp;$A17&amp;"&lt;/FlavorType&gt;"&amp;REPT(" ",25-LEN($A17))&amp;"&lt;PolicyType&gt;POLICY_"&amp;UPPER(B$2)&amp;"&lt;/PolicyType&gt;&lt;/Row&gt;")</f>
        <v>&lt;Row&gt;&lt;Flavor&gt;16&lt;/Flavor&gt;   &lt;FlavorType&gt;FLAVOR_EXPANSION&lt;/FlavorType&gt;                &lt;PolicyType&gt;POLICY_LIBERTY&lt;/PolicyType&gt;&lt;/Row&gt;</v>
      </c>
      <c r="C51" s="172" t="str">
        <f t="shared" si="42"/>
        <v>&lt;Row&gt;&lt;Flavor&gt;16&lt;/Flavor&gt;   &lt;FlavorType&gt;FLAVOR_EXPANSION&lt;/FlavorType&gt;                &lt;PolicyType&gt;POLICY_COLLECTIVE_RULE&lt;/PolicyType&gt;&lt;/Row&gt;</v>
      </c>
      <c r="D51" s="172" t="str">
        <f t="shared" si="42"/>
        <v>&lt;Row&gt;&lt;Flavor&gt;8&lt;/Flavor&gt;    &lt;FlavorType&gt;FLAVOR_EXPANSION&lt;/FlavorType&gt;                &lt;PolicyType&gt;POLICY_MERITOCRACY&lt;/PolicyType&gt;&lt;/Row&gt;</v>
      </c>
      <c r="E51" s="172" t="str">
        <f t="shared" si="42"/>
        <v>&lt;Row&gt;&lt;Flavor&gt;8&lt;/Flavor&gt;    &lt;FlavorType&gt;FLAVOR_EXPANSION&lt;/FlavorType&gt;                &lt;PolicyType&gt;POLICY_CITIZENSHIP&lt;/PolicyType&gt;&lt;/Row&gt;</v>
      </c>
      <c r="F51" s="172" t="str">
        <f t="shared" si="42"/>
        <v>&lt;Row&gt;&lt;Flavor&gt;8&lt;/Flavor&gt;    &lt;FlavorType&gt;FLAVOR_EXPANSION&lt;/FlavorType&gt;                &lt;PolicyType&gt;POLICY_REPUBLIC&lt;/PolicyType&gt;&lt;/Row&gt;</v>
      </c>
      <c r="G51" s="172" t="str">
        <f t="shared" si="42"/>
        <v>&lt;Row&gt;&lt;Flavor&gt;8&lt;/Flavor&gt;    &lt;FlavorType&gt;FLAVOR_EXPANSION&lt;/FlavorType&gt;                &lt;PolicyType&gt;POLICY_REPRESENTATION&lt;/PolicyType&gt;&lt;/Row&gt;</v>
      </c>
      <c r="H51" s="172" t="str">
        <f t="shared" si="42"/>
        <v>&lt;Row&gt;&lt;Flavor&gt;8&lt;/Flavor&gt;    &lt;FlavorType&gt;FLAVOR_EXPANSION&lt;/FlavorType&gt;                &lt;PolicyType&gt;POLICY_LIBERTY_FINISHER&lt;/PolicyType&gt;&lt;/Row&gt;</v>
      </c>
      <c r="I51" s="172" t="str">
        <f t="shared" si="42"/>
        <v/>
      </c>
      <c r="J51" s="172" t="str">
        <f t="shared" si="42"/>
        <v/>
      </c>
      <c r="K51" s="172" t="str">
        <f t="shared" si="42"/>
        <v/>
      </c>
      <c r="L51" s="172" t="str">
        <f t="shared" si="42"/>
        <v/>
      </c>
      <c r="M51" s="172" t="str">
        <f t="shared" si="42"/>
        <v/>
      </c>
      <c r="N51" s="172" t="str">
        <f t="shared" si="42"/>
        <v/>
      </c>
      <c r="O51" s="172" t="str">
        <f t="shared" si="42"/>
        <v/>
      </c>
      <c r="P51" s="172" t="str">
        <f t="shared" si="42"/>
        <v/>
      </c>
      <c r="Q51" s="172" t="str">
        <f t="shared" si="42"/>
        <v/>
      </c>
      <c r="R51" s="172" t="str">
        <f t="shared" si="42"/>
        <v/>
      </c>
      <c r="S51" s="172" t="str">
        <f t="shared" si="42"/>
        <v/>
      </c>
      <c r="T51" s="172" t="str">
        <f t="shared" si="42"/>
        <v/>
      </c>
      <c r="U51" s="172" t="str">
        <f t="shared" si="42"/>
        <v/>
      </c>
      <c r="V51" s="172" t="str">
        <f t="shared" si="42"/>
        <v/>
      </c>
      <c r="W51" s="172" t="str">
        <f t="shared" si="42"/>
        <v/>
      </c>
      <c r="X51" s="172" t="str">
        <f t="shared" si="42"/>
        <v/>
      </c>
      <c r="Y51" s="172" t="str">
        <f t="shared" si="42"/>
        <v/>
      </c>
      <c r="Z51" s="172" t="str">
        <f t="shared" si="42"/>
        <v/>
      </c>
      <c r="AA51" s="172" t="str">
        <f t="shared" si="42"/>
        <v/>
      </c>
      <c r="AB51" s="172" t="str">
        <f t="shared" si="42"/>
        <v/>
      </c>
      <c r="AC51" s="172" t="str">
        <f t="shared" si="42"/>
        <v/>
      </c>
      <c r="AD51" s="172" t="str">
        <f t="shared" si="42"/>
        <v>&lt;Row&gt;&lt;Flavor&gt;8&lt;/Flavor&gt;    &lt;FlavorType&gt;FLAVOR_EXPANSION&lt;/FlavorType&gt;                &lt;PolicyType&gt;POLICY_COMMERCE&lt;/PolicyType&gt;&lt;/Row&gt;</v>
      </c>
      <c r="AE51" s="172" t="str">
        <f t="shared" si="42"/>
        <v>&lt;Row&gt;&lt;Flavor&gt;8&lt;/Flavor&gt;    &lt;FlavorType&gt;FLAVOR_EXPANSION&lt;/FlavorType&gt;                &lt;PolicyType&gt;POLICY_MERCANTILISM&lt;/PolicyType&gt;&lt;/Row&gt;</v>
      </c>
      <c r="AF51" s="172" t="str">
        <f t="shared" si="42"/>
        <v>&lt;Row&gt;&lt;Flavor&gt;4&lt;/Flavor&gt;    &lt;FlavorType&gt;FLAVOR_EXPANSION&lt;/FlavorType&gt;                &lt;PolicyType&gt;POLICY_TRADE_UNIONS&lt;/PolicyType&gt;&lt;/Row&gt;</v>
      </c>
      <c r="AG51" s="172" t="str">
        <f t="shared" si="42"/>
        <v>&lt;Row&gt;&lt;Flavor&gt;4&lt;/Flavor&gt;    &lt;FlavorType&gt;FLAVOR_EXPANSION&lt;/FlavorType&gt;                &lt;PolicyType&gt;POLICY_PROTECTIONISM&lt;/PolicyType&gt;&lt;/Row&gt;</v>
      </c>
      <c r="AH51" s="172" t="str">
        <f t="shared" ref="AH51:BM51" si="43">IF(AH17=0,"","&lt;Row&gt;&lt;Flavor&gt;"&amp;AH17&amp;"&lt;/Flavor&gt;"&amp;REPT(" ",5-LEN(AH17))&amp;"&lt;FlavorType&gt;FLAVOR_"&amp;$A17&amp;"&lt;/FlavorType&gt;"&amp;REPT(" ",25-LEN($A17))&amp;"&lt;PolicyType&gt;POLICY_"&amp;UPPER(AH$2)&amp;"&lt;/PolicyType&gt;&lt;/Row&gt;")</f>
        <v>&lt;Row&gt;&lt;Flavor&gt;4&lt;/Flavor&gt;    &lt;FlavorType&gt;FLAVOR_EXPANSION&lt;/FlavorType&gt;                &lt;PolicyType&gt;POLICY_MERCHANT_NAVY&lt;/PolicyType&gt;&lt;/Row&gt;</v>
      </c>
      <c r="AI51" s="172" t="str">
        <f t="shared" si="43"/>
        <v>&lt;Row&gt;&lt;Flavor&gt;4&lt;/Flavor&gt;    &lt;FlavorType&gt;FLAVOR_EXPANSION&lt;/FlavorType&gt;                &lt;PolicyType&gt;POLICY_PATENT_LAW&lt;/PolicyType&gt;&lt;/Row&gt;</v>
      </c>
      <c r="AJ51" s="172" t="str">
        <f t="shared" si="43"/>
        <v>&lt;Row&gt;&lt;Flavor&gt;16&lt;/Flavor&gt;   &lt;FlavorType&gt;FLAVOR_EXPANSION&lt;/FlavorType&gt;                &lt;PolicyType&gt;POLICY_COMMERCE_FINISHER&lt;/PolicyType&gt;&lt;/Row&gt;</v>
      </c>
      <c r="AK51" s="172" t="str">
        <f t="shared" si="43"/>
        <v/>
      </c>
      <c r="AL51" s="172" t="str">
        <f t="shared" si="43"/>
        <v/>
      </c>
      <c r="AM51" s="172" t="str">
        <f t="shared" si="43"/>
        <v/>
      </c>
      <c r="AN51" s="172" t="str">
        <f t="shared" si="43"/>
        <v/>
      </c>
      <c r="AO51" s="172" t="str">
        <f t="shared" si="43"/>
        <v/>
      </c>
      <c r="AP51" s="172" t="str">
        <f t="shared" si="43"/>
        <v/>
      </c>
      <c r="AQ51" s="172" t="str">
        <f t="shared" si="43"/>
        <v/>
      </c>
      <c r="AR51" s="172" t="str">
        <f t="shared" si="43"/>
        <v/>
      </c>
      <c r="AS51" s="172" t="str">
        <f t="shared" si="43"/>
        <v/>
      </c>
      <c r="AT51" s="172" t="str">
        <f t="shared" si="43"/>
        <v/>
      </c>
      <c r="AU51" s="172" t="str">
        <f t="shared" si="43"/>
        <v/>
      </c>
      <c r="AV51" s="172" t="str">
        <f t="shared" si="43"/>
        <v/>
      </c>
      <c r="AW51" s="172" t="str">
        <f t="shared" si="43"/>
        <v/>
      </c>
      <c r="AX51" s="172" t="str">
        <f t="shared" si="43"/>
        <v/>
      </c>
      <c r="AY51" s="172" t="str">
        <f t="shared" si="43"/>
        <v/>
      </c>
      <c r="AZ51" s="172" t="str">
        <f t="shared" si="43"/>
        <v/>
      </c>
      <c r="BA51" s="172" t="str">
        <f t="shared" si="43"/>
        <v/>
      </c>
      <c r="BB51" s="172" t="str">
        <f t="shared" si="43"/>
        <v/>
      </c>
      <c r="BC51" s="172" t="str">
        <f t="shared" si="43"/>
        <v/>
      </c>
      <c r="BD51" s="172" t="str">
        <f t="shared" si="43"/>
        <v/>
      </c>
      <c r="BE51" s="172" t="str">
        <f t="shared" si="43"/>
        <v/>
      </c>
      <c r="BF51" s="172" t="str">
        <f t="shared" si="43"/>
        <v>&lt;Row&gt;&lt;Flavor&gt;4&lt;/Flavor&gt;    &lt;FlavorType&gt;FLAVOR_EXPANSION&lt;/FlavorType&gt;                &lt;PolicyType&gt;POLICY_AUTOCRACY&lt;/PolicyType&gt;&lt;/Row&gt;</v>
      </c>
      <c r="BG51" s="172" t="str">
        <f t="shared" si="43"/>
        <v>&lt;Row&gt;&lt;Flavor&gt;4&lt;/Flavor&gt;    &lt;FlavorType&gt;FLAVOR_EXPANSION&lt;/FlavorType&gt;                &lt;PolicyType&gt;POLICY_POLICE_STATE&lt;/PolicyType&gt;&lt;/Row&gt;</v>
      </c>
      <c r="BH51" s="172" t="str">
        <f t="shared" si="43"/>
        <v>&lt;Row&gt;&lt;Flavor&gt;4&lt;/Flavor&gt;    &lt;FlavorType&gt;FLAVOR_EXPANSION&lt;/FlavorType&gt;                &lt;PolicyType&gt;POLICY_MILITARISM&lt;/PolicyType&gt;&lt;/Row&gt;</v>
      </c>
      <c r="BI51" s="172" t="str">
        <f t="shared" si="43"/>
        <v>&lt;Row&gt;&lt;Flavor&gt;4&lt;/Flavor&gt;    &lt;FlavorType&gt;FLAVOR_EXPANSION&lt;/FlavorType&gt;                &lt;PolicyType&gt;POLICY_POPULISM&lt;/PolicyType&gt;&lt;/Row&gt;</v>
      </c>
      <c r="BJ51" s="172" t="str">
        <f t="shared" si="43"/>
        <v>&lt;Row&gt;&lt;Flavor&gt;4&lt;/Flavor&gt;    &lt;FlavorType&gt;FLAVOR_EXPANSION&lt;/FlavorType&gt;                &lt;PolicyType&gt;POLICY_FASCISM&lt;/PolicyType&gt;&lt;/Row&gt;</v>
      </c>
      <c r="BK51" s="172" t="str">
        <f t="shared" si="43"/>
        <v>&lt;Row&gt;&lt;Flavor&gt;4&lt;/Flavor&gt;    &lt;FlavorType&gt;FLAVOR_EXPANSION&lt;/FlavorType&gt;                &lt;PolicyType&gt;POLICY_CONSCRIPTION&lt;/PolicyType&gt;&lt;/Row&gt;</v>
      </c>
      <c r="BL51" s="172" t="str">
        <f t="shared" si="43"/>
        <v>&lt;Row&gt;&lt;Flavor&gt;4&lt;/Flavor&gt;    &lt;FlavorType&gt;FLAVOR_EXPANSION&lt;/FlavorType&gt;                &lt;PolicyType&gt;POLICY_AUTOCRACY_FINISHER&lt;/PolicyType&gt;&lt;/Row&gt;</v>
      </c>
      <c r="BM51" s="172" t="str">
        <f t="shared" si="43"/>
        <v/>
      </c>
      <c r="BN51" s="172" t="str">
        <f t="shared" ref="BN51:BS51" si="44">IF(BN17=0,"","&lt;Row&gt;&lt;Flavor&gt;"&amp;BN17&amp;"&lt;/Flavor&gt;"&amp;REPT(" ",5-LEN(BN17))&amp;"&lt;FlavorType&gt;FLAVOR_"&amp;$A17&amp;"&lt;/FlavorType&gt;"&amp;REPT(" ",25-LEN($A17))&amp;"&lt;PolicyType&gt;POLICY_"&amp;UPPER(BN$2)&amp;"&lt;/PolicyType&gt;&lt;/Row&gt;")</f>
        <v/>
      </c>
      <c r="BO51" s="172" t="str">
        <f t="shared" si="44"/>
        <v/>
      </c>
      <c r="BP51" s="172" t="str">
        <f t="shared" si="44"/>
        <v/>
      </c>
      <c r="BQ51" s="172" t="str">
        <f t="shared" si="44"/>
        <v/>
      </c>
      <c r="BR51" s="172" t="str">
        <f t="shared" si="44"/>
        <v/>
      </c>
      <c r="BS51" s="172" t="str">
        <f t="shared" si="44"/>
        <v/>
      </c>
    </row>
    <row r="52" spans="2:71" ht="13.7" customHeight="1" x14ac:dyDescent="0.2">
      <c r="B52" s="172" t="str">
        <f t="shared" ref="B52:AG52" si="45">IF(B18=0,"","&lt;Row&gt;&lt;Flavor&gt;"&amp;B18&amp;"&lt;/Flavor&gt;"&amp;REPT(" ",5-LEN(B18))&amp;"&lt;FlavorType&gt;FLAVOR_"&amp;$A18&amp;"&lt;/FlavorType&gt;"&amp;REPT(" ",25-LEN($A18))&amp;"&lt;PolicyType&gt;POLICY_"&amp;UPPER(B$2)&amp;"&lt;/PolicyType&gt;&lt;/Row&gt;")</f>
        <v/>
      </c>
      <c r="C52" s="172" t="str">
        <f t="shared" si="45"/>
        <v/>
      </c>
      <c r="D52" s="172" t="str">
        <f t="shared" si="45"/>
        <v/>
      </c>
      <c r="E52" s="172" t="str">
        <f t="shared" si="45"/>
        <v/>
      </c>
      <c r="F52" s="172" t="str">
        <f t="shared" si="45"/>
        <v/>
      </c>
      <c r="G52" s="172" t="str">
        <f t="shared" si="45"/>
        <v/>
      </c>
      <c r="H52" s="172" t="str">
        <f t="shared" si="45"/>
        <v/>
      </c>
      <c r="I52" s="172" t="str">
        <f t="shared" si="45"/>
        <v/>
      </c>
      <c r="J52" s="172" t="str">
        <f t="shared" si="45"/>
        <v/>
      </c>
      <c r="K52" s="172" t="str">
        <f t="shared" si="45"/>
        <v>&lt;Row&gt;&lt;Flavor&gt;16&lt;/Flavor&gt;   &lt;FlavorType&gt;FLAVOR_SCIENCE&lt;/FlavorType&gt;                  &lt;PolicyType&gt;POLICY_MONARCHY&lt;/PolicyType&gt;&lt;/Row&gt;</v>
      </c>
      <c r="L52" s="172" t="str">
        <f t="shared" si="45"/>
        <v/>
      </c>
      <c r="M52" s="172" t="str">
        <f t="shared" si="45"/>
        <v/>
      </c>
      <c r="N52" s="172" t="str">
        <f t="shared" si="45"/>
        <v/>
      </c>
      <c r="O52" s="172" t="str">
        <f t="shared" si="45"/>
        <v/>
      </c>
      <c r="P52" s="172" t="str">
        <f t="shared" si="45"/>
        <v/>
      </c>
      <c r="Q52" s="172" t="str">
        <f t="shared" si="45"/>
        <v/>
      </c>
      <c r="R52" s="172" t="str">
        <f t="shared" si="45"/>
        <v/>
      </c>
      <c r="S52" s="172" t="str">
        <f t="shared" si="45"/>
        <v/>
      </c>
      <c r="T52" s="172" t="str">
        <f t="shared" si="45"/>
        <v/>
      </c>
      <c r="U52" s="172" t="str">
        <f t="shared" si="45"/>
        <v/>
      </c>
      <c r="V52" s="172" t="str">
        <f t="shared" si="45"/>
        <v/>
      </c>
      <c r="W52" s="172" t="str">
        <f t="shared" si="45"/>
        <v/>
      </c>
      <c r="X52" s="172" t="str">
        <f t="shared" si="45"/>
        <v/>
      </c>
      <c r="Y52" s="172" t="str">
        <f t="shared" si="45"/>
        <v/>
      </c>
      <c r="Z52" s="172" t="str">
        <f t="shared" si="45"/>
        <v/>
      </c>
      <c r="AA52" s="172" t="str">
        <f t="shared" si="45"/>
        <v>&lt;Row&gt;&lt;Flavor&gt;4&lt;/Flavor&gt;    &lt;FlavorType&gt;FLAVOR_SCIENCE&lt;/FlavorType&gt;                  &lt;PolicyType&gt;POLICY_UNITY&lt;/PolicyType&gt;&lt;/Row&gt;</v>
      </c>
      <c r="AB52" s="172" t="str">
        <f t="shared" si="45"/>
        <v/>
      </c>
      <c r="AC52" s="172" t="str">
        <f t="shared" si="45"/>
        <v/>
      </c>
      <c r="AD52" s="172" t="str">
        <f t="shared" si="45"/>
        <v/>
      </c>
      <c r="AE52" s="172" t="str">
        <f t="shared" si="45"/>
        <v/>
      </c>
      <c r="AF52" s="172" t="str">
        <f t="shared" si="45"/>
        <v/>
      </c>
      <c r="AG52" s="172" t="str">
        <f t="shared" si="45"/>
        <v/>
      </c>
      <c r="AH52" s="172" t="str">
        <f t="shared" ref="AH52:BM52" si="46">IF(AH18=0,"","&lt;Row&gt;&lt;Flavor&gt;"&amp;AH18&amp;"&lt;/Flavor&gt;"&amp;REPT(" ",5-LEN(AH18))&amp;"&lt;FlavorType&gt;FLAVOR_"&amp;$A18&amp;"&lt;/FlavorType&gt;"&amp;REPT(" ",25-LEN($A18))&amp;"&lt;PolicyType&gt;POLICY_"&amp;UPPER(AH$2)&amp;"&lt;/PolicyType&gt;&lt;/Row&gt;")</f>
        <v/>
      </c>
      <c r="AI52" s="172" t="str">
        <f t="shared" si="46"/>
        <v/>
      </c>
      <c r="AJ52" s="172" t="str">
        <f t="shared" si="46"/>
        <v/>
      </c>
      <c r="AK52" s="172" t="str">
        <f t="shared" si="46"/>
        <v/>
      </c>
      <c r="AL52" s="172" t="str">
        <f t="shared" si="46"/>
        <v/>
      </c>
      <c r="AM52" s="172" t="str">
        <f t="shared" si="46"/>
        <v/>
      </c>
      <c r="AN52" s="172" t="str">
        <f t="shared" si="46"/>
        <v/>
      </c>
      <c r="AO52" s="172" t="str">
        <f t="shared" si="46"/>
        <v/>
      </c>
      <c r="AP52" s="172" t="str">
        <f t="shared" si="46"/>
        <v>&lt;Row&gt;&lt;Flavor&gt;16&lt;/Flavor&gt;   &lt;FlavorType&gt;FLAVOR_SCIENCE&lt;/FlavorType&gt;                  &lt;PolicyType&gt;POLICY_SCHOLASTICISM&lt;/PolicyType&gt;&lt;/Row&gt;</v>
      </c>
      <c r="AQ52" s="172" t="str">
        <f t="shared" si="46"/>
        <v/>
      </c>
      <c r="AR52" s="172" t="str">
        <f t="shared" si="46"/>
        <v/>
      </c>
      <c r="AS52" s="172" t="str">
        <f t="shared" si="46"/>
        <v/>
      </c>
      <c r="AT52" s="172" t="str">
        <f t="shared" si="46"/>
        <v/>
      </c>
      <c r="AU52" s="172" t="str">
        <f t="shared" si="46"/>
        <v/>
      </c>
      <c r="AV52" s="172" t="str">
        <f t="shared" si="46"/>
        <v>&lt;Row&gt;&lt;Flavor&gt;16&lt;/Flavor&gt;   &lt;FlavorType&gt;FLAVOR_SCIENCE&lt;/FlavorType&gt;                  &lt;PolicyType&gt;POLICY_COMMUNISM&lt;/PolicyType&gt;&lt;/Row&gt;</v>
      </c>
      <c r="AW52" s="172" t="str">
        <f t="shared" si="46"/>
        <v/>
      </c>
      <c r="AX52" s="172" t="str">
        <f t="shared" si="46"/>
        <v/>
      </c>
      <c r="AY52" s="172" t="str">
        <f t="shared" si="46"/>
        <v>&lt;Row&gt;&lt;Flavor&gt;16&lt;/Flavor&gt;   &lt;FlavorType&gt;FLAVOR_SCIENCE&lt;/FlavorType&gt;                  &lt;PolicyType&gt;POLICY_RATIONALISM&lt;/PolicyType&gt;&lt;/Row&gt;</v>
      </c>
      <c r="AZ52" s="172" t="str">
        <f t="shared" si="46"/>
        <v>&lt;Row&gt;&lt;Flavor&gt;16&lt;/Flavor&gt;   &lt;FlavorType&gt;FLAVOR_SCIENCE&lt;/FlavorType&gt;                  &lt;PolicyType&gt;POLICY_SCIENTIFIC_REVOLUTION&lt;/PolicyType&gt;&lt;/Row&gt;</v>
      </c>
      <c r="BA52" s="172" t="str">
        <f t="shared" si="46"/>
        <v>&lt;Row&gt;&lt;Flavor&gt;16&lt;/Flavor&gt;   &lt;FlavorType&gt;FLAVOR_SCIENCE&lt;/FlavorType&gt;                  &lt;PolicyType&gt;POLICY_SOVEREIGNTY&lt;/PolicyType&gt;&lt;/Row&gt;</v>
      </c>
      <c r="BB52" s="172" t="str">
        <f t="shared" si="46"/>
        <v>&lt;Row&gt;&lt;Flavor&gt;8&lt;/Flavor&gt;    &lt;FlavorType&gt;FLAVOR_SCIENCE&lt;/FlavorType&gt;                  &lt;PolicyType&gt;POLICY_FREE_THOUGHT&lt;/PolicyType&gt;&lt;/Row&gt;</v>
      </c>
      <c r="BC52" s="172" t="str">
        <f t="shared" si="46"/>
        <v>&lt;Row&gt;&lt;Flavor&gt;8&lt;/Flavor&gt;    &lt;FlavorType&gt;FLAVOR_SCIENCE&lt;/FlavorType&gt;                  &lt;PolicyType&gt;POLICY_HUMANISM&lt;/PolicyType&gt;&lt;/Row&gt;</v>
      </c>
      <c r="BD52" s="172" t="str">
        <f t="shared" si="46"/>
        <v>&lt;Row&gt;&lt;Flavor&gt;8&lt;/Flavor&gt;    &lt;FlavorType&gt;FLAVOR_SCIENCE&lt;/FlavorType&gt;                  &lt;PolicyType&gt;POLICY_SECULARISM&lt;/PolicyType&gt;&lt;/Row&gt;</v>
      </c>
      <c r="BE52" s="172" t="str">
        <f t="shared" si="46"/>
        <v>&lt;Row&gt;&lt;Flavor&gt;16&lt;/Flavor&gt;   &lt;FlavorType&gt;FLAVOR_SCIENCE&lt;/FlavorType&gt;                  &lt;PolicyType&gt;POLICY_RATIONALISM_FINISHER&lt;/PolicyType&gt;&lt;/Row&gt;</v>
      </c>
      <c r="BF52" s="172" t="str">
        <f t="shared" si="46"/>
        <v/>
      </c>
      <c r="BG52" s="172" t="str">
        <f t="shared" si="46"/>
        <v/>
      </c>
      <c r="BH52" s="172" t="str">
        <f t="shared" si="46"/>
        <v/>
      </c>
      <c r="BI52" s="172" t="str">
        <f t="shared" si="46"/>
        <v/>
      </c>
      <c r="BJ52" s="172" t="str">
        <f t="shared" si="46"/>
        <v/>
      </c>
      <c r="BK52" s="172" t="str">
        <f t="shared" si="46"/>
        <v/>
      </c>
      <c r="BL52" s="172" t="str">
        <f t="shared" si="46"/>
        <v/>
      </c>
      <c r="BM52" s="172" t="str">
        <f t="shared" si="46"/>
        <v/>
      </c>
      <c r="BN52" s="172" t="str">
        <f t="shared" ref="BN52:BS52" si="47">IF(BN18=0,"","&lt;Row&gt;&lt;Flavor&gt;"&amp;BN18&amp;"&lt;/Flavor&gt;"&amp;REPT(" ",5-LEN(BN18))&amp;"&lt;FlavorType&gt;FLAVOR_"&amp;$A18&amp;"&lt;/FlavorType&gt;"&amp;REPT(" ",25-LEN($A18))&amp;"&lt;PolicyType&gt;POLICY_"&amp;UPPER(BN$2)&amp;"&lt;/PolicyType&gt;&lt;/Row&gt;")</f>
        <v>&lt;Row&gt;&lt;Flavor&gt;16&lt;/Flavor&gt;   &lt;FlavorType&gt;FLAVOR_SCIENCE&lt;/FlavorType&gt;                  &lt;PolicyType&gt;POLICY_FREE_TRADE&lt;/PolicyType&gt;&lt;/Row&gt;</v>
      </c>
      <c r="BO52" s="172" t="str">
        <f t="shared" si="47"/>
        <v/>
      </c>
      <c r="BP52" s="172" t="str">
        <f t="shared" si="47"/>
        <v/>
      </c>
      <c r="BQ52" s="172" t="str">
        <f t="shared" si="47"/>
        <v/>
      </c>
      <c r="BR52" s="172" t="str">
        <f t="shared" si="47"/>
        <v/>
      </c>
      <c r="BS52" s="172" t="str">
        <f t="shared" si="47"/>
        <v/>
      </c>
    </row>
    <row r="53" spans="2:71" ht="13.7" customHeight="1" x14ac:dyDescent="0.2">
      <c r="B53" s="172" t="str">
        <f t="shared" ref="B53:AG53" si="48">IF(B19=0,"","&lt;Row&gt;&lt;Flavor&gt;"&amp;B19&amp;"&lt;/Flavor&gt;"&amp;REPT(" ",5-LEN(B19))&amp;"&lt;FlavorType&gt;FLAVOR_"&amp;$A19&amp;"&lt;/FlavorType&gt;"&amp;REPT(" ",25-LEN($A19))&amp;"&lt;PolicyType&gt;POLICY_"&amp;UPPER(B$2)&amp;"&lt;/PolicyType&gt;&lt;/Row&gt;")</f>
        <v>&lt;Row&gt;&lt;Flavor&gt;16&lt;/Flavor&gt;   &lt;FlavorType&gt;FLAVOR_CULTURE&lt;/FlavorType&gt;                  &lt;PolicyType&gt;POLICY_LIBERTY&lt;/PolicyType&gt;&lt;/Row&gt;</v>
      </c>
      <c r="C53" s="172" t="str">
        <f t="shared" si="48"/>
        <v>&lt;Row&gt;&lt;Flavor&gt;4&lt;/Flavor&gt;    &lt;FlavorType&gt;FLAVOR_CULTURE&lt;/FlavorType&gt;                  &lt;PolicyType&gt;POLICY_COLLECTIVE_RULE&lt;/PolicyType&gt;&lt;/Row&gt;</v>
      </c>
      <c r="D53" s="172" t="str">
        <f t="shared" si="48"/>
        <v>&lt;Row&gt;&lt;Flavor&gt;4&lt;/Flavor&gt;    &lt;FlavorType&gt;FLAVOR_CULTURE&lt;/FlavorType&gt;                  &lt;PolicyType&gt;POLICY_MERITOCRACY&lt;/PolicyType&gt;&lt;/Row&gt;</v>
      </c>
      <c r="E53" s="172" t="str">
        <f t="shared" si="48"/>
        <v>&lt;Row&gt;&lt;Flavor&gt;4&lt;/Flavor&gt;    &lt;FlavorType&gt;FLAVOR_CULTURE&lt;/FlavorType&gt;                  &lt;PolicyType&gt;POLICY_CITIZENSHIP&lt;/PolicyType&gt;&lt;/Row&gt;</v>
      </c>
      <c r="F53" s="172" t="str">
        <f t="shared" si="48"/>
        <v>&lt;Row&gt;&lt;Flavor&gt;4&lt;/Flavor&gt;    &lt;FlavorType&gt;FLAVOR_CULTURE&lt;/FlavorType&gt;                  &lt;PolicyType&gt;POLICY_REPUBLIC&lt;/PolicyType&gt;&lt;/Row&gt;</v>
      </c>
      <c r="G53" s="172" t="str">
        <f t="shared" si="48"/>
        <v>&lt;Row&gt;&lt;Flavor&gt;4&lt;/Flavor&gt;    &lt;FlavorType&gt;FLAVOR_CULTURE&lt;/FlavorType&gt;                  &lt;PolicyType&gt;POLICY_REPRESENTATION&lt;/PolicyType&gt;&lt;/Row&gt;</v>
      </c>
      <c r="H53" s="172" t="str">
        <f t="shared" si="48"/>
        <v>&lt;Row&gt;&lt;Flavor&gt;4&lt;/Flavor&gt;    &lt;FlavorType&gt;FLAVOR_CULTURE&lt;/FlavorType&gt;                  &lt;PolicyType&gt;POLICY_LIBERTY_FINISHER&lt;/PolicyType&gt;&lt;/Row&gt;</v>
      </c>
      <c r="I53" s="172" t="str">
        <f t="shared" si="48"/>
        <v>&lt;Row&gt;&lt;Flavor&gt;16&lt;/Flavor&gt;   &lt;FlavorType&gt;FLAVOR_CULTURE&lt;/FlavorType&gt;                  &lt;PolicyType&gt;POLICY_TRADITION&lt;/PolicyType&gt;&lt;/Row&gt;</v>
      </c>
      <c r="J53" s="172" t="str">
        <f t="shared" si="48"/>
        <v>&lt;Row&gt;&lt;Flavor&gt;16&lt;/Flavor&gt;   &lt;FlavorType&gt;FLAVOR_CULTURE&lt;/FlavorType&gt;                  &lt;PolicyType&gt;POLICY_CEREMONIAL_RITES&lt;/PolicyType&gt;&lt;/Row&gt;</v>
      </c>
      <c r="K53" s="172" t="str">
        <f t="shared" si="48"/>
        <v>&lt;Row&gt;&lt;Flavor&gt;16&lt;/Flavor&gt;   &lt;FlavorType&gt;FLAVOR_CULTURE&lt;/FlavorType&gt;                  &lt;PolicyType&gt;POLICY_MONARCHY&lt;/PolicyType&gt;&lt;/Row&gt;</v>
      </c>
      <c r="L53" s="172" t="str">
        <f t="shared" si="48"/>
        <v>&lt;Row&gt;&lt;Flavor&gt;4&lt;/Flavor&gt;    &lt;FlavorType&gt;FLAVOR_CULTURE&lt;/FlavorType&gt;                  &lt;PolicyType&gt;POLICY_LANDED_ELITE&lt;/PolicyType&gt;&lt;/Row&gt;</v>
      </c>
      <c r="M53" s="172" t="str">
        <f t="shared" si="48"/>
        <v>&lt;Row&gt;&lt;Flavor&gt;4&lt;/Flavor&gt;    &lt;FlavorType&gt;FLAVOR_CULTURE&lt;/FlavorType&gt;                  &lt;PolicyType&gt;POLICY_ARISTOCRACY&lt;/PolicyType&gt;&lt;/Row&gt;</v>
      </c>
      <c r="N53" s="172" t="str">
        <f t="shared" si="48"/>
        <v>&lt;Row&gt;&lt;Flavor&gt;4&lt;/Flavor&gt;    &lt;FlavorType&gt;FLAVOR_CULTURE&lt;/FlavorType&gt;                  &lt;PolicyType&gt;POLICY_OLIGARCHY&lt;/PolicyType&gt;&lt;/Row&gt;</v>
      </c>
      <c r="O53" s="172" t="str">
        <f t="shared" si="48"/>
        <v>&lt;Row&gt;&lt;Flavor&gt;4&lt;/Flavor&gt;    &lt;FlavorType&gt;FLAVOR_CULTURE&lt;/FlavorType&gt;                  &lt;PolicyType&gt;POLICY_TRADITION_FINISHER&lt;/PolicyType&gt;&lt;/Row&gt;</v>
      </c>
      <c r="P53" s="172" t="str">
        <f t="shared" si="48"/>
        <v/>
      </c>
      <c r="Q53" s="172" t="str">
        <f t="shared" si="48"/>
        <v/>
      </c>
      <c r="R53" s="172" t="str">
        <f t="shared" si="48"/>
        <v/>
      </c>
      <c r="S53" s="172" t="str">
        <f t="shared" si="48"/>
        <v>&lt;Row&gt;&lt;Flavor&gt;8&lt;/Flavor&gt;    &lt;FlavorType&gt;FLAVOR_CULTURE&lt;/FlavorType&gt;                  &lt;PolicyType&gt;POLICY_WAR_EPICS&lt;/PolicyType&gt;&lt;/Row&gt;</v>
      </c>
      <c r="T53" s="172" t="str">
        <f t="shared" si="48"/>
        <v/>
      </c>
      <c r="U53" s="172" t="str">
        <f t="shared" si="48"/>
        <v/>
      </c>
      <c r="V53" s="172" t="str">
        <f t="shared" si="48"/>
        <v>&lt;Row&gt;&lt;Flavor&gt;8&lt;/Flavor&gt;    &lt;FlavorType&gt;FLAVOR_CULTURE&lt;/FlavorType&gt;                  &lt;PolicyType&gt;POLICY_HONOR_FINISHER&lt;/PolicyType&gt;&lt;/Row&gt;</v>
      </c>
      <c r="W53" s="172" t="str">
        <f t="shared" si="48"/>
        <v>&lt;Row&gt;&lt;Flavor&gt;8&lt;/Flavor&gt;    &lt;FlavorType&gt;FLAVOR_CULTURE&lt;/FlavorType&gt;                  &lt;PolicyType&gt;POLICY_PIETY&lt;/PolicyType&gt;&lt;/Row&gt;</v>
      </c>
      <c r="X53" s="172" t="str">
        <f t="shared" si="48"/>
        <v>&lt;Row&gt;&lt;Flavor&gt;4&lt;/Flavor&gt;    &lt;FlavorType&gt;FLAVOR_CULTURE&lt;/FlavorType&gt;                  &lt;PolicyType&gt;POLICY_CHARITY&lt;/PolicyType&gt;&lt;/Row&gt;</v>
      </c>
      <c r="Y53" s="172" t="str">
        <f t="shared" si="48"/>
        <v>&lt;Row&gt;&lt;Flavor&gt;16&lt;/Flavor&gt;   &lt;FlavorType&gt;FLAVOR_CULTURE&lt;/FlavorType&gt;                  &lt;PolicyType&gt;POLICY_INSPIRATION&lt;/PolicyType&gt;&lt;/Row&gt;</v>
      </c>
      <c r="Z53" s="172" t="str">
        <f t="shared" si="48"/>
        <v>&lt;Row&gt;&lt;Flavor&gt;4&lt;/Flavor&gt;    &lt;FlavorType&gt;FLAVOR_CULTURE&lt;/FlavorType&gt;                  &lt;PolicyType&gt;POLICY_TOLERANCE&lt;/PolicyType&gt;&lt;/Row&gt;</v>
      </c>
      <c r="AA53" s="172" t="str">
        <f t="shared" si="48"/>
        <v>&lt;Row&gt;&lt;Flavor&gt;8&lt;/Flavor&gt;    &lt;FlavorType&gt;FLAVOR_CULTURE&lt;/FlavorType&gt;                  &lt;PolicyType&gt;POLICY_UNITY&lt;/PolicyType&gt;&lt;/Row&gt;</v>
      </c>
      <c r="AB53" s="172" t="str">
        <f t="shared" si="48"/>
        <v>&lt;Row&gt;&lt;Flavor&gt;4&lt;/Flavor&gt;    &lt;FlavorType&gt;FLAVOR_CULTURE&lt;/FlavorType&gt;                  &lt;PolicyType&gt;POLICY_DEVOTION&lt;/PolicyType&gt;&lt;/Row&gt;</v>
      </c>
      <c r="AC53" s="172" t="str">
        <f t="shared" si="48"/>
        <v>&lt;Row&gt;&lt;Flavor&gt;4&lt;/Flavor&gt;    &lt;FlavorType&gt;FLAVOR_CULTURE&lt;/FlavorType&gt;                  &lt;PolicyType&gt;POLICY_PIETY_FINISHER&lt;/PolicyType&gt;&lt;/Row&gt;</v>
      </c>
      <c r="AD53" s="172" t="str">
        <f t="shared" si="48"/>
        <v/>
      </c>
      <c r="AE53" s="172" t="str">
        <f t="shared" si="48"/>
        <v/>
      </c>
      <c r="AF53" s="172" t="str">
        <f t="shared" si="48"/>
        <v/>
      </c>
      <c r="AG53" s="172" t="str">
        <f t="shared" si="48"/>
        <v/>
      </c>
      <c r="AH53" s="172" t="str">
        <f t="shared" ref="AH53:BM53" si="49">IF(AH19=0,"","&lt;Row&gt;&lt;Flavor&gt;"&amp;AH19&amp;"&lt;/Flavor&gt;"&amp;REPT(" ",5-LEN(AH19))&amp;"&lt;FlavorType&gt;FLAVOR_"&amp;$A19&amp;"&lt;/FlavorType&gt;"&amp;REPT(" ",25-LEN($A19))&amp;"&lt;PolicyType&gt;POLICY_"&amp;UPPER(AH$2)&amp;"&lt;/PolicyType&gt;&lt;/Row&gt;")</f>
        <v>&lt;Row&gt;&lt;Flavor&gt;8&lt;/Flavor&gt;    &lt;FlavorType&gt;FLAVOR_CULTURE&lt;/FlavorType&gt;                  &lt;PolicyType&gt;POLICY_MERCHANT_NAVY&lt;/PolicyType&gt;&lt;/Row&gt;</v>
      </c>
      <c r="AI53" s="172" t="str">
        <f t="shared" si="49"/>
        <v/>
      </c>
      <c r="AJ53" s="172" t="str">
        <f t="shared" si="49"/>
        <v/>
      </c>
      <c r="AK53" s="172" t="str">
        <f t="shared" si="49"/>
        <v>&lt;Row&gt;&lt;Flavor&gt;2&lt;/Flavor&gt;    &lt;FlavorType&gt;FLAVOR_CULTURE&lt;/FlavorType&gt;                  &lt;PolicyType&gt;POLICY_PATRONAGE&lt;/PolicyType&gt;&lt;/Row&gt;</v>
      </c>
      <c r="AL53" s="172" t="str">
        <f t="shared" si="49"/>
        <v>&lt;Row&gt;&lt;Flavor&gt;2&lt;/Flavor&gt;    &lt;FlavorType&gt;FLAVOR_CULTURE&lt;/FlavorType&gt;                  &lt;PolicyType&gt;POLICY_PHILANTHROPY&lt;/PolicyType&gt;&lt;/Row&gt;</v>
      </c>
      <c r="AM53" s="172" t="str">
        <f t="shared" si="49"/>
        <v>&lt;Row&gt;&lt;Flavor&gt;2&lt;/Flavor&gt;    &lt;FlavorType&gt;FLAVOR_CULTURE&lt;/FlavorType&gt;                  &lt;PolicyType&gt;POLICY_CULTURAL_DIPLOMACY&lt;/PolicyType&gt;&lt;/Row&gt;</v>
      </c>
      <c r="AN53" s="172" t="str">
        <f t="shared" si="49"/>
        <v>&lt;Row&gt;&lt;Flavor&gt;2&lt;/Flavor&gt;    &lt;FlavorType&gt;FLAVOR_CULTURE&lt;/FlavorType&gt;                  &lt;PolicyType&gt;POLICY_AESTHETICS&lt;/PolicyType&gt;&lt;/Row&gt;</v>
      </c>
      <c r="AO53" s="172" t="str">
        <f t="shared" si="49"/>
        <v>&lt;Row&gt;&lt;Flavor&gt;2&lt;/Flavor&gt;    &lt;FlavorType&gt;FLAVOR_CULTURE&lt;/FlavorType&gt;                  &lt;PolicyType&gt;POLICY_EDUCATED_ELITE&lt;/PolicyType&gt;&lt;/Row&gt;</v>
      </c>
      <c r="AP53" s="172" t="str">
        <f t="shared" si="49"/>
        <v>&lt;Row&gt;&lt;Flavor&gt;2&lt;/Flavor&gt;    &lt;FlavorType&gt;FLAVOR_CULTURE&lt;/FlavorType&gt;                  &lt;PolicyType&gt;POLICY_SCHOLASTICISM&lt;/PolicyType&gt;&lt;/Row&gt;</v>
      </c>
      <c r="AQ53" s="172" t="str">
        <f t="shared" si="49"/>
        <v>&lt;Row&gt;&lt;Flavor&gt;2&lt;/Flavor&gt;    &lt;FlavorType&gt;FLAVOR_CULTURE&lt;/FlavorType&gt;                  &lt;PolicyType&gt;POLICY_PATRONAGE_FINISHER&lt;/PolicyType&gt;&lt;/Row&gt;</v>
      </c>
      <c r="AR53" s="172" t="str">
        <f t="shared" si="49"/>
        <v/>
      </c>
      <c r="AS53" s="172" t="str">
        <f t="shared" si="49"/>
        <v/>
      </c>
      <c r="AT53" s="172" t="str">
        <f t="shared" si="49"/>
        <v/>
      </c>
      <c r="AU53" s="172" t="str">
        <f t="shared" si="49"/>
        <v/>
      </c>
      <c r="AV53" s="172" t="str">
        <f t="shared" si="49"/>
        <v/>
      </c>
      <c r="AW53" s="172" t="str">
        <f t="shared" si="49"/>
        <v/>
      </c>
      <c r="AX53" s="172" t="str">
        <f t="shared" si="49"/>
        <v/>
      </c>
      <c r="AY53" s="172" t="str">
        <f t="shared" si="49"/>
        <v>&lt;Row&gt;&lt;Flavor&gt;2&lt;/Flavor&gt;    &lt;FlavorType&gt;FLAVOR_CULTURE&lt;/FlavorType&gt;                  &lt;PolicyType&gt;POLICY_RATIONALISM&lt;/PolicyType&gt;&lt;/Row&gt;</v>
      </c>
      <c r="AZ53" s="172" t="str">
        <f t="shared" si="49"/>
        <v>&lt;Row&gt;&lt;Flavor&gt;2&lt;/Flavor&gt;    &lt;FlavorType&gt;FLAVOR_CULTURE&lt;/FlavorType&gt;                  &lt;PolicyType&gt;POLICY_SCIENTIFIC_REVOLUTION&lt;/PolicyType&gt;&lt;/Row&gt;</v>
      </c>
      <c r="BA53" s="172" t="str">
        <f t="shared" si="49"/>
        <v>&lt;Row&gt;&lt;Flavor&gt;2&lt;/Flavor&gt;    &lt;FlavorType&gt;FLAVOR_CULTURE&lt;/FlavorType&gt;                  &lt;PolicyType&gt;POLICY_SOVEREIGNTY&lt;/PolicyType&gt;&lt;/Row&gt;</v>
      </c>
      <c r="BB53" s="172" t="str">
        <f t="shared" si="49"/>
        <v>&lt;Row&gt;&lt;Flavor&gt;2&lt;/Flavor&gt;    &lt;FlavorType&gt;FLAVOR_CULTURE&lt;/FlavorType&gt;                  &lt;PolicyType&gt;POLICY_FREE_THOUGHT&lt;/PolicyType&gt;&lt;/Row&gt;</v>
      </c>
      <c r="BC53" s="172" t="str">
        <f t="shared" si="49"/>
        <v>&lt;Row&gt;&lt;Flavor&gt;2&lt;/Flavor&gt;    &lt;FlavorType&gt;FLAVOR_CULTURE&lt;/FlavorType&gt;                  &lt;PolicyType&gt;POLICY_HUMANISM&lt;/PolicyType&gt;&lt;/Row&gt;</v>
      </c>
      <c r="BD53" s="172" t="str">
        <f t="shared" si="49"/>
        <v>&lt;Row&gt;&lt;Flavor&gt;2&lt;/Flavor&gt;    &lt;FlavorType&gt;FLAVOR_CULTURE&lt;/FlavorType&gt;                  &lt;PolicyType&gt;POLICY_SECULARISM&lt;/PolicyType&gt;&lt;/Row&gt;</v>
      </c>
      <c r="BE53" s="172" t="str">
        <f t="shared" si="49"/>
        <v>&lt;Row&gt;&lt;Flavor&gt;2&lt;/Flavor&gt;    &lt;FlavorType&gt;FLAVOR_CULTURE&lt;/FlavorType&gt;                  &lt;PolicyType&gt;POLICY_RATIONALISM_FINISHER&lt;/PolicyType&gt;&lt;/Row&gt;</v>
      </c>
      <c r="BF53" s="172" t="str">
        <f t="shared" si="49"/>
        <v/>
      </c>
      <c r="BG53" s="172" t="str">
        <f t="shared" si="49"/>
        <v/>
      </c>
      <c r="BH53" s="172" t="str">
        <f t="shared" si="49"/>
        <v/>
      </c>
      <c r="BI53" s="172" t="str">
        <f t="shared" si="49"/>
        <v/>
      </c>
      <c r="BJ53" s="172" t="str">
        <f t="shared" si="49"/>
        <v>&lt;Row&gt;&lt;Flavor&gt;8&lt;/Flavor&gt;    &lt;FlavorType&gt;FLAVOR_CULTURE&lt;/FlavorType&gt;                  &lt;PolicyType&gt;POLICY_FASCISM&lt;/PolicyType&gt;&lt;/Row&gt;</v>
      </c>
      <c r="BK53" s="172" t="str">
        <f t="shared" si="49"/>
        <v/>
      </c>
      <c r="BL53" s="172" t="str">
        <f t="shared" si="49"/>
        <v/>
      </c>
      <c r="BM53" s="172" t="str">
        <f t="shared" si="49"/>
        <v>&lt;Row&gt;&lt;Flavor&gt;8&lt;/Flavor&gt;    &lt;FlavorType&gt;FLAVOR_CULTURE&lt;/FlavorType&gt;                  &lt;PolicyType&gt;POLICY_FREEDOM&lt;/PolicyType&gt;&lt;/Row&gt;</v>
      </c>
      <c r="BN53" s="172" t="str">
        <f t="shared" ref="BN53:BS53" si="50">IF(BN19=0,"","&lt;Row&gt;&lt;Flavor&gt;"&amp;BN19&amp;"&lt;/Flavor&gt;"&amp;REPT(" ",5-LEN(BN19))&amp;"&lt;FlavorType&gt;FLAVOR_"&amp;$A19&amp;"&lt;/FlavorType&gt;"&amp;REPT(" ",25-LEN($A19))&amp;"&lt;PolicyType&gt;POLICY_"&amp;UPPER(BN$2)&amp;"&lt;/PolicyType&gt;&lt;/Row&gt;")</f>
        <v>&lt;Row&gt;&lt;Flavor&gt;4&lt;/Flavor&gt;    &lt;FlavorType&gt;FLAVOR_CULTURE&lt;/FlavorType&gt;                  &lt;PolicyType&gt;POLICY_FREE_TRADE&lt;/PolicyType&gt;&lt;/Row&gt;</v>
      </c>
      <c r="BO53" s="172" t="str">
        <f t="shared" si="50"/>
        <v>&lt;Row&gt;&lt;Flavor&gt;4&lt;/Flavor&gt;    &lt;FlavorType&gt;FLAVOR_CULTURE&lt;/FlavorType&gt;                  &lt;PolicyType&gt;POLICY_UNIVERSAL_SUFFRAGE&lt;/PolicyType&gt;&lt;/Row&gt;</v>
      </c>
      <c r="BP53" s="172" t="str">
        <f t="shared" si="50"/>
        <v>&lt;Row&gt;&lt;Flavor&gt;16&lt;/Flavor&gt;   &lt;FlavorType&gt;FLAVOR_CULTURE&lt;/FlavorType&gt;                  &lt;PolicyType&gt;POLICY_FREE_SPEECH&lt;/PolicyType&gt;&lt;/Row&gt;</v>
      </c>
      <c r="BQ53" s="172" t="str">
        <f t="shared" si="50"/>
        <v>&lt;Row&gt;&lt;Flavor&gt;4&lt;/Flavor&gt;    &lt;FlavorType&gt;FLAVOR_CULTURE&lt;/FlavorType&gt;                  &lt;PolicyType&gt;POLICY_DEMOCRACY&lt;/PolicyType&gt;&lt;/Row&gt;</v>
      </c>
      <c r="BR53" s="172" t="str">
        <f t="shared" si="50"/>
        <v>&lt;Row&gt;&lt;Flavor&gt;4&lt;/Flavor&gt;    &lt;FlavorType&gt;FLAVOR_CULTURE&lt;/FlavorType&gt;                  &lt;PolicyType&gt;POLICY_IMMIGRATION&lt;/PolicyType&gt;&lt;/Row&gt;</v>
      </c>
      <c r="BS53" s="172" t="str">
        <f t="shared" si="50"/>
        <v>&lt;Row&gt;&lt;Flavor&gt;4&lt;/Flavor&gt;    &lt;FlavorType&gt;FLAVOR_CULTURE&lt;/FlavorType&gt;                  &lt;PolicyType&gt;POLICY_FREEDOM_FINISHER&lt;/PolicyType&gt;&lt;/Row&gt;</v>
      </c>
    </row>
    <row r="54" spans="2:71" ht="13.7" customHeight="1" x14ac:dyDescent="0.2">
      <c r="B54" s="172" t="str">
        <f t="shared" ref="B54:AG54" si="51">IF(B20=0,"","&lt;Row&gt;&lt;Flavor&gt;"&amp;B20&amp;"&lt;/Flavor&gt;"&amp;REPT(" ",5-LEN(B20))&amp;"&lt;FlavorType&gt;FLAVOR_"&amp;$A20&amp;"&lt;/FlavorType&gt;"&amp;REPT(" ",25-LEN($A20))&amp;"&lt;PolicyType&gt;POLICY_"&amp;UPPER(B$2)&amp;"&lt;/PolicyType&gt;&lt;/Row&gt;")</f>
        <v>&lt;Row&gt;&lt;Flavor&gt;4&lt;/Flavor&gt;    &lt;FlavorType&gt;FLAVOR_HAPPINESS&lt;/FlavorType&gt;                &lt;PolicyType&gt;POLICY_LIBERTY&lt;/PolicyType&gt;&lt;/Row&gt;</v>
      </c>
      <c r="C54" s="172" t="str">
        <f t="shared" si="51"/>
        <v/>
      </c>
      <c r="D54" s="172" t="str">
        <f t="shared" si="51"/>
        <v>&lt;Row&gt;&lt;Flavor&gt;16&lt;/Flavor&gt;   &lt;FlavorType&gt;FLAVOR_HAPPINESS&lt;/FlavorType&gt;                &lt;PolicyType&gt;POLICY_MERITOCRACY&lt;/PolicyType&gt;&lt;/Row&gt;</v>
      </c>
      <c r="E54" s="172" t="str">
        <f t="shared" si="51"/>
        <v/>
      </c>
      <c r="F54" s="172" t="str">
        <f t="shared" si="51"/>
        <v/>
      </c>
      <c r="G54" s="172" t="str">
        <f t="shared" si="51"/>
        <v>&lt;Row&gt;&lt;Flavor&gt;16&lt;/Flavor&gt;   &lt;FlavorType&gt;FLAVOR_HAPPINESS&lt;/FlavorType&gt;                &lt;PolicyType&gt;POLICY_REPRESENTATION&lt;/PolicyType&gt;&lt;/Row&gt;</v>
      </c>
      <c r="H54" s="172" t="str">
        <f t="shared" si="51"/>
        <v/>
      </c>
      <c r="I54" s="172" t="str">
        <f t="shared" si="51"/>
        <v/>
      </c>
      <c r="J54" s="172" t="str">
        <f t="shared" si="51"/>
        <v/>
      </c>
      <c r="K54" s="172" t="str">
        <f t="shared" si="51"/>
        <v/>
      </c>
      <c r="L54" s="172" t="str">
        <f t="shared" si="51"/>
        <v/>
      </c>
      <c r="M54" s="172" t="str">
        <f t="shared" si="51"/>
        <v/>
      </c>
      <c r="N54" s="172" t="str">
        <f t="shared" si="51"/>
        <v/>
      </c>
      <c r="O54" s="172" t="str">
        <f t="shared" si="51"/>
        <v>&lt;Row&gt;&lt;Flavor&gt;16&lt;/Flavor&gt;   &lt;FlavorType&gt;FLAVOR_HAPPINESS&lt;/FlavorType&gt;                &lt;PolicyType&gt;POLICY_TRADITION_FINISHER&lt;/PolicyType&gt;&lt;/Row&gt;</v>
      </c>
      <c r="P54" s="172" t="str">
        <f t="shared" si="51"/>
        <v>&lt;Row&gt;&lt;Flavor&gt;4&lt;/Flavor&gt;    &lt;FlavorType&gt;FLAVOR_HAPPINESS&lt;/FlavorType&gt;                &lt;PolicyType&gt;POLICY_HONOR&lt;/PolicyType&gt;&lt;/Row&gt;</v>
      </c>
      <c r="Q54" s="172" t="str">
        <f t="shared" si="51"/>
        <v/>
      </c>
      <c r="R54" s="172" t="str">
        <f t="shared" si="51"/>
        <v/>
      </c>
      <c r="S54" s="172" t="str">
        <f t="shared" si="51"/>
        <v>&lt;Row&gt;&lt;Flavor&gt;16&lt;/Flavor&gt;   &lt;FlavorType&gt;FLAVOR_HAPPINESS&lt;/FlavorType&gt;                &lt;PolicyType&gt;POLICY_WAR_EPICS&lt;/PolicyType&gt;&lt;/Row&gt;</v>
      </c>
      <c r="T54" s="172" t="str">
        <f t="shared" si="51"/>
        <v/>
      </c>
      <c r="U54" s="172" t="str">
        <f t="shared" si="51"/>
        <v/>
      </c>
      <c r="V54" s="172" t="str">
        <f t="shared" si="51"/>
        <v>&lt;Row&gt;&lt;Flavor&gt;16&lt;/Flavor&gt;   &lt;FlavorType&gt;FLAVOR_HAPPINESS&lt;/FlavorType&gt;                &lt;PolicyType&gt;POLICY_HONOR_FINISHER&lt;/PolicyType&gt;&lt;/Row&gt;</v>
      </c>
      <c r="W54" s="172" t="str">
        <f t="shared" si="51"/>
        <v>&lt;Row&gt;&lt;Flavor&gt;8&lt;/Flavor&gt;    &lt;FlavorType&gt;FLAVOR_HAPPINESS&lt;/FlavorType&gt;                &lt;PolicyType&gt;POLICY_PIETY&lt;/PolicyType&gt;&lt;/Row&gt;</v>
      </c>
      <c r="X54" s="172" t="str">
        <f t="shared" si="51"/>
        <v/>
      </c>
      <c r="Y54" s="172" t="str">
        <f t="shared" si="51"/>
        <v>&lt;Row&gt;&lt;Flavor&gt;4&lt;/Flavor&gt;    &lt;FlavorType&gt;FLAVOR_HAPPINESS&lt;/FlavorType&gt;                &lt;PolicyType&gt;POLICY_INSPIRATION&lt;/PolicyType&gt;&lt;/Row&gt;</v>
      </c>
      <c r="Z54" s="172" t="str">
        <f t="shared" si="51"/>
        <v>&lt;Row&gt;&lt;Flavor&gt;16&lt;/Flavor&gt;   &lt;FlavorType&gt;FLAVOR_HAPPINESS&lt;/FlavorType&gt;                &lt;PolicyType&gt;POLICY_TOLERANCE&lt;/PolicyType&gt;&lt;/Row&gt;</v>
      </c>
      <c r="AA54" s="172" t="str">
        <f t="shared" si="51"/>
        <v>&lt;Row&gt;&lt;Flavor&gt;8&lt;/Flavor&gt;    &lt;FlavorType&gt;FLAVOR_HAPPINESS&lt;/FlavorType&gt;                &lt;PolicyType&gt;POLICY_UNITY&lt;/PolicyType&gt;&lt;/Row&gt;</v>
      </c>
      <c r="AB54" s="172" t="str">
        <f t="shared" si="51"/>
        <v/>
      </c>
      <c r="AC54" s="172" t="str">
        <f t="shared" si="51"/>
        <v/>
      </c>
      <c r="AD54" s="172" t="str">
        <f t="shared" si="51"/>
        <v/>
      </c>
      <c r="AE54" s="172" t="str">
        <f t="shared" si="51"/>
        <v/>
      </c>
      <c r="AF54" s="172" t="str">
        <f t="shared" si="51"/>
        <v/>
      </c>
      <c r="AG54" s="172" t="str">
        <f t="shared" si="51"/>
        <v/>
      </c>
      <c r="AH54" s="172" t="str">
        <f t="shared" ref="AH54:BM54" si="52">IF(AH20=0,"","&lt;Row&gt;&lt;Flavor&gt;"&amp;AH20&amp;"&lt;/Flavor&gt;"&amp;REPT(" ",5-LEN(AH20))&amp;"&lt;FlavorType&gt;FLAVOR_"&amp;$A20&amp;"&lt;/FlavorType&gt;"&amp;REPT(" ",25-LEN($A20))&amp;"&lt;PolicyType&gt;POLICY_"&amp;UPPER(AH$2)&amp;"&lt;/PolicyType&gt;&lt;/Row&gt;")</f>
        <v/>
      </c>
      <c r="AI54" s="172" t="str">
        <f t="shared" si="52"/>
        <v/>
      </c>
      <c r="AJ54" s="172" t="str">
        <f t="shared" si="52"/>
        <v>&lt;Row&gt;&lt;Flavor&gt;16&lt;/Flavor&gt;   &lt;FlavorType&gt;FLAVOR_HAPPINESS&lt;/FlavorType&gt;                &lt;PolicyType&gt;POLICY_COMMERCE_FINISHER&lt;/PolicyType&gt;&lt;/Row&gt;</v>
      </c>
      <c r="AK54" s="172" t="str">
        <f t="shared" si="52"/>
        <v/>
      </c>
      <c r="AL54" s="172" t="str">
        <f t="shared" si="52"/>
        <v/>
      </c>
      <c r="AM54" s="172" t="str">
        <f t="shared" si="52"/>
        <v/>
      </c>
      <c r="AN54" s="172" t="str">
        <f t="shared" si="52"/>
        <v/>
      </c>
      <c r="AO54" s="172" t="str">
        <f t="shared" si="52"/>
        <v/>
      </c>
      <c r="AP54" s="172" t="str">
        <f t="shared" si="52"/>
        <v/>
      </c>
      <c r="AQ54" s="172" t="str">
        <f t="shared" si="52"/>
        <v>&lt;Row&gt;&lt;Flavor&gt;16&lt;/Flavor&gt;   &lt;FlavorType&gt;FLAVOR_HAPPINESS&lt;/FlavorType&gt;                &lt;PolicyType&gt;POLICY_PATRONAGE_FINISHER&lt;/PolicyType&gt;&lt;/Row&gt;</v>
      </c>
      <c r="AR54" s="172" t="str">
        <f t="shared" si="52"/>
        <v>&lt;Row&gt;&lt;Flavor&gt;8&lt;/Flavor&gt;    &lt;FlavorType&gt;FLAVOR_HAPPINESS&lt;/FlavorType&gt;                &lt;PolicyType&gt;POLICY_ORDER&lt;/PolicyType&gt;&lt;/Row&gt;</v>
      </c>
      <c r="AS54" s="172" t="str">
        <f t="shared" si="52"/>
        <v>&lt;Row&gt;&lt;Flavor&gt;4&lt;/Flavor&gt;    &lt;FlavorType&gt;FLAVOR_HAPPINESS&lt;/FlavorType&gt;                &lt;PolicyType&gt;POLICY_PLANNED_ECONOMY&lt;/PolicyType&gt;&lt;/Row&gt;</v>
      </c>
      <c r="AT54" s="172" t="str">
        <f t="shared" si="52"/>
        <v>&lt;Row&gt;&lt;Flavor&gt;4&lt;/Flavor&gt;    &lt;FlavorType&gt;FLAVOR_HAPPINESS&lt;/FlavorType&gt;                &lt;PolicyType&gt;POLICY_SOCIALISM&lt;/PolicyType&gt;&lt;/Row&gt;</v>
      </c>
      <c r="AU54" s="172" t="str">
        <f t="shared" si="52"/>
        <v/>
      </c>
      <c r="AV54" s="172" t="str">
        <f t="shared" si="52"/>
        <v>&lt;Row&gt;&lt;Flavor&gt;16&lt;/Flavor&gt;   &lt;FlavorType&gt;FLAVOR_HAPPINESS&lt;/FlavorType&gt;                &lt;PolicyType&gt;POLICY_COMMUNISM&lt;/PolicyType&gt;&lt;/Row&gt;</v>
      </c>
      <c r="AW54" s="172" t="str">
        <f t="shared" si="52"/>
        <v/>
      </c>
      <c r="AX54" s="172" t="str">
        <f t="shared" si="52"/>
        <v/>
      </c>
      <c r="AY54" s="172" t="str">
        <f t="shared" si="52"/>
        <v>&lt;Row&gt;&lt;Flavor&gt;8&lt;/Flavor&gt;    &lt;FlavorType&gt;FLAVOR_HAPPINESS&lt;/FlavorType&gt;                &lt;PolicyType&gt;POLICY_RATIONALISM&lt;/PolicyType&gt;&lt;/Row&gt;</v>
      </c>
      <c r="AZ54" s="172" t="str">
        <f t="shared" si="52"/>
        <v>&lt;Row&gt;&lt;Flavor&gt;4&lt;/Flavor&gt;    &lt;FlavorType&gt;FLAVOR_HAPPINESS&lt;/FlavorType&gt;                &lt;PolicyType&gt;POLICY_SCIENTIFIC_REVOLUTION&lt;/PolicyType&gt;&lt;/Row&gt;</v>
      </c>
      <c r="BA54" s="172" t="str">
        <f t="shared" si="52"/>
        <v>&lt;Row&gt;&lt;Flavor&gt;4&lt;/Flavor&gt;    &lt;FlavorType&gt;FLAVOR_HAPPINESS&lt;/FlavorType&gt;                &lt;PolicyType&gt;POLICY_SOVEREIGNTY&lt;/PolicyType&gt;&lt;/Row&gt;</v>
      </c>
      <c r="BB54" s="172" t="str">
        <f t="shared" si="52"/>
        <v/>
      </c>
      <c r="BC54" s="172" t="str">
        <f t="shared" si="52"/>
        <v>&lt;Row&gt;&lt;Flavor&gt;16&lt;/Flavor&gt;   &lt;FlavorType&gt;FLAVOR_HAPPINESS&lt;/FlavorType&gt;                &lt;PolicyType&gt;POLICY_HUMANISM&lt;/PolicyType&gt;&lt;/Row&gt;</v>
      </c>
      <c r="BD54" s="172" t="str">
        <f t="shared" si="52"/>
        <v/>
      </c>
      <c r="BE54" s="172" t="str">
        <f t="shared" si="52"/>
        <v/>
      </c>
      <c r="BF54" s="172" t="str">
        <f t="shared" si="52"/>
        <v/>
      </c>
      <c r="BG54" s="172" t="str">
        <f t="shared" si="52"/>
        <v>&lt;Row&gt;&lt;Flavor&gt;16&lt;/Flavor&gt;   &lt;FlavorType&gt;FLAVOR_HAPPINESS&lt;/FlavorType&gt;                &lt;PolicyType&gt;POLICY_POLICE_STATE&lt;/PolicyType&gt;&lt;/Row&gt;</v>
      </c>
      <c r="BH54" s="172" t="str">
        <f t="shared" si="52"/>
        <v/>
      </c>
      <c r="BI54" s="172" t="str">
        <f t="shared" si="52"/>
        <v>&lt;Row&gt;&lt;Flavor&gt;16&lt;/Flavor&gt;   &lt;FlavorType&gt;FLAVOR_HAPPINESS&lt;/FlavorType&gt;                &lt;PolicyType&gt;POLICY_POPULISM&lt;/PolicyType&gt;&lt;/Row&gt;</v>
      </c>
      <c r="BJ54" s="172" t="str">
        <f t="shared" si="52"/>
        <v/>
      </c>
      <c r="BK54" s="172" t="str">
        <f t="shared" si="52"/>
        <v/>
      </c>
      <c r="BL54" s="172" t="str">
        <f t="shared" si="52"/>
        <v/>
      </c>
      <c r="BM54" s="172" t="str">
        <f t="shared" si="52"/>
        <v/>
      </c>
      <c r="BN54" s="172" t="str">
        <f t="shared" ref="BN54:BS54" si="53">IF(BN20=0,"","&lt;Row&gt;&lt;Flavor&gt;"&amp;BN20&amp;"&lt;/Flavor&gt;"&amp;REPT(" ",5-LEN(BN20))&amp;"&lt;FlavorType&gt;FLAVOR_"&amp;$A20&amp;"&lt;/FlavorType&gt;"&amp;REPT(" ",25-LEN($A20))&amp;"&lt;PolicyType&gt;POLICY_"&amp;UPPER(BN$2)&amp;"&lt;/PolicyType&gt;&lt;/Row&gt;")</f>
        <v/>
      </c>
      <c r="BO54" s="172" t="str">
        <f t="shared" si="53"/>
        <v/>
      </c>
      <c r="BP54" s="172" t="str">
        <f t="shared" si="53"/>
        <v/>
      </c>
      <c r="BQ54" s="172" t="str">
        <f t="shared" si="53"/>
        <v/>
      </c>
      <c r="BR54" s="172" t="str">
        <f t="shared" si="53"/>
        <v/>
      </c>
      <c r="BS54" s="172" t="str">
        <f t="shared" si="53"/>
        <v/>
      </c>
    </row>
    <row r="55" spans="2:71" ht="13.7" customHeight="1" x14ac:dyDescent="0.2">
      <c r="B55" s="172" t="str">
        <f t="shared" ref="B55:AG55" si="54">IF(B21=0,"","&lt;Row&gt;&lt;Flavor&gt;"&amp;B21&amp;"&lt;/Flavor&gt;"&amp;REPT(" ",5-LEN(B21))&amp;"&lt;FlavorType&gt;FLAVOR_"&amp;$A21&amp;"&lt;/FlavorType&gt;"&amp;REPT(" ",25-LEN($A21))&amp;"&lt;PolicyType&gt;POLICY_"&amp;UPPER(B$2)&amp;"&lt;/PolicyType&gt;&lt;/Row&gt;")</f>
        <v/>
      </c>
      <c r="C55" s="172" t="str">
        <f t="shared" si="54"/>
        <v/>
      </c>
      <c r="D55" s="172" t="str">
        <f t="shared" si="54"/>
        <v/>
      </c>
      <c r="E55" s="172" t="str">
        <f t="shared" si="54"/>
        <v/>
      </c>
      <c r="F55" s="172" t="str">
        <f t="shared" si="54"/>
        <v/>
      </c>
      <c r="G55" s="172" t="str">
        <f t="shared" si="54"/>
        <v/>
      </c>
      <c r="H55" s="172" t="str">
        <f t="shared" si="54"/>
        <v/>
      </c>
      <c r="I55" s="172" t="str">
        <f t="shared" si="54"/>
        <v>&lt;Row&gt;&lt;Flavor&gt;16&lt;/Flavor&gt;   &lt;FlavorType&gt;FLAVOR_GROWTH&lt;/FlavorType&gt;                   &lt;PolicyType&gt;POLICY_TRADITION&lt;/PolicyType&gt;&lt;/Row&gt;</v>
      </c>
      <c r="J55" s="172" t="str">
        <f t="shared" si="54"/>
        <v>&lt;Row&gt;&lt;Flavor&gt;8&lt;/Flavor&gt;    &lt;FlavorType&gt;FLAVOR_GROWTH&lt;/FlavorType&gt;                   &lt;PolicyType&gt;POLICY_CEREMONIAL_RITES&lt;/PolicyType&gt;&lt;/Row&gt;</v>
      </c>
      <c r="K55" s="172" t="str">
        <f t="shared" si="54"/>
        <v>&lt;Row&gt;&lt;Flavor&gt;8&lt;/Flavor&gt;    &lt;FlavorType&gt;FLAVOR_GROWTH&lt;/FlavorType&gt;                   &lt;PolicyType&gt;POLICY_MONARCHY&lt;/PolicyType&gt;&lt;/Row&gt;</v>
      </c>
      <c r="L55" s="172" t="str">
        <f t="shared" si="54"/>
        <v>&lt;Row&gt;&lt;Flavor&gt;16&lt;/Flavor&gt;   &lt;FlavorType&gt;FLAVOR_GROWTH&lt;/FlavorType&gt;                   &lt;PolicyType&gt;POLICY_LANDED_ELITE&lt;/PolicyType&gt;&lt;/Row&gt;</v>
      </c>
      <c r="M55" s="172" t="str">
        <f t="shared" si="54"/>
        <v>&lt;Row&gt;&lt;Flavor&gt;8&lt;/Flavor&gt;    &lt;FlavorType&gt;FLAVOR_GROWTH&lt;/FlavorType&gt;                   &lt;PolicyType&gt;POLICY_ARISTOCRACY&lt;/PolicyType&gt;&lt;/Row&gt;</v>
      </c>
      <c r="N55" s="172" t="str">
        <f t="shared" si="54"/>
        <v>&lt;Row&gt;&lt;Flavor&gt;8&lt;/Flavor&gt;    &lt;FlavorType&gt;FLAVOR_GROWTH&lt;/FlavorType&gt;                   &lt;PolicyType&gt;POLICY_OLIGARCHY&lt;/PolicyType&gt;&lt;/Row&gt;</v>
      </c>
      <c r="O55" s="172" t="str">
        <f t="shared" si="54"/>
        <v>&lt;Row&gt;&lt;Flavor&gt;8&lt;/Flavor&gt;    &lt;FlavorType&gt;FLAVOR_GROWTH&lt;/FlavorType&gt;                   &lt;PolicyType&gt;POLICY_TRADITION_FINISHER&lt;/PolicyType&gt;&lt;/Row&gt;</v>
      </c>
      <c r="P55" s="172" t="str">
        <f t="shared" si="54"/>
        <v/>
      </c>
      <c r="Q55" s="172" t="str">
        <f t="shared" si="54"/>
        <v/>
      </c>
      <c r="R55" s="172" t="str">
        <f t="shared" si="54"/>
        <v/>
      </c>
      <c r="S55" s="172" t="str">
        <f t="shared" si="54"/>
        <v/>
      </c>
      <c r="T55" s="172" t="str">
        <f t="shared" si="54"/>
        <v/>
      </c>
      <c r="U55" s="172" t="str">
        <f t="shared" si="54"/>
        <v/>
      </c>
      <c r="V55" s="172" t="str">
        <f t="shared" si="54"/>
        <v/>
      </c>
      <c r="W55" s="172" t="str">
        <f t="shared" si="54"/>
        <v/>
      </c>
      <c r="X55" s="172" t="str">
        <f t="shared" si="54"/>
        <v/>
      </c>
      <c r="Y55" s="172" t="str">
        <f t="shared" si="54"/>
        <v/>
      </c>
      <c r="Z55" s="172" t="str">
        <f t="shared" si="54"/>
        <v/>
      </c>
      <c r="AA55" s="172" t="str">
        <f t="shared" si="54"/>
        <v>&lt;Row&gt;&lt;Flavor&gt;4&lt;/Flavor&gt;    &lt;FlavorType&gt;FLAVOR_GROWTH&lt;/FlavorType&gt;                   &lt;PolicyType&gt;POLICY_UNITY&lt;/PolicyType&gt;&lt;/Row&gt;</v>
      </c>
      <c r="AB55" s="172" t="str">
        <f t="shared" si="54"/>
        <v/>
      </c>
      <c r="AC55" s="172" t="str">
        <f t="shared" si="54"/>
        <v/>
      </c>
      <c r="AD55" s="172" t="str">
        <f t="shared" si="54"/>
        <v/>
      </c>
      <c r="AE55" s="172" t="str">
        <f t="shared" si="54"/>
        <v/>
      </c>
      <c r="AF55" s="172" t="str">
        <f t="shared" si="54"/>
        <v/>
      </c>
      <c r="AG55" s="172" t="str">
        <f t="shared" si="54"/>
        <v/>
      </c>
      <c r="AH55" s="172" t="str">
        <f t="shared" ref="AH55:BM55" si="55">IF(AH21=0,"","&lt;Row&gt;&lt;Flavor&gt;"&amp;AH21&amp;"&lt;/Flavor&gt;"&amp;REPT(" ",5-LEN(AH21))&amp;"&lt;FlavorType&gt;FLAVOR_"&amp;$A21&amp;"&lt;/FlavorType&gt;"&amp;REPT(" ",25-LEN($A21))&amp;"&lt;PolicyType&gt;POLICY_"&amp;UPPER(AH$2)&amp;"&lt;/PolicyType&gt;&lt;/Row&gt;")</f>
        <v/>
      </c>
      <c r="AI55" s="172" t="str">
        <f t="shared" si="55"/>
        <v/>
      </c>
      <c r="AJ55" s="172" t="str">
        <f t="shared" si="55"/>
        <v/>
      </c>
      <c r="AK55" s="172" t="str">
        <f t="shared" si="55"/>
        <v/>
      </c>
      <c r="AL55" s="172" t="str">
        <f t="shared" si="55"/>
        <v/>
      </c>
      <c r="AM55" s="172" t="str">
        <f t="shared" si="55"/>
        <v/>
      </c>
      <c r="AN55" s="172" t="str">
        <f t="shared" si="55"/>
        <v/>
      </c>
      <c r="AO55" s="172" t="str">
        <f t="shared" si="55"/>
        <v/>
      </c>
      <c r="AP55" s="172" t="str">
        <f t="shared" si="55"/>
        <v/>
      </c>
      <c r="AQ55" s="172" t="str">
        <f t="shared" si="55"/>
        <v/>
      </c>
      <c r="AR55" s="172" t="str">
        <f t="shared" si="55"/>
        <v/>
      </c>
      <c r="AS55" s="172" t="str">
        <f t="shared" si="55"/>
        <v/>
      </c>
      <c r="AT55" s="172" t="str">
        <f t="shared" si="55"/>
        <v/>
      </c>
      <c r="AU55" s="172" t="str">
        <f t="shared" si="55"/>
        <v/>
      </c>
      <c r="AV55" s="172" t="str">
        <f t="shared" si="55"/>
        <v/>
      </c>
      <c r="AW55" s="172" t="str">
        <f t="shared" si="55"/>
        <v/>
      </c>
      <c r="AX55" s="172" t="str">
        <f t="shared" si="55"/>
        <v/>
      </c>
      <c r="AY55" s="172" t="str">
        <f t="shared" si="55"/>
        <v/>
      </c>
      <c r="AZ55" s="172" t="str">
        <f t="shared" si="55"/>
        <v/>
      </c>
      <c r="BA55" s="172" t="str">
        <f t="shared" si="55"/>
        <v/>
      </c>
      <c r="BB55" s="172" t="str">
        <f t="shared" si="55"/>
        <v/>
      </c>
      <c r="BC55" s="172" t="str">
        <f t="shared" si="55"/>
        <v/>
      </c>
      <c r="BD55" s="172" t="str">
        <f t="shared" si="55"/>
        <v/>
      </c>
      <c r="BE55" s="172" t="str">
        <f t="shared" si="55"/>
        <v/>
      </c>
      <c r="BF55" s="172" t="str">
        <f t="shared" si="55"/>
        <v/>
      </c>
      <c r="BG55" s="172" t="str">
        <f t="shared" si="55"/>
        <v/>
      </c>
      <c r="BH55" s="172" t="str">
        <f t="shared" si="55"/>
        <v/>
      </c>
      <c r="BI55" s="172" t="str">
        <f t="shared" si="55"/>
        <v/>
      </c>
      <c r="BJ55" s="172" t="str">
        <f t="shared" si="55"/>
        <v/>
      </c>
      <c r="BK55" s="172" t="str">
        <f t="shared" si="55"/>
        <v/>
      </c>
      <c r="BL55" s="172" t="str">
        <f t="shared" si="55"/>
        <v/>
      </c>
      <c r="BM55" s="172" t="str">
        <f t="shared" si="55"/>
        <v>&lt;Row&gt;&lt;Flavor&gt;16&lt;/Flavor&gt;   &lt;FlavorType&gt;FLAVOR_GROWTH&lt;/FlavorType&gt;                   &lt;PolicyType&gt;POLICY_FREEDOM&lt;/PolicyType&gt;&lt;/Row&gt;</v>
      </c>
      <c r="BN55" s="172" t="str">
        <f t="shared" ref="BN55:BS55" si="56">IF(BN21=0,"","&lt;Row&gt;&lt;Flavor&gt;"&amp;BN21&amp;"&lt;/Flavor&gt;"&amp;REPT(" ",5-LEN(BN21))&amp;"&lt;FlavorType&gt;FLAVOR_"&amp;$A21&amp;"&lt;/FlavorType&gt;"&amp;REPT(" ",25-LEN($A21))&amp;"&lt;PolicyType&gt;POLICY_"&amp;UPPER(BN$2)&amp;"&lt;/PolicyType&gt;&lt;/Row&gt;")</f>
        <v>&lt;Row&gt;&lt;Flavor&gt;8&lt;/Flavor&gt;    &lt;FlavorType&gt;FLAVOR_GROWTH&lt;/FlavorType&gt;                   &lt;PolicyType&gt;POLICY_FREE_TRADE&lt;/PolicyType&gt;&lt;/Row&gt;</v>
      </c>
      <c r="BO55" s="172" t="str">
        <f t="shared" si="56"/>
        <v>&lt;Row&gt;&lt;Flavor&gt;16&lt;/Flavor&gt;   &lt;FlavorType&gt;FLAVOR_GROWTH&lt;/FlavorType&gt;                   &lt;PolicyType&gt;POLICY_UNIVERSAL_SUFFRAGE&lt;/PolicyType&gt;&lt;/Row&gt;</v>
      </c>
      <c r="BP55" s="172" t="str">
        <f t="shared" si="56"/>
        <v>&lt;Row&gt;&lt;Flavor&gt;8&lt;/Flavor&gt;    &lt;FlavorType&gt;FLAVOR_GROWTH&lt;/FlavorType&gt;                   &lt;PolicyType&gt;POLICY_FREE_SPEECH&lt;/PolicyType&gt;&lt;/Row&gt;</v>
      </c>
      <c r="BQ55" s="172" t="str">
        <f t="shared" si="56"/>
        <v>&lt;Row&gt;&lt;Flavor&gt;16&lt;/Flavor&gt;   &lt;FlavorType&gt;FLAVOR_GROWTH&lt;/FlavorType&gt;                   &lt;PolicyType&gt;POLICY_DEMOCRACY&lt;/PolicyType&gt;&lt;/Row&gt;</v>
      </c>
      <c r="BR55" s="172" t="str">
        <f t="shared" si="56"/>
        <v>&lt;Row&gt;&lt;Flavor&gt;8&lt;/Flavor&gt;    &lt;FlavorType&gt;FLAVOR_GROWTH&lt;/FlavorType&gt;                   &lt;PolicyType&gt;POLICY_IMMIGRATION&lt;/PolicyType&gt;&lt;/Row&gt;</v>
      </c>
      <c r="BS55" s="172" t="str">
        <f t="shared" si="56"/>
        <v>&lt;Row&gt;&lt;Flavor&gt;16&lt;/Flavor&gt;   &lt;FlavorType&gt;FLAVOR_GROWTH&lt;/FlavorType&gt;                   &lt;PolicyType&gt;POLICY_FREEDOM_FINISHER&lt;/PolicyType&gt;&lt;/Row&gt;</v>
      </c>
    </row>
    <row r="56" spans="2:71" ht="13.7" customHeight="1" x14ac:dyDescent="0.2">
      <c r="B56" s="172" t="str">
        <f t="shared" ref="B56:AG56" si="57">IF(B22=0,"","&lt;Row&gt;&lt;Flavor&gt;"&amp;B22&amp;"&lt;/Flavor&gt;"&amp;REPT(" ",5-LEN(B22))&amp;"&lt;FlavorType&gt;FLAVOR_"&amp;$A22&amp;"&lt;/FlavorType&gt;"&amp;REPT(" ",25-LEN($A22))&amp;"&lt;PolicyType&gt;POLICY_"&amp;UPPER(B$2)&amp;"&lt;/PolicyType&gt;&lt;/Row&gt;")</f>
        <v/>
      </c>
      <c r="C56" s="172" t="str">
        <f t="shared" si="57"/>
        <v/>
      </c>
      <c r="D56" s="172" t="str">
        <f t="shared" si="57"/>
        <v/>
      </c>
      <c r="E56" s="172" t="str">
        <f t="shared" si="57"/>
        <v/>
      </c>
      <c r="F56" s="172" t="str">
        <f t="shared" si="57"/>
        <v>&lt;Row&gt;&lt;Flavor&gt;16&lt;/Flavor&gt;   &lt;FlavorType&gt;FLAVOR_PRODUCTION&lt;/FlavorType&gt;               &lt;PolicyType&gt;POLICY_REPUBLIC&lt;/PolicyType&gt;&lt;/Row&gt;</v>
      </c>
      <c r="G56" s="172" t="str">
        <f t="shared" si="57"/>
        <v/>
      </c>
      <c r="H56" s="172" t="str">
        <f t="shared" si="57"/>
        <v>&lt;Row&gt;&lt;Flavor&gt;16&lt;/Flavor&gt;   &lt;FlavorType&gt;FLAVOR_PRODUCTION&lt;/FlavorType&gt;               &lt;PolicyType&gt;POLICY_LIBERTY_FINISHER&lt;/PolicyType&gt;&lt;/Row&gt;</v>
      </c>
      <c r="I56" s="172" t="str">
        <f t="shared" si="57"/>
        <v/>
      </c>
      <c r="J56" s="172" t="str">
        <f t="shared" si="57"/>
        <v/>
      </c>
      <c r="K56" s="172" t="str">
        <f t="shared" si="57"/>
        <v/>
      </c>
      <c r="L56" s="172" t="str">
        <f t="shared" si="57"/>
        <v/>
      </c>
      <c r="M56" s="172" t="str">
        <f t="shared" si="57"/>
        <v/>
      </c>
      <c r="N56" s="172" t="str">
        <f t="shared" si="57"/>
        <v/>
      </c>
      <c r="O56" s="172" t="str">
        <f t="shared" si="57"/>
        <v/>
      </c>
      <c r="P56" s="172" t="str">
        <f t="shared" si="57"/>
        <v/>
      </c>
      <c r="Q56" s="172" t="str">
        <f t="shared" si="57"/>
        <v>&lt;Row&gt;&lt;Flavor&gt;8&lt;/Flavor&gt;    &lt;FlavorType&gt;FLAVOR_PRODUCTION&lt;/FlavorType&gt;               &lt;PolicyType&gt;POLICY_MILITARY_TRADITION&lt;/PolicyType&gt;&lt;/Row&gt;</v>
      </c>
      <c r="R56" s="172" t="str">
        <f t="shared" si="57"/>
        <v/>
      </c>
      <c r="S56" s="172" t="str">
        <f t="shared" si="57"/>
        <v/>
      </c>
      <c r="T56" s="172" t="str">
        <f t="shared" si="57"/>
        <v/>
      </c>
      <c r="U56" s="172" t="str">
        <f t="shared" si="57"/>
        <v/>
      </c>
      <c r="V56" s="172" t="str">
        <f t="shared" si="57"/>
        <v/>
      </c>
      <c r="W56" s="172" t="str">
        <f t="shared" si="57"/>
        <v/>
      </c>
      <c r="X56" s="172" t="str">
        <f t="shared" si="57"/>
        <v/>
      </c>
      <c r="Y56" s="172" t="str">
        <f t="shared" si="57"/>
        <v/>
      </c>
      <c r="Z56" s="172" t="str">
        <f t="shared" si="57"/>
        <v/>
      </c>
      <c r="AA56" s="172" t="str">
        <f t="shared" si="57"/>
        <v>&lt;Row&gt;&lt;Flavor&gt;4&lt;/Flavor&gt;    &lt;FlavorType&gt;FLAVOR_PRODUCTION&lt;/FlavorType&gt;               &lt;PolicyType&gt;POLICY_UNITY&lt;/PolicyType&gt;&lt;/Row&gt;</v>
      </c>
      <c r="AB56" s="172" t="str">
        <f t="shared" si="57"/>
        <v/>
      </c>
      <c r="AC56" s="172" t="str">
        <f t="shared" si="57"/>
        <v/>
      </c>
      <c r="AD56" s="172" t="str">
        <f t="shared" si="57"/>
        <v/>
      </c>
      <c r="AE56" s="172" t="str">
        <f t="shared" si="57"/>
        <v/>
      </c>
      <c r="AF56" s="172" t="str">
        <f t="shared" si="57"/>
        <v/>
      </c>
      <c r="AG56" s="172" t="str">
        <f t="shared" si="57"/>
        <v/>
      </c>
      <c r="AH56" s="172" t="str">
        <f t="shared" ref="AH56:BM56" si="58">IF(AH22=0,"","&lt;Row&gt;&lt;Flavor&gt;"&amp;AH22&amp;"&lt;/Flavor&gt;"&amp;REPT(" ",5-LEN(AH22))&amp;"&lt;FlavorType&gt;FLAVOR_"&amp;$A22&amp;"&lt;/FlavorType&gt;"&amp;REPT(" ",25-LEN($A22))&amp;"&lt;PolicyType&gt;POLICY_"&amp;UPPER(AH$2)&amp;"&lt;/PolicyType&gt;&lt;/Row&gt;")</f>
        <v/>
      </c>
      <c r="AI56" s="172" t="str">
        <f t="shared" si="58"/>
        <v/>
      </c>
      <c r="AJ56" s="172" t="str">
        <f t="shared" si="58"/>
        <v/>
      </c>
      <c r="AK56" s="172" t="str">
        <f t="shared" si="58"/>
        <v/>
      </c>
      <c r="AL56" s="172" t="str">
        <f t="shared" si="58"/>
        <v/>
      </c>
      <c r="AM56" s="172" t="str">
        <f t="shared" si="58"/>
        <v/>
      </c>
      <c r="AN56" s="172" t="str">
        <f t="shared" si="58"/>
        <v/>
      </c>
      <c r="AO56" s="172" t="str">
        <f t="shared" si="58"/>
        <v>&lt;Row&gt;&lt;Flavor&gt;16&lt;/Flavor&gt;   &lt;FlavorType&gt;FLAVOR_PRODUCTION&lt;/FlavorType&gt;               &lt;PolicyType&gt;POLICY_EDUCATED_ELITE&lt;/PolicyType&gt;&lt;/Row&gt;</v>
      </c>
      <c r="AP56" s="172" t="str">
        <f t="shared" si="58"/>
        <v/>
      </c>
      <c r="AQ56" s="172" t="str">
        <f t="shared" si="58"/>
        <v/>
      </c>
      <c r="AR56" s="172" t="str">
        <f t="shared" si="58"/>
        <v>&lt;Row&gt;&lt;Flavor&gt;16&lt;/Flavor&gt;   &lt;FlavorType&gt;FLAVOR_PRODUCTION&lt;/FlavorType&gt;               &lt;PolicyType&gt;POLICY_ORDER&lt;/PolicyType&gt;&lt;/Row&gt;</v>
      </c>
      <c r="AS56" s="172" t="str">
        <f t="shared" si="58"/>
        <v>&lt;Row&gt;&lt;Flavor&gt;16&lt;/Flavor&gt;   &lt;FlavorType&gt;FLAVOR_PRODUCTION&lt;/FlavorType&gt;               &lt;PolicyType&gt;POLICY_PLANNED_ECONOMY&lt;/PolicyType&gt;&lt;/Row&gt;</v>
      </c>
      <c r="AT56" s="172" t="str">
        <f t="shared" si="58"/>
        <v>&lt;Row&gt;&lt;Flavor&gt;8&lt;/Flavor&gt;    &lt;FlavorType&gt;FLAVOR_PRODUCTION&lt;/FlavorType&gt;               &lt;PolicyType&gt;POLICY_SOCIALISM&lt;/PolicyType&gt;&lt;/Row&gt;</v>
      </c>
      <c r="AU56" s="172" t="str">
        <f t="shared" si="58"/>
        <v>&lt;Row&gt;&lt;Flavor&gt;8&lt;/Flavor&gt;    &lt;FlavorType&gt;FLAVOR_PRODUCTION&lt;/FlavorType&gt;               &lt;PolicyType&gt;POLICY_LABOR_UNIONS&lt;/PolicyType&gt;&lt;/Row&gt;</v>
      </c>
      <c r="AV56" s="172" t="str">
        <f t="shared" si="58"/>
        <v>&lt;Row&gt;&lt;Flavor&gt;8&lt;/Flavor&gt;    &lt;FlavorType&gt;FLAVOR_PRODUCTION&lt;/FlavorType&gt;               &lt;PolicyType&gt;POLICY_COMMUNISM&lt;/PolicyType&gt;&lt;/Row&gt;</v>
      </c>
      <c r="AW56" s="172" t="str">
        <f t="shared" si="58"/>
        <v>&lt;Row&gt;&lt;Flavor&gt;8&lt;/Flavor&gt;    &lt;FlavorType&gt;FLAVOR_PRODUCTION&lt;/FlavorType&gt;               &lt;PolicyType&gt;POLICY_UNITED_FRONT&lt;/PolicyType&gt;&lt;/Row&gt;</v>
      </c>
      <c r="AX56" s="172" t="str">
        <f t="shared" si="58"/>
        <v>&lt;Row&gt;&lt;Flavor&gt;16&lt;/Flavor&gt;   &lt;FlavorType&gt;FLAVOR_PRODUCTION&lt;/FlavorType&gt;               &lt;PolicyType&gt;POLICY_ORDER_FINISHER&lt;/PolicyType&gt;&lt;/Row&gt;</v>
      </c>
      <c r="AY56" s="172" t="str">
        <f t="shared" si="58"/>
        <v/>
      </c>
      <c r="AZ56" s="172" t="str">
        <f t="shared" si="58"/>
        <v/>
      </c>
      <c r="BA56" s="172" t="str">
        <f t="shared" si="58"/>
        <v/>
      </c>
      <c r="BB56" s="172" t="str">
        <f t="shared" si="58"/>
        <v/>
      </c>
      <c r="BC56" s="172" t="str">
        <f t="shared" si="58"/>
        <v/>
      </c>
      <c r="BD56" s="172" t="str">
        <f t="shared" si="58"/>
        <v/>
      </c>
      <c r="BE56" s="172" t="str">
        <f t="shared" si="58"/>
        <v/>
      </c>
      <c r="BF56" s="172" t="str">
        <f t="shared" si="58"/>
        <v/>
      </c>
      <c r="BG56" s="172" t="str">
        <f t="shared" si="58"/>
        <v/>
      </c>
      <c r="BH56" s="172" t="str">
        <f t="shared" si="58"/>
        <v/>
      </c>
      <c r="BI56" s="172" t="str">
        <f t="shared" si="58"/>
        <v/>
      </c>
      <c r="BJ56" s="172" t="str">
        <f t="shared" si="58"/>
        <v/>
      </c>
      <c r="BK56" s="172" t="str">
        <f t="shared" si="58"/>
        <v/>
      </c>
      <c r="BL56" s="172" t="str">
        <f t="shared" si="58"/>
        <v/>
      </c>
      <c r="BM56" s="172" t="str">
        <f t="shared" si="58"/>
        <v/>
      </c>
      <c r="BN56" s="172" t="str">
        <f t="shared" ref="BN56:BS56" si="59">IF(BN22=0,"","&lt;Row&gt;&lt;Flavor&gt;"&amp;BN22&amp;"&lt;/Flavor&gt;"&amp;REPT(" ",5-LEN(BN22))&amp;"&lt;FlavorType&gt;FLAVOR_"&amp;$A22&amp;"&lt;/FlavorType&gt;"&amp;REPT(" ",25-LEN($A22))&amp;"&lt;PolicyType&gt;POLICY_"&amp;UPPER(BN$2)&amp;"&lt;/PolicyType&gt;&lt;/Row&gt;")</f>
        <v/>
      </c>
      <c r="BO56" s="172" t="str">
        <f t="shared" si="59"/>
        <v/>
      </c>
      <c r="BP56" s="172" t="str">
        <f t="shared" si="59"/>
        <v/>
      </c>
      <c r="BQ56" s="172" t="str">
        <f t="shared" si="59"/>
        <v/>
      </c>
      <c r="BR56" s="172" t="str">
        <f t="shared" si="59"/>
        <v/>
      </c>
      <c r="BS56" s="172" t="str">
        <f t="shared" si="59"/>
        <v/>
      </c>
    </row>
    <row r="57" spans="2:71" ht="13.7" customHeight="1" x14ac:dyDescent="0.2">
      <c r="B57" s="172" t="str">
        <f t="shared" ref="B57:AG57" si="60">IF(B23=0,"","&lt;Row&gt;&lt;Flavor&gt;"&amp;B23&amp;"&lt;/Flavor&gt;"&amp;REPT(" ",5-LEN(B23))&amp;"&lt;FlavorType&gt;FLAVOR_"&amp;$A23&amp;"&lt;/FlavorType&gt;"&amp;REPT(" ",25-LEN($A23))&amp;"&lt;PolicyType&gt;POLICY_"&amp;UPPER(B$2)&amp;"&lt;/PolicyType&gt;&lt;/Row&gt;")</f>
        <v/>
      </c>
      <c r="C57" s="172" t="str">
        <f t="shared" si="60"/>
        <v/>
      </c>
      <c r="D57" s="172" t="str">
        <f t="shared" si="60"/>
        <v>&lt;Row&gt;&lt;Flavor&gt;16&lt;/Flavor&gt;   &lt;FlavorType&gt;FLAVOR_GOLD&lt;/FlavorType&gt;                     &lt;PolicyType&gt;POLICY_MERITOCRACY&lt;/PolicyType&gt;&lt;/Row&gt;</v>
      </c>
      <c r="E57" s="172" t="str">
        <f t="shared" si="60"/>
        <v/>
      </c>
      <c r="F57" s="172" t="str">
        <f t="shared" si="60"/>
        <v/>
      </c>
      <c r="G57" s="172" t="str">
        <f t="shared" si="60"/>
        <v/>
      </c>
      <c r="H57" s="172" t="str">
        <f t="shared" si="60"/>
        <v/>
      </c>
      <c r="I57" s="172" t="str">
        <f t="shared" si="60"/>
        <v/>
      </c>
      <c r="J57" s="172" t="str">
        <f t="shared" si="60"/>
        <v/>
      </c>
      <c r="K57" s="172" t="str">
        <f t="shared" si="60"/>
        <v/>
      </c>
      <c r="L57" s="172" t="str">
        <f t="shared" si="60"/>
        <v/>
      </c>
      <c r="M57" s="172" t="str">
        <f t="shared" si="60"/>
        <v/>
      </c>
      <c r="N57" s="172" t="str">
        <f t="shared" si="60"/>
        <v/>
      </c>
      <c r="O57" s="172" t="str">
        <f t="shared" si="60"/>
        <v/>
      </c>
      <c r="P57" s="172" t="str">
        <f t="shared" si="60"/>
        <v/>
      </c>
      <c r="Q57" s="172" t="str">
        <f t="shared" si="60"/>
        <v/>
      </c>
      <c r="R57" s="172" t="str">
        <f t="shared" si="60"/>
        <v/>
      </c>
      <c r="S57" s="172" t="str">
        <f t="shared" si="60"/>
        <v/>
      </c>
      <c r="T57" s="172" t="str">
        <f t="shared" si="60"/>
        <v/>
      </c>
      <c r="U57" s="172" t="str">
        <f t="shared" si="60"/>
        <v>&lt;Row&gt;&lt;Flavor&gt;4&lt;/Flavor&gt;    &lt;FlavorType&gt;FLAVOR_GOLD&lt;/FlavorType&gt;                     &lt;PolicyType&gt;POLICY_PROFESSIONAL_ARMY&lt;/PolicyType&gt;&lt;/Row&gt;</v>
      </c>
      <c r="V57" s="172" t="str">
        <f t="shared" si="60"/>
        <v/>
      </c>
      <c r="W57" s="172" t="str">
        <f t="shared" si="60"/>
        <v/>
      </c>
      <c r="X57" s="172" t="str">
        <f t="shared" si="60"/>
        <v>&lt;Row&gt;&lt;Flavor&gt;16&lt;/Flavor&gt;   &lt;FlavorType&gt;FLAVOR_GOLD&lt;/FlavorType&gt;                     &lt;PolicyType&gt;POLICY_CHARITY&lt;/PolicyType&gt;&lt;/Row&gt;</v>
      </c>
      <c r="Y57" s="172" t="str">
        <f t="shared" si="60"/>
        <v/>
      </c>
      <c r="Z57" s="172" t="str">
        <f t="shared" si="60"/>
        <v>&lt;Row&gt;&lt;Flavor&gt;4&lt;/Flavor&gt;    &lt;FlavorType&gt;FLAVOR_GOLD&lt;/FlavorType&gt;                     &lt;PolicyType&gt;POLICY_TOLERANCE&lt;/PolicyType&gt;&lt;/Row&gt;</v>
      </c>
      <c r="AA57" s="172" t="str">
        <f t="shared" si="60"/>
        <v>&lt;Row&gt;&lt;Flavor&gt;4&lt;/Flavor&gt;    &lt;FlavorType&gt;FLAVOR_GOLD&lt;/FlavorType&gt;                     &lt;PolicyType&gt;POLICY_UNITY&lt;/PolicyType&gt;&lt;/Row&gt;</v>
      </c>
      <c r="AB57" s="172" t="str">
        <f t="shared" si="60"/>
        <v/>
      </c>
      <c r="AC57" s="172" t="str">
        <f t="shared" si="60"/>
        <v/>
      </c>
      <c r="AD57" s="172" t="str">
        <f t="shared" si="60"/>
        <v>&lt;Row&gt;&lt;Flavor&gt;16&lt;/Flavor&gt;   &lt;FlavorType&gt;FLAVOR_GOLD&lt;/FlavorType&gt;                     &lt;PolicyType&gt;POLICY_COMMERCE&lt;/PolicyType&gt;&lt;/Row&gt;</v>
      </c>
      <c r="AE57" s="172" t="str">
        <f t="shared" si="60"/>
        <v>&lt;Row&gt;&lt;Flavor&gt;8&lt;/Flavor&gt;    &lt;FlavorType&gt;FLAVOR_GOLD&lt;/FlavorType&gt;                     &lt;PolicyType&gt;POLICY_MERCANTILISM&lt;/PolicyType&gt;&lt;/Row&gt;</v>
      </c>
      <c r="AF57" s="172" t="str">
        <f t="shared" si="60"/>
        <v>&lt;Row&gt;&lt;Flavor&gt;8&lt;/Flavor&gt;    &lt;FlavorType&gt;FLAVOR_GOLD&lt;/FlavorType&gt;                     &lt;PolicyType&gt;POLICY_TRADE_UNIONS&lt;/PolicyType&gt;&lt;/Row&gt;</v>
      </c>
      <c r="AG57" s="172" t="str">
        <f t="shared" si="60"/>
        <v>&lt;Row&gt;&lt;Flavor&gt;16&lt;/Flavor&gt;   &lt;FlavorType&gt;FLAVOR_GOLD&lt;/FlavorType&gt;                     &lt;PolicyType&gt;POLICY_PROTECTIONISM&lt;/PolicyType&gt;&lt;/Row&gt;</v>
      </c>
      <c r="AH57" s="172" t="str">
        <f t="shared" ref="AH57:BM57" si="61">IF(AH23=0,"","&lt;Row&gt;&lt;Flavor&gt;"&amp;AH23&amp;"&lt;/Flavor&gt;"&amp;REPT(" ",5-LEN(AH23))&amp;"&lt;FlavorType&gt;FLAVOR_"&amp;$A23&amp;"&lt;/FlavorType&gt;"&amp;REPT(" ",25-LEN($A23))&amp;"&lt;PolicyType&gt;POLICY_"&amp;UPPER(AH$2)&amp;"&lt;/PolicyType&gt;&lt;/Row&gt;")</f>
        <v>&lt;Row&gt;&lt;Flavor&gt;4&lt;/Flavor&gt;    &lt;FlavorType&gt;FLAVOR_GOLD&lt;/FlavorType&gt;                     &lt;PolicyType&gt;POLICY_MERCHANT_NAVY&lt;/PolicyType&gt;&lt;/Row&gt;</v>
      </c>
      <c r="AI57" s="172" t="str">
        <f t="shared" si="61"/>
        <v>&lt;Row&gt;&lt;Flavor&gt;8&lt;/Flavor&gt;    &lt;FlavorType&gt;FLAVOR_GOLD&lt;/FlavorType&gt;                     &lt;PolicyType&gt;POLICY_PATENT_LAW&lt;/PolicyType&gt;&lt;/Row&gt;</v>
      </c>
      <c r="AJ57" s="172" t="str">
        <f t="shared" si="61"/>
        <v>&lt;Row&gt;&lt;Flavor&gt;8&lt;/Flavor&gt;    &lt;FlavorType&gt;FLAVOR_GOLD&lt;/FlavorType&gt;                     &lt;PolicyType&gt;POLICY_COMMERCE_FINISHER&lt;/PolicyType&gt;&lt;/Row&gt;</v>
      </c>
      <c r="AK57" s="172" t="str">
        <f t="shared" si="61"/>
        <v/>
      </c>
      <c r="AL57" s="172" t="str">
        <f t="shared" si="61"/>
        <v>&lt;Row&gt;&lt;Flavor&gt;4&lt;/Flavor&gt;    &lt;FlavorType&gt;FLAVOR_GOLD&lt;/FlavorType&gt;                     &lt;PolicyType&gt;POLICY_PHILANTHROPY&lt;/PolicyType&gt;&lt;/Row&gt;</v>
      </c>
      <c r="AM57" s="172" t="str">
        <f t="shared" si="61"/>
        <v>&lt;Row&gt;&lt;Flavor&gt;4&lt;/Flavor&gt;    &lt;FlavorType&gt;FLAVOR_GOLD&lt;/FlavorType&gt;                     &lt;PolicyType&gt;POLICY_CULTURAL_DIPLOMACY&lt;/PolicyType&gt;&lt;/Row&gt;</v>
      </c>
      <c r="AN57" s="172" t="str">
        <f t="shared" si="61"/>
        <v>&lt;Row&gt;&lt;Flavor&gt;4&lt;/Flavor&gt;    &lt;FlavorType&gt;FLAVOR_GOLD&lt;/FlavorType&gt;                     &lt;PolicyType&gt;POLICY_AESTHETICS&lt;/PolicyType&gt;&lt;/Row&gt;</v>
      </c>
      <c r="AO57" s="172" t="str">
        <f t="shared" si="61"/>
        <v/>
      </c>
      <c r="AP57" s="172" t="str">
        <f t="shared" si="61"/>
        <v/>
      </c>
      <c r="AQ57" s="172" t="str">
        <f t="shared" si="61"/>
        <v/>
      </c>
      <c r="AR57" s="172" t="str">
        <f t="shared" si="61"/>
        <v/>
      </c>
      <c r="AS57" s="172" t="str">
        <f t="shared" si="61"/>
        <v/>
      </c>
      <c r="AT57" s="172" t="str">
        <f t="shared" si="61"/>
        <v>&lt;Row&gt;&lt;Flavor&gt;16&lt;/Flavor&gt;   &lt;FlavorType&gt;FLAVOR_GOLD&lt;/FlavorType&gt;                     &lt;PolicyType&gt;POLICY_SOCIALISM&lt;/PolicyType&gt;&lt;/Row&gt;</v>
      </c>
      <c r="AU57" s="172" t="str">
        <f t="shared" si="61"/>
        <v/>
      </c>
      <c r="AV57" s="172" t="str">
        <f t="shared" si="61"/>
        <v/>
      </c>
      <c r="AW57" s="172" t="str">
        <f t="shared" si="61"/>
        <v/>
      </c>
      <c r="AX57" s="172" t="str">
        <f t="shared" si="61"/>
        <v/>
      </c>
      <c r="AY57" s="172" t="str">
        <f t="shared" si="61"/>
        <v/>
      </c>
      <c r="AZ57" s="172" t="str">
        <f t="shared" si="61"/>
        <v/>
      </c>
      <c r="BA57" s="172" t="str">
        <f t="shared" si="61"/>
        <v/>
      </c>
      <c r="BB57" s="172" t="str">
        <f t="shared" si="61"/>
        <v/>
      </c>
      <c r="BC57" s="172" t="str">
        <f t="shared" si="61"/>
        <v/>
      </c>
      <c r="BD57" s="172" t="str">
        <f t="shared" si="61"/>
        <v/>
      </c>
      <c r="BE57" s="172" t="str">
        <f t="shared" si="61"/>
        <v/>
      </c>
      <c r="BF57" s="172" t="str">
        <f t="shared" si="61"/>
        <v/>
      </c>
      <c r="BG57" s="172" t="str">
        <f t="shared" si="61"/>
        <v/>
      </c>
      <c r="BH57" s="172" t="str">
        <f t="shared" si="61"/>
        <v>&lt;Row&gt;&lt;Flavor&gt;16&lt;/Flavor&gt;   &lt;FlavorType&gt;FLAVOR_GOLD&lt;/FlavorType&gt;                     &lt;PolicyType&gt;POLICY_MILITARISM&lt;/PolicyType&gt;&lt;/Row&gt;</v>
      </c>
      <c r="BI57" s="172" t="str">
        <f t="shared" si="61"/>
        <v/>
      </c>
      <c r="BJ57" s="172" t="str">
        <f t="shared" si="61"/>
        <v/>
      </c>
      <c r="BK57" s="172" t="str">
        <f t="shared" si="61"/>
        <v/>
      </c>
      <c r="BL57" s="172" t="str">
        <f t="shared" si="61"/>
        <v/>
      </c>
      <c r="BM57" s="172" t="str">
        <f t="shared" si="61"/>
        <v/>
      </c>
      <c r="BN57" s="172" t="str">
        <f t="shared" ref="BN57:BS57" si="62">IF(BN23=0,"","&lt;Row&gt;&lt;Flavor&gt;"&amp;BN23&amp;"&lt;/Flavor&gt;"&amp;REPT(" ",5-LEN(BN23))&amp;"&lt;FlavorType&gt;FLAVOR_"&amp;$A23&amp;"&lt;/FlavorType&gt;"&amp;REPT(" ",25-LEN($A23))&amp;"&lt;PolicyType&gt;POLICY_"&amp;UPPER(BN$2)&amp;"&lt;/PolicyType&gt;&lt;/Row&gt;")</f>
        <v>&lt;Row&gt;&lt;Flavor&gt;16&lt;/Flavor&gt;   &lt;FlavorType&gt;FLAVOR_GOLD&lt;/FlavorType&gt;                     &lt;PolicyType&gt;POLICY_FREE_TRADE&lt;/PolicyType&gt;&lt;/Row&gt;</v>
      </c>
      <c r="BO57" s="172" t="str">
        <f t="shared" si="62"/>
        <v/>
      </c>
      <c r="BP57" s="172" t="str">
        <f t="shared" si="62"/>
        <v/>
      </c>
      <c r="BQ57" s="172" t="str">
        <f t="shared" si="62"/>
        <v/>
      </c>
      <c r="BR57" s="172" t="str">
        <f t="shared" si="62"/>
        <v/>
      </c>
      <c r="BS57" s="172" t="str">
        <f t="shared" si="62"/>
        <v/>
      </c>
    </row>
    <row r="58" spans="2:71" ht="13.7" customHeight="1" x14ac:dyDescent="0.2">
      <c r="B58" s="172" t="str">
        <f t="shared" ref="B58:AG58" si="63">IF(B24=0,"","&lt;Row&gt;&lt;Flavor&gt;"&amp;B24&amp;"&lt;/Flavor&gt;"&amp;REPT(" ",5-LEN(B24))&amp;"&lt;FlavorType&gt;FLAVOR_"&amp;$A24&amp;"&lt;/FlavorType&gt;"&amp;REPT(" ",25-LEN($A24))&amp;"&lt;PolicyType&gt;POLICY_"&amp;UPPER(B$2)&amp;"&lt;/PolicyType&gt;&lt;/Row&gt;")</f>
        <v/>
      </c>
      <c r="C58" s="172" t="str">
        <f t="shared" si="63"/>
        <v/>
      </c>
      <c r="D58" s="172" t="str">
        <f t="shared" si="63"/>
        <v/>
      </c>
      <c r="E58" s="172" t="str">
        <f t="shared" si="63"/>
        <v/>
      </c>
      <c r="F58" s="172" t="str">
        <f t="shared" si="63"/>
        <v/>
      </c>
      <c r="G58" s="172" t="str">
        <f t="shared" si="63"/>
        <v/>
      </c>
      <c r="H58" s="172" t="str">
        <f t="shared" si="63"/>
        <v>&lt;Row&gt;&lt;Flavor&gt;16&lt;/Flavor&gt;   &lt;FlavorType&gt;FLAVOR_GREAT_PEOPLE&lt;/FlavorType&gt;             &lt;PolicyType&gt;POLICY_LIBERTY_FINISHER&lt;/PolicyType&gt;&lt;/Row&gt;</v>
      </c>
      <c r="I58" s="172" t="str">
        <f t="shared" si="63"/>
        <v/>
      </c>
      <c r="J58" s="172" t="str">
        <f t="shared" si="63"/>
        <v/>
      </c>
      <c r="K58" s="172" t="str">
        <f t="shared" si="63"/>
        <v/>
      </c>
      <c r="L58" s="172" t="str">
        <f t="shared" si="63"/>
        <v/>
      </c>
      <c r="M58" s="172" t="str">
        <f t="shared" si="63"/>
        <v/>
      </c>
      <c r="N58" s="172" t="str">
        <f t="shared" si="63"/>
        <v/>
      </c>
      <c r="O58" s="172" t="str">
        <f t="shared" si="63"/>
        <v/>
      </c>
      <c r="P58" s="172" t="str">
        <f t="shared" si="63"/>
        <v/>
      </c>
      <c r="Q58" s="172" t="str">
        <f t="shared" si="63"/>
        <v/>
      </c>
      <c r="R58" s="172" t="str">
        <f t="shared" si="63"/>
        <v>&lt;Row&gt;&lt;Flavor&gt;4&lt;/Flavor&gt;    &lt;FlavorType&gt;FLAVOR_GREAT_PEOPLE&lt;/FlavorType&gt;             &lt;PolicyType&gt;POLICY_SPOILS_OF_WAR&lt;/PolicyType&gt;&lt;/Row&gt;</v>
      </c>
      <c r="S58" s="172" t="str">
        <f t="shared" si="63"/>
        <v>&lt;Row&gt;&lt;Flavor&gt;4&lt;/Flavor&gt;    &lt;FlavorType&gt;FLAVOR_GREAT_PEOPLE&lt;/FlavorType&gt;             &lt;PolicyType&gt;POLICY_WAR_EPICS&lt;/PolicyType&gt;&lt;/Row&gt;</v>
      </c>
      <c r="T58" s="172" t="str">
        <f t="shared" si="63"/>
        <v>&lt;Row&gt;&lt;Flavor&gt;4&lt;/Flavor&gt;    &lt;FlavorType&gt;FLAVOR_GREAT_PEOPLE&lt;/FlavorType&gt;             &lt;PolicyType&gt;POLICY_DISCIPLINE&lt;/PolicyType&gt;&lt;/Row&gt;</v>
      </c>
      <c r="U58" s="172" t="str">
        <f t="shared" si="63"/>
        <v/>
      </c>
      <c r="V58" s="172" t="str">
        <f t="shared" si="63"/>
        <v/>
      </c>
      <c r="W58" s="172" t="str">
        <f t="shared" si="63"/>
        <v>&lt;Row&gt;&lt;Flavor&gt;4&lt;/Flavor&gt;    &lt;FlavorType&gt;FLAVOR_GREAT_PEOPLE&lt;/FlavorType&gt;             &lt;PolicyType&gt;POLICY_PIETY&lt;/PolicyType&gt;&lt;/Row&gt;</v>
      </c>
      <c r="X58" s="172" t="str">
        <f t="shared" si="63"/>
        <v/>
      </c>
      <c r="Y58" s="172" t="str">
        <f t="shared" si="63"/>
        <v>&lt;Row&gt;&lt;Flavor&gt;16&lt;/Flavor&gt;   &lt;FlavorType&gt;FLAVOR_GREAT_PEOPLE&lt;/FlavorType&gt;             &lt;PolicyType&gt;POLICY_INSPIRATION&lt;/PolicyType&gt;&lt;/Row&gt;</v>
      </c>
      <c r="Z58" s="172" t="str">
        <f t="shared" si="63"/>
        <v/>
      </c>
      <c r="AA58" s="172" t="str">
        <f t="shared" si="63"/>
        <v/>
      </c>
      <c r="AB58" s="172" t="str">
        <f t="shared" si="63"/>
        <v/>
      </c>
      <c r="AC58" s="172" t="str">
        <f t="shared" si="63"/>
        <v/>
      </c>
      <c r="AD58" s="172" t="str">
        <f t="shared" si="63"/>
        <v/>
      </c>
      <c r="AE58" s="172" t="str">
        <f t="shared" si="63"/>
        <v/>
      </c>
      <c r="AF58" s="172" t="str">
        <f t="shared" si="63"/>
        <v>&lt;Row&gt;&lt;Flavor&gt;8&lt;/Flavor&gt;    &lt;FlavorType&gt;FLAVOR_GREAT_PEOPLE&lt;/FlavorType&gt;             &lt;PolicyType&gt;POLICY_TRADE_UNIONS&lt;/PolicyType&gt;&lt;/Row&gt;</v>
      </c>
      <c r="AG58" s="172" t="str">
        <f t="shared" si="63"/>
        <v/>
      </c>
      <c r="AH58" s="172" t="str">
        <f t="shared" ref="AH58:BM58" si="64">IF(AH24=0,"","&lt;Row&gt;&lt;Flavor&gt;"&amp;AH24&amp;"&lt;/Flavor&gt;"&amp;REPT(" ",5-LEN(AH24))&amp;"&lt;FlavorType&gt;FLAVOR_"&amp;$A24&amp;"&lt;/FlavorType&gt;"&amp;REPT(" ",25-LEN($A24))&amp;"&lt;PolicyType&gt;POLICY_"&amp;UPPER(AH$2)&amp;"&lt;/PolicyType&gt;&lt;/Row&gt;")</f>
        <v/>
      </c>
      <c r="AI58" s="172" t="str">
        <f t="shared" si="64"/>
        <v/>
      </c>
      <c r="AJ58" s="172" t="str">
        <f t="shared" si="64"/>
        <v/>
      </c>
      <c r="AK58" s="172" t="str">
        <f t="shared" si="64"/>
        <v/>
      </c>
      <c r="AL58" s="172" t="str">
        <f t="shared" si="64"/>
        <v/>
      </c>
      <c r="AM58" s="172" t="str">
        <f t="shared" si="64"/>
        <v/>
      </c>
      <c r="AN58" s="172" t="str">
        <f t="shared" si="64"/>
        <v/>
      </c>
      <c r="AO58" s="172" t="str">
        <f t="shared" si="64"/>
        <v/>
      </c>
      <c r="AP58" s="172" t="str">
        <f t="shared" si="64"/>
        <v/>
      </c>
      <c r="AQ58" s="172" t="str">
        <f t="shared" si="64"/>
        <v/>
      </c>
      <c r="AR58" s="172" t="str">
        <f t="shared" si="64"/>
        <v>&lt;Row&gt;&lt;Flavor&gt;4&lt;/Flavor&gt;    &lt;FlavorType&gt;FLAVOR_GREAT_PEOPLE&lt;/FlavorType&gt;             &lt;PolicyType&gt;POLICY_ORDER&lt;/PolicyType&gt;&lt;/Row&gt;</v>
      </c>
      <c r="AS58" s="172" t="str">
        <f t="shared" si="64"/>
        <v/>
      </c>
      <c r="AT58" s="172" t="str">
        <f t="shared" si="64"/>
        <v/>
      </c>
      <c r="AU58" s="172" t="str">
        <f t="shared" si="64"/>
        <v/>
      </c>
      <c r="AV58" s="172" t="str">
        <f t="shared" si="64"/>
        <v/>
      </c>
      <c r="AW58" s="172" t="str">
        <f t="shared" si="64"/>
        <v/>
      </c>
      <c r="AX58" s="172" t="str">
        <f t="shared" si="64"/>
        <v/>
      </c>
      <c r="AY58" s="172" t="str">
        <f t="shared" si="64"/>
        <v>&lt;Row&gt;&lt;Flavor&gt;4&lt;/Flavor&gt;    &lt;FlavorType&gt;FLAVOR_GREAT_PEOPLE&lt;/FlavorType&gt;             &lt;PolicyType&gt;POLICY_RATIONALISM&lt;/PolicyType&gt;&lt;/Row&gt;</v>
      </c>
      <c r="AZ58" s="172" t="str">
        <f t="shared" si="64"/>
        <v/>
      </c>
      <c r="BA58" s="172" t="str">
        <f t="shared" si="64"/>
        <v>&lt;Row&gt;&lt;Flavor&gt;4&lt;/Flavor&gt;    &lt;FlavorType&gt;FLAVOR_GREAT_PEOPLE&lt;/FlavorType&gt;             &lt;PolicyType&gt;POLICY_SOVEREIGNTY&lt;/PolicyType&gt;&lt;/Row&gt;</v>
      </c>
      <c r="BB58" s="172" t="str">
        <f t="shared" si="64"/>
        <v/>
      </c>
      <c r="BC58" s="172" t="str">
        <f t="shared" si="64"/>
        <v/>
      </c>
      <c r="BD58" s="172" t="str">
        <f t="shared" si="64"/>
        <v>&lt;Row&gt;&lt;Flavor&gt;16&lt;/Flavor&gt;   &lt;FlavorType&gt;FLAVOR_GREAT_PEOPLE&lt;/FlavorType&gt;             &lt;PolicyType&gt;POLICY_SECULARISM&lt;/PolicyType&gt;&lt;/Row&gt;</v>
      </c>
      <c r="BE58" s="172" t="str">
        <f t="shared" si="64"/>
        <v/>
      </c>
      <c r="BF58" s="172" t="str">
        <f t="shared" si="64"/>
        <v/>
      </c>
      <c r="BG58" s="172" t="str">
        <f t="shared" si="64"/>
        <v/>
      </c>
      <c r="BH58" s="172" t="str">
        <f t="shared" si="64"/>
        <v/>
      </c>
      <c r="BI58" s="172" t="str">
        <f t="shared" si="64"/>
        <v>&lt;Row&gt;&lt;Flavor&gt;8&lt;/Flavor&gt;    &lt;FlavorType&gt;FLAVOR_GREAT_PEOPLE&lt;/FlavorType&gt;             &lt;PolicyType&gt;POLICY_POPULISM&lt;/PolicyType&gt;&lt;/Row&gt;</v>
      </c>
      <c r="BJ58" s="172" t="str">
        <f t="shared" si="64"/>
        <v/>
      </c>
      <c r="BK58" s="172" t="str">
        <f t="shared" si="64"/>
        <v/>
      </c>
      <c r="BL58" s="172" t="str">
        <f t="shared" si="64"/>
        <v/>
      </c>
      <c r="BM58" s="172" t="str">
        <f t="shared" si="64"/>
        <v>&lt;Row&gt;&lt;Flavor&gt;16&lt;/Flavor&gt;   &lt;FlavorType&gt;FLAVOR_GREAT_PEOPLE&lt;/FlavorType&gt;             &lt;PolicyType&gt;POLICY_FREEDOM&lt;/PolicyType&gt;&lt;/Row&gt;</v>
      </c>
      <c r="BN58" s="172" t="str">
        <f t="shared" ref="BN58:BS58" si="65">IF(BN24=0,"","&lt;Row&gt;&lt;Flavor&gt;"&amp;BN24&amp;"&lt;/Flavor&gt;"&amp;REPT(" ",5-LEN(BN24))&amp;"&lt;FlavorType&gt;FLAVOR_"&amp;$A24&amp;"&lt;/FlavorType&gt;"&amp;REPT(" ",25-LEN($A24))&amp;"&lt;PolicyType&gt;POLICY_"&amp;UPPER(BN$2)&amp;"&lt;/PolicyType&gt;&lt;/Row&gt;")</f>
        <v>&lt;Row&gt;&lt;Flavor&gt;8&lt;/Flavor&gt;    &lt;FlavorType&gt;FLAVOR_GREAT_PEOPLE&lt;/FlavorType&gt;             &lt;PolicyType&gt;POLICY_FREE_TRADE&lt;/PolicyType&gt;&lt;/Row&gt;</v>
      </c>
      <c r="BO58" s="172" t="str">
        <f t="shared" si="65"/>
        <v>&lt;Row&gt;&lt;Flavor&gt;8&lt;/Flavor&gt;    &lt;FlavorType&gt;FLAVOR_GREAT_PEOPLE&lt;/FlavorType&gt;             &lt;PolicyType&gt;POLICY_UNIVERSAL_SUFFRAGE&lt;/PolicyType&gt;&lt;/Row&gt;</v>
      </c>
      <c r="BP58" s="172" t="str">
        <f t="shared" si="65"/>
        <v>&lt;Row&gt;&lt;Flavor&gt;8&lt;/Flavor&gt;    &lt;FlavorType&gt;FLAVOR_GREAT_PEOPLE&lt;/FlavorType&gt;             &lt;PolicyType&gt;POLICY_FREE_SPEECH&lt;/PolicyType&gt;&lt;/Row&gt;</v>
      </c>
      <c r="BQ58" s="172" t="str">
        <f t="shared" si="65"/>
        <v>&lt;Row&gt;&lt;Flavor&gt;16&lt;/Flavor&gt;   &lt;FlavorType&gt;FLAVOR_GREAT_PEOPLE&lt;/FlavorType&gt;             &lt;PolicyType&gt;POLICY_DEMOCRACY&lt;/PolicyType&gt;&lt;/Row&gt;</v>
      </c>
      <c r="BR58" s="172" t="str">
        <f t="shared" si="65"/>
        <v>&lt;Row&gt;&lt;Flavor&gt;16&lt;/Flavor&gt;   &lt;FlavorType&gt;FLAVOR_GREAT_PEOPLE&lt;/FlavorType&gt;             &lt;PolicyType&gt;POLICY_IMMIGRATION&lt;/PolicyType&gt;&lt;/Row&gt;</v>
      </c>
      <c r="BS58" s="172" t="str">
        <f t="shared" si="65"/>
        <v>&lt;Row&gt;&lt;Flavor&gt;8&lt;/Flavor&gt;    &lt;FlavorType&gt;FLAVOR_GREAT_PEOPLE&lt;/FlavorType&gt;             &lt;PolicyType&gt;POLICY_FREEDOM_FINISHER&lt;/PolicyType&gt;&lt;/Row&gt;</v>
      </c>
    </row>
    <row r="59" spans="2:71" ht="13.7" customHeight="1" x14ac:dyDescent="0.2">
      <c r="B59" s="172" t="str">
        <f t="shared" ref="B59:AG59" si="66">IF(B25=0,"","&lt;Row&gt;&lt;Flavor&gt;"&amp;B25&amp;"&lt;/Flavor&gt;"&amp;REPT(" ",5-LEN(B25))&amp;"&lt;FlavorType&gt;FLAVOR_"&amp;$A25&amp;"&lt;/FlavorType&gt;"&amp;REPT(" ",25-LEN($A25))&amp;"&lt;PolicyType&gt;POLICY_"&amp;UPPER(B$2)&amp;"&lt;/PolicyType&gt;&lt;/Row&gt;")</f>
        <v/>
      </c>
      <c r="C59" s="172" t="str">
        <f t="shared" si="66"/>
        <v/>
      </c>
      <c r="D59" s="172" t="str">
        <f t="shared" si="66"/>
        <v/>
      </c>
      <c r="E59" s="172" t="str">
        <f t="shared" si="66"/>
        <v>&lt;Row&gt;&lt;Flavor&gt;16&lt;/Flavor&gt;   &lt;FlavorType&gt;FLAVOR_TILE_IMPROVEMENT&lt;/FlavorType&gt;         &lt;PolicyType&gt;POLICY_CITIZENSHIP&lt;/PolicyType&gt;&lt;/Row&gt;</v>
      </c>
      <c r="F59" s="172" t="str">
        <f t="shared" si="66"/>
        <v/>
      </c>
      <c r="G59" s="172" t="str">
        <f t="shared" si="66"/>
        <v/>
      </c>
      <c r="H59" s="172" t="str">
        <f t="shared" si="66"/>
        <v/>
      </c>
      <c r="I59" s="172" t="str">
        <f t="shared" si="66"/>
        <v/>
      </c>
      <c r="J59" s="172" t="str">
        <f t="shared" si="66"/>
        <v/>
      </c>
      <c r="K59" s="172" t="str">
        <f t="shared" si="66"/>
        <v/>
      </c>
      <c r="L59" s="172" t="str">
        <f t="shared" si="66"/>
        <v/>
      </c>
      <c r="M59" s="172" t="str">
        <f t="shared" si="66"/>
        <v/>
      </c>
      <c r="N59" s="172" t="str">
        <f t="shared" si="66"/>
        <v/>
      </c>
      <c r="O59" s="172" t="str">
        <f t="shared" si="66"/>
        <v/>
      </c>
      <c r="P59" s="172" t="str">
        <f t="shared" si="66"/>
        <v/>
      </c>
      <c r="Q59" s="172" t="str">
        <f t="shared" si="66"/>
        <v/>
      </c>
      <c r="R59" s="172" t="str">
        <f t="shared" si="66"/>
        <v/>
      </c>
      <c r="S59" s="172" t="str">
        <f t="shared" si="66"/>
        <v/>
      </c>
      <c r="T59" s="172" t="str">
        <f t="shared" si="66"/>
        <v/>
      </c>
      <c r="U59" s="172" t="str">
        <f t="shared" si="66"/>
        <v/>
      </c>
      <c r="V59" s="172" t="str">
        <f t="shared" si="66"/>
        <v/>
      </c>
      <c r="W59" s="172" t="str">
        <f t="shared" si="66"/>
        <v/>
      </c>
      <c r="X59" s="172" t="str">
        <f t="shared" si="66"/>
        <v/>
      </c>
      <c r="Y59" s="172" t="str">
        <f t="shared" si="66"/>
        <v/>
      </c>
      <c r="Z59" s="172" t="str">
        <f t="shared" si="66"/>
        <v/>
      </c>
      <c r="AA59" s="172" t="str">
        <f t="shared" si="66"/>
        <v/>
      </c>
      <c r="AB59" s="172" t="str">
        <f t="shared" si="66"/>
        <v/>
      </c>
      <c r="AC59" s="172" t="str">
        <f t="shared" si="66"/>
        <v/>
      </c>
      <c r="AD59" s="172" t="str">
        <f t="shared" si="66"/>
        <v/>
      </c>
      <c r="AE59" s="172" t="str">
        <f t="shared" si="66"/>
        <v>&lt;Row&gt;&lt;Flavor&gt;16&lt;/Flavor&gt;   &lt;FlavorType&gt;FLAVOR_TILE_IMPROVEMENT&lt;/FlavorType&gt;         &lt;PolicyType&gt;POLICY_MERCANTILISM&lt;/PolicyType&gt;&lt;/Row&gt;</v>
      </c>
      <c r="AF59" s="172" t="str">
        <f t="shared" si="66"/>
        <v/>
      </c>
      <c r="AG59" s="172" t="str">
        <f t="shared" si="66"/>
        <v/>
      </c>
      <c r="AH59" s="172" t="str">
        <f t="shared" ref="AH59:BM59" si="67">IF(AH25=0,"","&lt;Row&gt;&lt;Flavor&gt;"&amp;AH25&amp;"&lt;/Flavor&gt;"&amp;REPT(" ",5-LEN(AH25))&amp;"&lt;FlavorType&gt;FLAVOR_"&amp;$A25&amp;"&lt;/FlavorType&gt;"&amp;REPT(" ",25-LEN($A25))&amp;"&lt;PolicyType&gt;POLICY_"&amp;UPPER(AH$2)&amp;"&lt;/PolicyType&gt;&lt;/Row&gt;")</f>
        <v/>
      </c>
      <c r="AI59" s="172" t="str">
        <f t="shared" si="67"/>
        <v>&lt;Row&gt;&lt;Flavor&gt;16&lt;/Flavor&gt;   &lt;FlavorType&gt;FLAVOR_TILE_IMPROVEMENT&lt;/FlavorType&gt;         &lt;PolicyType&gt;POLICY_PATENT_LAW&lt;/PolicyType&gt;&lt;/Row&gt;</v>
      </c>
      <c r="AJ59" s="172" t="str">
        <f t="shared" si="67"/>
        <v/>
      </c>
      <c r="AK59" s="172" t="str">
        <f t="shared" si="67"/>
        <v/>
      </c>
      <c r="AL59" s="172" t="str">
        <f t="shared" si="67"/>
        <v/>
      </c>
      <c r="AM59" s="172" t="str">
        <f t="shared" si="67"/>
        <v/>
      </c>
      <c r="AN59" s="172" t="str">
        <f t="shared" si="67"/>
        <v/>
      </c>
      <c r="AO59" s="172" t="str">
        <f t="shared" si="67"/>
        <v/>
      </c>
      <c r="AP59" s="172" t="str">
        <f t="shared" si="67"/>
        <v/>
      </c>
      <c r="AQ59" s="172" t="str">
        <f t="shared" si="67"/>
        <v/>
      </c>
      <c r="AR59" s="172" t="str">
        <f t="shared" si="67"/>
        <v/>
      </c>
      <c r="AS59" s="172" t="str">
        <f t="shared" si="67"/>
        <v/>
      </c>
      <c r="AT59" s="172" t="str">
        <f t="shared" si="67"/>
        <v/>
      </c>
      <c r="AU59" s="172" t="str">
        <f t="shared" si="67"/>
        <v>&lt;Row&gt;&lt;Flavor&gt;16&lt;/Flavor&gt;   &lt;FlavorType&gt;FLAVOR_TILE_IMPROVEMENT&lt;/FlavorType&gt;         &lt;PolicyType&gt;POLICY_LABOR_UNIONS&lt;/PolicyType&gt;&lt;/Row&gt;</v>
      </c>
      <c r="AV59" s="172" t="str">
        <f t="shared" si="67"/>
        <v/>
      </c>
      <c r="AW59" s="172" t="str">
        <f t="shared" si="67"/>
        <v/>
      </c>
      <c r="AX59" s="172" t="str">
        <f t="shared" si="67"/>
        <v/>
      </c>
      <c r="AY59" s="172" t="str">
        <f t="shared" si="67"/>
        <v/>
      </c>
      <c r="AZ59" s="172" t="str">
        <f t="shared" si="67"/>
        <v/>
      </c>
      <c r="BA59" s="172" t="str">
        <f t="shared" si="67"/>
        <v/>
      </c>
      <c r="BB59" s="172" t="str">
        <f t="shared" si="67"/>
        <v>&lt;Row&gt;&lt;Flavor&gt;16&lt;/Flavor&gt;   &lt;FlavorType&gt;FLAVOR_TILE_IMPROVEMENT&lt;/FlavorType&gt;         &lt;PolicyType&gt;POLICY_FREE_THOUGHT&lt;/PolicyType&gt;&lt;/Row&gt;</v>
      </c>
      <c r="BC59" s="172" t="str">
        <f t="shared" si="67"/>
        <v/>
      </c>
      <c r="BD59" s="172" t="str">
        <f t="shared" si="67"/>
        <v/>
      </c>
      <c r="BE59" s="172" t="str">
        <f t="shared" si="67"/>
        <v/>
      </c>
      <c r="BF59" s="172" t="str">
        <f t="shared" si="67"/>
        <v/>
      </c>
      <c r="BG59" s="172" t="str">
        <f t="shared" si="67"/>
        <v/>
      </c>
      <c r="BH59" s="172" t="str">
        <f t="shared" si="67"/>
        <v/>
      </c>
      <c r="BI59" s="172" t="str">
        <f t="shared" si="67"/>
        <v/>
      </c>
      <c r="BJ59" s="172" t="str">
        <f t="shared" si="67"/>
        <v/>
      </c>
      <c r="BK59" s="172" t="str">
        <f t="shared" si="67"/>
        <v/>
      </c>
      <c r="BL59" s="172" t="str">
        <f t="shared" si="67"/>
        <v/>
      </c>
      <c r="BM59" s="172" t="str">
        <f t="shared" si="67"/>
        <v/>
      </c>
      <c r="BN59" s="172" t="str">
        <f t="shared" ref="BN59:BS59" si="68">IF(BN25=0,"","&lt;Row&gt;&lt;Flavor&gt;"&amp;BN25&amp;"&lt;/Flavor&gt;"&amp;REPT(" ",5-LEN(BN25))&amp;"&lt;FlavorType&gt;FLAVOR_"&amp;$A25&amp;"&lt;/FlavorType&gt;"&amp;REPT(" ",25-LEN($A25))&amp;"&lt;PolicyType&gt;POLICY_"&amp;UPPER(BN$2)&amp;"&lt;/PolicyType&gt;&lt;/Row&gt;")</f>
        <v/>
      </c>
      <c r="BO59" s="172" t="str">
        <f t="shared" si="68"/>
        <v>&lt;Row&gt;&lt;Flavor&gt;16&lt;/Flavor&gt;   &lt;FlavorType&gt;FLAVOR_TILE_IMPROVEMENT&lt;/FlavorType&gt;         &lt;PolicyType&gt;POLICY_UNIVERSAL_SUFFRAGE&lt;/PolicyType&gt;&lt;/Row&gt;</v>
      </c>
      <c r="BP59" s="172" t="str">
        <f t="shared" si="68"/>
        <v>&lt;Row&gt;&lt;Flavor&gt;16&lt;/Flavor&gt;   &lt;FlavorType&gt;FLAVOR_TILE_IMPROVEMENT&lt;/FlavorType&gt;         &lt;PolicyType&gt;POLICY_FREE_SPEECH&lt;/PolicyType&gt;&lt;/Row&gt;</v>
      </c>
      <c r="BQ59" s="172" t="str">
        <f t="shared" si="68"/>
        <v/>
      </c>
      <c r="BR59" s="172" t="str">
        <f t="shared" si="68"/>
        <v/>
      </c>
      <c r="BS59" s="172" t="str">
        <f t="shared" si="68"/>
        <v/>
      </c>
    </row>
    <row r="60" spans="2:71" ht="13.7" customHeight="1" x14ac:dyDescent="0.2">
      <c r="B60" s="172" t="str">
        <f t="shared" ref="B60:AG60" si="69">IF(B26=0,"","&lt;Row&gt;&lt;Flavor&gt;"&amp;B26&amp;"&lt;/Flavor&gt;"&amp;REPT(" ",5-LEN(B26))&amp;"&lt;FlavorType&gt;FLAVOR_"&amp;$A26&amp;"&lt;/FlavorType&gt;"&amp;REPT(" ",25-LEN($A26))&amp;"&lt;PolicyType&gt;POLICY_"&amp;UPPER(B$2)&amp;"&lt;/PolicyType&gt;&lt;/Row&gt;")</f>
        <v/>
      </c>
      <c r="C60" s="172" t="str">
        <f t="shared" si="69"/>
        <v/>
      </c>
      <c r="D60" s="172" t="str">
        <f t="shared" si="69"/>
        <v/>
      </c>
      <c r="E60" s="172" t="str">
        <f t="shared" si="69"/>
        <v/>
      </c>
      <c r="F60" s="172" t="str">
        <f t="shared" si="69"/>
        <v/>
      </c>
      <c r="G60" s="172" t="str">
        <f t="shared" si="69"/>
        <v/>
      </c>
      <c r="H60" s="172" t="str">
        <f t="shared" si="69"/>
        <v/>
      </c>
      <c r="I60" s="172" t="str">
        <f t="shared" si="69"/>
        <v/>
      </c>
      <c r="J60" s="172" t="str">
        <f t="shared" si="69"/>
        <v/>
      </c>
      <c r="K60" s="172" t="str">
        <f t="shared" si="69"/>
        <v/>
      </c>
      <c r="L60" s="172" t="str">
        <f t="shared" si="69"/>
        <v/>
      </c>
      <c r="M60" s="172" t="str">
        <f t="shared" si="69"/>
        <v/>
      </c>
      <c r="N60" s="172" t="str">
        <f t="shared" si="69"/>
        <v/>
      </c>
      <c r="O60" s="172" t="str">
        <f t="shared" si="69"/>
        <v/>
      </c>
      <c r="P60" s="172" t="str">
        <f t="shared" si="69"/>
        <v/>
      </c>
      <c r="Q60" s="172" t="str">
        <f t="shared" si="69"/>
        <v/>
      </c>
      <c r="R60" s="172" t="str">
        <f t="shared" si="69"/>
        <v/>
      </c>
      <c r="S60" s="172" t="str">
        <f t="shared" si="69"/>
        <v/>
      </c>
      <c r="T60" s="172" t="str">
        <f t="shared" si="69"/>
        <v/>
      </c>
      <c r="U60" s="172" t="str">
        <f t="shared" si="69"/>
        <v/>
      </c>
      <c r="V60" s="172" t="str">
        <f t="shared" si="69"/>
        <v/>
      </c>
      <c r="W60" s="172" t="str">
        <f t="shared" si="69"/>
        <v/>
      </c>
      <c r="X60" s="172" t="str">
        <f t="shared" si="69"/>
        <v/>
      </c>
      <c r="Y60" s="172" t="str">
        <f t="shared" si="69"/>
        <v/>
      </c>
      <c r="Z60" s="172" t="str">
        <f t="shared" si="69"/>
        <v/>
      </c>
      <c r="AA60" s="172" t="str">
        <f t="shared" si="69"/>
        <v/>
      </c>
      <c r="AB60" s="172" t="str">
        <f t="shared" si="69"/>
        <v/>
      </c>
      <c r="AC60" s="172" t="str">
        <f t="shared" si="69"/>
        <v/>
      </c>
      <c r="AD60" s="172" t="str">
        <f t="shared" si="69"/>
        <v/>
      </c>
      <c r="AE60" s="172" t="str">
        <f t="shared" si="69"/>
        <v/>
      </c>
      <c r="AF60" s="172" t="str">
        <f t="shared" si="69"/>
        <v/>
      </c>
      <c r="AG60" s="172" t="str">
        <f t="shared" si="69"/>
        <v/>
      </c>
      <c r="AH60" s="172" t="str">
        <f t="shared" ref="AH60:BM60" si="70">IF(AH26=0,"","&lt;Row&gt;&lt;Flavor&gt;"&amp;AH26&amp;"&lt;/Flavor&gt;"&amp;REPT(" ",5-LEN(AH26))&amp;"&lt;FlavorType&gt;FLAVOR_"&amp;$A26&amp;"&lt;/FlavorType&gt;"&amp;REPT(" ",25-LEN($A26))&amp;"&lt;PolicyType&gt;POLICY_"&amp;UPPER(AH$2)&amp;"&lt;/PolicyType&gt;&lt;/Row&gt;")</f>
        <v/>
      </c>
      <c r="AI60" s="172" t="str">
        <f t="shared" si="70"/>
        <v/>
      </c>
      <c r="AJ60" s="172" t="str">
        <f t="shared" si="70"/>
        <v/>
      </c>
      <c r="AK60" s="172" t="str">
        <f t="shared" si="70"/>
        <v/>
      </c>
      <c r="AL60" s="172" t="str">
        <f t="shared" si="70"/>
        <v/>
      </c>
      <c r="AM60" s="172" t="str">
        <f t="shared" si="70"/>
        <v/>
      </c>
      <c r="AN60" s="172" t="str">
        <f t="shared" si="70"/>
        <v/>
      </c>
      <c r="AO60" s="172" t="str">
        <f t="shared" si="70"/>
        <v/>
      </c>
      <c r="AP60" s="172" t="str">
        <f t="shared" si="70"/>
        <v/>
      </c>
      <c r="AQ60" s="172" t="str">
        <f t="shared" si="70"/>
        <v/>
      </c>
      <c r="AR60" s="172" t="str">
        <f t="shared" si="70"/>
        <v/>
      </c>
      <c r="AS60" s="172" t="str">
        <f t="shared" si="70"/>
        <v/>
      </c>
      <c r="AT60" s="172" t="str">
        <f t="shared" si="70"/>
        <v/>
      </c>
      <c r="AU60" s="172" t="str">
        <f t="shared" si="70"/>
        <v/>
      </c>
      <c r="AV60" s="172" t="str">
        <f t="shared" si="70"/>
        <v/>
      </c>
      <c r="AW60" s="172" t="str">
        <f t="shared" si="70"/>
        <v/>
      </c>
      <c r="AX60" s="172" t="str">
        <f t="shared" si="70"/>
        <v/>
      </c>
      <c r="AY60" s="172" t="str">
        <f t="shared" si="70"/>
        <v/>
      </c>
      <c r="AZ60" s="172" t="str">
        <f t="shared" si="70"/>
        <v/>
      </c>
      <c r="BA60" s="172" t="str">
        <f t="shared" si="70"/>
        <v/>
      </c>
      <c r="BB60" s="172" t="str">
        <f t="shared" si="70"/>
        <v/>
      </c>
      <c r="BC60" s="172" t="str">
        <f t="shared" si="70"/>
        <v/>
      </c>
      <c r="BD60" s="172" t="str">
        <f t="shared" si="70"/>
        <v/>
      </c>
      <c r="BE60" s="172" t="str">
        <f t="shared" si="70"/>
        <v/>
      </c>
      <c r="BF60" s="172" t="str">
        <f t="shared" si="70"/>
        <v/>
      </c>
      <c r="BG60" s="172" t="str">
        <f t="shared" si="70"/>
        <v/>
      </c>
      <c r="BH60" s="172" t="str">
        <f t="shared" si="70"/>
        <v/>
      </c>
      <c r="BI60" s="172" t="str">
        <f t="shared" si="70"/>
        <v/>
      </c>
      <c r="BJ60" s="172" t="str">
        <f t="shared" si="70"/>
        <v/>
      </c>
      <c r="BK60" s="172" t="str">
        <f t="shared" si="70"/>
        <v/>
      </c>
      <c r="BL60" s="172" t="str">
        <f t="shared" si="70"/>
        <v/>
      </c>
      <c r="BM60" s="172" t="str">
        <f t="shared" si="70"/>
        <v/>
      </c>
      <c r="BN60" s="172" t="str">
        <f t="shared" ref="BN60:BS60" si="71">IF(BN26=0,"","&lt;Row&gt;&lt;Flavor&gt;"&amp;BN26&amp;"&lt;/Flavor&gt;"&amp;REPT(" ",5-LEN(BN26))&amp;"&lt;FlavorType&gt;FLAVOR_"&amp;$A26&amp;"&lt;/FlavorType&gt;"&amp;REPT(" ",25-LEN($A26))&amp;"&lt;PolicyType&gt;POLICY_"&amp;UPPER(BN$2)&amp;"&lt;/PolicyType&gt;&lt;/Row&gt;")</f>
        <v/>
      </c>
      <c r="BO60" s="172" t="str">
        <f t="shared" si="71"/>
        <v/>
      </c>
      <c r="BP60" s="172" t="str">
        <f t="shared" si="71"/>
        <v/>
      </c>
      <c r="BQ60" s="172" t="str">
        <f t="shared" si="71"/>
        <v/>
      </c>
      <c r="BR60" s="172" t="str">
        <f t="shared" si="71"/>
        <v/>
      </c>
      <c r="BS60" s="172" t="str">
        <f t="shared" si="71"/>
        <v/>
      </c>
    </row>
    <row r="61" spans="2:71" ht="13.7" customHeight="1" x14ac:dyDescent="0.2">
      <c r="B61" s="172" t="str">
        <f t="shared" ref="B61:AG61" si="72">IF(B27=0,"","&lt;Row&gt;&lt;Flavor&gt;"&amp;B27&amp;"&lt;/Flavor&gt;"&amp;REPT(" ",5-LEN(B27))&amp;"&lt;FlavorType&gt;FLAVOR_"&amp;$A27&amp;"&lt;/FlavorType&gt;"&amp;REPT(" ",25-LEN($A27))&amp;"&lt;PolicyType&gt;POLICY_"&amp;UPPER(B$2)&amp;"&lt;/PolicyType&gt;&lt;/Row&gt;")</f>
        <v/>
      </c>
      <c r="C61" s="172" t="str">
        <f t="shared" si="72"/>
        <v/>
      </c>
      <c r="D61" s="172" t="str">
        <f t="shared" si="72"/>
        <v/>
      </c>
      <c r="E61" s="172" t="str">
        <f t="shared" si="72"/>
        <v/>
      </c>
      <c r="F61" s="172" t="str">
        <f t="shared" si="72"/>
        <v/>
      </c>
      <c r="G61" s="172" t="str">
        <f t="shared" si="72"/>
        <v/>
      </c>
      <c r="H61" s="172" t="str">
        <f t="shared" si="72"/>
        <v/>
      </c>
      <c r="I61" s="172" t="str">
        <f t="shared" si="72"/>
        <v/>
      </c>
      <c r="J61" s="172" t="str">
        <f t="shared" si="72"/>
        <v/>
      </c>
      <c r="K61" s="172" t="str">
        <f t="shared" si="72"/>
        <v/>
      </c>
      <c r="L61" s="172" t="str">
        <f t="shared" si="72"/>
        <v/>
      </c>
      <c r="M61" s="172" t="str">
        <f t="shared" si="72"/>
        <v/>
      </c>
      <c r="N61" s="172" t="str">
        <f t="shared" si="72"/>
        <v/>
      </c>
      <c r="O61" s="172" t="str">
        <f t="shared" si="72"/>
        <v/>
      </c>
      <c r="P61" s="172" t="str">
        <f t="shared" si="72"/>
        <v/>
      </c>
      <c r="Q61" s="172" t="str">
        <f t="shared" si="72"/>
        <v/>
      </c>
      <c r="R61" s="172" t="str">
        <f t="shared" si="72"/>
        <v/>
      </c>
      <c r="S61" s="172" t="str">
        <f t="shared" si="72"/>
        <v/>
      </c>
      <c r="T61" s="172" t="str">
        <f t="shared" si="72"/>
        <v/>
      </c>
      <c r="U61" s="172" t="str">
        <f t="shared" si="72"/>
        <v/>
      </c>
      <c r="V61" s="172" t="str">
        <f t="shared" si="72"/>
        <v/>
      </c>
      <c r="W61" s="172" t="str">
        <f t="shared" si="72"/>
        <v/>
      </c>
      <c r="X61" s="172" t="str">
        <f t="shared" si="72"/>
        <v/>
      </c>
      <c r="Y61" s="172" t="str">
        <f t="shared" si="72"/>
        <v/>
      </c>
      <c r="Z61" s="172" t="str">
        <f t="shared" si="72"/>
        <v/>
      </c>
      <c r="AA61" s="172" t="str">
        <f t="shared" si="72"/>
        <v/>
      </c>
      <c r="AB61" s="172" t="str">
        <f t="shared" si="72"/>
        <v/>
      </c>
      <c r="AC61" s="172" t="str">
        <f t="shared" si="72"/>
        <v/>
      </c>
      <c r="AD61" s="172" t="str">
        <f t="shared" si="72"/>
        <v/>
      </c>
      <c r="AE61" s="172" t="str">
        <f t="shared" si="72"/>
        <v/>
      </c>
      <c r="AF61" s="172" t="str">
        <f t="shared" si="72"/>
        <v/>
      </c>
      <c r="AG61" s="172" t="str">
        <f t="shared" si="72"/>
        <v/>
      </c>
      <c r="AH61" s="172" t="str">
        <f t="shared" ref="AH61:BM61" si="73">IF(AH27=0,"","&lt;Row&gt;&lt;Flavor&gt;"&amp;AH27&amp;"&lt;/Flavor&gt;"&amp;REPT(" ",5-LEN(AH27))&amp;"&lt;FlavorType&gt;FLAVOR_"&amp;$A27&amp;"&lt;/FlavorType&gt;"&amp;REPT(" ",25-LEN($A27))&amp;"&lt;PolicyType&gt;POLICY_"&amp;UPPER(AH$2)&amp;"&lt;/PolicyType&gt;&lt;/Row&gt;")</f>
        <v/>
      </c>
      <c r="AI61" s="172" t="str">
        <f t="shared" si="73"/>
        <v/>
      </c>
      <c r="AJ61" s="172" t="str">
        <f t="shared" si="73"/>
        <v/>
      </c>
      <c r="AK61" s="172" t="str">
        <f t="shared" si="73"/>
        <v/>
      </c>
      <c r="AL61" s="172" t="str">
        <f t="shared" si="73"/>
        <v/>
      </c>
      <c r="AM61" s="172" t="str">
        <f t="shared" si="73"/>
        <v/>
      </c>
      <c r="AN61" s="172" t="str">
        <f t="shared" si="73"/>
        <v/>
      </c>
      <c r="AO61" s="172" t="str">
        <f t="shared" si="73"/>
        <v/>
      </c>
      <c r="AP61" s="172" t="str">
        <f t="shared" si="73"/>
        <v/>
      </c>
      <c r="AQ61" s="172" t="str">
        <f t="shared" si="73"/>
        <v/>
      </c>
      <c r="AR61" s="172" t="str">
        <f t="shared" si="73"/>
        <v/>
      </c>
      <c r="AS61" s="172" t="str">
        <f t="shared" si="73"/>
        <v/>
      </c>
      <c r="AT61" s="172" t="str">
        <f t="shared" si="73"/>
        <v/>
      </c>
      <c r="AU61" s="172" t="str">
        <f t="shared" si="73"/>
        <v/>
      </c>
      <c r="AV61" s="172" t="str">
        <f t="shared" si="73"/>
        <v/>
      </c>
      <c r="AW61" s="172" t="str">
        <f t="shared" si="73"/>
        <v/>
      </c>
      <c r="AX61" s="172" t="str">
        <f t="shared" si="73"/>
        <v/>
      </c>
      <c r="AY61" s="172" t="str">
        <f t="shared" si="73"/>
        <v/>
      </c>
      <c r="AZ61" s="172" t="str">
        <f t="shared" si="73"/>
        <v/>
      </c>
      <c r="BA61" s="172" t="str">
        <f t="shared" si="73"/>
        <v/>
      </c>
      <c r="BB61" s="172" t="str">
        <f t="shared" si="73"/>
        <v>&lt;Row&gt;&lt;Flavor&gt;8&lt;/Flavor&gt;    &lt;FlavorType&gt;FLAVOR_WATER_CONNECTION&lt;/FlavorType&gt;         &lt;PolicyType&gt;POLICY_FREE_THOUGHT&lt;/PolicyType&gt;&lt;/Row&gt;</v>
      </c>
      <c r="BC61" s="172" t="str">
        <f t="shared" si="73"/>
        <v/>
      </c>
      <c r="BD61" s="172" t="str">
        <f t="shared" si="73"/>
        <v/>
      </c>
      <c r="BE61" s="172" t="str">
        <f t="shared" si="73"/>
        <v/>
      </c>
      <c r="BF61" s="172" t="str">
        <f t="shared" si="73"/>
        <v/>
      </c>
      <c r="BG61" s="172" t="str">
        <f t="shared" si="73"/>
        <v/>
      </c>
      <c r="BH61" s="172" t="str">
        <f t="shared" si="73"/>
        <v/>
      </c>
      <c r="BI61" s="172" t="str">
        <f t="shared" si="73"/>
        <v/>
      </c>
      <c r="BJ61" s="172" t="str">
        <f t="shared" si="73"/>
        <v/>
      </c>
      <c r="BK61" s="172" t="str">
        <f t="shared" si="73"/>
        <v/>
      </c>
      <c r="BL61" s="172" t="str">
        <f t="shared" si="73"/>
        <v/>
      </c>
      <c r="BM61" s="172" t="str">
        <f t="shared" si="73"/>
        <v/>
      </c>
      <c r="BN61" s="172" t="str">
        <f t="shared" ref="BN61:BS61" si="74">IF(BN27=0,"","&lt;Row&gt;&lt;Flavor&gt;"&amp;BN27&amp;"&lt;/Flavor&gt;"&amp;REPT(" ",5-LEN(BN27))&amp;"&lt;FlavorType&gt;FLAVOR_"&amp;$A27&amp;"&lt;/FlavorType&gt;"&amp;REPT(" ",25-LEN($A27))&amp;"&lt;PolicyType&gt;POLICY_"&amp;UPPER(BN$2)&amp;"&lt;/PolicyType&gt;&lt;/Row&gt;")</f>
        <v/>
      </c>
      <c r="BO61" s="172" t="str">
        <f t="shared" si="74"/>
        <v/>
      </c>
      <c r="BP61" s="172" t="str">
        <f t="shared" si="74"/>
        <v/>
      </c>
      <c r="BQ61" s="172" t="str">
        <f t="shared" si="74"/>
        <v/>
      </c>
      <c r="BR61" s="172" t="str">
        <f t="shared" si="74"/>
        <v/>
      </c>
      <c r="BS61" s="172" t="str">
        <f t="shared" si="74"/>
        <v/>
      </c>
    </row>
    <row r="62" spans="2:71" ht="13.7" customHeight="1" x14ac:dyDescent="0.2">
      <c r="B62" s="172" t="str">
        <f t="shared" ref="B62:AG62" si="75">IF(B28=0,"","&lt;Row&gt;&lt;Flavor&gt;"&amp;B28&amp;"&lt;/Flavor&gt;"&amp;REPT(" ",5-LEN(B28))&amp;"&lt;FlavorType&gt;FLAVOR_"&amp;$A28&amp;"&lt;/FlavorType&gt;"&amp;REPT(" ",25-LEN($A28))&amp;"&lt;PolicyType&gt;POLICY_"&amp;UPPER(B$2)&amp;"&lt;/PolicyType&gt;&lt;/Row&gt;")</f>
        <v/>
      </c>
      <c r="C62" s="172" t="str">
        <f t="shared" si="75"/>
        <v/>
      </c>
      <c r="D62" s="172" t="str">
        <f t="shared" si="75"/>
        <v/>
      </c>
      <c r="E62" s="172" t="str">
        <f t="shared" si="75"/>
        <v/>
      </c>
      <c r="F62" s="172" t="str">
        <f t="shared" si="75"/>
        <v/>
      </c>
      <c r="G62" s="172" t="str">
        <f t="shared" si="75"/>
        <v/>
      </c>
      <c r="H62" s="172" t="str">
        <f t="shared" si="75"/>
        <v/>
      </c>
      <c r="I62" s="172" t="str">
        <f t="shared" si="75"/>
        <v/>
      </c>
      <c r="J62" s="172" t="str">
        <f t="shared" si="75"/>
        <v/>
      </c>
      <c r="K62" s="172" t="str">
        <f t="shared" si="75"/>
        <v/>
      </c>
      <c r="L62" s="172" t="str">
        <f t="shared" si="75"/>
        <v/>
      </c>
      <c r="M62" s="172" t="str">
        <f t="shared" si="75"/>
        <v/>
      </c>
      <c r="N62" s="172" t="str">
        <f t="shared" si="75"/>
        <v/>
      </c>
      <c r="O62" s="172" t="str">
        <f t="shared" si="75"/>
        <v/>
      </c>
      <c r="P62" s="172" t="str">
        <f t="shared" si="75"/>
        <v/>
      </c>
      <c r="Q62" s="172" t="str">
        <f t="shared" si="75"/>
        <v/>
      </c>
      <c r="R62" s="172" t="str">
        <f t="shared" si="75"/>
        <v/>
      </c>
      <c r="S62" s="172" t="str">
        <f t="shared" si="75"/>
        <v/>
      </c>
      <c r="T62" s="172" t="str">
        <f t="shared" si="75"/>
        <v/>
      </c>
      <c r="U62" s="172" t="str">
        <f t="shared" si="75"/>
        <v/>
      </c>
      <c r="V62" s="172" t="str">
        <f t="shared" si="75"/>
        <v/>
      </c>
      <c r="W62" s="172" t="str">
        <f t="shared" si="75"/>
        <v/>
      </c>
      <c r="X62" s="172" t="str">
        <f t="shared" si="75"/>
        <v/>
      </c>
      <c r="Y62" s="172" t="str">
        <f t="shared" si="75"/>
        <v/>
      </c>
      <c r="Z62" s="172" t="str">
        <f t="shared" si="75"/>
        <v/>
      </c>
      <c r="AA62" s="172" t="str">
        <f t="shared" si="75"/>
        <v/>
      </c>
      <c r="AB62" s="172" t="str">
        <f t="shared" si="75"/>
        <v/>
      </c>
      <c r="AC62" s="172" t="str">
        <f t="shared" si="75"/>
        <v/>
      </c>
      <c r="AD62" s="172" t="str">
        <f t="shared" si="75"/>
        <v>&lt;Row&gt;&lt;Flavor&gt;8&lt;/Flavor&gt;    &lt;FlavorType&gt;FLAVOR_DIPLOMACY&lt;/FlavorType&gt;                &lt;PolicyType&gt;POLICY_COMMERCE&lt;/PolicyType&gt;&lt;/Row&gt;</v>
      </c>
      <c r="AE62" s="172" t="str">
        <f t="shared" si="75"/>
        <v/>
      </c>
      <c r="AF62" s="172" t="str">
        <f t="shared" si="75"/>
        <v>&lt;Row&gt;&lt;Flavor&gt;16&lt;/Flavor&gt;   &lt;FlavorType&gt;FLAVOR_DIPLOMACY&lt;/FlavorType&gt;                &lt;PolicyType&gt;POLICY_TRADE_UNIONS&lt;/PolicyType&gt;&lt;/Row&gt;</v>
      </c>
      <c r="AG62" s="172" t="str">
        <f t="shared" si="75"/>
        <v/>
      </c>
      <c r="AH62" s="172" t="str">
        <f t="shared" ref="AH62:BM62" si="76">IF(AH28=0,"","&lt;Row&gt;&lt;Flavor&gt;"&amp;AH28&amp;"&lt;/Flavor&gt;"&amp;REPT(" ",5-LEN(AH28))&amp;"&lt;FlavorType&gt;FLAVOR_"&amp;$A28&amp;"&lt;/FlavorType&gt;"&amp;REPT(" ",25-LEN($A28))&amp;"&lt;PolicyType&gt;POLICY_"&amp;UPPER(AH$2)&amp;"&lt;/PolicyType&gt;&lt;/Row&gt;")</f>
        <v/>
      </c>
      <c r="AI62" s="172" t="str">
        <f t="shared" si="76"/>
        <v/>
      </c>
      <c r="AJ62" s="172" t="str">
        <f t="shared" si="76"/>
        <v/>
      </c>
      <c r="AK62" s="172" t="str">
        <f t="shared" si="76"/>
        <v>&lt;Row&gt;&lt;Flavor&gt;16&lt;/Flavor&gt;   &lt;FlavorType&gt;FLAVOR_DIPLOMACY&lt;/FlavorType&gt;                &lt;PolicyType&gt;POLICY_PATRONAGE&lt;/PolicyType&gt;&lt;/Row&gt;</v>
      </c>
      <c r="AL62" s="172" t="str">
        <f t="shared" si="76"/>
        <v>&lt;Row&gt;&lt;Flavor&gt;16&lt;/Flavor&gt;   &lt;FlavorType&gt;FLAVOR_DIPLOMACY&lt;/FlavorType&gt;                &lt;PolicyType&gt;POLICY_PHILANTHROPY&lt;/PolicyType&gt;&lt;/Row&gt;</v>
      </c>
      <c r="AM62" s="172" t="str">
        <f t="shared" si="76"/>
        <v>&lt;Row&gt;&lt;Flavor&gt;16&lt;/Flavor&gt;   &lt;FlavorType&gt;FLAVOR_DIPLOMACY&lt;/FlavorType&gt;                &lt;PolicyType&gt;POLICY_CULTURAL_DIPLOMACY&lt;/PolicyType&gt;&lt;/Row&gt;</v>
      </c>
      <c r="AN62" s="172" t="str">
        <f t="shared" si="76"/>
        <v>&lt;Row&gt;&lt;Flavor&gt;16&lt;/Flavor&gt;   &lt;FlavorType&gt;FLAVOR_DIPLOMACY&lt;/FlavorType&gt;                &lt;PolicyType&gt;POLICY_AESTHETICS&lt;/PolicyType&gt;&lt;/Row&gt;</v>
      </c>
      <c r="AO62" s="172" t="str">
        <f t="shared" si="76"/>
        <v>&lt;Row&gt;&lt;Flavor&gt;16&lt;/Flavor&gt;   &lt;FlavorType&gt;FLAVOR_DIPLOMACY&lt;/FlavorType&gt;                &lt;PolicyType&gt;POLICY_EDUCATED_ELITE&lt;/PolicyType&gt;&lt;/Row&gt;</v>
      </c>
      <c r="AP62" s="172" t="str">
        <f t="shared" si="76"/>
        <v>&lt;Row&gt;&lt;Flavor&gt;16&lt;/Flavor&gt;   &lt;FlavorType&gt;FLAVOR_DIPLOMACY&lt;/FlavorType&gt;                &lt;PolicyType&gt;POLICY_SCHOLASTICISM&lt;/PolicyType&gt;&lt;/Row&gt;</v>
      </c>
      <c r="AQ62" s="172" t="str">
        <f t="shared" si="76"/>
        <v>&lt;Row&gt;&lt;Flavor&gt;16&lt;/Flavor&gt;   &lt;FlavorType&gt;FLAVOR_DIPLOMACY&lt;/FlavorType&gt;                &lt;PolicyType&gt;POLICY_PATRONAGE_FINISHER&lt;/PolicyType&gt;&lt;/Row&gt;</v>
      </c>
      <c r="AR62" s="172" t="str">
        <f t="shared" si="76"/>
        <v/>
      </c>
      <c r="AS62" s="172" t="str">
        <f t="shared" si="76"/>
        <v/>
      </c>
      <c r="AT62" s="172" t="str">
        <f t="shared" si="76"/>
        <v/>
      </c>
      <c r="AU62" s="172" t="str">
        <f t="shared" si="76"/>
        <v/>
      </c>
      <c r="AV62" s="172" t="str">
        <f t="shared" si="76"/>
        <v/>
      </c>
      <c r="AW62" s="172" t="str">
        <f t="shared" si="76"/>
        <v/>
      </c>
      <c r="AX62" s="172" t="str">
        <f t="shared" si="76"/>
        <v/>
      </c>
      <c r="AY62" s="172" t="str">
        <f t="shared" si="76"/>
        <v/>
      </c>
      <c r="AZ62" s="172" t="str">
        <f t="shared" si="76"/>
        <v/>
      </c>
      <c r="BA62" s="172" t="str">
        <f t="shared" si="76"/>
        <v/>
      </c>
      <c r="BB62" s="172" t="str">
        <f t="shared" si="76"/>
        <v/>
      </c>
      <c r="BC62" s="172" t="str">
        <f t="shared" si="76"/>
        <v/>
      </c>
      <c r="BD62" s="172" t="str">
        <f t="shared" si="76"/>
        <v/>
      </c>
      <c r="BE62" s="172" t="str">
        <f t="shared" si="76"/>
        <v/>
      </c>
      <c r="BF62" s="172" t="str">
        <f t="shared" si="76"/>
        <v/>
      </c>
      <c r="BG62" s="172" t="str">
        <f t="shared" si="76"/>
        <v/>
      </c>
      <c r="BH62" s="172" t="str">
        <f t="shared" si="76"/>
        <v/>
      </c>
      <c r="BI62" s="172" t="str">
        <f t="shared" si="76"/>
        <v/>
      </c>
      <c r="BJ62" s="172" t="str">
        <f t="shared" si="76"/>
        <v/>
      </c>
      <c r="BK62" s="172" t="str">
        <f t="shared" si="76"/>
        <v/>
      </c>
      <c r="BL62" s="172" t="str">
        <f t="shared" si="76"/>
        <v/>
      </c>
      <c r="BM62" s="172" t="str">
        <f t="shared" si="76"/>
        <v>&lt;Row&gt;&lt;Flavor&gt;8&lt;/Flavor&gt;    &lt;FlavorType&gt;FLAVOR_DIPLOMACY&lt;/FlavorType&gt;                &lt;PolicyType&gt;POLICY_FREEDOM&lt;/PolicyType&gt;&lt;/Row&gt;</v>
      </c>
      <c r="BN62" s="172" t="str">
        <f t="shared" ref="BN62:BS62" si="77">IF(BN28=0,"","&lt;Row&gt;&lt;Flavor&gt;"&amp;BN28&amp;"&lt;/Flavor&gt;"&amp;REPT(" ",5-LEN(BN28))&amp;"&lt;FlavorType&gt;FLAVOR_"&amp;$A28&amp;"&lt;/FlavorType&gt;"&amp;REPT(" ",25-LEN($A28))&amp;"&lt;PolicyType&gt;POLICY_"&amp;UPPER(BN$2)&amp;"&lt;/PolicyType&gt;&lt;/Row&gt;")</f>
        <v/>
      </c>
      <c r="BO62" s="172" t="str">
        <f t="shared" si="77"/>
        <v/>
      </c>
      <c r="BP62" s="172" t="str">
        <f t="shared" si="77"/>
        <v/>
      </c>
      <c r="BQ62" s="172" t="str">
        <f t="shared" si="77"/>
        <v/>
      </c>
      <c r="BR62" s="172" t="str">
        <f t="shared" si="77"/>
        <v>&lt;Row&gt;&lt;Flavor&gt;16&lt;/Flavor&gt;   &lt;FlavorType&gt;FLAVOR_DIPLOMACY&lt;/FlavorType&gt;                &lt;PolicyType&gt;POLICY_IMMIGRATION&lt;/PolicyType&gt;&lt;/Row&gt;</v>
      </c>
      <c r="BS62" s="172" t="str">
        <f t="shared" si="77"/>
        <v/>
      </c>
    </row>
    <row r="63" spans="2:71" ht="13.7" customHeight="1" x14ac:dyDescent="0.2">
      <c r="B63" s="172" t="str">
        <f t="shared" ref="B63:AG63" si="78">IF(B29=0,"","&lt;Row&gt;&lt;Flavor&gt;"&amp;B29&amp;"&lt;/Flavor&gt;"&amp;REPT(" ",5-LEN(B29))&amp;"&lt;FlavorType&gt;FLAVOR_"&amp;$A29&amp;"&lt;/FlavorType&gt;"&amp;REPT(" ",25-LEN($A29))&amp;"&lt;PolicyType&gt;POLICY_"&amp;UPPER(B$2)&amp;"&lt;/PolicyType&gt;&lt;/Row&gt;")</f>
        <v/>
      </c>
      <c r="C63" s="172" t="str">
        <f t="shared" si="78"/>
        <v/>
      </c>
      <c r="D63" s="172" t="str">
        <f t="shared" si="78"/>
        <v/>
      </c>
      <c r="E63" s="172" t="str">
        <f t="shared" si="78"/>
        <v/>
      </c>
      <c r="F63" s="172" t="str">
        <f t="shared" si="78"/>
        <v/>
      </c>
      <c r="G63" s="172" t="str">
        <f t="shared" si="78"/>
        <v/>
      </c>
      <c r="H63" s="172" t="str">
        <f t="shared" si="78"/>
        <v/>
      </c>
      <c r="I63" s="172" t="str">
        <f t="shared" si="78"/>
        <v>&lt;Row&gt;&lt;Flavor&gt;16&lt;/Flavor&gt;   &lt;FlavorType&gt;FLAVOR_WONDER&lt;/FlavorType&gt;                   &lt;PolicyType&gt;POLICY_TRADITION&lt;/PolicyType&gt;&lt;/Row&gt;</v>
      </c>
      <c r="J63" s="172" t="str">
        <f t="shared" si="78"/>
        <v>&lt;Row&gt;&lt;Flavor&gt;8&lt;/Flavor&gt;    &lt;FlavorType&gt;FLAVOR_WONDER&lt;/FlavorType&gt;                   &lt;PolicyType&gt;POLICY_CEREMONIAL_RITES&lt;/PolicyType&gt;&lt;/Row&gt;</v>
      </c>
      <c r="K63" s="172" t="str">
        <f t="shared" si="78"/>
        <v>&lt;Row&gt;&lt;Flavor&gt;8&lt;/Flavor&gt;    &lt;FlavorType&gt;FLAVOR_WONDER&lt;/FlavorType&gt;                   &lt;PolicyType&gt;POLICY_MONARCHY&lt;/PolicyType&gt;&lt;/Row&gt;</v>
      </c>
      <c r="L63" s="172" t="str">
        <f t="shared" si="78"/>
        <v>&lt;Row&gt;&lt;Flavor&gt;8&lt;/Flavor&gt;    &lt;FlavorType&gt;FLAVOR_WONDER&lt;/FlavorType&gt;                   &lt;PolicyType&gt;POLICY_LANDED_ELITE&lt;/PolicyType&gt;&lt;/Row&gt;</v>
      </c>
      <c r="M63" s="172" t="str">
        <f t="shared" si="78"/>
        <v>&lt;Row&gt;&lt;Flavor&gt;16&lt;/Flavor&gt;   &lt;FlavorType&gt;FLAVOR_WONDER&lt;/FlavorType&gt;                   &lt;PolicyType&gt;POLICY_ARISTOCRACY&lt;/PolicyType&gt;&lt;/Row&gt;</v>
      </c>
      <c r="N63" s="172" t="str">
        <f t="shared" si="78"/>
        <v>&lt;Row&gt;&lt;Flavor&gt;8&lt;/Flavor&gt;    &lt;FlavorType&gt;FLAVOR_WONDER&lt;/FlavorType&gt;                   &lt;PolicyType&gt;POLICY_OLIGARCHY&lt;/PolicyType&gt;&lt;/Row&gt;</v>
      </c>
      <c r="O63" s="172" t="str">
        <f t="shared" si="78"/>
        <v>&lt;Row&gt;&lt;Flavor&gt;16&lt;/Flavor&gt;   &lt;FlavorType&gt;FLAVOR_WONDER&lt;/FlavorType&gt;                   &lt;PolicyType&gt;POLICY_TRADITION_FINISHER&lt;/PolicyType&gt;&lt;/Row&gt;</v>
      </c>
      <c r="P63" s="172" t="str">
        <f t="shared" si="78"/>
        <v/>
      </c>
      <c r="Q63" s="172" t="str">
        <f t="shared" si="78"/>
        <v/>
      </c>
      <c r="R63" s="172" t="str">
        <f t="shared" si="78"/>
        <v/>
      </c>
      <c r="S63" s="172" t="str">
        <f t="shared" si="78"/>
        <v/>
      </c>
      <c r="T63" s="172" t="str">
        <f t="shared" si="78"/>
        <v/>
      </c>
      <c r="U63" s="172" t="str">
        <f t="shared" si="78"/>
        <v/>
      </c>
      <c r="V63" s="172" t="str">
        <f t="shared" si="78"/>
        <v/>
      </c>
      <c r="W63" s="172" t="str">
        <f t="shared" si="78"/>
        <v/>
      </c>
      <c r="X63" s="172" t="str">
        <f t="shared" si="78"/>
        <v/>
      </c>
      <c r="Y63" s="172" t="str">
        <f t="shared" si="78"/>
        <v/>
      </c>
      <c r="Z63" s="172" t="str">
        <f t="shared" si="78"/>
        <v/>
      </c>
      <c r="AA63" s="172" t="str">
        <f t="shared" si="78"/>
        <v/>
      </c>
      <c r="AB63" s="172" t="str">
        <f t="shared" si="78"/>
        <v/>
      </c>
      <c r="AC63" s="172" t="str">
        <f t="shared" si="78"/>
        <v/>
      </c>
      <c r="AD63" s="172" t="str">
        <f t="shared" si="78"/>
        <v/>
      </c>
      <c r="AE63" s="172" t="str">
        <f t="shared" si="78"/>
        <v/>
      </c>
      <c r="AF63" s="172" t="str">
        <f t="shared" si="78"/>
        <v/>
      </c>
      <c r="AG63" s="172" t="str">
        <f t="shared" si="78"/>
        <v/>
      </c>
      <c r="AH63" s="172" t="str">
        <f t="shared" ref="AH63:BM63" si="79">IF(AH29=0,"","&lt;Row&gt;&lt;Flavor&gt;"&amp;AH29&amp;"&lt;/Flavor&gt;"&amp;REPT(" ",5-LEN(AH29))&amp;"&lt;FlavorType&gt;FLAVOR_"&amp;$A29&amp;"&lt;/FlavorType&gt;"&amp;REPT(" ",25-LEN($A29))&amp;"&lt;PolicyType&gt;POLICY_"&amp;UPPER(AH$2)&amp;"&lt;/PolicyType&gt;&lt;/Row&gt;")</f>
        <v/>
      </c>
      <c r="AI63" s="172" t="str">
        <f t="shared" si="79"/>
        <v/>
      </c>
      <c r="AJ63" s="172" t="str">
        <f t="shared" si="79"/>
        <v/>
      </c>
      <c r="AK63" s="172" t="str">
        <f t="shared" si="79"/>
        <v/>
      </c>
      <c r="AL63" s="172" t="str">
        <f t="shared" si="79"/>
        <v/>
      </c>
      <c r="AM63" s="172" t="str">
        <f t="shared" si="79"/>
        <v/>
      </c>
      <c r="AN63" s="172" t="str">
        <f t="shared" si="79"/>
        <v/>
      </c>
      <c r="AO63" s="172" t="str">
        <f t="shared" si="79"/>
        <v/>
      </c>
      <c r="AP63" s="172" t="str">
        <f t="shared" si="79"/>
        <v/>
      </c>
      <c r="AQ63" s="172" t="str">
        <f t="shared" si="79"/>
        <v/>
      </c>
      <c r="AR63" s="172" t="str">
        <f t="shared" si="79"/>
        <v/>
      </c>
      <c r="AS63" s="172" t="str">
        <f t="shared" si="79"/>
        <v/>
      </c>
      <c r="AT63" s="172" t="str">
        <f t="shared" si="79"/>
        <v/>
      </c>
      <c r="AU63" s="172" t="str">
        <f t="shared" si="79"/>
        <v/>
      </c>
      <c r="AV63" s="172" t="str">
        <f t="shared" si="79"/>
        <v/>
      </c>
      <c r="AW63" s="172" t="str">
        <f t="shared" si="79"/>
        <v/>
      </c>
      <c r="AX63" s="172" t="str">
        <f t="shared" si="79"/>
        <v/>
      </c>
      <c r="AY63" s="172" t="str">
        <f t="shared" si="79"/>
        <v/>
      </c>
      <c r="AZ63" s="172" t="str">
        <f t="shared" si="79"/>
        <v/>
      </c>
      <c r="BA63" s="172" t="str">
        <f t="shared" si="79"/>
        <v/>
      </c>
      <c r="BB63" s="172" t="str">
        <f t="shared" si="79"/>
        <v/>
      </c>
      <c r="BC63" s="172" t="str">
        <f t="shared" si="79"/>
        <v/>
      </c>
      <c r="BD63" s="172" t="str">
        <f t="shared" si="79"/>
        <v/>
      </c>
      <c r="BE63" s="172" t="str">
        <f t="shared" si="79"/>
        <v/>
      </c>
      <c r="BF63" s="172" t="str">
        <f t="shared" si="79"/>
        <v/>
      </c>
      <c r="BG63" s="172" t="str">
        <f t="shared" si="79"/>
        <v/>
      </c>
      <c r="BH63" s="172" t="str">
        <f t="shared" si="79"/>
        <v/>
      </c>
      <c r="BI63" s="172" t="str">
        <f t="shared" si="79"/>
        <v/>
      </c>
      <c r="BJ63" s="172" t="str">
        <f t="shared" si="79"/>
        <v/>
      </c>
      <c r="BK63" s="172" t="str">
        <f t="shared" si="79"/>
        <v/>
      </c>
      <c r="BL63" s="172" t="str">
        <f t="shared" si="79"/>
        <v/>
      </c>
      <c r="BM63" s="172" t="str">
        <f t="shared" si="79"/>
        <v/>
      </c>
      <c r="BN63" s="172" t="str">
        <f t="shared" ref="BN63:BS63" si="80">IF(BN29=0,"","&lt;Row&gt;&lt;Flavor&gt;"&amp;BN29&amp;"&lt;/Flavor&gt;"&amp;REPT(" ",5-LEN(BN29))&amp;"&lt;FlavorType&gt;FLAVOR_"&amp;$A29&amp;"&lt;/FlavorType&gt;"&amp;REPT(" ",25-LEN($A29))&amp;"&lt;PolicyType&gt;POLICY_"&amp;UPPER(BN$2)&amp;"&lt;/PolicyType&gt;&lt;/Row&gt;")</f>
        <v/>
      </c>
      <c r="BO63" s="172" t="str">
        <f t="shared" si="80"/>
        <v/>
      </c>
      <c r="BP63" s="172" t="str">
        <f t="shared" si="80"/>
        <v/>
      </c>
      <c r="BQ63" s="172" t="str">
        <f t="shared" si="80"/>
        <v/>
      </c>
      <c r="BR63" s="172" t="str">
        <f t="shared" si="80"/>
        <v/>
      </c>
      <c r="BS63" s="172" t="str">
        <f t="shared" si="80"/>
        <v/>
      </c>
    </row>
    <row r="64" spans="2:71" ht="13.7" customHeight="1" x14ac:dyDescent="0.2">
      <c r="B64" s="172" t="str">
        <f t="shared" ref="B64:AG64" si="81">IF(B30=0,"","&lt;Row&gt;&lt;Flavor&gt;"&amp;B30&amp;"&lt;/Flavor&gt;"&amp;REPT(" ",5-LEN(B30))&amp;"&lt;FlavorType&gt;FLAVOR_"&amp;$A30&amp;"&lt;/FlavorType&gt;"&amp;REPT(" ",25-LEN($A30))&amp;"&lt;PolicyType&gt;POLICY_"&amp;UPPER(B$2)&amp;"&lt;/PolicyType&gt;&lt;/Row&gt;")</f>
        <v/>
      </c>
      <c r="C64" s="172" t="str">
        <f t="shared" si="81"/>
        <v/>
      </c>
      <c r="D64" s="172" t="str">
        <f t="shared" si="81"/>
        <v/>
      </c>
      <c r="E64" s="172" t="str">
        <f t="shared" si="81"/>
        <v/>
      </c>
      <c r="F64" s="172" t="str">
        <f t="shared" si="81"/>
        <v/>
      </c>
      <c r="G64" s="172" t="str">
        <f t="shared" si="81"/>
        <v/>
      </c>
      <c r="H64" s="172" t="str">
        <f t="shared" si="81"/>
        <v/>
      </c>
      <c r="I64" s="172" t="str">
        <f t="shared" si="81"/>
        <v/>
      </c>
      <c r="J64" s="172" t="str">
        <f t="shared" si="81"/>
        <v/>
      </c>
      <c r="K64" s="172" t="str">
        <f t="shared" si="81"/>
        <v/>
      </c>
      <c r="L64" s="172" t="str">
        <f t="shared" si="81"/>
        <v/>
      </c>
      <c r="M64" s="172" t="str">
        <f t="shared" si="81"/>
        <v/>
      </c>
      <c r="N64" s="172" t="str">
        <f t="shared" si="81"/>
        <v/>
      </c>
      <c r="O64" s="172" t="str">
        <f t="shared" si="81"/>
        <v/>
      </c>
      <c r="P64" s="172" t="str">
        <f t="shared" si="81"/>
        <v/>
      </c>
      <c r="Q64" s="172" t="str">
        <f t="shared" si="81"/>
        <v/>
      </c>
      <c r="R64" s="172" t="str">
        <f t="shared" si="81"/>
        <v/>
      </c>
      <c r="S64" s="172" t="str">
        <f t="shared" si="81"/>
        <v/>
      </c>
      <c r="T64" s="172" t="str">
        <f t="shared" si="81"/>
        <v/>
      </c>
      <c r="U64" s="172" t="str">
        <f t="shared" si="81"/>
        <v/>
      </c>
      <c r="V64" s="172" t="str">
        <f t="shared" si="81"/>
        <v/>
      </c>
      <c r="W64" s="172" t="str">
        <f t="shared" si="81"/>
        <v/>
      </c>
      <c r="X64" s="172" t="str">
        <f t="shared" si="81"/>
        <v/>
      </c>
      <c r="Y64" s="172" t="str">
        <f t="shared" si="81"/>
        <v/>
      </c>
      <c r="Z64" s="172" t="str">
        <f t="shared" si="81"/>
        <v/>
      </c>
      <c r="AA64" s="172" t="str">
        <f t="shared" si="81"/>
        <v/>
      </c>
      <c r="AB64" s="172" t="str">
        <f t="shared" si="81"/>
        <v/>
      </c>
      <c r="AC64" s="172" t="str">
        <f t="shared" si="81"/>
        <v/>
      </c>
      <c r="AD64" s="172" t="str">
        <f t="shared" si="81"/>
        <v/>
      </c>
      <c r="AE64" s="172" t="str">
        <f t="shared" si="81"/>
        <v/>
      </c>
      <c r="AF64" s="172" t="str">
        <f t="shared" si="81"/>
        <v/>
      </c>
      <c r="AG64" s="172" t="str">
        <f t="shared" si="81"/>
        <v/>
      </c>
      <c r="AH64" s="172" t="str">
        <f t="shared" ref="AH64:BM64" si="82">IF(AH30=0,"","&lt;Row&gt;&lt;Flavor&gt;"&amp;AH30&amp;"&lt;/Flavor&gt;"&amp;REPT(" ",5-LEN(AH30))&amp;"&lt;FlavorType&gt;FLAVOR_"&amp;$A30&amp;"&lt;/FlavorType&gt;"&amp;REPT(" ",25-LEN($A30))&amp;"&lt;PolicyType&gt;POLICY_"&amp;UPPER(AH$2)&amp;"&lt;/PolicyType&gt;&lt;/Row&gt;")</f>
        <v/>
      </c>
      <c r="AI64" s="172" t="str">
        <f t="shared" si="82"/>
        <v/>
      </c>
      <c r="AJ64" s="172" t="str">
        <f t="shared" si="82"/>
        <v/>
      </c>
      <c r="AK64" s="172" t="str">
        <f t="shared" si="82"/>
        <v/>
      </c>
      <c r="AL64" s="172" t="str">
        <f t="shared" si="82"/>
        <v/>
      </c>
      <c r="AM64" s="172" t="str">
        <f t="shared" si="82"/>
        <v/>
      </c>
      <c r="AN64" s="172" t="str">
        <f t="shared" si="82"/>
        <v/>
      </c>
      <c r="AO64" s="172" t="str">
        <f t="shared" si="82"/>
        <v/>
      </c>
      <c r="AP64" s="172" t="str">
        <f t="shared" si="82"/>
        <v/>
      </c>
      <c r="AQ64" s="172" t="str">
        <f t="shared" si="82"/>
        <v/>
      </c>
      <c r="AR64" s="172" t="str">
        <f t="shared" si="82"/>
        <v>&lt;Row&gt;&lt;Flavor&gt;4&lt;/Flavor&gt;    &lt;FlavorType&gt;FLAVOR_SPACESHIP&lt;/FlavorType&gt;                &lt;PolicyType&gt;POLICY_ORDER&lt;/PolicyType&gt;&lt;/Row&gt;</v>
      </c>
      <c r="AS64" s="172" t="str">
        <f t="shared" si="82"/>
        <v>&lt;Row&gt;&lt;Flavor&gt;4&lt;/Flavor&gt;    &lt;FlavorType&gt;FLAVOR_SPACESHIP&lt;/FlavorType&gt;                &lt;PolicyType&gt;POLICY_PLANNED_ECONOMY&lt;/PolicyType&gt;&lt;/Row&gt;</v>
      </c>
      <c r="AT64" s="172" t="str">
        <f t="shared" si="82"/>
        <v>&lt;Row&gt;&lt;Flavor&gt;4&lt;/Flavor&gt;    &lt;FlavorType&gt;FLAVOR_SPACESHIP&lt;/FlavorType&gt;                &lt;PolicyType&gt;POLICY_SOCIALISM&lt;/PolicyType&gt;&lt;/Row&gt;</v>
      </c>
      <c r="AU64" s="172" t="str">
        <f t="shared" si="82"/>
        <v>&lt;Row&gt;&lt;Flavor&gt;4&lt;/Flavor&gt;    &lt;FlavorType&gt;FLAVOR_SPACESHIP&lt;/FlavorType&gt;                &lt;PolicyType&gt;POLICY_LABOR_UNIONS&lt;/PolicyType&gt;&lt;/Row&gt;</v>
      </c>
      <c r="AV64" s="172" t="str">
        <f t="shared" si="82"/>
        <v>&lt;Row&gt;&lt;Flavor&gt;4&lt;/Flavor&gt;    &lt;FlavorType&gt;FLAVOR_SPACESHIP&lt;/FlavorType&gt;                &lt;PolicyType&gt;POLICY_COMMUNISM&lt;/PolicyType&gt;&lt;/Row&gt;</v>
      </c>
      <c r="AW64" s="172" t="str">
        <f t="shared" si="82"/>
        <v>&lt;Row&gt;&lt;Flavor&gt;4&lt;/Flavor&gt;    &lt;FlavorType&gt;FLAVOR_SPACESHIP&lt;/FlavorType&gt;                &lt;PolicyType&gt;POLICY_UNITED_FRONT&lt;/PolicyType&gt;&lt;/Row&gt;</v>
      </c>
      <c r="AX64" s="172" t="str">
        <f t="shared" si="82"/>
        <v>&lt;Row&gt;&lt;Flavor&gt;4&lt;/Flavor&gt;    &lt;FlavorType&gt;FLAVOR_SPACESHIP&lt;/FlavorType&gt;                &lt;PolicyType&gt;POLICY_ORDER_FINISHER&lt;/PolicyType&gt;&lt;/Row&gt;</v>
      </c>
      <c r="AY64" s="172" t="str">
        <f t="shared" si="82"/>
        <v>&lt;Row&gt;&lt;Flavor&gt;16&lt;/Flavor&gt;   &lt;FlavorType&gt;FLAVOR_SPACESHIP&lt;/FlavorType&gt;                &lt;PolicyType&gt;POLICY_RATIONALISM&lt;/PolicyType&gt;&lt;/Row&gt;</v>
      </c>
      <c r="AZ64" s="172" t="str">
        <f t="shared" si="82"/>
        <v>&lt;Row&gt;&lt;Flavor&gt;8&lt;/Flavor&gt;    &lt;FlavorType&gt;FLAVOR_SPACESHIP&lt;/FlavorType&gt;                &lt;PolicyType&gt;POLICY_SCIENTIFIC_REVOLUTION&lt;/PolicyType&gt;&lt;/Row&gt;</v>
      </c>
      <c r="BA64" s="172" t="str">
        <f t="shared" si="82"/>
        <v>&lt;Row&gt;&lt;Flavor&gt;8&lt;/Flavor&gt;    &lt;FlavorType&gt;FLAVOR_SPACESHIP&lt;/FlavorType&gt;                &lt;PolicyType&gt;POLICY_SOVEREIGNTY&lt;/PolicyType&gt;&lt;/Row&gt;</v>
      </c>
      <c r="BB64" s="172" t="str">
        <f t="shared" si="82"/>
        <v>&lt;Row&gt;&lt;Flavor&gt;8&lt;/Flavor&gt;    &lt;FlavorType&gt;FLAVOR_SPACESHIP&lt;/FlavorType&gt;                &lt;PolicyType&gt;POLICY_FREE_THOUGHT&lt;/PolicyType&gt;&lt;/Row&gt;</v>
      </c>
      <c r="BC64" s="172" t="str">
        <f t="shared" si="82"/>
        <v>&lt;Row&gt;&lt;Flavor&gt;8&lt;/Flavor&gt;    &lt;FlavorType&gt;FLAVOR_SPACESHIP&lt;/FlavorType&gt;                &lt;PolicyType&gt;POLICY_HUMANISM&lt;/PolicyType&gt;&lt;/Row&gt;</v>
      </c>
      <c r="BD64" s="172" t="str">
        <f t="shared" si="82"/>
        <v>&lt;Row&gt;&lt;Flavor&gt;8&lt;/Flavor&gt;    &lt;FlavorType&gt;FLAVOR_SPACESHIP&lt;/FlavorType&gt;                &lt;PolicyType&gt;POLICY_SECULARISM&lt;/PolicyType&gt;&lt;/Row&gt;</v>
      </c>
      <c r="BE64" s="172" t="str">
        <f t="shared" si="82"/>
        <v>&lt;Row&gt;&lt;Flavor&gt;8&lt;/Flavor&gt;    &lt;FlavorType&gt;FLAVOR_SPACESHIP&lt;/FlavorType&gt;                &lt;PolicyType&gt;POLICY_RATIONALISM_FINISHER&lt;/PolicyType&gt;&lt;/Row&gt;</v>
      </c>
      <c r="BF64" s="172" t="str">
        <f t="shared" si="82"/>
        <v/>
      </c>
      <c r="BG64" s="172" t="str">
        <f t="shared" si="82"/>
        <v/>
      </c>
      <c r="BH64" s="172" t="str">
        <f t="shared" si="82"/>
        <v/>
      </c>
      <c r="BI64" s="172" t="str">
        <f t="shared" si="82"/>
        <v/>
      </c>
      <c r="BJ64" s="172" t="str">
        <f t="shared" si="82"/>
        <v/>
      </c>
      <c r="BK64" s="172" t="str">
        <f t="shared" si="82"/>
        <v/>
      </c>
      <c r="BL64" s="172" t="str">
        <f t="shared" si="82"/>
        <v/>
      </c>
      <c r="BM64" s="172" t="str">
        <f t="shared" si="82"/>
        <v>&lt;Row&gt;&lt;Flavor&gt;8&lt;/Flavor&gt;    &lt;FlavorType&gt;FLAVOR_SPACESHIP&lt;/FlavorType&gt;                &lt;PolicyType&gt;POLICY_FREEDOM&lt;/PolicyType&gt;&lt;/Row&gt;</v>
      </c>
      <c r="BN64" s="172" t="str">
        <f t="shared" ref="BN64:BS64" si="83">IF(BN30=0,"","&lt;Row&gt;&lt;Flavor&gt;"&amp;BN30&amp;"&lt;/Flavor&gt;"&amp;REPT(" ",5-LEN(BN30))&amp;"&lt;FlavorType&gt;FLAVOR_"&amp;$A30&amp;"&lt;/FlavorType&gt;"&amp;REPT(" ",25-LEN($A30))&amp;"&lt;PolicyType&gt;POLICY_"&amp;UPPER(BN$2)&amp;"&lt;/PolicyType&gt;&lt;/Row&gt;")</f>
        <v>&lt;Row&gt;&lt;Flavor&gt;16&lt;/Flavor&gt;   &lt;FlavorType&gt;FLAVOR_SPACESHIP&lt;/FlavorType&gt;                &lt;PolicyType&gt;POLICY_FREE_TRADE&lt;/PolicyType&gt;&lt;/Row&gt;</v>
      </c>
      <c r="BO64" s="172" t="str">
        <f t="shared" si="83"/>
        <v/>
      </c>
      <c r="BP64" s="172" t="str">
        <f t="shared" si="83"/>
        <v/>
      </c>
      <c r="BQ64" s="172" t="str">
        <f t="shared" si="83"/>
        <v/>
      </c>
      <c r="BR64" s="172" t="str">
        <f t="shared" si="83"/>
        <v/>
      </c>
      <c r="BS64" s="172" t="str">
        <f t="shared" si="83"/>
        <v/>
      </c>
    </row>
    <row r="65" spans="2:71" ht="13.7" customHeight="1" x14ac:dyDescent="0.2">
      <c r="B65" s="172" t="str">
        <f t="shared" ref="B65:AG65" si="84">IF(B31=0,"","&lt;Row&gt;&lt;Flavor&gt;"&amp;B31&amp;"&lt;/Flavor&gt;"&amp;REPT(" ",5-LEN(B31))&amp;"&lt;FlavorType&gt;FLAVOR_"&amp;$A31&amp;"&lt;/FlavorType&gt;"&amp;REPT(" ",25-LEN($A31))&amp;"&lt;PolicyType&gt;POLICY_"&amp;UPPER(B$2)&amp;"&lt;/PolicyType&gt;&lt;/Row&gt;")</f>
        <v/>
      </c>
      <c r="C65" s="172" t="str">
        <f t="shared" si="84"/>
        <v/>
      </c>
      <c r="D65" s="172" t="str">
        <f t="shared" si="84"/>
        <v/>
      </c>
      <c r="E65" s="172" t="str">
        <f t="shared" si="84"/>
        <v/>
      </c>
      <c r="F65" s="172" t="str">
        <f t="shared" si="84"/>
        <v/>
      </c>
      <c r="G65" s="172" t="str">
        <f t="shared" si="84"/>
        <v/>
      </c>
      <c r="H65" s="172" t="str">
        <f t="shared" si="84"/>
        <v/>
      </c>
      <c r="I65" s="172" t="str">
        <f t="shared" si="84"/>
        <v/>
      </c>
      <c r="J65" s="172" t="str">
        <f t="shared" si="84"/>
        <v/>
      </c>
      <c r="K65" s="172" t="str">
        <f t="shared" si="84"/>
        <v/>
      </c>
      <c r="L65" s="172" t="str">
        <f t="shared" si="84"/>
        <v/>
      </c>
      <c r="M65" s="172" t="str">
        <f t="shared" si="84"/>
        <v/>
      </c>
      <c r="N65" s="172" t="str">
        <f t="shared" si="84"/>
        <v/>
      </c>
      <c r="O65" s="172" t="str">
        <f t="shared" si="84"/>
        <v/>
      </c>
      <c r="P65" s="172" t="str">
        <f t="shared" si="84"/>
        <v/>
      </c>
      <c r="Q65" s="172" t="str">
        <f t="shared" si="84"/>
        <v/>
      </c>
      <c r="R65" s="172" t="str">
        <f t="shared" si="84"/>
        <v/>
      </c>
      <c r="S65" s="172" t="str">
        <f t="shared" si="84"/>
        <v/>
      </c>
      <c r="T65" s="172" t="str">
        <f t="shared" si="84"/>
        <v/>
      </c>
      <c r="U65" s="172" t="str">
        <f t="shared" si="84"/>
        <v/>
      </c>
      <c r="V65" s="172" t="str">
        <f t="shared" si="84"/>
        <v/>
      </c>
      <c r="W65" s="172" t="str">
        <f t="shared" si="84"/>
        <v/>
      </c>
      <c r="X65" s="172" t="str">
        <f t="shared" si="84"/>
        <v/>
      </c>
      <c r="Y65" s="172" t="str">
        <f t="shared" si="84"/>
        <v/>
      </c>
      <c r="Z65" s="172" t="str">
        <f t="shared" si="84"/>
        <v/>
      </c>
      <c r="AA65" s="172" t="str">
        <f t="shared" si="84"/>
        <v/>
      </c>
      <c r="AB65" s="172" t="str">
        <f t="shared" si="84"/>
        <v/>
      </c>
      <c r="AC65" s="172" t="str">
        <f t="shared" si="84"/>
        <v/>
      </c>
      <c r="AD65" s="172" t="str">
        <f t="shared" si="84"/>
        <v/>
      </c>
      <c r="AE65" s="172" t="str">
        <f t="shared" si="84"/>
        <v/>
      </c>
      <c r="AF65" s="172" t="str">
        <f t="shared" si="84"/>
        <v/>
      </c>
      <c r="AG65" s="172" t="str">
        <f t="shared" si="84"/>
        <v/>
      </c>
      <c r="AH65" s="172" t="str">
        <f t="shared" ref="AH65:BM65" si="85">IF(AH31=0,"","&lt;Row&gt;&lt;Flavor&gt;"&amp;AH31&amp;"&lt;/Flavor&gt;"&amp;REPT(" ",5-LEN(AH31))&amp;"&lt;FlavorType&gt;FLAVOR_"&amp;$A31&amp;"&lt;/FlavorType&gt;"&amp;REPT(" ",25-LEN($A31))&amp;"&lt;PolicyType&gt;POLICY_"&amp;UPPER(AH$2)&amp;"&lt;/PolicyType&gt;&lt;/Row&gt;")</f>
        <v/>
      </c>
      <c r="AI65" s="172" t="str">
        <f t="shared" si="85"/>
        <v/>
      </c>
      <c r="AJ65" s="172" t="str">
        <f t="shared" si="85"/>
        <v/>
      </c>
      <c r="AK65" s="172" t="str">
        <f t="shared" si="85"/>
        <v/>
      </c>
      <c r="AL65" s="172" t="str">
        <f t="shared" si="85"/>
        <v/>
      </c>
      <c r="AM65" s="172" t="str">
        <f t="shared" si="85"/>
        <v/>
      </c>
      <c r="AN65" s="172" t="str">
        <f t="shared" si="85"/>
        <v/>
      </c>
      <c r="AO65" s="172" t="str">
        <f t="shared" si="85"/>
        <v/>
      </c>
      <c r="AP65" s="172" t="str">
        <f t="shared" si="85"/>
        <v/>
      </c>
      <c r="AQ65" s="172" t="str">
        <f t="shared" si="85"/>
        <v/>
      </c>
      <c r="AR65" s="172" t="str">
        <f t="shared" si="85"/>
        <v/>
      </c>
      <c r="AS65" s="172" t="str">
        <f t="shared" si="85"/>
        <v/>
      </c>
      <c r="AT65" s="172" t="str">
        <f t="shared" si="85"/>
        <v/>
      </c>
      <c r="AU65" s="172" t="str">
        <f t="shared" si="85"/>
        <v/>
      </c>
      <c r="AV65" s="172" t="str">
        <f t="shared" si="85"/>
        <v/>
      </c>
      <c r="AW65" s="172" t="str">
        <f t="shared" si="85"/>
        <v>&lt;Row&gt;&lt;Flavor&gt;16&lt;/Flavor&gt;   &lt;FlavorType&gt;FLAVOR_ESPIONAGE&lt;/FlavorType&gt;                &lt;PolicyType&gt;POLICY_UNITED_FRONT&lt;/PolicyType&gt;&lt;/Row&gt;</v>
      </c>
      <c r="AX65" s="172" t="str">
        <f t="shared" si="85"/>
        <v/>
      </c>
      <c r="AY65" s="172" t="str">
        <f t="shared" si="85"/>
        <v/>
      </c>
      <c r="AZ65" s="172" t="str">
        <f t="shared" si="85"/>
        <v/>
      </c>
      <c r="BA65" s="172" t="str">
        <f t="shared" si="85"/>
        <v/>
      </c>
      <c r="BB65" s="172" t="str">
        <f t="shared" si="85"/>
        <v/>
      </c>
      <c r="BC65" s="172" t="str">
        <f t="shared" si="85"/>
        <v/>
      </c>
      <c r="BD65" s="172" t="str">
        <f t="shared" si="85"/>
        <v/>
      </c>
      <c r="BE65" s="172" t="str">
        <f t="shared" si="85"/>
        <v/>
      </c>
      <c r="BF65" s="172" t="str">
        <f t="shared" si="85"/>
        <v/>
      </c>
      <c r="BG65" s="172" t="str">
        <f t="shared" si="85"/>
        <v>&lt;Row&gt;&lt;Flavor&gt;16&lt;/Flavor&gt;   &lt;FlavorType&gt;FLAVOR_ESPIONAGE&lt;/FlavorType&gt;                &lt;PolicyType&gt;POLICY_POLICE_STATE&lt;/PolicyType&gt;&lt;/Row&gt;</v>
      </c>
      <c r="BH65" s="172" t="str">
        <f t="shared" si="85"/>
        <v/>
      </c>
      <c r="BI65" s="172" t="str">
        <f t="shared" si="85"/>
        <v/>
      </c>
      <c r="BJ65" s="172" t="str">
        <f t="shared" si="85"/>
        <v/>
      </c>
      <c r="BK65" s="172" t="str">
        <f t="shared" si="85"/>
        <v/>
      </c>
      <c r="BL65" s="172" t="str">
        <f t="shared" si="85"/>
        <v/>
      </c>
      <c r="BM65" s="172" t="str">
        <f t="shared" si="85"/>
        <v/>
      </c>
      <c r="BN65" s="172" t="str">
        <f t="shared" ref="BN65:BS65" si="86">IF(BN31=0,"","&lt;Row&gt;&lt;Flavor&gt;"&amp;BN31&amp;"&lt;/Flavor&gt;"&amp;REPT(" ",5-LEN(BN31))&amp;"&lt;FlavorType&gt;FLAVOR_"&amp;$A31&amp;"&lt;/FlavorType&gt;"&amp;REPT(" ",25-LEN($A31))&amp;"&lt;PolicyType&gt;POLICY_"&amp;UPPER(BN$2)&amp;"&lt;/PolicyType&gt;&lt;/Row&gt;")</f>
        <v/>
      </c>
      <c r="BO65" s="172" t="str">
        <f t="shared" si="86"/>
        <v/>
      </c>
      <c r="BP65" s="172" t="str">
        <f t="shared" si="86"/>
        <v/>
      </c>
      <c r="BQ65" s="172" t="str">
        <f t="shared" si="86"/>
        <v/>
      </c>
      <c r="BR65" s="172" t="str">
        <f t="shared" si="86"/>
        <v/>
      </c>
      <c r="BS65" s="172" t="str">
        <f t="shared" si="86"/>
        <v/>
      </c>
    </row>
    <row r="66" spans="2:71" ht="13.7" customHeight="1" x14ac:dyDescent="0.2">
      <c r="B66" s="172" t="str">
        <f t="shared" ref="B66:AG66" si="87">IF(B32=0,"","&lt;Row&gt;&lt;Flavor&gt;"&amp;B32&amp;"&lt;/Flavor&gt;"&amp;REPT(" ",5-LEN(B32))&amp;"&lt;FlavorType&gt;FLAVOR_"&amp;$A32&amp;"&lt;/FlavorType&gt;"&amp;REPT(" ",25-LEN($A32))&amp;"&lt;PolicyType&gt;POLICY_"&amp;UPPER(B$2)&amp;"&lt;/PolicyType&gt;&lt;/Row&gt;")</f>
        <v/>
      </c>
      <c r="C66" s="172" t="str">
        <f t="shared" si="87"/>
        <v/>
      </c>
      <c r="D66" s="172" t="str">
        <f t="shared" si="87"/>
        <v/>
      </c>
      <c r="E66" s="172" t="str">
        <f t="shared" si="87"/>
        <v/>
      </c>
      <c r="F66" s="172" t="str">
        <f t="shared" si="87"/>
        <v/>
      </c>
      <c r="G66" s="172" t="str">
        <f t="shared" si="87"/>
        <v/>
      </c>
      <c r="H66" s="172" t="str">
        <f t="shared" si="87"/>
        <v/>
      </c>
      <c r="I66" s="172" t="str">
        <f t="shared" si="87"/>
        <v/>
      </c>
      <c r="J66" s="172" t="str">
        <f t="shared" si="87"/>
        <v/>
      </c>
      <c r="K66" s="172" t="str">
        <f t="shared" si="87"/>
        <v/>
      </c>
      <c r="L66" s="172" t="str">
        <f t="shared" si="87"/>
        <v/>
      </c>
      <c r="M66" s="172" t="str">
        <f t="shared" si="87"/>
        <v/>
      </c>
      <c r="N66" s="172" t="str">
        <f t="shared" si="87"/>
        <v/>
      </c>
      <c r="O66" s="172" t="str">
        <f t="shared" si="87"/>
        <v/>
      </c>
      <c r="P66" s="172" t="str">
        <f t="shared" si="87"/>
        <v/>
      </c>
      <c r="Q66" s="172" t="str">
        <f t="shared" si="87"/>
        <v/>
      </c>
      <c r="R66" s="172" t="str">
        <f t="shared" si="87"/>
        <v/>
      </c>
      <c r="S66" s="172" t="str">
        <f t="shared" si="87"/>
        <v/>
      </c>
      <c r="T66" s="172" t="str">
        <f t="shared" si="87"/>
        <v/>
      </c>
      <c r="U66" s="172" t="str">
        <f t="shared" si="87"/>
        <v/>
      </c>
      <c r="V66" s="172" t="str">
        <f t="shared" si="87"/>
        <v/>
      </c>
      <c r="W66" s="172" t="str">
        <f t="shared" si="87"/>
        <v>&lt;Row&gt;&lt;Flavor&gt;16&lt;/Flavor&gt;   &lt;FlavorType&gt;FLAVOR_RELIGION&lt;/FlavorType&gt;                 &lt;PolicyType&gt;POLICY_PIETY&lt;/PolicyType&gt;&lt;/Row&gt;</v>
      </c>
      <c r="X66" s="172" t="str">
        <f t="shared" si="87"/>
        <v>&lt;Row&gt;&lt;Flavor&gt;8&lt;/Flavor&gt;    &lt;FlavorType&gt;FLAVOR_RELIGION&lt;/FlavorType&gt;                 &lt;PolicyType&gt;POLICY_CHARITY&lt;/PolicyType&gt;&lt;/Row&gt;</v>
      </c>
      <c r="Y66" s="172" t="str">
        <f t="shared" si="87"/>
        <v>&lt;Row&gt;&lt;Flavor&gt;8&lt;/Flavor&gt;    &lt;FlavorType&gt;FLAVOR_RELIGION&lt;/FlavorType&gt;                 &lt;PolicyType&gt;POLICY_INSPIRATION&lt;/PolicyType&gt;&lt;/Row&gt;</v>
      </c>
      <c r="Z66" s="172" t="str">
        <f t="shared" si="87"/>
        <v>&lt;Row&gt;&lt;Flavor&gt;8&lt;/Flavor&gt;    &lt;FlavorType&gt;FLAVOR_RELIGION&lt;/FlavorType&gt;                 &lt;PolicyType&gt;POLICY_TOLERANCE&lt;/PolicyType&gt;&lt;/Row&gt;</v>
      </c>
      <c r="AA66" s="172" t="str">
        <f t="shared" si="87"/>
        <v>&lt;Row&gt;&lt;Flavor&gt;8&lt;/Flavor&gt;    &lt;FlavorType&gt;FLAVOR_RELIGION&lt;/FlavorType&gt;                 &lt;PolicyType&gt;POLICY_UNITY&lt;/PolicyType&gt;&lt;/Row&gt;</v>
      </c>
      <c r="AB66" s="172" t="str">
        <f t="shared" si="87"/>
        <v>&lt;Row&gt;&lt;Flavor&gt;16&lt;/Flavor&gt;   &lt;FlavorType&gt;FLAVOR_RELIGION&lt;/FlavorType&gt;                 &lt;PolicyType&gt;POLICY_DEVOTION&lt;/PolicyType&gt;&lt;/Row&gt;</v>
      </c>
      <c r="AC66" s="172" t="str">
        <f t="shared" si="87"/>
        <v>&lt;Row&gt;&lt;Flavor&gt;16&lt;/Flavor&gt;   &lt;FlavorType&gt;FLAVOR_RELIGION&lt;/FlavorType&gt;                 &lt;PolicyType&gt;POLICY_PIETY_FINISHER&lt;/PolicyType&gt;&lt;/Row&gt;</v>
      </c>
      <c r="AD66" s="172" t="str">
        <f t="shared" si="87"/>
        <v>&lt;Row&gt;&lt;Flavor&gt;4&lt;/Flavor&gt;    &lt;FlavorType&gt;FLAVOR_RELIGION&lt;/FlavorType&gt;                 &lt;PolicyType&gt;POLICY_COMMERCE&lt;/PolicyType&gt;&lt;/Row&gt;</v>
      </c>
      <c r="AE66" s="172" t="str">
        <f t="shared" si="87"/>
        <v/>
      </c>
      <c r="AF66" s="172" t="str">
        <f t="shared" si="87"/>
        <v/>
      </c>
      <c r="AG66" s="172" t="str">
        <f t="shared" si="87"/>
        <v/>
      </c>
      <c r="AH66" s="172" t="str">
        <f t="shared" ref="AH66:BM66" si="88">IF(AH32=0,"","&lt;Row&gt;&lt;Flavor&gt;"&amp;AH32&amp;"&lt;/Flavor&gt;"&amp;REPT(" ",5-LEN(AH32))&amp;"&lt;FlavorType&gt;FLAVOR_"&amp;$A32&amp;"&lt;/FlavorType&gt;"&amp;REPT(" ",25-LEN($A32))&amp;"&lt;PolicyType&gt;POLICY_"&amp;UPPER(AH$2)&amp;"&lt;/PolicyType&gt;&lt;/Row&gt;")</f>
        <v/>
      </c>
      <c r="AI66" s="172" t="str">
        <f t="shared" si="88"/>
        <v/>
      </c>
      <c r="AJ66" s="172" t="str">
        <f t="shared" si="88"/>
        <v/>
      </c>
      <c r="AK66" s="172" t="str">
        <f t="shared" si="88"/>
        <v/>
      </c>
      <c r="AL66" s="172" t="str">
        <f t="shared" si="88"/>
        <v/>
      </c>
      <c r="AM66" s="172" t="str">
        <f t="shared" si="88"/>
        <v/>
      </c>
      <c r="AN66" s="172" t="str">
        <f t="shared" si="88"/>
        <v/>
      </c>
      <c r="AO66" s="172" t="str">
        <f t="shared" si="88"/>
        <v/>
      </c>
      <c r="AP66" s="172" t="str">
        <f t="shared" si="88"/>
        <v/>
      </c>
      <c r="AQ66" s="172" t="str">
        <f t="shared" si="88"/>
        <v/>
      </c>
      <c r="AR66" s="172" t="str">
        <f t="shared" si="88"/>
        <v/>
      </c>
      <c r="AS66" s="172" t="str">
        <f t="shared" si="88"/>
        <v/>
      </c>
      <c r="AT66" s="172" t="str">
        <f t="shared" si="88"/>
        <v/>
      </c>
      <c r="AU66" s="172" t="str">
        <f t="shared" si="88"/>
        <v/>
      </c>
      <c r="AV66" s="172" t="str">
        <f t="shared" si="88"/>
        <v/>
      </c>
      <c r="AW66" s="172" t="str">
        <f t="shared" si="88"/>
        <v/>
      </c>
      <c r="AX66" s="172" t="str">
        <f t="shared" si="88"/>
        <v/>
      </c>
      <c r="AY66" s="172" t="str">
        <f t="shared" si="88"/>
        <v/>
      </c>
      <c r="AZ66" s="172" t="str">
        <f t="shared" si="88"/>
        <v/>
      </c>
      <c r="BA66" s="172" t="str">
        <f t="shared" si="88"/>
        <v/>
      </c>
      <c r="BB66" s="172" t="str">
        <f t="shared" si="88"/>
        <v/>
      </c>
      <c r="BC66" s="172" t="str">
        <f t="shared" si="88"/>
        <v/>
      </c>
      <c r="BD66" s="172" t="str">
        <f t="shared" si="88"/>
        <v/>
      </c>
      <c r="BE66" s="172" t="str">
        <f t="shared" si="88"/>
        <v/>
      </c>
      <c r="BF66" s="172" t="str">
        <f t="shared" si="88"/>
        <v/>
      </c>
      <c r="BG66" s="172" t="str">
        <f t="shared" si="88"/>
        <v/>
      </c>
      <c r="BH66" s="172" t="str">
        <f t="shared" si="88"/>
        <v/>
      </c>
      <c r="BI66" s="172" t="str">
        <f t="shared" si="88"/>
        <v/>
      </c>
      <c r="BJ66" s="172" t="str">
        <f t="shared" si="88"/>
        <v/>
      </c>
      <c r="BK66" s="172" t="str">
        <f t="shared" si="88"/>
        <v/>
      </c>
      <c r="BL66" s="172" t="str">
        <f t="shared" si="88"/>
        <v/>
      </c>
      <c r="BM66" s="172" t="str">
        <f t="shared" si="88"/>
        <v/>
      </c>
      <c r="BN66" s="172" t="str">
        <f t="shared" ref="BN66:BS66" si="89">IF(BN32=0,"","&lt;Row&gt;&lt;Flavor&gt;"&amp;BN32&amp;"&lt;/Flavor&gt;"&amp;REPT(" ",5-LEN(BN32))&amp;"&lt;FlavorType&gt;FLAVOR_"&amp;$A32&amp;"&lt;/FlavorType&gt;"&amp;REPT(" ",25-LEN($A32))&amp;"&lt;PolicyType&gt;POLICY_"&amp;UPPER(BN$2)&amp;"&lt;/PolicyType&gt;&lt;/Row&gt;")</f>
        <v/>
      </c>
      <c r="BO66" s="172" t="str">
        <f t="shared" si="89"/>
        <v/>
      </c>
      <c r="BP66" s="172" t="str">
        <f t="shared" si="89"/>
        <v/>
      </c>
      <c r="BQ66" s="172" t="str">
        <f t="shared" si="89"/>
        <v/>
      </c>
      <c r="BR66" s="172" t="str">
        <f t="shared" si="89"/>
        <v/>
      </c>
      <c r="BS66" s="172" t="str">
        <f t="shared" si="89"/>
        <v/>
      </c>
    </row>
    <row r="67" spans="2:71" ht="13.7" customHeight="1" x14ac:dyDescent="0.2">
      <c r="B67" s="171" t="s">
        <v>742</v>
      </c>
      <c r="P67" s="171"/>
      <c r="AD67" s="171"/>
      <c r="AR67" s="171"/>
      <c r="BF67" s="171"/>
    </row>
    <row r="68" spans="2:71" ht="13.7" customHeight="1" x14ac:dyDescent="0.2">
      <c r="B68" s="171" t="s">
        <v>743</v>
      </c>
      <c r="P68" s="171"/>
      <c r="AD68" s="171"/>
      <c r="AR68" s="171"/>
      <c r="BF68" s="171"/>
    </row>
  </sheetData>
  <sheetProtection selectLockedCells="1" selectUnlockedCells="1"/>
  <mergeCells count="11">
    <mergeCell ref="AR1:AX1"/>
    <mergeCell ref="AY1:BE1"/>
    <mergeCell ref="BF1:BL1"/>
    <mergeCell ref="BM1:BS1"/>
    <mergeCell ref="B35:BR35"/>
    <mergeCell ref="B1:H1"/>
    <mergeCell ref="I1:O1"/>
    <mergeCell ref="P1:V1"/>
    <mergeCell ref="W1:AC1"/>
    <mergeCell ref="AD1:AJ1"/>
    <mergeCell ref="AK1:AQ1"/>
  </mergeCells>
  <conditionalFormatting sqref="B3:BS32">
    <cfRule type="cellIs" dxfId="4" priority="1" stopIfTrue="1" operator="greaterThanOrEqual">
      <formula>12</formula>
    </cfRule>
    <cfRule type="cellIs" priority="2" stopIfTrue="1" operator="between">
      <formula>5</formula>
      <formula>11</formula>
    </cfRule>
    <cfRule type="cellIs" dxfId="3" priority="3" stopIfTrue="1" operator="lessThanOrEqual">
      <formula>4</formula>
    </cfRule>
  </conditionalFormatting>
  <conditionalFormatting sqref="B33:BS33">
    <cfRule type="cellIs" dxfId="2" priority="4" stopIfTrue="1" operator="greaterThanOrEqual">
      <formula>12</formula>
    </cfRule>
    <cfRule type="cellIs" dxfId="1" priority="5" stopIfTrue="1" operator="between">
      <formula>5</formula>
      <formula>11</formula>
    </cfRule>
    <cfRule type="cellIs" dxfId="0" priority="6" stopIfTrue="1" operator="lessThanOrEqual">
      <formula>4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9"/>
  </sheetPr>
  <dimension ref="A1:I58"/>
  <sheetViews>
    <sheetView workbookViewId="0"/>
  </sheetViews>
  <sheetFormatPr defaultColWidth="11.5703125" defaultRowHeight="12.75" x14ac:dyDescent="0.2"/>
  <sheetData>
    <row r="1" spans="1:9" ht="13.5" customHeight="1" x14ac:dyDescent="0.2">
      <c r="C1" s="371" t="s">
        <v>744</v>
      </c>
      <c r="D1" s="371"/>
      <c r="E1" s="371"/>
      <c r="F1" s="371"/>
      <c r="G1" s="371"/>
      <c r="H1" s="371"/>
    </row>
    <row r="2" spans="1:9" x14ac:dyDescent="0.2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</row>
    <row r="3" spans="1:9" x14ac:dyDescent="0.2">
      <c r="A3" t="s">
        <v>745</v>
      </c>
      <c r="C3">
        <v>200</v>
      </c>
      <c r="D3">
        <v>300</v>
      </c>
      <c r="E3">
        <v>400</v>
      </c>
      <c r="F3">
        <v>500</v>
      </c>
      <c r="G3">
        <v>700</v>
      </c>
      <c r="H3">
        <v>1000</v>
      </c>
      <c r="I3">
        <v>1500</v>
      </c>
    </row>
    <row r="4" spans="1:9" x14ac:dyDescent="0.2">
      <c r="A4" t="s">
        <v>746</v>
      </c>
      <c r="B4" s="246">
        <v>1.5</v>
      </c>
      <c r="C4">
        <f t="shared" ref="C4:I5" si="0">C$3*$B4</f>
        <v>300</v>
      </c>
      <c r="D4">
        <f t="shared" si="0"/>
        <v>450</v>
      </c>
      <c r="E4">
        <f t="shared" si="0"/>
        <v>600</v>
      </c>
      <c r="F4">
        <f t="shared" si="0"/>
        <v>750</v>
      </c>
      <c r="G4">
        <f t="shared" si="0"/>
        <v>1050</v>
      </c>
      <c r="H4">
        <f t="shared" si="0"/>
        <v>1500</v>
      </c>
      <c r="I4">
        <f t="shared" si="0"/>
        <v>2250</v>
      </c>
    </row>
    <row r="5" spans="1:9" x14ac:dyDescent="0.2">
      <c r="A5" t="s">
        <v>747</v>
      </c>
      <c r="B5" s="246">
        <v>0.5</v>
      </c>
      <c r="C5">
        <f t="shared" si="0"/>
        <v>100</v>
      </c>
      <c r="D5">
        <f t="shared" si="0"/>
        <v>150</v>
      </c>
      <c r="E5">
        <f t="shared" si="0"/>
        <v>200</v>
      </c>
      <c r="F5">
        <f t="shared" si="0"/>
        <v>250</v>
      </c>
      <c r="G5">
        <f t="shared" si="0"/>
        <v>350</v>
      </c>
      <c r="H5">
        <f t="shared" si="0"/>
        <v>500</v>
      </c>
      <c r="I5">
        <f t="shared" si="0"/>
        <v>750</v>
      </c>
    </row>
    <row r="7" spans="1:9" ht="13.5" customHeight="1" x14ac:dyDescent="0.2">
      <c r="B7" t="s">
        <v>748</v>
      </c>
      <c r="C7" s="371" t="s">
        <v>749</v>
      </c>
      <c r="D7" s="371"/>
      <c r="E7" s="371"/>
      <c r="F7" s="371"/>
      <c r="G7" s="371"/>
      <c r="H7" s="371"/>
      <c r="I7" s="245"/>
    </row>
    <row r="8" spans="1:9" x14ac:dyDescent="0.2">
      <c r="B8">
        <v>0</v>
      </c>
      <c r="C8">
        <f t="shared" ref="C8:I17" si="1">IF($B8&gt;=C$4,$B8-C$5,-1)</f>
        <v>-1</v>
      </c>
      <c r="D8">
        <f t="shared" si="1"/>
        <v>-1</v>
      </c>
      <c r="E8">
        <f t="shared" si="1"/>
        <v>-1</v>
      </c>
      <c r="F8">
        <f t="shared" si="1"/>
        <v>-1</v>
      </c>
      <c r="G8">
        <f t="shared" si="1"/>
        <v>-1</v>
      </c>
      <c r="H8">
        <f t="shared" si="1"/>
        <v>-1</v>
      </c>
      <c r="I8">
        <f t="shared" si="1"/>
        <v>-1</v>
      </c>
    </row>
    <row r="9" spans="1:9" x14ac:dyDescent="0.2">
      <c r="B9">
        <v>100</v>
      </c>
      <c r="C9">
        <f t="shared" si="1"/>
        <v>-1</v>
      </c>
      <c r="D9">
        <f t="shared" si="1"/>
        <v>-1</v>
      </c>
      <c r="E9">
        <f t="shared" si="1"/>
        <v>-1</v>
      </c>
      <c r="F9">
        <f t="shared" si="1"/>
        <v>-1</v>
      </c>
      <c r="G9">
        <f t="shared" si="1"/>
        <v>-1</v>
      </c>
      <c r="H9">
        <f t="shared" si="1"/>
        <v>-1</v>
      </c>
      <c r="I9">
        <f t="shared" si="1"/>
        <v>-1</v>
      </c>
    </row>
    <row r="10" spans="1:9" x14ac:dyDescent="0.2">
      <c r="B10">
        <v>200</v>
      </c>
      <c r="C10">
        <f t="shared" si="1"/>
        <v>-1</v>
      </c>
      <c r="D10">
        <f t="shared" si="1"/>
        <v>-1</v>
      </c>
      <c r="E10">
        <f t="shared" si="1"/>
        <v>-1</v>
      </c>
      <c r="F10">
        <f t="shared" si="1"/>
        <v>-1</v>
      </c>
      <c r="G10">
        <f t="shared" si="1"/>
        <v>-1</v>
      </c>
      <c r="H10">
        <f t="shared" si="1"/>
        <v>-1</v>
      </c>
      <c r="I10">
        <f t="shared" si="1"/>
        <v>-1</v>
      </c>
    </row>
    <row r="11" spans="1:9" x14ac:dyDescent="0.2">
      <c r="B11">
        <v>300</v>
      </c>
      <c r="C11">
        <f t="shared" si="1"/>
        <v>200</v>
      </c>
      <c r="D11">
        <f t="shared" si="1"/>
        <v>-1</v>
      </c>
      <c r="E11">
        <f t="shared" si="1"/>
        <v>-1</v>
      </c>
      <c r="F11">
        <f t="shared" si="1"/>
        <v>-1</v>
      </c>
      <c r="G11">
        <f t="shared" si="1"/>
        <v>-1</v>
      </c>
      <c r="H11">
        <f t="shared" si="1"/>
        <v>-1</v>
      </c>
      <c r="I11">
        <f t="shared" si="1"/>
        <v>-1</v>
      </c>
    </row>
    <row r="12" spans="1:9" x14ac:dyDescent="0.2">
      <c r="B12">
        <v>400</v>
      </c>
      <c r="C12">
        <f t="shared" si="1"/>
        <v>300</v>
      </c>
      <c r="D12">
        <f t="shared" si="1"/>
        <v>-1</v>
      </c>
      <c r="E12">
        <f t="shared" si="1"/>
        <v>-1</v>
      </c>
      <c r="F12">
        <f t="shared" si="1"/>
        <v>-1</v>
      </c>
      <c r="G12">
        <f t="shared" si="1"/>
        <v>-1</v>
      </c>
      <c r="H12">
        <f t="shared" si="1"/>
        <v>-1</v>
      </c>
      <c r="I12">
        <f t="shared" si="1"/>
        <v>-1</v>
      </c>
    </row>
    <row r="13" spans="1:9" x14ac:dyDescent="0.2">
      <c r="B13">
        <v>500</v>
      </c>
      <c r="C13">
        <f t="shared" si="1"/>
        <v>400</v>
      </c>
      <c r="D13">
        <f t="shared" si="1"/>
        <v>350</v>
      </c>
      <c r="E13">
        <f t="shared" si="1"/>
        <v>-1</v>
      </c>
      <c r="F13">
        <f t="shared" si="1"/>
        <v>-1</v>
      </c>
      <c r="G13">
        <f t="shared" si="1"/>
        <v>-1</v>
      </c>
      <c r="H13">
        <f t="shared" si="1"/>
        <v>-1</v>
      </c>
      <c r="I13">
        <f t="shared" si="1"/>
        <v>-1</v>
      </c>
    </row>
    <row r="14" spans="1:9" x14ac:dyDescent="0.2">
      <c r="B14">
        <v>600</v>
      </c>
      <c r="C14">
        <f t="shared" si="1"/>
        <v>500</v>
      </c>
      <c r="D14">
        <f t="shared" si="1"/>
        <v>450</v>
      </c>
      <c r="E14">
        <f t="shared" si="1"/>
        <v>400</v>
      </c>
      <c r="F14">
        <f t="shared" si="1"/>
        <v>-1</v>
      </c>
      <c r="G14">
        <f t="shared" si="1"/>
        <v>-1</v>
      </c>
      <c r="H14">
        <f t="shared" si="1"/>
        <v>-1</v>
      </c>
      <c r="I14">
        <f t="shared" si="1"/>
        <v>-1</v>
      </c>
    </row>
    <row r="15" spans="1:9" x14ac:dyDescent="0.2">
      <c r="B15">
        <v>700</v>
      </c>
      <c r="C15">
        <f t="shared" si="1"/>
        <v>600</v>
      </c>
      <c r="D15">
        <f t="shared" si="1"/>
        <v>550</v>
      </c>
      <c r="E15">
        <f t="shared" si="1"/>
        <v>500</v>
      </c>
      <c r="F15">
        <f t="shared" si="1"/>
        <v>-1</v>
      </c>
      <c r="G15">
        <f t="shared" si="1"/>
        <v>-1</v>
      </c>
      <c r="H15">
        <f t="shared" si="1"/>
        <v>-1</v>
      </c>
      <c r="I15">
        <f t="shared" si="1"/>
        <v>-1</v>
      </c>
    </row>
    <row r="16" spans="1:9" x14ac:dyDescent="0.2">
      <c r="B16">
        <v>800</v>
      </c>
      <c r="C16">
        <f t="shared" si="1"/>
        <v>700</v>
      </c>
      <c r="D16">
        <f t="shared" si="1"/>
        <v>650</v>
      </c>
      <c r="E16">
        <f t="shared" si="1"/>
        <v>600</v>
      </c>
      <c r="F16">
        <f t="shared" si="1"/>
        <v>550</v>
      </c>
      <c r="G16">
        <f t="shared" si="1"/>
        <v>-1</v>
      </c>
      <c r="H16">
        <f t="shared" si="1"/>
        <v>-1</v>
      </c>
      <c r="I16">
        <f t="shared" si="1"/>
        <v>-1</v>
      </c>
    </row>
    <row r="17" spans="2:9" x14ac:dyDescent="0.2">
      <c r="B17">
        <v>900</v>
      </c>
      <c r="C17">
        <f t="shared" si="1"/>
        <v>800</v>
      </c>
      <c r="D17">
        <f t="shared" si="1"/>
        <v>750</v>
      </c>
      <c r="E17">
        <f t="shared" si="1"/>
        <v>700</v>
      </c>
      <c r="F17">
        <f t="shared" si="1"/>
        <v>650</v>
      </c>
      <c r="G17">
        <f t="shared" si="1"/>
        <v>-1</v>
      </c>
      <c r="H17">
        <f t="shared" si="1"/>
        <v>-1</v>
      </c>
      <c r="I17">
        <f t="shared" si="1"/>
        <v>-1</v>
      </c>
    </row>
    <row r="18" spans="2:9" x14ac:dyDescent="0.2">
      <c r="B18">
        <v>1000</v>
      </c>
      <c r="C18">
        <f t="shared" ref="C18:I27" si="2">IF($B18&gt;=C$4,$B18-C$5,-1)</f>
        <v>900</v>
      </c>
      <c r="D18">
        <f t="shared" si="2"/>
        <v>850</v>
      </c>
      <c r="E18">
        <f t="shared" si="2"/>
        <v>800</v>
      </c>
      <c r="F18">
        <f t="shared" si="2"/>
        <v>750</v>
      </c>
      <c r="G18">
        <f t="shared" si="2"/>
        <v>-1</v>
      </c>
      <c r="H18">
        <f t="shared" si="2"/>
        <v>-1</v>
      </c>
      <c r="I18">
        <f t="shared" si="2"/>
        <v>-1</v>
      </c>
    </row>
    <row r="19" spans="2:9" x14ac:dyDescent="0.2">
      <c r="B19">
        <v>1100</v>
      </c>
      <c r="C19">
        <f t="shared" si="2"/>
        <v>1000</v>
      </c>
      <c r="D19">
        <f t="shared" si="2"/>
        <v>950</v>
      </c>
      <c r="E19">
        <f t="shared" si="2"/>
        <v>900</v>
      </c>
      <c r="F19">
        <f t="shared" si="2"/>
        <v>850</v>
      </c>
      <c r="G19">
        <f t="shared" si="2"/>
        <v>750</v>
      </c>
      <c r="H19">
        <f t="shared" si="2"/>
        <v>-1</v>
      </c>
      <c r="I19">
        <f t="shared" si="2"/>
        <v>-1</v>
      </c>
    </row>
    <row r="20" spans="2:9" x14ac:dyDescent="0.2">
      <c r="B20">
        <v>1200</v>
      </c>
      <c r="C20">
        <f t="shared" si="2"/>
        <v>1100</v>
      </c>
      <c r="D20">
        <f t="shared" si="2"/>
        <v>1050</v>
      </c>
      <c r="E20">
        <f t="shared" si="2"/>
        <v>1000</v>
      </c>
      <c r="F20">
        <f t="shared" si="2"/>
        <v>950</v>
      </c>
      <c r="G20">
        <f t="shared" si="2"/>
        <v>850</v>
      </c>
      <c r="H20">
        <f t="shared" si="2"/>
        <v>-1</v>
      </c>
      <c r="I20">
        <f t="shared" si="2"/>
        <v>-1</v>
      </c>
    </row>
    <row r="21" spans="2:9" x14ac:dyDescent="0.2">
      <c r="B21">
        <v>1300</v>
      </c>
      <c r="C21">
        <f t="shared" si="2"/>
        <v>1200</v>
      </c>
      <c r="D21">
        <f t="shared" si="2"/>
        <v>1150</v>
      </c>
      <c r="E21">
        <f t="shared" si="2"/>
        <v>1100</v>
      </c>
      <c r="F21">
        <f t="shared" si="2"/>
        <v>1050</v>
      </c>
      <c r="G21">
        <f t="shared" si="2"/>
        <v>950</v>
      </c>
      <c r="H21">
        <f t="shared" si="2"/>
        <v>-1</v>
      </c>
      <c r="I21">
        <f t="shared" si="2"/>
        <v>-1</v>
      </c>
    </row>
    <row r="22" spans="2:9" x14ac:dyDescent="0.2">
      <c r="B22">
        <v>1400</v>
      </c>
      <c r="C22">
        <f t="shared" si="2"/>
        <v>1300</v>
      </c>
      <c r="D22">
        <f t="shared" si="2"/>
        <v>1250</v>
      </c>
      <c r="E22">
        <f t="shared" si="2"/>
        <v>1200</v>
      </c>
      <c r="F22">
        <f t="shared" si="2"/>
        <v>1150</v>
      </c>
      <c r="G22">
        <f t="shared" si="2"/>
        <v>1050</v>
      </c>
      <c r="H22">
        <f t="shared" si="2"/>
        <v>-1</v>
      </c>
      <c r="I22">
        <f t="shared" si="2"/>
        <v>-1</v>
      </c>
    </row>
    <row r="23" spans="2:9" x14ac:dyDescent="0.2">
      <c r="B23">
        <v>1500</v>
      </c>
      <c r="C23">
        <f t="shared" si="2"/>
        <v>1400</v>
      </c>
      <c r="D23">
        <f t="shared" si="2"/>
        <v>1350</v>
      </c>
      <c r="E23">
        <f t="shared" si="2"/>
        <v>1300</v>
      </c>
      <c r="F23">
        <f t="shared" si="2"/>
        <v>1250</v>
      </c>
      <c r="G23">
        <f t="shared" si="2"/>
        <v>1150</v>
      </c>
      <c r="H23">
        <f t="shared" si="2"/>
        <v>1000</v>
      </c>
      <c r="I23">
        <f t="shared" si="2"/>
        <v>-1</v>
      </c>
    </row>
    <row r="24" spans="2:9" x14ac:dyDescent="0.2">
      <c r="B24">
        <v>1600</v>
      </c>
      <c r="C24">
        <f t="shared" si="2"/>
        <v>1500</v>
      </c>
      <c r="D24">
        <f t="shared" si="2"/>
        <v>1450</v>
      </c>
      <c r="E24">
        <f t="shared" si="2"/>
        <v>1400</v>
      </c>
      <c r="F24">
        <f t="shared" si="2"/>
        <v>1350</v>
      </c>
      <c r="G24">
        <f t="shared" si="2"/>
        <v>1250</v>
      </c>
      <c r="H24">
        <f t="shared" si="2"/>
        <v>1100</v>
      </c>
      <c r="I24">
        <f t="shared" si="2"/>
        <v>-1</v>
      </c>
    </row>
    <row r="25" spans="2:9" x14ac:dyDescent="0.2">
      <c r="B25">
        <v>1700</v>
      </c>
      <c r="C25">
        <f t="shared" si="2"/>
        <v>1600</v>
      </c>
      <c r="D25">
        <f t="shared" si="2"/>
        <v>1550</v>
      </c>
      <c r="E25">
        <f t="shared" si="2"/>
        <v>1500</v>
      </c>
      <c r="F25">
        <f t="shared" si="2"/>
        <v>1450</v>
      </c>
      <c r="G25">
        <f t="shared" si="2"/>
        <v>1350</v>
      </c>
      <c r="H25">
        <f t="shared" si="2"/>
        <v>1200</v>
      </c>
      <c r="I25">
        <f t="shared" si="2"/>
        <v>-1</v>
      </c>
    </row>
    <row r="26" spans="2:9" x14ac:dyDescent="0.2">
      <c r="B26">
        <v>1800</v>
      </c>
      <c r="C26">
        <f t="shared" si="2"/>
        <v>1700</v>
      </c>
      <c r="D26">
        <f t="shared" si="2"/>
        <v>1650</v>
      </c>
      <c r="E26">
        <f t="shared" si="2"/>
        <v>1600</v>
      </c>
      <c r="F26">
        <f t="shared" si="2"/>
        <v>1550</v>
      </c>
      <c r="G26">
        <f t="shared" si="2"/>
        <v>1450</v>
      </c>
      <c r="H26">
        <f t="shared" si="2"/>
        <v>1300</v>
      </c>
      <c r="I26">
        <f t="shared" si="2"/>
        <v>-1</v>
      </c>
    </row>
    <row r="27" spans="2:9" x14ac:dyDescent="0.2">
      <c r="B27">
        <v>1900</v>
      </c>
      <c r="C27">
        <f t="shared" si="2"/>
        <v>1800</v>
      </c>
      <c r="D27">
        <f t="shared" si="2"/>
        <v>1750</v>
      </c>
      <c r="E27">
        <f t="shared" si="2"/>
        <v>1700</v>
      </c>
      <c r="F27">
        <f t="shared" si="2"/>
        <v>1650</v>
      </c>
      <c r="G27">
        <f t="shared" si="2"/>
        <v>1550</v>
      </c>
      <c r="H27">
        <f t="shared" si="2"/>
        <v>1400</v>
      </c>
      <c r="I27">
        <f t="shared" si="2"/>
        <v>-1</v>
      </c>
    </row>
    <row r="28" spans="2:9" x14ac:dyDescent="0.2">
      <c r="B28">
        <v>2000</v>
      </c>
      <c r="C28">
        <f t="shared" ref="C28:I37" si="3">IF($B28&gt;=C$4,$B28-C$5,-1)</f>
        <v>1900</v>
      </c>
      <c r="D28">
        <f t="shared" si="3"/>
        <v>1850</v>
      </c>
      <c r="E28">
        <f t="shared" si="3"/>
        <v>1800</v>
      </c>
      <c r="F28">
        <f t="shared" si="3"/>
        <v>1750</v>
      </c>
      <c r="G28">
        <f t="shared" si="3"/>
        <v>1650</v>
      </c>
      <c r="H28">
        <f t="shared" si="3"/>
        <v>1500</v>
      </c>
      <c r="I28">
        <f t="shared" si="3"/>
        <v>-1</v>
      </c>
    </row>
    <row r="29" spans="2:9" x14ac:dyDescent="0.2">
      <c r="B29">
        <v>2100</v>
      </c>
      <c r="C29">
        <f t="shared" si="3"/>
        <v>2000</v>
      </c>
      <c r="D29">
        <f t="shared" si="3"/>
        <v>1950</v>
      </c>
      <c r="E29">
        <f t="shared" si="3"/>
        <v>1900</v>
      </c>
      <c r="F29">
        <f t="shared" si="3"/>
        <v>1850</v>
      </c>
      <c r="G29">
        <f t="shared" si="3"/>
        <v>1750</v>
      </c>
      <c r="H29">
        <f t="shared" si="3"/>
        <v>1600</v>
      </c>
      <c r="I29">
        <f t="shared" si="3"/>
        <v>-1</v>
      </c>
    </row>
    <row r="30" spans="2:9" x14ac:dyDescent="0.2">
      <c r="B30">
        <v>2200</v>
      </c>
      <c r="C30">
        <f t="shared" si="3"/>
        <v>2100</v>
      </c>
      <c r="D30">
        <f t="shared" si="3"/>
        <v>2050</v>
      </c>
      <c r="E30">
        <f t="shared" si="3"/>
        <v>2000</v>
      </c>
      <c r="F30">
        <f t="shared" si="3"/>
        <v>1950</v>
      </c>
      <c r="G30">
        <f t="shared" si="3"/>
        <v>1850</v>
      </c>
      <c r="H30">
        <f t="shared" si="3"/>
        <v>1700</v>
      </c>
      <c r="I30">
        <f t="shared" si="3"/>
        <v>-1</v>
      </c>
    </row>
    <row r="31" spans="2:9" x14ac:dyDescent="0.2">
      <c r="B31">
        <v>2300</v>
      </c>
      <c r="C31">
        <f t="shared" si="3"/>
        <v>2200</v>
      </c>
      <c r="D31">
        <f t="shared" si="3"/>
        <v>2150</v>
      </c>
      <c r="E31">
        <f t="shared" si="3"/>
        <v>2100</v>
      </c>
      <c r="F31">
        <f t="shared" si="3"/>
        <v>2050</v>
      </c>
      <c r="G31">
        <f t="shared" si="3"/>
        <v>1950</v>
      </c>
      <c r="H31">
        <f t="shared" si="3"/>
        <v>1800</v>
      </c>
      <c r="I31">
        <f t="shared" si="3"/>
        <v>1550</v>
      </c>
    </row>
    <row r="32" spans="2:9" x14ac:dyDescent="0.2">
      <c r="B32">
        <v>2400</v>
      </c>
      <c r="C32">
        <f t="shared" si="3"/>
        <v>2300</v>
      </c>
      <c r="D32">
        <f t="shared" si="3"/>
        <v>2250</v>
      </c>
      <c r="E32">
        <f t="shared" si="3"/>
        <v>2200</v>
      </c>
      <c r="F32">
        <f t="shared" si="3"/>
        <v>2150</v>
      </c>
      <c r="G32">
        <f t="shared" si="3"/>
        <v>2050</v>
      </c>
      <c r="H32">
        <f t="shared" si="3"/>
        <v>1900</v>
      </c>
      <c r="I32">
        <f t="shared" si="3"/>
        <v>1650</v>
      </c>
    </row>
    <row r="33" spans="2:9" x14ac:dyDescent="0.2">
      <c r="B33">
        <v>2500</v>
      </c>
      <c r="C33">
        <f t="shared" si="3"/>
        <v>2400</v>
      </c>
      <c r="D33">
        <f t="shared" si="3"/>
        <v>2350</v>
      </c>
      <c r="E33">
        <f t="shared" si="3"/>
        <v>2300</v>
      </c>
      <c r="F33">
        <f t="shared" si="3"/>
        <v>2250</v>
      </c>
      <c r="G33">
        <f t="shared" si="3"/>
        <v>2150</v>
      </c>
      <c r="H33">
        <f t="shared" si="3"/>
        <v>2000</v>
      </c>
      <c r="I33">
        <f t="shared" si="3"/>
        <v>1750</v>
      </c>
    </row>
    <row r="34" spans="2:9" x14ac:dyDescent="0.2">
      <c r="B34">
        <v>2600</v>
      </c>
      <c r="C34">
        <f t="shared" si="3"/>
        <v>2500</v>
      </c>
      <c r="D34">
        <f t="shared" si="3"/>
        <v>2450</v>
      </c>
      <c r="E34">
        <f t="shared" si="3"/>
        <v>2400</v>
      </c>
      <c r="F34">
        <f t="shared" si="3"/>
        <v>2350</v>
      </c>
      <c r="G34">
        <f t="shared" si="3"/>
        <v>2250</v>
      </c>
      <c r="H34">
        <f t="shared" si="3"/>
        <v>2100</v>
      </c>
      <c r="I34">
        <f t="shared" si="3"/>
        <v>1850</v>
      </c>
    </row>
    <row r="35" spans="2:9" x14ac:dyDescent="0.2">
      <c r="B35">
        <v>2700</v>
      </c>
      <c r="C35">
        <f t="shared" si="3"/>
        <v>2600</v>
      </c>
      <c r="D35">
        <f t="shared" si="3"/>
        <v>2550</v>
      </c>
      <c r="E35">
        <f t="shared" si="3"/>
        <v>2500</v>
      </c>
      <c r="F35">
        <f t="shared" si="3"/>
        <v>2450</v>
      </c>
      <c r="G35">
        <f t="shared" si="3"/>
        <v>2350</v>
      </c>
      <c r="H35">
        <f t="shared" si="3"/>
        <v>2200</v>
      </c>
      <c r="I35">
        <f t="shared" si="3"/>
        <v>1950</v>
      </c>
    </row>
    <row r="36" spans="2:9" x14ac:dyDescent="0.2">
      <c r="B36">
        <v>2800</v>
      </c>
      <c r="C36">
        <f t="shared" si="3"/>
        <v>2700</v>
      </c>
      <c r="D36">
        <f t="shared" si="3"/>
        <v>2650</v>
      </c>
      <c r="E36">
        <f t="shared" si="3"/>
        <v>2600</v>
      </c>
      <c r="F36">
        <f t="shared" si="3"/>
        <v>2550</v>
      </c>
      <c r="G36">
        <f t="shared" si="3"/>
        <v>2450</v>
      </c>
      <c r="H36">
        <f t="shared" si="3"/>
        <v>2300</v>
      </c>
      <c r="I36">
        <f t="shared" si="3"/>
        <v>2050</v>
      </c>
    </row>
    <row r="37" spans="2:9" x14ac:dyDescent="0.2">
      <c r="B37">
        <v>2900</v>
      </c>
      <c r="C37">
        <f t="shared" si="3"/>
        <v>2800</v>
      </c>
      <c r="D37">
        <f t="shared" si="3"/>
        <v>2750</v>
      </c>
      <c r="E37">
        <f t="shared" si="3"/>
        <v>2700</v>
      </c>
      <c r="F37">
        <f t="shared" si="3"/>
        <v>2650</v>
      </c>
      <c r="G37">
        <f t="shared" si="3"/>
        <v>2550</v>
      </c>
      <c r="H37">
        <f t="shared" si="3"/>
        <v>2400</v>
      </c>
      <c r="I37">
        <f t="shared" si="3"/>
        <v>2150</v>
      </c>
    </row>
    <row r="38" spans="2:9" x14ac:dyDescent="0.2">
      <c r="B38">
        <v>3000</v>
      </c>
      <c r="C38">
        <f t="shared" ref="C38:I47" si="4">IF($B38&gt;=C$4,$B38-C$5,-1)</f>
        <v>2900</v>
      </c>
      <c r="D38">
        <f t="shared" si="4"/>
        <v>2850</v>
      </c>
      <c r="E38">
        <f t="shared" si="4"/>
        <v>2800</v>
      </c>
      <c r="F38">
        <f t="shared" si="4"/>
        <v>2750</v>
      </c>
      <c r="G38">
        <f t="shared" si="4"/>
        <v>2650</v>
      </c>
      <c r="H38">
        <f t="shared" si="4"/>
        <v>2500</v>
      </c>
      <c r="I38">
        <f t="shared" si="4"/>
        <v>2250</v>
      </c>
    </row>
    <row r="39" spans="2:9" x14ac:dyDescent="0.2">
      <c r="B39">
        <v>3100</v>
      </c>
      <c r="C39">
        <f t="shared" si="4"/>
        <v>3000</v>
      </c>
      <c r="D39">
        <f t="shared" si="4"/>
        <v>2950</v>
      </c>
      <c r="E39">
        <f t="shared" si="4"/>
        <v>2900</v>
      </c>
      <c r="F39">
        <f t="shared" si="4"/>
        <v>2850</v>
      </c>
      <c r="G39">
        <f t="shared" si="4"/>
        <v>2750</v>
      </c>
      <c r="H39">
        <f t="shared" si="4"/>
        <v>2600</v>
      </c>
      <c r="I39">
        <f t="shared" si="4"/>
        <v>2350</v>
      </c>
    </row>
    <row r="40" spans="2:9" x14ac:dyDescent="0.2">
      <c r="B40">
        <v>3200</v>
      </c>
      <c r="C40">
        <f t="shared" si="4"/>
        <v>3100</v>
      </c>
      <c r="D40">
        <f t="shared" si="4"/>
        <v>3050</v>
      </c>
      <c r="E40">
        <f t="shared" si="4"/>
        <v>3000</v>
      </c>
      <c r="F40">
        <f t="shared" si="4"/>
        <v>2950</v>
      </c>
      <c r="G40">
        <f t="shared" si="4"/>
        <v>2850</v>
      </c>
      <c r="H40">
        <f t="shared" si="4"/>
        <v>2700</v>
      </c>
      <c r="I40">
        <f t="shared" si="4"/>
        <v>2450</v>
      </c>
    </row>
    <row r="41" spans="2:9" x14ac:dyDescent="0.2">
      <c r="B41">
        <v>3300</v>
      </c>
      <c r="C41">
        <f t="shared" si="4"/>
        <v>3200</v>
      </c>
      <c r="D41">
        <f t="shared" si="4"/>
        <v>3150</v>
      </c>
      <c r="E41">
        <f t="shared" si="4"/>
        <v>3100</v>
      </c>
      <c r="F41">
        <f t="shared" si="4"/>
        <v>3050</v>
      </c>
      <c r="G41">
        <f t="shared" si="4"/>
        <v>2950</v>
      </c>
      <c r="H41">
        <f t="shared" si="4"/>
        <v>2800</v>
      </c>
      <c r="I41">
        <f t="shared" si="4"/>
        <v>2550</v>
      </c>
    </row>
    <row r="42" spans="2:9" x14ac:dyDescent="0.2">
      <c r="B42">
        <v>3400</v>
      </c>
      <c r="C42">
        <f t="shared" si="4"/>
        <v>3300</v>
      </c>
      <c r="D42">
        <f t="shared" si="4"/>
        <v>3250</v>
      </c>
      <c r="E42">
        <f t="shared" si="4"/>
        <v>3200</v>
      </c>
      <c r="F42">
        <f t="shared" si="4"/>
        <v>3150</v>
      </c>
      <c r="G42">
        <f t="shared" si="4"/>
        <v>3050</v>
      </c>
      <c r="H42">
        <f t="shared" si="4"/>
        <v>2900</v>
      </c>
      <c r="I42">
        <f t="shared" si="4"/>
        <v>2650</v>
      </c>
    </row>
    <row r="43" spans="2:9" x14ac:dyDescent="0.2">
      <c r="B43">
        <v>3500</v>
      </c>
      <c r="C43">
        <f t="shared" si="4"/>
        <v>3400</v>
      </c>
      <c r="D43">
        <f t="shared" si="4"/>
        <v>3350</v>
      </c>
      <c r="E43">
        <f t="shared" si="4"/>
        <v>3300</v>
      </c>
      <c r="F43">
        <f t="shared" si="4"/>
        <v>3250</v>
      </c>
      <c r="G43">
        <f t="shared" si="4"/>
        <v>3150</v>
      </c>
      <c r="H43">
        <f t="shared" si="4"/>
        <v>3000</v>
      </c>
      <c r="I43">
        <f t="shared" si="4"/>
        <v>2750</v>
      </c>
    </row>
    <row r="44" spans="2:9" x14ac:dyDescent="0.2">
      <c r="B44">
        <v>3600</v>
      </c>
      <c r="C44">
        <f t="shared" si="4"/>
        <v>3500</v>
      </c>
      <c r="D44">
        <f t="shared" si="4"/>
        <v>3450</v>
      </c>
      <c r="E44">
        <f t="shared" si="4"/>
        <v>3400</v>
      </c>
      <c r="F44">
        <f t="shared" si="4"/>
        <v>3350</v>
      </c>
      <c r="G44">
        <f t="shared" si="4"/>
        <v>3250</v>
      </c>
      <c r="H44">
        <f t="shared" si="4"/>
        <v>3100</v>
      </c>
      <c r="I44">
        <f t="shared" si="4"/>
        <v>2850</v>
      </c>
    </row>
    <row r="45" spans="2:9" x14ac:dyDescent="0.2">
      <c r="B45">
        <v>3700</v>
      </c>
      <c r="C45">
        <f t="shared" si="4"/>
        <v>3600</v>
      </c>
      <c r="D45">
        <f t="shared" si="4"/>
        <v>3550</v>
      </c>
      <c r="E45">
        <f t="shared" si="4"/>
        <v>3500</v>
      </c>
      <c r="F45">
        <f t="shared" si="4"/>
        <v>3450</v>
      </c>
      <c r="G45">
        <f t="shared" si="4"/>
        <v>3350</v>
      </c>
      <c r="H45">
        <f t="shared" si="4"/>
        <v>3200</v>
      </c>
      <c r="I45">
        <f t="shared" si="4"/>
        <v>2950</v>
      </c>
    </row>
    <row r="46" spans="2:9" x14ac:dyDescent="0.2">
      <c r="B46">
        <v>3800</v>
      </c>
      <c r="C46">
        <f t="shared" si="4"/>
        <v>3700</v>
      </c>
      <c r="D46">
        <f t="shared" si="4"/>
        <v>3650</v>
      </c>
      <c r="E46">
        <f t="shared" si="4"/>
        <v>3600</v>
      </c>
      <c r="F46">
        <f t="shared" si="4"/>
        <v>3550</v>
      </c>
      <c r="G46">
        <f t="shared" si="4"/>
        <v>3450</v>
      </c>
      <c r="H46">
        <f t="shared" si="4"/>
        <v>3300</v>
      </c>
      <c r="I46">
        <f t="shared" si="4"/>
        <v>3050</v>
      </c>
    </row>
    <row r="47" spans="2:9" x14ac:dyDescent="0.2">
      <c r="B47">
        <v>3900</v>
      </c>
      <c r="C47">
        <f t="shared" si="4"/>
        <v>3800</v>
      </c>
      <c r="D47">
        <f t="shared" si="4"/>
        <v>3750</v>
      </c>
      <c r="E47">
        <f t="shared" si="4"/>
        <v>3700</v>
      </c>
      <c r="F47">
        <f t="shared" si="4"/>
        <v>3650</v>
      </c>
      <c r="G47">
        <f t="shared" si="4"/>
        <v>3550</v>
      </c>
      <c r="H47">
        <f t="shared" si="4"/>
        <v>3400</v>
      </c>
      <c r="I47">
        <f t="shared" si="4"/>
        <v>3150</v>
      </c>
    </row>
    <row r="48" spans="2:9" x14ac:dyDescent="0.2">
      <c r="B48">
        <v>4000</v>
      </c>
      <c r="C48">
        <f t="shared" ref="C48:I58" si="5">IF($B48&gt;=C$4,$B48-C$5,-1)</f>
        <v>3900</v>
      </c>
      <c r="D48">
        <f t="shared" si="5"/>
        <v>3850</v>
      </c>
      <c r="E48">
        <f t="shared" si="5"/>
        <v>3800</v>
      </c>
      <c r="F48">
        <f t="shared" si="5"/>
        <v>3750</v>
      </c>
      <c r="G48">
        <f t="shared" si="5"/>
        <v>3650</v>
      </c>
      <c r="H48">
        <f t="shared" si="5"/>
        <v>3500</v>
      </c>
      <c r="I48">
        <f t="shared" si="5"/>
        <v>3250</v>
      </c>
    </row>
    <row r="49" spans="2:9" x14ac:dyDescent="0.2">
      <c r="B49">
        <v>4100</v>
      </c>
      <c r="C49">
        <f t="shared" si="5"/>
        <v>4000</v>
      </c>
      <c r="D49">
        <f t="shared" si="5"/>
        <v>3950</v>
      </c>
      <c r="E49">
        <f t="shared" si="5"/>
        <v>3900</v>
      </c>
      <c r="F49">
        <f t="shared" si="5"/>
        <v>3850</v>
      </c>
      <c r="G49">
        <f t="shared" si="5"/>
        <v>3750</v>
      </c>
      <c r="H49">
        <f t="shared" si="5"/>
        <v>3600</v>
      </c>
      <c r="I49">
        <f t="shared" si="5"/>
        <v>3350</v>
      </c>
    </row>
    <row r="50" spans="2:9" x14ac:dyDescent="0.2">
      <c r="B50">
        <v>4200</v>
      </c>
      <c r="C50">
        <f t="shared" si="5"/>
        <v>4100</v>
      </c>
      <c r="D50">
        <f t="shared" si="5"/>
        <v>4050</v>
      </c>
      <c r="E50">
        <f t="shared" si="5"/>
        <v>4000</v>
      </c>
      <c r="F50">
        <f t="shared" si="5"/>
        <v>3950</v>
      </c>
      <c r="G50">
        <f t="shared" si="5"/>
        <v>3850</v>
      </c>
      <c r="H50">
        <f t="shared" si="5"/>
        <v>3700</v>
      </c>
      <c r="I50">
        <f t="shared" si="5"/>
        <v>3450</v>
      </c>
    </row>
    <row r="51" spans="2:9" x14ac:dyDescent="0.2">
      <c r="B51">
        <v>4300</v>
      </c>
      <c r="C51">
        <f t="shared" si="5"/>
        <v>4200</v>
      </c>
      <c r="D51">
        <f t="shared" si="5"/>
        <v>4150</v>
      </c>
      <c r="E51">
        <f t="shared" si="5"/>
        <v>4100</v>
      </c>
      <c r="F51">
        <f t="shared" si="5"/>
        <v>4050</v>
      </c>
      <c r="G51">
        <f t="shared" si="5"/>
        <v>3950</v>
      </c>
      <c r="H51">
        <f t="shared" si="5"/>
        <v>3800</v>
      </c>
      <c r="I51">
        <f t="shared" si="5"/>
        <v>3550</v>
      </c>
    </row>
    <row r="52" spans="2:9" x14ac:dyDescent="0.2">
      <c r="B52">
        <v>4400</v>
      </c>
      <c r="C52">
        <f t="shared" si="5"/>
        <v>4300</v>
      </c>
      <c r="D52">
        <f t="shared" si="5"/>
        <v>4250</v>
      </c>
      <c r="E52">
        <f t="shared" si="5"/>
        <v>4200</v>
      </c>
      <c r="F52">
        <f t="shared" si="5"/>
        <v>4150</v>
      </c>
      <c r="G52">
        <f t="shared" si="5"/>
        <v>4050</v>
      </c>
      <c r="H52">
        <f t="shared" si="5"/>
        <v>3900</v>
      </c>
      <c r="I52">
        <f t="shared" si="5"/>
        <v>3650</v>
      </c>
    </row>
    <row r="53" spans="2:9" x14ac:dyDescent="0.2">
      <c r="B53">
        <v>4500</v>
      </c>
      <c r="C53">
        <f t="shared" si="5"/>
        <v>4400</v>
      </c>
      <c r="D53">
        <f t="shared" si="5"/>
        <v>4350</v>
      </c>
      <c r="E53">
        <f t="shared" si="5"/>
        <v>4300</v>
      </c>
      <c r="F53">
        <f t="shared" si="5"/>
        <v>4250</v>
      </c>
      <c r="G53">
        <f t="shared" si="5"/>
        <v>4150</v>
      </c>
      <c r="H53">
        <f t="shared" si="5"/>
        <v>4000</v>
      </c>
      <c r="I53">
        <f t="shared" si="5"/>
        <v>3750</v>
      </c>
    </row>
    <row r="54" spans="2:9" x14ac:dyDescent="0.2">
      <c r="B54">
        <v>4600</v>
      </c>
      <c r="C54">
        <f t="shared" si="5"/>
        <v>4500</v>
      </c>
      <c r="D54">
        <f t="shared" si="5"/>
        <v>4450</v>
      </c>
      <c r="E54">
        <f t="shared" si="5"/>
        <v>4400</v>
      </c>
      <c r="F54">
        <f t="shared" si="5"/>
        <v>4350</v>
      </c>
      <c r="G54">
        <f t="shared" si="5"/>
        <v>4250</v>
      </c>
      <c r="H54">
        <f t="shared" si="5"/>
        <v>4100</v>
      </c>
      <c r="I54">
        <f t="shared" si="5"/>
        <v>3850</v>
      </c>
    </row>
    <row r="55" spans="2:9" x14ac:dyDescent="0.2">
      <c r="B55">
        <v>4700</v>
      </c>
      <c r="C55">
        <f t="shared" si="5"/>
        <v>4600</v>
      </c>
      <c r="D55">
        <f t="shared" si="5"/>
        <v>4550</v>
      </c>
      <c r="E55">
        <f t="shared" si="5"/>
        <v>4500</v>
      </c>
      <c r="F55">
        <f t="shared" si="5"/>
        <v>4450</v>
      </c>
      <c r="G55">
        <f t="shared" si="5"/>
        <v>4350</v>
      </c>
      <c r="H55">
        <f t="shared" si="5"/>
        <v>4200</v>
      </c>
      <c r="I55">
        <f t="shared" si="5"/>
        <v>3950</v>
      </c>
    </row>
    <row r="56" spans="2:9" x14ac:dyDescent="0.2">
      <c r="B56">
        <v>4800</v>
      </c>
      <c r="C56">
        <f t="shared" si="5"/>
        <v>4700</v>
      </c>
      <c r="D56">
        <f t="shared" si="5"/>
        <v>4650</v>
      </c>
      <c r="E56">
        <f t="shared" si="5"/>
        <v>4600</v>
      </c>
      <c r="F56">
        <f t="shared" si="5"/>
        <v>4550</v>
      </c>
      <c r="G56">
        <f t="shared" si="5"/>
        <v>4450</v>
      </c>
      <c r="H56">
        <f t="shared" si="5"/>
        <v>4300</v>
      </c>
      <c r="I56">
        <f t="shared" si="5"/>
        <v>4050</v>
      </c>
    </row>
    <row r="57" spans="2:9" x14ac:dyDescent="0.2">
      <c r="B57">
        <v>4900</v>
      </c>
      <c r="C57">
        <f t="shared" si="5"/>
        <v>4800</v>
      </c>
      <c r="D57">
        <f t="shared" si="5"/>
        <v>4750</v>
      </c>
      <c r="E57">
        <f t="shared" si="5"/>
        <v>4700</v>
      </c>
      <c r="F57">
        <f t="shared" si="5"/>
        <v>4650</v>
      </c>
      <c r="G57">
        <f t="shared" si="5"/>
        <v>4550</v>
      </c>
      <c r="H57">
        <f t="shared" si="5"/>
        <v>4400</v>
      </c>
      <c r="I57">
        <f t="shared" si="5"/>
        <v>4150</v>
      </c>
    </row>
    <row r="58" spans="2:9" x14ac:dyDescent="0.2">
      <c r="B58">
        <v>5000</v>
      </c>
      <c r="C58">
        <f t="shared" si="5"/>
        <v>4900</v>
      </c>
      <c r="D58">
        <f t="shared" si="5"/>
        <v>4850</v>
      </c>
      <c r="E58">
        <f t="shared" si="5"/>
        <v>4800</v>
      </c>
      <c r="F58">
        <f t="shared" si="5"/>
        <v>4750</v>
      </c>
      <c r="G58">
        <f t="shared" si="5"/>
        <v>4650</v>
      </c>
      <c r="H58">
        <f t="shared" si="5"/>
        <v>4500</v>
      </c>
      <c r="I58">
        <f t="shared" si="5"/>
        <v>4250</v>
      </c>
    </row>
  </sheetData>
  <sheetProtection selectLockedCells="1" selectUnlockedCells="1"/>
  <mergeCells count="2">
    <mergeCell ref="C1:H1"/>
    <mergeCell ref="C7:H7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9"/>
  </sheetPr>
  <dimension ref="A1:I58"/>
  <sheetViews>
    <sheetView workbookViewId="0"/>
  </sheetViews>
  <sheetFormatPr defaultColWidth="11.5703125" defaultRowHeight="12.75" x14ac:dyDescent="0.2"/>
  <sheetData>
    <row r="1" spans="1:9" ht="13.5" customHeight="1" x14ac:dyDescent="0.2">
      <c r="C1" s="371" t="s">
        <v>744</v>
      </c>
      <c r="D1" s="371"/>
      <c r="E1" s="371"/>
      <c r="F1" s="371"/>
      <c r="G1" s="371"/>
      <c r="H1" s="371"/>
    </row>
    <row r="2" spans="1:9" x14ac:dyDescent="0.2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</row>
    <row r="3" spans="1:9" x14ac:dyDescent="0.2">
      <c r="A3" t="s">
        <v>745</v>
      </c>
      <c r="C3">
        <v>200</v>
      </c>
      <c r="D3">
        <v>300</v>
      </c>
      <c r="E3">
        <v>400</v>
      </c>
      <c r="F3">
        <v>500</v>
      </c>
      <c r="G3">
        <v>700</v>
      </c>
      <c r="H3">
        <v>1000</v>
      </c>
      <c r="I3">
        <v>1500</v>
      </c>
    </row>
    <row r="4" spans="1:9" x14ac:dyDescent="0.2">
      <c r="A4" t="s">
        <v>746</v>
      </c>
      <c r="B4" s="246">
        <v>1.5</v>
      </c>
      <c r="C4">
        <f t="shared" ref="C4:I5" si="0">C$3*$B4</f>
        <v>300</v>
      </c>
      <c r="D4">
        <f t="shared" si="0"/>
        <v>450</v>
      </c>
      <c r="E4">
        <f t="shared" si="0"/>
        <v>600</v>
      </c>
      <c r="F4">
        <f t="shared" si="0"/>
        <v>750</v>
      </c>
      <c r="G4">
        <f t="shared" si="0"/>
        <v>1050</v>
      </c>
      <c r="H4">
        <f t="shared" si="0"/>
        <v>1500</v>
      </c>
      <c r="I4">
        <f t="shared" si="0"/>
        <v>2250</v>
      </c>
    </row>
    <row r="5" spans="1:9" x14ac:dyDescent="0.2">
      <c r="A5" t="s">
        <v>747</v>
      </c>
      <c r="B5" s="246">
        <v>0.5</v>
      </c>
      <c r="C5">
        <f t="shared" si="0"/>
        <v>100</v>
      </c>
      <c r="D5">
        <f t="shared" si="0"/>
        <v>150</v>
      </c>
      <c r="E5">
        <f t="shared" si="0"/>
        <v>200</v>
      </c>
      <c r="F5">
        <f t="shared" si="0"/>
        <v>250</v>
      </c>
      <c r="G5">
        <f t="shared" si="0"/>
        <v>350</v>
      </c>
      <c r="H5">
        <f t="shared" si="0"/>
        <v>500</v>
      </c>
      <c r="I5">
        <f t="shared" si="0"/>
        <v>750</v>
      </c>
    </row>
    <row r="7" spans="1:9" ht="13.5" customHeight="1" x14ac:dyDescent="0.2">
      <c r="B7" t="s">
        <v>748</v>
      </c>
      <c r="C7" s="371" t="s">
        <v>749</v>
      </c>
      <c r="D7" s="371"/>
      <c r="E7" s="371"/>
      <c r="F7" s="371"/>
      <c r="G7" s="371"/>
      <c r="H7" s="371"/>
      <c r="I7" s="245"/>
    </row>
    <row r="8" spans="1:9" x14ac:dyDescent="0.2">
      <c r="B8">
        <v>0</v>
      </c>
      <c r="C8">
        <f t="shared" ref="C8:I17" si="1">IF($B8&gt;=C$4,$B8-C$5,-1)</f>
        <v>-1</v>
      </c>
      <c r="D8">
        <f t="shared" si="1"/>
        <v>-1</v>
      </c>
      <c r="E8">
        <f t="shared" si="1"/>
        <v>-1</v>
      </c>
      <c r="F8">
        <f t="shared" si="1"/>
        <v>-1</v>
      </c>
      <c r="G8">
        <f t="shared" si="1"/>
        <v>-1</v>
      </c>
      <c r="H8">
        <f t="shared" si="1"/>
        <v>-1</v>
      </c>
      <c r="I8">
        <f t="shared" si="1"/>
        <v>-1</v>
      </c>
    </row>
    <row r="9" spans="1:9" x14ac:dyDescent="0.2">
      <c r="B9">
        <v>100</v>
      </c>
      <c r="C9">
        <f t="shared" si="1"/>
        <v>-1</v>
      </c>
      <c r="D9">
        <f t="shared" si="1"/>
        <v>-1</v>
      </c>
      <c r="E9">
        <f t="shared" si="1"/>
        <v>-1</v>
      </c>
      <c r="F9">
        <f t="shared" si="1"/>
        <v>-1</v>
      </c>
      <c r="G9">
        <f t="shared" si="1"/>
        <v>-1</v>
      </c>
      <c r="H9">
        <f t="shared" si="1"/>
        <v>-1</v>
      </c>
      <c r="I9">
        <f t="shared" si="1"/>
        <v>-1</v>
      </c>
    </row>
    <row r="10" spans="1:9" x14ac:dyDescent="0.2">
      <c r="B10">
        <v>200</v>
      </c>
      <c r="C10">
        <f t="shared" si="1"/>
        <v>-1</v>
      </c>
      <c r="D10">
        <f t="shared" si="1"/>
        <v>-1</v>
      </c>
      <c r="E10">
        <f t="shared" si="1"/>
        <v>-1</v>
      </c>
      <c r="F10">
        <f t="shared" si="1"/>
        <v>-1</v>
      </c>
      <c r="G10">
        <f t="shared" si="1"/>
        <v>-1</v>
      </c>
      <c r="H10">
        <f t="shared" si="1"/>
        <v>-1</v>
      </c>
      <c r="I10">
        <f t="shared" si="1"/>
        <v>-1</v>
      </c>
    </row>
    <row r="11" spans="1:9" x14ac:dyDescent="0.2">
      <c r="B11">
        <v>300</v>
      </c>
      <c r="C11">
        <f t="shared" si="1"/>
        <v>200</v>
      </c>
      <c r="D11">
        <f t="shared" si="1"/>
        <v>-1</v>
      </c>
      <c r="E11">
        <f t="shared" si="1"/>
        <v>-1</v>
      </c>
      <c r="F11">
        <f t="shared" si="1"/>
        <v>-1</v>
      </c>
      <c r="G11">
        <f t="shared" si="1"/>
        <v>-1</v>
      </c>
      <c r="H11">
        <f t="shared" si="1"/>
        <v>-1</v>
      </c>
      <c r="I11">
        <f t="shared" si="1"/>
        <v>-1</v>
      </c>
    </row>
    <row r="12" spans="1:9" x14ac:dyDescent="0.2">
      <c r="B12">
        <v>400</v>
      </c>
      <c r="C12">
        <f t="shared" si="1"/>
        <v>300</v>
      </c>
      <c r="D12">
        <f t="shared" si="1"/>
        <v>-1</v>
      </c>
      <c r="E12">
        <f t="shared" si="1"/>
        <v>-1</v>
      </c>
      <c r="F12">
        <f t="shared" si="1"/>
        <v>-1</v>
      </c>
      <c r="G12">
        <f t="shared" si="1"/>
        <v>-1</v>
      </c>
      <c r="H12">
        <f t="shared" si="1"/>
        <v>-1</v>
      </c>
      <c r="I12">
        <f t="shared" si="1"/>
        <v>-1</v>
      </c>
    </row>
    <row r="13" spans="1:9" x14ac:dyDescent="0.2">
      <c r="B13">
        <v>500</v>
      </c>
      <c r="C13">
        <f t="shared" si="1"/>
        <v>400</v>
      </c>
      <c r="D13">
        <f t="shared" si="1"/>
        <v>350</v>
      </c>
      <c r="E13">
        <f t="shared" si="1"/>
        <v>-1</v>
      </c>
      <c r="F13">
        <f t="shared" si="1"/>
        <v>-1</v>
      </c>
      <c r="G13">
        <f t="shared" si="1"/>
        <v>-1</v>
      </c>
      <c r="H13">
        <f t="shared" si="1"/>
        <v>-1</v>
      </c>
      <c r="I13">
        <f t="shared" si="1"/>
        <v>-1</v>
      </c>
    </row>
    <row r="14" spans="1:9" x14ac:dyDescent="0.2">
      <c r="B14">
        <v>600</v>
      </c>
      <c r="C14">
        <f t="shared" si="1"/>
        <v>500</v>
      </c>
      <c r="D14">
        <f t="shared" si="1"/>
        <v>450</v>
      </c>
      <c r="E14">
        <f t="shared" si="1"/>
        <v>400</v>
      </c>
      <c r="F14">
        <f t="shared" si="1"/>
        <v>-1</v>
      </c>
      <c r="G14">
        <f t="shared" si="1"/>
        <v>-1</v>
      </c>
      <c r="H14">
        <f t="shared" si="1"/>
        <v>-1</v>
      </c>
      <c r="I14">
        <f t="shared" si="1"/>
        <v>-1</v>
      </c>
    </row>
    <row r="15" spans="1:9" x14ac:dyDescent="0.2">
      <c r="B15">
        <v>700</v>
      </c>
      <c r="C15">
        <f t="shared" si="1"/>
        <v>600</v>
      </c>
      <c r="D15">
        <f t="shared" si="1"/>
        <v>550</v>
      </c>
      <c r="E15">
        <f t="shared" si="1"/>
        <v>500</v>
      </c>
      <c r="F15">
        <f t="shared" si="1"/>
        <v>-1</v>
      </c>
      <c r="G15">
        <f t="shared" si="1"/>
        <v>-1</v>
      </c>
      <c r="H15">
        <f t="shared" si="1"/>
        <v>-1</v>
      </c>
      <c r="I15">
        <f t="shared" si="1"/>
        <v>-1</v>
      </c>
    </row>
    <row r="16" spans="1:9" x14ac:dyDescent="0.2">
      <c r="B16">
        <v>800</v>
      </c>
      <c r="C16">
        <f t="shared" si="1"/>
        <v>700</v>
      </c>
      <c r="D16">
        <f t="shared" si="1"/>
        <v>650</v>
      </c>
      <c r="E16">
        <f t="shared" si="1"/>
        <v>600</v>
      </c>
      <c r="F16">
        <f t="shared" si="1"/>
        <v>550</v>
      </c>
      <c r="G16">
        <f t="shared" si="1"/>
        <v>-1</v>
      </c>
      <c r="H16">
        <f t="shared" si="1"/>
        <v>-1</v>
      </c>
      <c r="I16">
        <f t="shared" si="1"/>
        <v>-1</v>
      </c>
    </row>
    <row r="17" spans="2:9" x14ac:dyDescent="0.2">
      <c r="B17">
        <v>900</v>
      </c>
      <c r="C17">
        <f t="shared" si="1"/>
        <v>800</v>
      </c>
      <c r="D17">
        <f t="shared" si="1"/>
        <v>750</v>
      </c>
      <c r="E17">
        <f t="shared" si="1"/>
        <v>700</v>
      </c>
      <c r="F17">
        <f t="shared" si="1"/>
        <v>650</v>
      </c>
      <c r="G17">
        <f t="shared" si="1"/>
        <v>-1</v>
      </c>
      <c r="H17">
        <f t="shared" si="1"/>
        <v>-1</v>
      </c>
      <c r="I17">
        <f t="shared" si="1"/>
        <v>-1</v>
      </c>
    </row>
    <row r="18" spans="2:9" x14ac:dyDescent="0.2">
      <c r="B18">
        <v>1000</v>
      </c>
      <c r="C18">
        <f t="shared" ref="C18:I27" si="2">IF($B18&gt;=C$4,$B18-C$5,-1)</f>
        <v>900</v>
      </c>
      <c r="D18">
        <f t="shared" si="2"/>
        <v>850</v>
      </c>
      <c r="E18">
        <f t="shared" si="2"/>
        <v>800</v>
      </c>
      <c r="F18">
        <f t="shared" si="2"/>
        <v>750</v>
      </c>
      <c r="G18">
        <f t="shared" si="2"/>
        <v>-1</v>
      </c>
      <c r="H18">
        <f t="shared" si="2"/>
        <v>-1</v>
      </c>
      <c r="I18">
        <f t="shared" si="2"/>
        <v>-1</v>
      </c>
    </row>
    <row r="19" spans="2:9" x14ac:dyDescent="0.2">
      <c r="B19">
        <v>1100</v>
      </c>
      <c r="C19">
        <f t="shared" si="2"/>
        <v>1000</v>
      </c>
      <c r="D19">
        <f t="shared" si="2"/>
        <v>950</v>
      </c>
      <c r="E19">
        <f t="shared" si="2"/>
        <v>900</v>
      </c>
      <c r="F19">
        <f t="shared" si="2"/>
        <v>850</v>
      </c>
      <c r="G19">
        <f t="shared" si="2"/>
        <v>750</v>
      </c>
      <c r="H19">
        <f t="shared" si="2"/>
        <v>-1</v>
      </c>
      <c r="I19">
        <f t="shared" si="2"/>
        <v>-1</v>
      </c>
    </row>
    <row r="20" spans="2:9" x14ac:dyDescent="0.2">
      <c r="B20">
        <v>1200</v>
      </c>
      <c r="C20">
        <f t="shared" si="2"/>
        <v>1100</v>
      </c>
      <c r="D20">
        <f t="shared" si="2"/>
        <v>1050</v>
      </c>
      <c r="E20">
        <f t="shared" si="2"/>
        <v>1000</v>
      </c>
      <c r="F20">
        <f t="shared" si="2"/>
        <v>950</v>
      </c>
      <c r="G20">
        <f t="shared" si="2"/>
        <v>850</v>
      </c>
      <c r="H20">
        <f t="shared" si="2"/>
        <v>-1</v>
      </c>
      <c r="I20">
        <f t="shared" si="2"/>
        <v>-1</v>
      </c>
    </row>
    <row r="21" spans="2:9" x14ac:dyDescent="0.2">
      <c r="B21">
        <v>1300</v>
      </c>
      <c r="C21">
        <f t="shared" si="2"/>
        <v>1200</v>
      </c>
      <c r="D21">
        <f t="shared" si="2"/>
        <v>1150</v>
      </c>
      <c r="E21">
        <f t="shared" si="2"/>
        <v>1100</v>
      </c>
      <c r="F21">
        <f t="shared" si="2"/>
        <v>1050</v>
      </c>
      <c r="G21">
        <f t="shared" si="2"/>
        <v>950</v>
      </c>
      <c r="H21">
        <f t="shared" si="2"/>
        <v>-1</v>
      </c>
      <c r="I21">
        <f t="shared" si="2"/>
        <v>-1</v>
      </c>
    </row>
    <row r="22" spans="2:9" x14ac:dyDescent="0.2">
      <c r="B22">
        <v>1400</v>
      </c>
      <c r="C22">
        <f t="shared" si="2"/>
        <v>1300</v>
      </c>
      <c r="D22">
        <f t="shared" si="2"/>
        <v>1250</v>
      </c>
      <c r="E22">
        <f t="shared" si="2"/>
        <v>1200</v>
      </c>
      <c r="F22">
        <f t="shared" si="2"/>
        <v>1150</v>
      </c>
      <c r="G22">
        <f t="shared" si="2"/>
        <v>1050</v>
      </c>
      <c r="H22">
        <f t="shared" si="2"/>
        <v>-1</v>
      </c>
      <c r="I22">
        <f t="shared" si="2"/>
        <v>-1</v>
      </c>
    </row>
    <row r="23" spans="2:9" x14ac:dyDescent="0.2">
      <c r="B23">
        <v>1500</v>
      </c>
      <c r="C23">
        <f t="shared" si="2"/>
        <v>1400</v>
      </c>
      <c r="D23">
        <f t="shared" si="2"/>
        <v>1350</v>
      </c>
      <c r="E23">
        <f t="shared" si="2"/>
        <v>1300</v>
      </c>
      <c r="F23">
        <f t="shared" si="2"/>
        <v>1250</v>
      </c>
      <c r="G23">
        <f t="shared" si="2"/>
        <v>1150</v>
      </c>
      <c r="H23">
        <f t="shared" si="2"/>
        <v>1000</v>
      </c>
      <c r="I23">
        <f t="shared" si="2"/>
        <v>-1</v>
      </c>
    </row>
    <row r="24" spans="2:9" x14ac:dyDescent="0.2">
      <c r="B24">
        <v>1600</v>
      </c>
      <c r="C24">
        <f t="shared" si="2"/>
        <v>1500</v>
      </c>
      <c r="D24">
        <f t="shared" si="2"/>
        <v>1450</v>
      </c>
      <c r="E24">
        <f t="shared" si="2"/>
        <v>1400</v>
      </c>
      <c r="F24">
        <f t="shared" si="2"/>
        <v>1350</v>
      </c>
      <c r="G24">
        <f t="shared" si="2"/>
        <v>1250</v>
      </c>
      <c r="H24">
        <f t="shared" si="2"/>
        <v>1100</v>
      </c>
      <c r="I24">
        <f t="shared" si="2"/>
        <v>-1</v>
      </c>
    </row>
    <row r="25" spans="2:9" x14ac:dyDescent="0.2">
      <c r="B25">
        <v>1700</v>
      </c>
      <c r="C25">
        <f t="shared" si="2"/>
        <v>1600</v>
      </c>
      <c r="D25">
        <f t="shared" si="2"/>
        <v>1550</v>
      </c>
      <c r="E25">
        <f t="shared" si="2"/>
        <v>1500</v>
      </c>
      <c r="F25">
        <f t="shared" si="2"/>
        <v>1450</v>
      </c>
      <c r="G25">
        <f t="shared" si="2"/>
        <v>1350</v>
      </c>
      <c r="H25">
        <f t="shared" si="2"/>
        <v>1200</v>
      </c>
      <c r="I25">
        <f t="shared" si="2"/>
        <v>-1</v>
      </c>
    </row>
    <row r="26" spans="2:9" x14ac:dyDescent="0.2">
      <c r="B26">
        <v>1800</v>
      </c>
      <c r="C26">
        <f t="shared" si="2"/>
        <v>1700</v>
      </c>
      <c r="D26">
        <f t="shared" si="2"/>
        <v>1650</v>
      </c>
      <c r="E26">
        <f t="shared" si="2"/>
        <v>1600</v>
      </c>
      <c r="F26">
        <f t="shared" si="2"/>
        <v>1550</v>
      </c>
      <c r="G26">
        <f t="shared" si="2"/>
        <v>1450</v>
      </c>
      <c r="H26">
        <f t="shared" si="2"/>
        <v>1300</v>
      </c>
      <c r="I26">
        <f t="shared" si="2"/>
        <v>-1</v>
      </c>
    </row>
    <row r="27" spans="2:9" x14ac:dyDescent="0.2">
      <c r="B27">
        <v>1900</v>
      </c>
      <c r="C27">
        <f t="shared" si="2"/>
        <v>1800</v>
      </c>
      <c r="D27">
        <f t="shared" si="2"/>
        <v>1750</v>
      </c>
      <c r="E27">
        <f t="shared" si="2"/>
        <v>1700</v>
      </c>
      <c r="F27">
        <f t="shared" si="2"/>
        <v>1650</v>
      </c>
      <c r="G27">
        <f t="shared" si="2"/>
        <v>1550</v>
      </c>
      <c r="H27">
        <f t="shared" si="2"/>
        <v>1400</v>
      </c>
      <c r="I27">
        <f t="shared" si="2"/>
        <v>-1</v>
      </c>
    </row>
    <row r="28" spans="2:9" x14ac:dyDescent="0.2">
      <c r="B28">
        <v>2000</v>
      </c>
      <c r="C28">
        <f t="shared" ref="C28:I37" si="3">IF($B28&gt;=C$4,$B28-C$5,-1)</f>
        <v>1900</v>
      </c>
      <c r="D28">
        <f t="shared" si="3"/>
        <v>1850</v>
      </c>
      <c r="E28">
        <f t="shared" si="3"/>
        <v>1800</v>
      </c>
      <c r="F28">
        <f t="shared" si="3"/>
        <v>1750</v>
      </c>
      <c r="G28">
        <f t="shared" si="3"/>
        <v>1650</v>
      </c>
      <c r="H28">
        <f t="shared" si="3"/>
        <v>1500</v>
      </c>
      <c r="I28">
        <f t="shared" si="3"/>
        <v>-1</v>
      </c>
    </row>
    <row r="29" spans="2:9" x14ac:dyDescent="0.2">
      <c r="B29">
        <v>2100</v>
      </c>
      <c r="C29">
        <f t="shared" si="3"/>
        <v>2000</v>
      </c>
      <c r="D29">
        <f t="shared" si="3"/>
        <v>1950</v>
      </c>
      <c r="E29">
        <f t="shared" si="3"/>
        <v>1900</v>
      </c>
      <c r="F29">
        <f t="shared" si="3"/>
        <v>1850</v>
      </c>
      <c r="G29">
        <f t="shared" si="3"/>
        <v>1750</v>
      </c>
      <c r="H29">
        <f t="shared" si="3"/>
        <v>1600</v>
      </c>
      <c r="I29">
        <f t="shared" si="3"/>
        <v>-1</v>
      </c>
    </row>
    <row r="30" spans="2:9" x14ac:dyDescent="0.2">
      <c r="B30">
        <v>2200</v>
      </c>
      <c r="C30">
        <f t="shared" si="3"/>
        <v>2100</v>
      </c>
      <c r="D30">
        <f t="shared" si="3"/>
        <v>2050</v>
      </c>
      <c r="E30">
        <f t="shared" si="3"/>
        <v>2000</v>
      </c>
      <c r="F30">
        <f t="shared" si="3"/>
        <v>1950</v>
      </c>
      <c r="G30">
        <f t="shared" si="3"/>
        <v>1850</v>
      </c>
      <c r="H30">
        <f t="shared" si="3"/>
        <v>1700</v>
      </c>
      <c r="I30">
        <f t="shared" si="3"/>
        <v>-1</v>
      </c>
    </row>
    <row r="31" spans="2:9" x14ac:dyDescent="0.2">
      <c r="B31">
        <v>2300</v>
      </c>
      <c r="C31">
        <f t="shared" si="3"/>
        <v>2200</v>
      </c>
      <c r="D31">
        <f t="shared" si="3"/>
        <v>2150</v>
      </c>
      <c r="E31">
        <f t="shared" si="3"/>
        <v>2100</v>
      </c>
      <c r="F31">
        <f t="shared" si="3"/>
        <v>2050</v>
      </c>
      <c r="G31">
        <f t="shared" si="3"/>
        <v>1950</v>
      </c>
      <c r="H31">
        <f t="shared" si="3"/>
        <v>1800</v>
      </c>
      <c r="I31">
        <f t="shared" si="3"/>
        <v>1550</v>
      </c>
    </row>
    <row r="32" spans="2:9" x14ac:dyDescent="0.2">
      <c r="B32">
        <v>2400</v>
      </c>
      <c r="C32">
        <f t="shared" si="3"/>
        <v>2300</v>
      </c>
      <c r="D32">
        <f t="shared" si="3"/>
        <v>2250</v>
      </c>
      <c r="E32">
        <f t="shared" si="3"/>
        <v>2200</v>
      </c>
      <c r="F32">
        <f t="shared" si="3"/>
        <v>2150</v>
      </c>
      <c r="G32">
        <f t="shared" si="3"/>
        <v>2050</v>
      </c>
      <c r="H32">
        <f t="shared" si="3"/>
        <v>1900</v>
      </c>
      <c r="I32">
        <f t="shared" si="3"/>
        <v>1650</v>
      </c>
    </row>
    <row r="33" spans="2:9" x14ac:dyDescent="0.2">
      <c r="B33">
        <v>2500</v>
      </c>
      <c r="C33">
        <f t="shared" si="3"/>
        <v>2400</v>
      </c>
      <c r="D33">
        <f t="shared" si="3"/>
        <v>2350</v>
      </c>
      <c r="E33">
        <f t="shared" si="3"/>
        <v>2300</v>
      </c>
      <c r="F33">
        <f t="shared" si="3"/>
        <v>2250</v>
      </c>
      <c r="G33">
        <f t="shared" si="3"/>
        <v>2150</v>
      </c>
      <c r="H33">
        <f t="shared" si="3"/>
        <v>2000</v>
      </c>
      <c r="I33">
        <f t="shared" si="3"/>
        <v>1750</v>
      </c>
    </row>
    <row r="34" spans="2:9" x14ac:dyDescent="0.2">
      <c r="B34">
        <v>2600</v>
      </c>
      <c r="C34">
        <f t="shared" si="3"/>
        <v>2500</v>
      </c>
      <c r="D34">
        <f t="shared" si="3"/>
        <v>2450</v>
      </c>
      <c r="E34">
        <f t="shared" si="3"/>
        <v>2400</v>
      </c>
      <c r="F34">
        <f t="shared" si="3"/>
        <v>2350</v>
      </c>
      <c r="G34">
        <f t="shared" si="3"/>
        <v>2250</v>
      </c>
      <c r="H34">
        <f t="shared" si="3"/>
        <v>2100</v>
      </c>
      <c r="I34">
        <f t="shared" si="3"/>
        <v>1850</v>
      </c>
    </row>
    <row r="35" spans="2:9" x14ac:dyDescent="0.2">
      <c r="B35">
        <v>2700</v>
      </c>
      <c r="C35">
        <f t="shared" si="3"/>
        <v>2600</v>
      </c>
      <c r="D35">
        <f t="shared" si="3"/>
        <v>2550</v>
      </c>
      <c r="E35">
        <f t="shared" si="3"/>
        <v>2500</v>
      </c>
      <c r="F35">
        <f t="shared" si="3"/>
        <v>2450</v>
      </c>
      <c r="G35">
        <f t="shared" si="3"/>
        <v>2350</v>
      </c>
      <c r="H35">
        <f t="shared" si="3"/>
        <v>2200</v>
      </c>
      <c r="I35">
        <f t="shared" si="3"/>
        <v>1950</v>
      </c>
    </row>
    <row r="36" spans="2:9" x14ac:dyDescent="0.2">
      <c r="B36">
        <v>2800</v>
      </c>
      <c r="C36">
        <f t="shared" si="3"/>
        <v>2700</v>
      </c>
      <c r="D36">
        <f t="shared" si="3"/>
        <v>2650</v>
      </c>
      <c r="E36">
        <f t="shared" si="3"/>
        <v>2600</v>
      </c>
      <c r="F36">
        <f t="shared" si="3"/>
        <v>2550</v>
      </c>
      <c r="G36">
        <f t="shared" si="3"/>
        <v>2450</v>
      </c>
      <c r="H36">
        <f t="shared" si="3"/>
        <v>2300</v>
      </c>
      <c r="I36">
        <f t="shared" si="3"/>
        <v>2050</v>
      </c>
    </row>
    <row r="37" spans="2:9" x14ac:dyDescent="0.2">
      <c r="B37">
        <v>2900</v>
      </c>
      <c r="C37">
        <f t="shared" si="3"/>
        <v>2800</v>
      </c>
      <c r="D37">
        <f t="shared" si="3"/>
        <v>2750</v>
      </c>
      <c r="E37">
        <f t="shared" si="3"/>
        <v>2700</v>
      </c>
      <c r="F37">
        <f t="shared" si="3"/>
        <v>2650</v>
      </c>
      <c r="G37">
        <f t="shared" si="3"/>
        <v>2550</v>
      </c>
      <c r="H37">
        <f t="shared" si="3"/>
        <v>2400</v>
      </c>
      <c r="I37">
        <f t="shared" si="3"/>
        <v>2150</v>
      </c>
    </row>
    <row r="38" spans="2:9" x14ac:dyDescent="0.2">
      <c r="B38">
        <v>3000</v>
      </c>
      <c r="C38">
        <f t="shared" ref="C38:I47" si="4">IF($B38&gt;=C$4,$B38-C$5,-1)</f>
        <v>2900</v>
      </c>
      <c r="D38">
        <f t="shared" si="4"/>
        <v>2850</v>
      </c>
      <c r="E38">
        <f t="shared" si="4"/>
        <v>2800</v>
      </c>
      <c r="F38">
        <f t="shared" si="4"/>
        <v>2750</v>
      </c>
      <c r="G38">
        <f t="shared" si="4"/>
        <v>2650</v>
      </c>
      <c r="H38">
        <f t="shared" si="4"/>
        <v>2500</v>
      </c>
      <c r="I38">
        <f t="shared" si="4"/>
        <v>2250</v>
      </c>
    </row>
    <row r="39" spans="2:9" x14ac:dyDescent="0.2">
      <c r="B39">
        <v>3100</v>
      </c>
      <c r="C39">
        <f t="shared" si="4"/>
        <v>3000</v>
      </c>
      <c r="D39">
        <f t="shared" si="4"/>
        <v>2950</v>
      </c>
      <c r="E39">
        <f t="shared" si="4"/>
        <v>2900</v>
      </c>
      <c r="F39">
        <f t="shared" si="4"/>
        <v>2850</v>
      </c>
      <c r="G39">
        <f t="shared" si="4"/>
        <v>2750</v>
      </c>
      <c r="H39">
        <f t="shared" si="4"/>
        <v>2600</v>
      </c>
      <c r="I39">
        <f t="shared" si="4"/>
        <v>2350</v>
      </c>
    </row>
    <row r="40" spans="2:9" x14ac:dyDescent="0.2">
      <c r="B40">
        <v>3200</v>
      </c>
      <c r="C40">
        <f t="shared" si="4"/>
        <v>3100</v>
      </c>
      <c r="D40">
        <f t="shared" si="4"/>
        <v>3050</v>
      </c>
      <c r="E40">
        <f t="shared" si="4"/>
        <v>3000</v>
      </c>
      <c r="F40">
        <f t="shared" si="4"/>
        <v>2950</v>
      </c>
      <c r="G40">
        <f t="shared" si="4"/>
        <v>2850</v>
      </c>
      <c r="H40">
        <f t="shared" si="4"/>
        <v>2700</v>
      </c>
      <c r="I40">
        <f t="shared" si="4"/>
        <v>2450</v>
      </c>
    </row>
    <row r="41" spans="2:9" x14ac:dyDescent="0.2">
      <c r="B41">
        <v>3300</v>
      </c>
      <c r="C41">
        <f t="shared" si="4"/>
        <v>3200</v>
      </c>
      <c r="D41">
        <f t="shared" si="4"/>
        <v>3150</v>
      </c>
      <c r="E41">
        <f t="shared" si="4"/>
        <v>3100</v>
      </c>
      <c r="F41">
        <f t="shared" si="4"/>
        <v>3050</v>
      </c>
      <c r="G41">
        <f t="shared" si="4"/>
        <v>2950</v>
      </c>
      <c r="H41">
        <f t="shared" si="4"/>
        <v>2800</v>
      </c>
      <c r="I41">
        <f t="shared" si="4"/>
        <v>2550</v>
      </c>
    </row>
    <row r="42" spans="2:9" x14ac:dyDescent="0.2">
      <c r="B42">
        <v>3400</v>
      </c>
      <c r="C42">
        <f t="shared" si="4"/>
        <v>3300</v>
      </c>
      <c r="D42">
        <f t="shared" si="4"/>
        <v>3250</v>
      </c>
      <c r="E42">
        <f t="shared" si="4"/>
        <v>3200</v>
      </c>
      <c r="F42">
        <f t="shared" si="4"/>
        <v>3150</v>
      </c>
      <c r="G42">
        <f t="shared" si="4"/>
        <v>3050</v>
      </c>
      <c r="H42">
        <f t="shared" si="4"/>
        <v>2900</v>
      </c>
      <c r="I42">
        <f t="shared" si="4"/>
        <v>2650</v>
      </c>
    </row>
    <row r="43" spans="2:9" x14ac:dyDescent="0.2">
      <c r="B43">
        <v>3500</v>
      </c>
      <c r="C43">
        <f t="shared" si="4"/>
        <v>3400</v>
      </c>
      <c r="D43">
        <f t="shared" si="4"/>
        <v>3350</v>
      </c>
      <c r="E43">
        <f t="shared" si="4"/>
        <v>3300</v>
      </c>
      <c r="F43">
        <f t="shared" si="4"/>
        <v>3250</v>
      </c>
      <c r="G43">
        <f t="shared" si="4"/>
        <v>3150</v>
      </c>
      <c r="H43">
        <f t="shared" si="4"/>
        <v>3000</v>
      </c>
      <c r="I43">
        <f t="shared" si="4"/>
        <v>2750</v>
      </c>
    </row>
    <row r="44" spans="2:9" x14ac:dyDescent="0.2">
      <c r="B44">
        <v>3600</v>
      </c>
      <c r="C44">
        <f t="shared" si="4"/>
        <v>3500</v>
      </c>
      <c r="D44">
        <f t="shared" si="4"/>
        <v>3450</v>
      </c>
      <c r="E44">
        <f t="shared" si="4"/>
        <v>3400</v>
      </c>
      <c r="F44">
        <f t="shared" si="4"/>
        <v>3350</v>
      </c>
      <c r="G44">
        <f t="shared" si="4"/>
        <v>3250</v>
      </c>
      <c r="H44">
        <f t="shared" si="4"/>
        <v>3100</v>
      </c>
      <c r="I44">
        <f t="shared" si="4"/>
        <v>2850</v>
      </c>
    </row>
    <row r="45" spans="2:9" x14ac:dyDescent="0.2">
      <c r="B45">
        <v>3700</v>
      </c>
      <c r="C45">
        <f t="shared" si="4"/>
        <v>3600</v>
      </c>
      <c r="D45">
        <f t="shared" si="4"/>
        <v>3550</v>
      </c>
      <c r="E45">
        <f t="shared" si="4"/>
        <v>3500</v>
      </c>
      <c r="F45">
        <f t="shared" si="4"/>
        <v>3450</v>
      </c>
      <c r="G45">
        <f t="shared" si="4"/>
        <v>3350</v>
      </c>
      <c r="H45">
        <f t="shared" si="4"/>
        <v>3200</v>
      </c>
      <c r="I45">
        <f t="shared" si="4"/>
        <v>2950</v>
      </c>
    </row>
    <row r="46" spans="2:9" x14ac:dyDescent="0.2">
      <c r="B46">
        <v>3800</v>
      </c>
      <c r="C46">
        <f t="shared" si="4"/>
        <v>3700</v>
      </c>
      <c r="D46">
        <f t="shared" si="4"/>
        <v>3650</v>
      </c>
      <c r="E46">
        <f t="shared" si="4"/>
        <v>3600</v>
      </c>
      <c r="F46">
        <f t="shared" si="4"/>
        <v>3550</v>
      </c>
      <c r="G46">
        <f t="shared" si="4"/>
        <v>3450</v>
      </c>
      <c r="H46">
        <f t="shared" si="4"/>
        <v>3300</v>
      </c>
      <c r="I46">
        <f t="shared" si="4"/>
        <v>3050</v>
      </c>
    </row>
    <row r="47" spans="2:9" x14ac:dyDescent="0.2">
      <c r="B47">
        <v>3900</v>
      </c>
      <c r="C47">
        <f t="shared" si="4"/>
        <v>3800</v>
      </c>
      <c r="D47">
        <f t="shared" si="4"/>
        <v>3750</v>
      </c>
      <c r="E47">
        <f t="shared" si="4"/>
        <v>3700</v>
      </c>
      <c r="F47">
        <f t="shared" si="4"/>
        <v>3650</v>
      </c>
      <c r="G47">
        <f t="shared" si="4"/>
        <v>3550</v>
      </c>
      <c r="H47">
        <f t="shared" si="4"/>
        <v>3400</v>
      </c>
      <c r="I47">
        <f t="shared" si="4"/>
        <v>3150</v>
      </c>
    </row>
    <row r="48" spans="2:9" x14ac:dyDescent="0.2">
      <c r="B48">
        <v>4000</v>
      </c>
      <c r="C48">
        <f t="shared" ref="C48:I58" si="5">IF($B48&gt;=C$4,$B48-C$5,-1)</f>
        <v>3900</v>
      </c>
      <c r="D48">
        <f t="shared" si="5"/>
        <v>3850</v>
      </c>
      <c r="E48">
        <f t="shared" si="5"/>
        <v>3800</v>
      </c>
      <c r="F48">
        <f t="shared" si="5"/>
        <v>3750</v>
      </c>
      <c r="G48">
        <f t="shared" si="5"/>
        <v>3650</v>
      </c>
      <c r="H48">
        <f t="shared" si="5"/>
        <v>3500</v>
      </c>
      <c r="I48">
        <f t="shared" si="5"/>
        <v>3250</v>
      </c>
    </row>
    <row r="49" spans="2:9" x14ac:dyDescent="0.2">
      <c r="B49">
        <v>4100</v>
      </c>
      <c r="C49">
        <f t="shared" si="5"/>
        <v>4000</v>
      </c>
      <c r="D49">
        <f t="shared" si="5"/>
        <v>3950</v>
      </c>
      <c r="E49">
        <f t="shared" si="5"/>
        <v>3900</v>
      </c>
      <c r="F49">
        <f t="shared" si="5"/>
        <v>3850</v>
      </c>
      <c r="G49">
        <f t="shared" si="5"/>
        <v>3750</v>
      </c>
      <c r="H49">
        <f t="shared" si="5"/>
        <v>3600</v>
      </c>
      <c r="I49">
        <f t="shared" si="5"/>
        <v>3350</v>
      </c>
    </row>
    <row r="50" spans="2:9" x14ac:dyDescent="0.2">
      <c r="B50">
        <v>4200</v>
      </c>
      <c r="C50">
        <f t="shared" si="5"/>
        <v>4100</v>
      </c>
      <c r="D50">
        <f t="shared" si="5"/>
        <v>4050</v>
      </c>
      <c r="E50">
        <f t="shared" si="5"/>
        <v>4000</v>
      </c>
      <c r="F50">
        <f t="shared" si="5"/>
        <v>3950</v>
      </c>
      <c r="G50">
        <f t="shared" si="5"/>
        <v>3850</v>
      </c>
      <c r="H50">
        <f t="shared" si="5"/>
        <v>3700</v>
      </c>
      <c r="I50">
        <f t="shared" si="5"/>
        <v>3450</v>
      </c>
    </row>
    <row r="51" spans="2:9" x14ac:dyDescent="0.2">
      <c r="B51">
        <v>4300</v>
      </c>
      <c r="C51">
        <f t="shared" si="5"/>
        <v>4200</v>
      </c>
      <c r="D51">
        <f t="shared" si="5"/>
        <v>4150</v>
      </c>
      <c r="E51">
        <f t="shared" si="5"/>
        <v>4100</v>
      </c>
      <c r="F51">
        <f t="shared" si="5"/>
        <v>4050</v>
      </c>
      <c r="G51">
        <f t="shared" si="5"/>
        <v>3950</v>
      </c>
      <c r="H51">
        <f t="shared" si="5"/>
        <v>3800</v>
      </c>
      <c r="I51">
        <f t="shared" si="5"/>
        <v>3550</v>
      </c>
    </row>
    <row r="52" spans="2:9" x14ac:dyDescent="0.2">
      <c r="B52">
        <v>4400</v>
      </c>
      <c r="C52">
        <f t="shared" si="5"/>
        <v>4300</v>
      </c>
      <c r="D52">
        <f t="shared" si="5"/>
        <v>4250</v>
      </c>
      <c r="E52">
        <f t="shared" si="5"/>
        <v>4200</v>
      </c>
      <c r="F52">
        <f t="shared" si="5"/>
        <v>4150</v>
      </c>
      <c r="G52">
        <f t="shared" si="5"/>
        <v>4050</v>
      </c>
      <c r="H52">
        <f t="shared" si="5"/>
        <v>3900</v>
      </c>
      <c r="I52">
        <f t="shared" si="5"/>
        <v>3650</v>
      </c>
    </row>
    <row r="53" spans="2:9" x14ac:dyDescent="0.2">
      <c r="B53">
        <v>4500</v>
      </c>
      <c r="C53">
        <f t="shared" si="5"/>
        <v>4400</v>
      </c>
      <c r="D53">
        <f t="shared" si="5"/>
        <v>4350</v>
      </c>
      <c r="E53">
        <f t="shared" si="5"/>
        <v>4300</v>
      </c>
      <c r="F53">
        <f t="shared" si="5"/>
        <v>4250</v>
      </c>
      <c r="G53">
        <f t="shared" si="5"/>
        <v>4150</v>
      </c>
      <c r="H53">
        <f t="shared" si="5"/>
        <v>4000</v>
      </c>
      <c r="I53">
        <f t="shared" si="5"/>
        <v>3750</v>
      </c>
    </row>
    <row r="54" spans="2:9" x14ac:dyDescent="0.2">
      <c r="B54">
        <v>4600</v>
      </c>
      <c r="C54">
        <f t="shared" si="5"/>
        <v>4500</v>
      </c>
      <c r="D54">
        <f t="shared" si="5"/>
        <v>4450</v>
      </c>
      <c r="E54">
        <f t="shared" si="5"/>
        <v>4400</v>
      </c>
      <c r="F54">
        <f t="shared" si="5"/>
        <v>4350</v>
      </c>
      <c r="G54">
        <f t="shared" si="5"/>
        <v>4250</v>
      </c>
      <c r="H54">
        <f t="shared" si="5"/>
        <v>4100</v>
      </c>
      <c r="I54">
        <f t="shared" si="5"/>
        <v>3850</v>
      </c>
    </row>
    <row r="55" spans="2:9" x14ac:dyDescent="0.2">
      <c r="B55">
        <v>4700</v>
      </c>
      <c r="C55">
        <f t="shared" si="5"/>
        <v>4600</v>
      </c>
      <c r="D55">
        <f t="shared" si="5"/>
        <v>4550</v>
      </c>
      <c r="E55">
        <f t="shared" si="5"/>
        <v>4500</v>
      </c>
      <c r="F55">
        <f t="shared" si="5"/>
        <v>4450</v>
      </c>
      <c r="G55">
        <f t="shared" si="5"/>
        <v>4350</v>
      </c>
      <c r="H55">
        <f t="shared" si="5"/>
        <v>4200</v>
      </c>
      <c r="I55">
        <f t="shared" si="5"/>
        <v>3950</v>
      </c>
    </row>
    <row r="56" spans="2:9" x14ac:dyDescent="0.2">
      <c r="B56">
        <v>4800</v>
      </c>
      <c r="C56">
        <f t="shared" si="5"/>
        <v>4700</v>
      </c>
      <c r="D56">
        <f t="shared" si="5"/>
        <v>4650</v>
      </c>
      <c r="E56">
        <f t="shared" si="5"/>
        <v>4600</v>
      </c>
      <c r="F56">
        <f t="shared" si="5"/>
        <v>4550</v>
      </c>
      <c r="G56">
        <f t="shared" si="5"/>
        <v>4450</v>
      </c>
      <c r="H56">
        <f t="shared" si="5"/>
        <v>4300</v>
      </c>
      <c r="I56">
        <f t="shared" si="5"/>
        <v>4050</v>
      </c>
    </row>
    <row r="57" spans="2:9" x14ac:dyDescent="0.2">
      <c r="B57">
        <v>4900</v>
      </c>
      <c r="C57">
        <f t="shared" si="5"/>
        <v>4800</v>
      </c>
      <c r="D57">
        <f t="shared" si="5"/>
        <v>4750</v>
      </c>
      <c r="E57">
        <f t="shared" si="5"/>
        <v>4700</v>
      </c>
      <c r="F57">
        <f t="shared" si="5"/>
        <v>4650</v>
      </c>
      <c r="G57">
        <f t="shared" si="5"/>
        <v>4550</v>
      </c>
      <c r="H57">
        <f t="shared" si="5"/>
        <v>4400</v>
      </c>
      <c r="I57">
        <f t="shared" si="5"/>
        <v>4150</v>
      </c>
    </row>
    <row r="58" spans="2:9" x14ac:dyDescent="0.2">
      <c r="B58">
        <v>5000</v>
      </c>
      <c r="C58">
        <f t="shared" si="5"/>
        <v>4900</v>
      </c>
      <c r="D58">
        <f t="shared" si="5"/>
        <v>4850</v>
      </c>
      <c r="E58">
        <f t="shared" si="5"/>
        <v>4800</v>
      </c>
      <c r="F58">
        <f t="shared" si="5"/>
        <v>4750</v>
      </c>
      <c r="G58">
        <f t="shared" si="5"/>
        <v>4650</v>
      </c>
      <c r="H58">
        <f t="shared" si="5"/>
        <v>4500</v>
      </c>
      <c r="I58">
        <f t="shared" si="5"/>
        <v>4250</v>
      </c>
    </row>
  </sheetData>
  <sheetProtection selectLockedCells="1" selectUnlockedCells="1"/>
  <mergeCells count="2">
    <mergeCell ref="C1:H1"/>
    <mergeCell ref="C7:H7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Leaders</vt:lpstr>
      <vt:lpstr>Personalities</vt:lpstr>
      <vt:lpstr>Leader Priorities</vt:lpstr>
      <vt:lpstr>Leader_Personalities</vt:lpstr>
      <vt:lpstr>Building_Priorities</vt:lpstr>
      <vt:lpstr>Build_Priorities</vt:lpstr>
      <vt:lpstr>Policy Priorities</vt:lpstr>
      <vt:lpstr>Purchase</vt:lpstr>
      <vt:lpstr>Purchase_2</vt:lpstr>
      <vt:lpstr>Purchase Priority</vt:lpstr>
      <vt:lpstr>CS Priority</vt:lpstr>
      <vt:lpstr>CS Priority UN</vt:lpstr>
      <vt:lpstr>Barbarians</vt:lpstr>
      <vt:lpstr>D_Overview</vt:lpstr>
      <vt:lpstr>D_Economic</vt:lpstr>
      <vt:lpstr>D_Military</vt:lpstr>
      <vt:lpstr>CSBonuses</vt:lpstr>
      <vt:lpstr>CS Influence</vt:lpstr>
      <vt:lpstr>CS &amp; Resources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I</dc:creator>
  <cp:lastModifiedBy>Hulkster</cp:lastModifiedBy>
  <cp:revision>68</cp:revision>
  <cp:lastPrinted>1601-01-01T00:00:00Z</cp:lastPrinted>
  <dcterms:created xsi:type="dcterms:W3CDTF">2013-01-04T18:33:17Z</dcterms:created>
  <dcterms:modified xsi:type="dcterms:W3CDTF">2013-03-10T23:31:18Z</dcterms:modified>
</cp:coreProperties>
</file>