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320" yWindow="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E4" i="1"/>
  <c r="E5" i="1"/>
  <c r="E6" i="1"/>
  <c r="E7" i="1"/>
  <c r="E8" i="1"/>
  <c r="E3" i="1"/>
  <c r="E2" i="1"/>
  <c r="B3" i="1"/>
  <c r="L3" i="1"/>
  <c r="B4" i="1"/>
  <c r="L4" i="1"/>
  <c r="B5" i="1"/>
  <c r="L5" i="1"/>
  <c r="B6" i="1"/>
  <c r="L6" i="1"/>
  <c r="B7" i="1"/>
  <c r="L7" i="1"/>
  <c r="B8" i="1"/>
  <c r="L8" i="1"/>
  <c r="B2" i="1"/>
  <c r="L2" i="1"/>
  <c r="J2" i="1"/>
  <c r="H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2" i="1"/>
  <c r="F12" i="1"/>
  <c r="G12" i="1"/>
  <c r="D3" i="1"/>
  <c r="D4" i="1"/>
  <c r="D5" i="1"/>
  <c r="D6" i="1"/>
  <c r="D7" i="1"/>
  <c r="D8" i="1"/>
  <c r="J3" i="1"/>
  <c r="H13" i="1"/>
  <c r="J4" i="1"/>
  <c r="H14" i="1"/>
  <c r="J5" i="1"/>
  <c r="H15" i="1"/>
  <c r="J6" i="1"/>
  <c r="H16" i="1"/>
  <c r="J7" i="1"/>
  <c r="H17" i="1"/>
  <c r="J8" i="1"/>
  <c r="H18" i="1"/>
  <c r="B13" i="1"/>
  <c r="C13" i="1"/>
  <c r="B14" i="1"/>
  <c r="C14" i="1"/>
  <c r="B15" i="1"/>
  <c r="C15" i="1"/>
  <c r="B16" i="1"/>
  <c r="C16" i="1"/>
  <c r="B17" i="1"/>
  <c r="C17" i="1"/>
  <c r="B18" i="1"/>
  <c r="C18" i="1"/>
  <c r="B12" i="1"/>
  <c r="C12" i="1"/>
  <c r="D13" i="1"/>
  <c r="D14" i="1"/>
  <c r="D15" i="1"/>
  <c r="D16" i="1"/>
  <c r="D17" i="1"/>
  <c r="D18" i="1"/>
  <c r="D12" i="1"/>
  <c r="M3" i="1"/>
  <c r="M4" i="1"/>
  <c r="M5" i="1"/>
  <c r="M6" i="1"/>
  <c r="M7" i="1"/>
  <c r="M8" i="1"/>
  <c r="M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<sst xmlns="http://schemas.openxmlformats.org/spreadsheetml/2006/main" count="20" uniqueCount="19">
  <si>
    <t>Month</t>
  </si>
  <si>
    <t>Weight</t>
  </si>
  <si>
    <t>Height</t>
  </si>
  <si>
    <t>HR</t>
  </si>
  <si>
    <t>Weight kg</t>
  </si>
  <si>
    <t>TPR</t>
  </si>
  <si>
    <t>TBW (L)</t>
  </si>
  <si>
    <t>Urine Volume (mL/hr)</t>
  </si>
  <si>
    <t>MCFP</t>
  </si>
  <si>
    <t>RVR</t>
  </si>
  <si>
    <t>MAP (mmHg)</t>
  </si>
  <si>
    <t>RAP (mmHg)</t>
  </si>
  <si>
    <t>ICF (L)</t>
  </si>
  <si>
    <t>BV (L)</t>
  </si>
  <si>
    <t>V0 (L)</t>
  </si>
  <si>
    <t>CO (L)</t>
  </si>
  <si>
    <t>SV (L)</t>
  </si>
  <si>
    <t>RBF (L)</t>
  </si>
  <si>
    <t>ECF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</si>
</sst>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22" sqref="O22"/>
    </sheetView>
  </sheetViews>
  <sheetFormatPr baseColWidth="10" defaultRowHeight="15" x14ac:dyDescent="0"/>
  <cols>
    <col min="3" max="3" width="10.83203125" customWidth="1"/>
    <col min="5" max="5" width="12.1640625" bestFit="1" customWidth="1"/>
    <col min="12" max="12" width="19.1640625" bestFit="1" customWidth="1"/>
    <col min="18" max="18" width="19.1640625" bestFit="1" customWidth="1"/>
  </cols>
  <sheetData>
    <row r="1" spans="1:13">
      <c r="A1" t="s">
        <v>0</v>
      </c>
      <c r="B1" t="s">
        <v>1</v>
      </c>
      <c r="C1" t="s">
        <v>4</v>
      </c>
      <c r="D1" t="s">
        <v>2</v>
      </c>
      <c r="E1" t="s">
        <v>15</v>
      </c>
      <c r="F1" t="s">
        <v>3</v>
      </c>
      <c r="G1" t="s">
        <v>16</v>
      </c>
      <c r="H1" t="s">
        <v>10</v>
      </c>
      <c r="I1" t="s">
        <v>11</v>
      </c>
      <c r="J1" t="s">
        <v>5</v>
      </c>
      <c r="L1" t="s">
        <v>7</v>
      </c>
      <c r="M1" t="s">
        <v>17</v>
      </c>
    </row>
    <row r="2" spans="1:13">
      <c r="A2">
        <v>0</v>
      </c>
      <c r="B2">
        <f>C2*2.2</f>
        <v>8.0606998383163102</v>
      </c>
      <c r="C2">
        <f>8.31*LOG10((0/30)+2.76)</f>
        <v>3.6639544719619592</v>
      </c>
      <c r="D2">
        <v>20</v>
      </c>
      <c r="E2">
        <f>3*(240*C2^0.53*(D2*2.54)^0.4)/10000</f>
        <v>0.68955913731402729</v>
      </c>
      <c r="F2">
        <v>150</v>
      </c>
      <c r="G2">
        <f>E2/F2</f>
        <v>4.5970609154268489E-3</v>
      </c>
      <c r="H2">
        <v>75</v>
      </c>
      <c r="I2">
        <v>5</v>
      </c>
      <c r="J2">
        <f>(H2-I2)/E2</f>
        <v>101.51413593424952</v>
      </c>
      <c r="L2">
        <f>1.8*B2/2.2</f>
        <v>6.5951180495315258</v>
      </c>
      <c r="M2">
        <f t="shared" ref="M2:M8" si="0">E2*0.088</f>
        <v>6.06812040836344E-2</v>
      </c>
    </row>
    <row r="3" spans="1:13">
      <c r="A3">
        <v>1</v>
      </c>
      <c r="B3">
        <f t="shared" ref="B3:B8" si="1">C3*2.2</f>
        <v>10.515584180967501</v>
      </c>
      <c r="C3">
        <f>8.31*LOG10((30/30)+2.76)</f>
        <v>4.7798109913488638</v>
      </c>
      <c r="D3">
        <f>D2+1</f>
        <v>21</v>
      </c>
      <c r="E3">
        <f>3*(240*C3^0.53*(D3*2.54)^0.4)/10000</f>
        <v>0.80954572638962907</v>
      </c>
      <c r="F3">
        <v>150</v>
      </c>
      <c r="G3">
        <f t="shared" ref="G3:G8" si="2">E3/F3</f>
        <v>5.3969715092641937E-3</v>
      </c>
      <c r="H3">
        <v>75</v>
      </c>
      <c r="I3">
        <v>5</v>
      </c>
      <c r="J3">
        <f t="shared" ref="J3:J8" si="3">(H3-I3)/E3</f>
        <v>86.468247213387741</v>
      </c>
      <c r="L3">
        <f t="shared" ref="L3:L8" si="4">1.8*B3/2.2</f>
        <v>8.6036597844279541</v>
      </c>
      <c r="M3">
        <f t="shared" si="0"/>
        <v>7.1240023922287357E-2</v>
      </c>
    </row>
    <row r="4" spans="1:13">
      <c r="A4">
        <v>2</v>
      </c>
      <c r="B4">
        <f t="shared" si="1"/>
        <v>12.388010309636057</v>
      </c>
      <c r="C4">
        <f>8.31*LOG10((60/30)+2.76)</f>
        <v>5.6309137771072981</v>
      </c>
      <c r="D4">
        <f t="shared" ref="D4:D8" si="5">D3+1</f>
        <v>22</v>
      </c>
      <c r="E4">
        <f t="shared" ref="E4:E8" si="6">3*(240*C4^0.53*(D4*2.54)^0.4)/10000</f>
        <v>0.8995842856479247</v>
      </c>
      <c r="F4">
        <v>150</v>
      </c>
      <c r="G4">
        <f t="shared" si="2"/>
        <v>5.9972285709861649E-3</v>
      </c>
      <c r="H4">
        <v>75</v>
      </c>
      <c r="I4">
        <v>5</v>
      </c>
      <c r="J4">
        <f t="shared" si="3"/>
        <v>77.813720311468728</v>
      </c>
      <c r="L4">
        <f t="shared" si="4"/>
        <v>10.135644798793138</v>
      </c>
      <c r="M4">
        <f t="shared" si="0"/>
        <v>7.9163417137017369E-2</v>
      </c>
    </row>
    <row r="5" spans="1:13">
      <c r="A5">
        <v>3</v>
      </c>
      <c r="B5">
        <f t="shared" si="1"/>
        <v>13.902043841943165</v>
      </c>
      <c r="C5">
        <f>8.31*LOG10((90/30)+2.76)</f>
        <v>6.3191108372468925</v>
      </c>
      <c r="D5">
        <f t="shared" si="5"/>
        <v>23</v>
      </c>
      <c r="E5">
        <f t="shared" si="6"/>
        <v>0.9734301268215011</v>
      </c>
      <c r="F5">
        <v>150</v>
      </c>
      <c r="G5">
        <f t="shared" si="2"/>
        <v>6.4895341788100075E-3</v>
      </c>
      <c r="H5">
        <v>75</v>
      </c>
      <c r="I5">
        <v>5</v>
      </c>
      <c r="J5">
        <f t="shared" si="3"/>
        <v>71.910657037673516</v>
      </c>
      <c r="L5">
        <f t="shared" si="4"/>
        <v>11.374399507044407</v>
      </c>
      <c r="M5">
        <f t="shared" si="0"/>
        <v>8.5661851160292096E-2</v>
      </c>
    </row>
    <row r="6" spans="1:13">
      <c r="A6">
        <v>4</v>
      </c>
      <c r="B6">
        <f t="shared" si="1"/>
        <v>15.17308549520499</v>
      </c>
      <c r="C6">
        <f>8.31*LOG10((120/30)+2.76)</f>
        <v>6.8968570432749949</v>
      </c>
      <c r="D6">
        <f t="shared" si="5"/>
        <v>24</v>
      </c>
      <c r="E6">
        <f t="shared" si="6"/>
        <v>1.0371358071237622</v>
      </c>
      <c r="F6">
        <v>150</v>
      </c>
      <c r="G6">
        <f t="shared" si="2"/>
        <v>6.9142387141584143E-3</v>
      </c>
      <c r="H6">
        <v>75</v>
      </c>
      <c r="I6">
        <v>5</v>
      </c>
      <c r="J6">
        <f t="shared" si="3"/>
        <v>67.493571737849422</v>
      </c>
      <c r="L6">
        <f t="shared" si="4"/>
        <v>12.414342677894991</v>
      </c>
      <c r="M6">
        <f t="shared" si="0"/>
        <v>9.1267951026891073E-2</v>
      </c>
    </row>
    <row r="7" spans="1:13">
      <c r="A7">
        <v>5</v>
      </c>
      <c r="B7">
        <f t="shared" si="1"/>
        <v>16.268451988042202</v>
      </c>
      <c r="C7">
        <f>8.31*LOG10((150/30)+2.76)</f>
        <v>7.3947509036555461</v>
      </c>
      <c r="D7">
        <f t="shared" si="5"/>
        <v>25</v>
      </c>
      <c r="E7">
        <f t="shared" si="6"/>
        <v>1.0938844975434263</v>
      </c>
      <c r="F7">
        <v>150</v>
      </c>
      <c r="G7">
        <f t="shared" si="2"/>
        <v>7.292563316956175E-3</v>
      </c>
      <c r="H7">
        <v>75</v>
      </c>
      <c r="I7">
        <v>5</v>
      </c>
      <c r="J7">
        <f t="shared" si="3"/>
        <v>63.992130939967964</v>
      </c>
      <c r="L7">
        <f t="shared" si="4"/>
        <v>13.310551626579981</v>
      </c>
      <c r="M7">
        <f t="shared" si="0"/>
        <v>9.6261835783821512E-2</v>
      </c>
    </row>
    <row r="8" spans="1:13">
      <c r="A8">
        <v>6</v>
      </c>
      <c r="B8">
        <f t="shared" si="1"/>
        <v>17.230860068964855</v>
      </c>
      <c r="C8">
        <f>8.31*LOG10((180/30)+2.76)</f>
        <v>7.8322091222567511</v>
      </c>
      <c r="D8">
        <f t="shared" si="5"/>
        <v>26</v>
      </c>
      <c r="E8">
        <f t="shared" si="6"/>
        <v>1.1455498370432593</v>
      </c>
      <c r="F8">
        <v>150</v>
      </c>
      <c r="G8">
        <f t="shared" si="2"/>
        <v>7.6369989136217285E-3</v>
      </c>
      <c r="H8">
        <v>75</v>
      </c>
      <c r="I8">
        <v>5</v>
      </c>
      <c r="J8">
        <f t="shared" si="3"/>
        <v>61.10602763531849</v>
      </c>
      <c r="L8">
        <f t="shared" si="4"/>
        <v>14.097976420062153</v>
      </c>
      <c r="M8">
        <f t="shared" si="0"/>
        <v>0.10080838565980681</v>
      </c>
    </row>
    <row r="11" spans="1:13">
      <c r="A11" t="s">
        <v>0</v>
      </c>
      <c r="B11" t="s">
        <v>6</v>
      </c>
      <c r="C11" t="s">
        <v>18</v>
      </c>
      <c r="D11" t="s">
        <v>12</v>
      </c>
      <c r="E11" t="s">
        <v>13</v>
      </c>
      <c r="F11" t="s">
        <v>14</v>
      </c>
      <c r="G11" t="s">
        <v>8</v>
      </c>
      <c r="H11" t="s">
        <v>9</v>
      </c>
    </row>
    <row r="12" spans="1:13">
      <c r="A12">
        <v>0</v>
      </c>
      <c r="B12">
        <f t="shared" ref="B12:B18" si="7">0.75*B2/2.2</f>
        <v>2.7479658539714693</v>
      </c>
      <c r="C12">
        <f>0.45*B12</f>
        <v>1.2365846342871611</v>
      </c>
      <c r="D12">
        <f>B12-C12</f>
        <v>1.5113812196843082</v>
      </c>
      <c r="E12">
        <f>0.08*C2</f>
        <v>0.29311635775695677</v>
      </c>
      <c r="F12">
        <f>E12*0.7</f>
        <v>0.20518145042986974</v>
      </c>
      <c r="G12">
        <f>(E12-F12)*0.0047</f>
        <v>4.1329406443730904E-4</v>
      </c>
      <c r="H12">
        <f t="shared" ref="H12:H18" si="8">0.035*J2+0.00064</f>
        <v>3.5536347576987337</v>
      </c>
    </row>
    <row r="13" spans="1:13">
      <c r="A13">
        <v>1</v>
      </c>
      <c r="B13">
        <f t="shared" si="7"/>
        <v>3.5848582435116478</v>
      </c>
      <c r="C13">
        <f t="shared" ref="C13:C18" si="9">0.45*B13</f>
        <v>1.6131862095802416</v>
      </c>
      <c r="D13">
        <f t="shared" ref="D13:D18" si="10">B13-C13</f>
        <v>1.9716720339314062</v>
      </c>
      <c r="E13">
        <f t="shared" ref="E13:E18" si="11">0.08*C3</f>
        <v>0.3823848793079091</v>
      </c>
      <c r="F13">
        <f t="shared" ref="F13:F18" si="12">E13*0.7</f>
        <v>0.26766941551553636</v>
      </c>
      <c r="G13">
        <f t="shared" ref="G13:G18" si="13">(E13-F13)*0.0047</f>
        <v>5.3916267982415187E-4</v>
      </c>
      <c r="H13">
        <f t="shared" si="8"/>
        <v>3.0270286524685712</v>
      </c>
    </row>
    <row r="14" spans="1:13">
      <c r="A14">
        <v>2</v>
      </c>
      <c r="B14">
        <f t="shared" si="7"/>
        <v>4.2231853328304734</v>
      </c>
      <c r="C14">
        <f t="shared" si="9"/>
        <v>1.9004333997737131</v>
      </c>
      <c r="D14">
        <f t="shared" si="10"/>
        <v>2.3227519330567601</v>
      </c>
      <c r="E14">
        <f t="shared" si="11"/>
        <v>0.45047310216858388</v>
      </c>
      <c r="F14">
        <f t="shared" si="12"/>
        <v>0.31533117151800871</v>
      </c>
      <c r="G14">
        <f t="shared" si="13"/>
        <v>6.3516707405770329E-4</v>
      </c>
      <c r="H14">
        <f t="shared" si="8"/>
        <v>2.7241202109014058</v>
      </c>
    </row>
    <row r="15" spans="1:13">
      <c r="A15">
        <v>3</v>
      </c>
      <c r="B15">
        <f t="shared" si="7"/>
        <v>4.7393331279351694</v>
      </c>
      <c r="C15">
        <f t="shared" si="9"/>
        <v>2.1326999075708262</v>
      </c>
      <c r="D15">
        <f t="shared" si="10"/>
        <v>2.6066332203643432</v>
      </c>
      <c r="E15">
        <f t="shared" si="11"/>
        <v>0.50552886697975141</v>
      </c>
      <c r="F15">
        <f t="shared" si="12"/>
        <v>0.35387020688582599</v>
      </c>
      <c r="G15">
        <f t="shared" si="13"/>
        <v>7.1279570244144953E-4</v>
      </c>
      <c r="H15">
        <f t="shared" si="8"/>
        <v>2.5175129963185734</v>
      </c>
    </row>
    <row r="16" spans="1:13">
      <c r="A16">
        <v>4</v>
      </c>
      <c r="B16">
        <f t="shared" si="7"/>
        <v>5.1726427824562471</v>
      </c>
      <c r="C16">
        <f t="shared" si="9"/>
        <v>2.3276892521053112</v>
      </c>
      <c r="D16">
        <f t="shared" si="10"/>
        <v>2.8449535303509359</v>
      </c>
      <c r="E16">
        <f t="shared" si="11"/>
        <v>0.55174856346199963</v>
      </c>
      <c r="F16">
        <f t="shared" si="12"/>
        <v>0.38622399442339972</v>
      </c>
      <c r="G16">
        <f t="shared" si="13"/>
        <v>7.7796547448141958E-4</v>
      </c>
      <c r="H16">
        <f t="shared" si="8"/>
        <v>2.3629150108247301</v>
      </c>
    </row>
    <row r="17" spans="1:8">
      <c r="A17">
        <v>5</v>
      </c>
      <c r="B17">
        <f t="shared" si="7"/>
        <v>5.5460631777416589</v>
      </c>
      <c r="C17">
        <f t="shared" si="9"/>
        <v>2.4957284299837466</v>
      </c>
      <c r="D17">
        <f t="shared" si="10"/>
        <v>3.0503347477579124</v>
      </c>
      <c r="E17">
        <f t="shared" si="11"/>
        <v>0.59158007229244369</v>
      </c>
      <c r="F17">
        <f t="shared" si="12"/>
        <v>0.41410605060471056</v>
      </c>
      <c r="G17">
        <f t="shared" si="13"/>
        <v>8.341279019323457E-4</v>
      </c>
      <c r="H17">
        <f t="shared" si="8"/>
        <v>2.240364582898879</v>
      </c>
    </row>
    <row r="18" spans="1:8">
      <c r="A18">
        <v>6</v>
      </c>
      <c r="B18">
        <f t="shared" si="7"/>
        <v>5.8741568416925629</v>
      </c>
      <c r="C18">
        <f t="shared" si="9"/>
        <v>2.6433705787616533</v>
      </c>
      <c r="D18">
        <f t="shared" si="10"/>
        <v>3.2307862629309096</v>
      </c>
      <c r="E18">
        <f t="shared" si="11"/>
        <v>0.62657672978054013</v>
      </c>
      <c r="F18">
        <f t="shared" si="12"/>
        <v>0.43860371084637806</v>
      </c>
      <c r="G18">
        <f t="shared" si="13"/>
        <v>8.8347318899056177E-4</v>
      </c>
      <c r="H18">
        <f t="shared" si="8"/>
        <v>2.1393509672361475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2011-07-06T21:17:41Z</dcterms:created>
  <dcterms:modified xsi:type="dcterms:W3CDTF">2011-07-07T15:03:46Z</dcterms:modified>
</cp:coreProperties>
</file>