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6800" yWindow="380" windowWidth="32660" windowHeight="18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N3" i="1"/>
  <c r="N4" i="1"/>
  <c r="N5" i="1"/>
  <c r="N2" i="1"/>
  <c r="O3" i="1"/>
  <c r="O4" i="1"/>
  <c r="O5" i="1"/>
  <c r="O6" i="1"/>
  <c r="O7" i="1"/>
  <c r="O8" i="1"/>
  <c r="O2" i="1"/>
  <c r="B2" i="1"/>
  <c r="D2" i="1"/>
  <c r="I2" i="1"/>
  <c r="E13" i="1"/>
  <c r="B3" i="1"/>
  <c r="D3" i="1"/>
  <c r="I3" i="1"/>
  <c r="E14" i="1"/>
  <c r="B4" i="1"/>
  <c r="D4" i="1"/>
  <c r="I4" i="1"/>
  <c r="E15" i="1"/>
  <c r="B5" i="1"/>
  <c r="D5" i="1"/>
  <c r="I5" i="1"/>
  <c r="E16" i="1"/>
  <c r="B6" i="1"/>
  <c r="D6" i="1"/>
  <c r="I6" i="1"/>
  <c r="E17" i="1"/>
  <c r="B7" i="1"/>
  <c r="D7" i="1"/>
  <c r="I7" i="1"/>
  <c r="E18" i="1"/>
  <c r="B8" i="1"/>
  <c r="D8" i="1"/>
  <c r="I8" i="1"/>
  <c r="E19" i="1"/>
  <c r="F14" i="1"/>
  <c r="F15" i="1"/>
  <c r="F16" i="1"/>
  <c r="F17" i="1"/>
  <c r="F18" i="1"/>
  <c r="F19" i="1"/>
  <c r="F13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Q2" i="1"/>
  <c r="Q3" i="1"/>
  <c r="Q4" i="1"/>
  <c r="Q5" i="1"/>
  <c r="Q6" i="1"/>
  <c r="Q7" i="1"/>
  <c r="Q8" i="1"/>
  <c r="C19" i="1"/>
  <c r="C3" i="1"/>
  <c r="C4" i="1"/>
  <c r="C5" i="1"/>
  <c r="C6" i="1"/>
  <c r="C7" i="1"/>
  <c r="C8" i="1"/>
  <c r="R3" i="1"/>
  <c r="R4" i="1"/>
  <c r="R5" i="1"/>
  <c r="R6" i="1"/>
  <c r="R7" i="1"/>
  <c r="R8" i="1"/>
  <c r="R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<sst xmlns="http://schemas.openxmlformats.org/spreadsheetml/2006/main" count="24" uniqueCount="23">
  <si>
    <t>Month</t>
  </si>
  <si>
    <t>Height</t>
  </si>
  <si>
    <t>HR</t>
  </si>
  <si>
    <t>Weight kg</t>
  </si>
  <si>
    <t>TPR</t>
  </si>
  <si>
    <t>MCFP</t>
  </si>
  <si>
    <t>RVR</t>
  </si>
  <si>
    <t>MAP (mmHg)</t>
  </si>
  <si>
    <t>RAP (mmHg)</t>
  </si>
  <si>
    <t>BV (L)</t>
  </si>
  <si>
    <t>V0 (L)</t>
  </si>
  <si>
    <t>Urine Volume (mL/min)</t>
  </si>
  <si>
    <t>RBF (mL)</t>
  </si>
  <si>
    <t>CO (mL)</t>
  </si>
  <si>
    <t>SV (mL)</t>
  </si>
  <si>
    <t>Slope</t>
  </si>
  <si>
    <t>Renal Function (Xnormal)</t>
  </si>
  <si>
    <t>Age Shift</t>
  </si>
  <si>
    <t>b</t>
  </si>
  <si>
    <t>c</t>
  </si>
  <si>
    <t>d</t>
  </si>
  <si>
    <t>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</si>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</sst>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G2" sqref="G2"/>
    </sheetView>
  </sheetViews>
  <sheetFormatPr baseColWidth="10" defaultRowHeight="15" x14ac:dyDescent="0"/>
  <cols>
    <col min="3" max="3" width="10.83203125" customWidth="1"/>
    <col min="5" max="5" width="12.1640625" bestFit="1" customWidth="1"/>
    <col min="8" max="8" width="12.1640625" bestFit="1" customWidth="1"/>
    <col min="12" max="12" width="12.1640625" bestFit="1" customWidth="1"/>
    <col min="13" max="13" width="12.1640625" customWidth="1"/>
    <col min="14" max="14" width="21.83203125" bestFit="1" customWidth="1"/>
    <col min="17" max="18" width="19.1640625" bestFit="1" customWidth="1"/>
    <col min="24" max="24" width="19.1640625" bestFit="1" customWidth="1"/>
  </cols>
  <sheetData>
    <row r="1" spans="1:18">
      <c r="A1" t="s">
        <v>0</v>
      </c>
      <c r="B1" t="s">
        <v>3</v>
      </c>
      <c r="C1" t="s">
        <v>1</v>
      </c>
      <c r="D1" t="s">
        <v>13</v>
      </c>
      <c r="E1" t="s">
        <v>2</v>
      </c>
      <c r="F1" t="s">
        <v>14</v>
      </c>
      <c r="G1" t="s">
        <v>7</v>
      </c>
      <c r="H1" t="s">
        <v>8</v>
      </c>
      <c r="I1" t="s">
        <v>4</v>
      </c>
      <c r="M1" t="s">
        <v>22</v>
      </c>
      <c r="N1" t="s">
        <v>16</v>
      </c>
      <c r="O1" t="s">
        <v>17</v>
      </c>
      <c r="Q1" t="s">
        <v>11</v>
      </c>
      <c r="R1" t="s">
        <v>12</v>
      </c>
    </row>
    <row r="2" spans="1:18">
      <c r="A2">
        <v>0</v>
      </c>
      <c r="B2">
        <f>8.31*LOG10((0/30)+2.76)</f>
        <v>3.6639544719619592</v>
      </c>
      <c r="C2">
        <v>20</v>
      </c>
      <c r="D2">
        <f>236*B2</f>
        <v>864.69325538302235</v>
      </c>
      <c r="E2">
        <v>150</v>
      </c>
      <c r="F2">
        <f>D2/E2</f>
        <v>5.7646217025534821</v>
      </c>
      <c r="G2">
        <v>75</v>
      </c>
      <c r="H2">
        <v>0</v>
      </c>
      <c r="I2">
        <f>(G2-H2)/D2</f>
        <v>8.673596044967205E-2</v>
      </c>
      <c r="K2" t="s">
        <v>21</v>
      </c>
      <c r="L2">
        <v>1.3120000000000001E-6</v>
      </c>
      <c r="M2">
        <f>G2+O2</f>
        <v>137</v>
      </c>
      <c r="N2">
        <f>L$2*(M2^3)+L$3*(M2^2)+L$4*M2+L$5</f>
        <v>2.599531136</v>
      </c>
      <c r="O2">
        <f>-12.5*A2+62</f>
        <v>62</v>
      </c>
      <c r="Q2">
        <f>1.8*B2/60</f>
        <v>0.10991863415885877</v>
      </c>
      <c r="R2">
        <f t="shared" ref="R2:R8" si="0">D2*0.088</f>
        <v>76.093006473705955</v>
      </c>
    </row>
    <row r="3" spans="1:18">
      <c r="A3">
        <v>1</v>
      </c>
      <c r="B3">
        <f>8.31*LOG10((30/30)+2.76)</f>
        <v>4.7798109913488638</v>
      </c>
      <c r="C3">
        <f>C2+1</f>
        <v>21</v>
      </c>
      <c r="D3">
        <f t="shared" ref="D3:D8" si="1">236*B3</f>
        <v>1128.035393958332</v>
      </c>
      <c r="E3">
        <v>150</v>
      </c>
      <c r="F3">
        <f t="shared" ref="F3:F8" si="2">D3/E3</f>
        <v>7.5202359597222133</v>
      </c>
      <c r="G3">
        <v>75</v>
      </c>
      <c r="H3">
        <v>0</v>
      </c>
      <c r="I3">
        <f t="shared" ref="I3:I8" si="3">(G3-H3)/D3</f>
        <v>6.6487275489487338E-2</v>
      </c>
      <c r="K3" t="s">
        <v>18</v>
      </c>
      <c r="L3">
        <v>-6.6000000000000005E-5</v>
      </c>
      <c r="M3">
        <f t="shared" ref="M3:M5" si="4">G3+O3</f>
        <v>124.5</v>
      </c>
      <c r="N3">
        <f t="shared" ref="N3:N5" si="5">L$2*(M3^3)+L$3*(M3^2)+L$4*M3+L$5</f>
        <v>1.9311638360000003</v>
      </c>
      <c r="O3">
        <f t="shared" ref="O3:O8" si="6">-12.5*A3+62</f>
        <v>49.5</v>
      </c>
      <c r="Q3">
        <f t="shared" ref="Q3:Q8" si="7">1.8*B3/60</f>
        <v>0.14339432974046593</v>
      </c>
      <c r="R3">
        <f t="shared" si="0"/>
        <v>99.267114668333207</v>
      </c>
    </row>
    <row r="4" spans="1:18">
      <c r="A4">
        <v>2</v>
      </c>
      <c r="B4">
        <f>8.31*LOG10((60/30)+2.76)</f>
        <v>5.6309137771072981</v>
      </c>
      <c r="C4">
        <f t="shared" ref="C4:C8" si="8">C3+1</f>
        <v>22</v>
      </c>
      <c r="D4">
        <f t="shared" si="1"/>
        <v>1328.8956513973224</v>
      </c>
      <c r="E4">
        <v>150</v>
      </c>
      <c r="F4">
        <f t="shared" si="2"/>
        <v>8.8593043426488158</v>
      </c>
      <c r="G4">
        <v>75</v>
      </c>
      <c r="H4">
        <v>0</v>
      </c>
      <c r="I4">
        <f t="shared" si="3"/>
        <v>5.6437839886930283E-2</v>
      </c>
      <c r="K4" t="s">
        <v>19</v>
      </c>
      <c r="L4">
        <v>3.3890000000000001E-3</v>
      </c>
      <c r="M4">
        <f t="shared" si="4"/>
        <v>112</v>
      </c>
      <c r="N4">
        <f t="shared" si="5"/>
        <v>1.3953065359999999</v>
      </c>
      <c r="O4">
        <f t="shared" si="6"/>
        <v>37</v>
      </c>
      <c r="Q4">
        <f t="shared" si="7"/>
        <v>0.16892741331321895</v>
      </c>
      <c r="R4">
        <f t="shared" si="0"/>
        <v>116.94281732296436</v>
      </c>
    </row>
    <row r="5" spans="1:18">
      <c r="A5">
        <v>3</v>
      </c>
      <c r="B5">
        <f>8.31*LOG10((90/30)+2.76)</f>
        <v>6.3191108372468925</v>
      </c>
      <c r="C5">
        <f t="shared" si="8"/>
        <v>23</v>
      </c>
      <c r="D5">
        <f t="shared" si="1"/>
        <v>1491.3101575902667</v>
      </c>
      <c r="E5">
        <v>150</v>
      </c>
      <c r="F5">
        <f t="shared" si="2"/>
        <v>9.9420677172684453</v>
      </c>
      <c r="G5">
        <v>75</v>
      </c>
      <c r="H5">
        <v>0</v>
      </c>
      <c r="I5">
        <f t="shared" si="3"/>
        <v>5.0291349266465626E-2</v>
      </c>
      <c r="K5" t="s">
        <v>20</v>
      </c>
      <c r="L5">
        <v>3.77E-4</v>
      </c>
      <c r="M5">
        <f t="shared" si="4"/>
        <v>99.5</v>
      </c>
      <c r="N5">
        <f t="shared" si="5"/>
        <v>0.97658423599999999</v>
      </c>
      <c r="O5" s="1">
        <f t="shared" si="6"/>
        <v>24.5</v>
      </c>
      <c r="Q5">
        <f t="shared" si="7"/>
        <v>0.18957332511740679</v>
      </c>
      <c r="R5">
        <f t="shared" si="0"/>
        <v>131.23529386794345</v>
      </c>
    </row>
    <row r="6" spans="1:18">
      <c r="A6">
        <v>4</v>
      </c>
      <c r="B6">
        <f>8.31*LOG10((120/30)+2.76)</f>
        <v>6.8968570432749949</v>
      </c>
      <c r="C6">
        <f t="shared" si="8"/>
        <v>24</v>
      </c>
      <c r="D6">
        <f t="shared" si="1"/>
        <v>1627.6582622128988</v>
      </c>
      <c r="E6">
        <v>150</v>
      </c>
      <c r="F6">
        <f t="shared" si="2"/>
        <v>10.851055081419325</v>
      </c>
      <c r="G6">
        <v>75</v>
      </c>
      <c r="H6">
        <v>0</v>
      </c>
      <c r="I6">
        <f t="shared" si="3"/>
        <v>4.6078468522030548E-2</v>
      </c>
      <c r="O6">
        <f t="shared" si="6"/>
        <v>12</v>
      </c>
      <c r="Q6">
        <f t="shared" si="7"/>
        <v>0.20690571129824986</v>
      </c>
      <c r="R6">
        <f t="shared" si="0"/>
        <v>143.23392707473508</v>
      </c>
    </row>
    <row r="7" spans="1:18">
      <c r="A7">
        <v>5</v>
      </c>
      <c r="B7">
        <f>8.31*LOG10((150/30)+2.76)</f>
        <v>7.3947509036555461</v>
      </c>
      <c r="C7">
        <f t="shared" si="8"/>
        <v>25</v>
      </c>
      <c r="D7">
        <f t="shared" si="1"/>
        <v>1745.1612132627088</v>
      </c>
      <c r="E7">
        <v>150</v>
      </c>
      <c r="F7">
        <f t="shared" si="2"/>
        <v>11.634408088418059</v>
      </c>
      <c r="G7">
        <v>75</v>
      </c>
      <c r="H7">
        <v>0</v>
      </c>
      <c r="I7">
        <f t="shared" si="3"/>
        <v>4.2975972322798719E-2</v>
      </c>
      <c r="O7">
        <f t="shared" si="6"/>
        <v>-0.5</v>
      </c>
      <c r="Q7">
        <f t="shared" si="7"/>
        <v>0.22184252710966637</v>
      </c>
      <c r="R7">
        <f t="shared" si="0"/>
        <v>153.57418676711836</v>
      </c>
    </row>
    <row r="8" spans="1:18">
      <c r="A8">
        <v>6</v>
      </c>
      <c r="B8">
        <f>8.31*LOG10((180/30)+2.76)</f>
        <v>7.8322091222567511</v>
      </c>
      <c r="C8">
        <f t="shared" si="8"/>
        <v>26</v>
      </c>
      <c r="D8">
        <f t="shared" si="1"/>
        <v>1848.4013528525932</v>
      </c>
      <c r="E8">
        <v>150</v>
      </c>
      <c r="F8">
        <f t="shared" si="2"/>
        <v>12.322675685683954</v>
      </c>
      <c r="G8">
        <v>75</v>
      </c>
      <c r="H8">
        <v>0</v>
      </c>
      <c r="I8">
        <f t="shared" si="3"/>
        <v>4.0575603282400931E-2</v>
      </c>
      <c r="O8">
        <f t="shared" si="6"/>
        <v>-13</v>
      </c>
      <c r="Q8">
        <f t="shared" si="7"/>
        <v>0.23496627366770256</v>
      </c>
      <c r="R8">
        <f t="shared" si="0"/>
        <v>162.65931905102818</v>
      </c>
    </row>
    <row r="12" spans="1:18">
      <c r="A12" t="s">
        <v>0</v>
      </c>
      <c r="B12" t="s">
        <v>9</v>
      </c>
      <c r="C12" t="s">
        <v>10</v>
      </c>
      <c r="D12" t="s">
        <v>5</v>
      </c>
      <c r="E12" t="s">
        <v>6</v>
      </c>
      <c r="F12" t="s">
        <v>15</v>
      </c>
    </row>
    <row r="13" spans="1:18">
      <c r="A13">
        <v>0</v>
      </c>
      <c r="B13">
        <f t="shared" ref="B13:B19" si="9">80*B2</f>
        <v>293.11635775695675</v>
      </c>
      <c r="C13">
        <f>B13*0.7</f>
        <v>205.1814504298697</v>
      </c>
      <c r="D13">
        <v>7</v>
      </c>
      <c r="E13">
        <f>0.035*I2 + 0.00064</f>
        <v>3.6757586157385221E-3</v>
      </c>
      <c r="F13">
        <f>24*B2</f>
        <v>87.934907327087018</v>
      </c>
    </row>
    <row r="14" spans="1:18">
      <c r="A14">
        <v>1</v>
      </c>
      <c r="B14">
        <f t="shared" si="9"/>
        <v>382.3848793079091</v>
      </c>
      <c r="C14">
        <f t="shared" ref="C14:C19" si="10">B14*0.7</f>
        <v>267.66941551553634</v>
      </c>
      <c r="D14">
        <v>7</v>
      </c>
      <c r="E14">
        <f t="shared" ref="E14:E19" si="11">0.035*I3 + 0.00064</f>
        <v>2.9670546421320569E-3</v>
      </c>
      <c r="F14">
        <f t="shared" ref="F14:F19" si="12">24*B3</f>
        <v>114.71546379237273</v>
      </c>
    </row>
    <row r="15" spans="1:18">
      <c r="A15">
        <v>2</v>
      </c>
      <c r="B15">
        <f t="shared" si="9"/>
        <v>450.47310216858386</v>
      </c>
      <c r="C15">
        <f t="shared" si="10"/>
        <v>315.33117151800866</v>
      </c>
      <c r="D15">
        <v>7</v>
      </c>
      <c r="E15">
        <f t="shared" si="11"/>
        <v>2.6153243960425599E-3</v>
      </c>
      <c r="F15">
        <f t="shared" si="12"/>
        <v>135.14193065057515</v>
      </c>
    </row>
    <row r="16" spans="1:18">
      <c r="A16">
        <v>3</v>
      </c>
      <c r="B16">
        <f t="shared" si="9"/>
        <v>505.5288669797514</v>
      </c>
      <c r="C16">
        <f t="shared" si="10"/>
        <v>353.87020688582595</v>
      </c>
      <c r="D16">
        <v>7</v>
      </c>
      <c r="E16">
        <f t="shared" si="11"/>
        <v>2.4001972243262973E-3</v>
      </c>
      <c r="F16">
        <f t="shared" si="12"/>
        <v>151.65866009392542</v>
      </c>
    </row>
    <row r="17" spans="1:6">
      <c r="A17">
        <v>4</v>
      </c>
      <c r="B17">
        <f t="shared" si="9"/>
        <v>551.74856346199954</v>
      </c>
      <c r="C17">
        <f t="shared" si="10"/>
        <v>386.22399442339963</v>
      </c>
      <c r="D17">
        <v>7</v>
      </c>
      <c r="E17">
        <f t="shared" si="11"/>
        <v>2.2527463982710693E-3</v>
      </c>
      <c r="F17">
        <f t="shared" si="12"/>
        <v>165.52456903859988</v>
      </c>
    </row>
    <row r="18" spans="1:6">
      <c r="A18">
        <v>5</v>
      </c>
      <c r="B18">
        <f t="shared" si="9"/>
        <v>591.58007229244367</v>
      </c>
      <c r="C18">
        <f t="shared" si="10"/>
        <v>414.10605060471056</v>
      </c>
      <c r="D18">
        <v>7</v>
      </c>
      <c r="E18">
        <f t="shared" si="11"/>
        <v>2.1441590312979552E-3</v>
      </c>
      <c r="F18">
        <f t="shared" si="12"/>
        <v>177.47402168773311</v>
      </c>
    </row>
    <row r="19" spans="1:6">
      <c r="A19">
        <v>6</v>
      </c>
      <c r="B19">
        <f t="shared" si="9"/>
        <v>626.57672978054006</v>
      </c>
      <c r="C19">
        <f t="shared" si="10"/>
        <v>438.60371084637802</v>
      </c>
      <c r="D19">
        <v>7</v>
      </c>
      <c r="E19">
        <f t="shared" si="11"/>
        <v>2.060146114884033E-3</v>
      </c>
      <c r="F19">
        <f t="shared" si="12"/>
        <v>187.97301893416204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2011-07-06T21:17:41Z</dcterms:created>
  <dcterms:modified xsi:type="dcterms:W3CDTF">2011-07-12T15:04:11Z</dcterms:modified>
</cp:coreProperties>
</file>