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27900" yWindow="320" windowWidth="25600" windowHeight="190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K13" i="1"/>
  <c r="E14" i="1"/>
  <c r="B2" i="1"/>
  <c r="D2" i="1"/>
  <c r="E13" i="1"/>
  <c r="G13" i="1"/>
  <c r="H3" i="1"/>
  <c r="B3" i="1"/>
  <c r="D3" i="1"/>
  <c r="I3" i="1"/>
  <c r="B14" i="1"/>
  <c r="C14" i="1"/>
  <c r="D14" i="1"/>
  <c r="G14" i="1"/>
  <c r="H4" i="1"/>
  <c r="B4" i="1"/>
  <c r="D4" i="1"/>
  <c r="I4" i="1"/>
  <c r="E15" i="1"/>
  <c r="B15" i="1"/>
  <c r="C15" i="1"/>
  <c r="D15" i="1"/>
  <c r="G15" i="1"/>
  <c r="H5" i="1"/>
  <c r="B5" i="1"/>
  <c r="D5" i="1"/>
  <c r="I5" i="1"/>
  <c r="E16" i="1"/>
  <c r="B16" i="1"/>
  <c r="C16" i="1"/>
  <c r="D16" i="1"/>
  <c r="G16" i="1"/>
  <c r="H6" i="1"/>
  <c r="B6" i="1"/>
  <c r="D6" i="1"/>
  <c r="I6" i="1"/>
  <c r="E17" i="1"/>
  <c r="B17" i="1"/>
  <c r="C17" i="1"/>
  <c r="D17" i="1"/>
  <c r="G17" i="1"/>
  <c r="H7" i="1"/>
  <c r="B7" i="1"/>
  <c r="D7" i="1"/>
  <c r="I7" i="1"/>
  <c r="E18" i="1"/>
  <c r="B18" i="1"/>
  <c r="C18" i="1"/>
  <c r="D18" i="1"/>
  <c r="G18" i="1"/>
  <c r="H8" i="1"/>
  <c r="B8" i="1"/>
  <c r="D8" i="1"/>
  <c r="I8" i="1"/>
  <c r="I2" i="1"/>
  <c r="E19" i="1"/>
  <c r="B19" i="1"/>
  <c r="B13" i="1"/>
  <c r="K2" i="1"/>
  <c r="K3" i="1"/>
  <c r="K4" i="1"/>
  <c r="K5" i="1"/>
  <c r="K6" i="1"/>
  <c r="K7" i="1"/>
  <c r="K8" i="1"/>
  <c r="C19" i="1"/>
  <c r="D19" i="1"/>
  <c r="G19" i="1"/>
  <c r="C13" i="1"/>
  <c r="C3" i="1"/>
  <c r="C4" i="1"/>
  <c r="C5" i="1"/>
  <c r="C6" i="1"/>
  <c r="C7" i="1"/>
  <c r="C8" i="1"/>
  <c r="L3" i="1"/>
  <c r="L4" i="1"/>
  <c r="L5" i="1"/>
  <c r="L6" i="1"/>
  <c r="L7" i="1"/>
  <c r="L8" i="1"/>
  <c r="L2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<sst xmlns="http://schemas.openxmlformats.org/spreadsheetml/2006/main" count="17" uniqueCount="16">
  <si>
    <t>Month</t>
  </si>
  <si>
    <t>Height</t>
  </si>
  <si>
    <t>HR</t>
  </si>
  <si>
    <t>Weight kg</t>
  </si>
  <si>
    <t>TPR</t>
  </si>
  <si>
    <t>MCFP</t>
  </si>
  <si>
    <t>RVR</t>
  </si>
  <si>
    <t>MAP (mmHg)</t>
  </si>
  <si>
    <t>RAP (mmHg)</t>
  </si>
  <si>
    <t>BV (L)</t>
  </si>
  <si>
    <t>V0 (L)</t>
  </si>
  <si>
    <t>RAP</t>
  </si>
  <si>
    <t>Urine Volume (mL/min)</t>
  </si>
  <si>
    <t>RBF (mL)</t>
  </si>
  <si>
    <t>CO (mL)</t>
  </si>
  <si>
    <t>SV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</si>
</sst>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K15" sqref="K15"/>
    </sheetView>
  </sheetViews>
  <sheetFormatPr baseColWidth="10" defaultRowHeight="15" x14ac:dyDescent="0"/>
  <cols>
    <col min="3" max="3" width="10.83203125" customWidth="1"/>
    <col min="5" max="5" width="12.1640625" bestFit="1" customWidth="1"/>
    <col min="8" max="8" width="12.1640625" bestFit="1" customWidth="1"/>
    <col min="11" max="12" width="19.1640625" bestFit="1" customWidth="1"/>
    <col min="18" max="18" width="19.1640625" bestFit="1" customWidth="1"/>
  </cols>
  <sheetData>
    <row r="1" spans="1:12">
      <c r="A1" t="s">
        <v>0</v>
      </c>
      <c r="B1" t="s">
        <v>3</v>
      </c>
      <c r="C1" t="s">
        <v>1</v>
      </c>
      <c r="D1" t="s">
        <v>14</v>
      </c>
      <c r="E1" t="s">
        <v>2</v>
      </c>
      <c r="F1" t="s">
        <v>15</v>
      </c>
      <c r="G1" t="s">
        <v>7</v>
      </c>
      <c r="H1" t="s">
        <v>8</v>
      </c>
      <c r="I1" t="s">
        <v>4</v>
      </c>
      <c r="K1" t="s">
        <v>12</v>
      </c>
      <c r="L1" t="s">
        <v>13</v>
      </c>
    </row>
    <row r="2" spans="1:12">
      <c r="A2">
        <v>0</v>
      </c>
      <c r="B2">
        <f>8.31*LOG10((0/30)+2.76)</f>
        <v>3.6639544719619592</v>
      </c>
      <c r="C2">
        <v>20</v>
      </c>
      <c r="D2">
        <f>236*B2</f>
        <v>864.69325538302235</v>
      </c>
      <c r="E2">
        <v>150</v>
      </c>
      <c r="F2">
        <f>D2/E2</f>
        <v>5.7646217025534821</v>
      </c>
      <c r="G2">
        <v>75</v>
      </c>
      <c r="H2">
        <v>0</v>
      </c>
      <c r="I2">
        <f>(G2-H2)/D2</f>
        <v>8.673596044967205E-2</v>
      </c>
      <c r="K2">
        <f>1.8*B2/60</f>
        <v>0.10991863415885877</v>
      </c>
      <c r="L2">
        <f t="shared" ref="L2:L8" si="0">D2*0.088</f>
        <v>76.093006473705955</v>
      </c>
    </row>
    <row r="3" spans="1:12">
      <c r="A3">
        <v>1</v>
      </c>
      <c r="B3">
        <f>8.31*LOG10((30/30)+2.76)</f>
        <v>4.7798109913488638</v>
      </c>
      <c r="C3">
        <f>C2+1</f>
        <v>21</v>
      </c>
      <c r="D3">
        <f t="shared" ref="D3:D8" si="1">236*B3</f>
        <v>1128.035393958332</v>
      </c>
      <c r="E3">
        <v>150</v>
      </c>
      <c r="F3">
        <f t="shared" ref="F3:F8" si="2">D3/E3</f>
        <v>7.5202359597222133</v>
      </c>
      <c r="G3">
        <v>75</v>
      </c>
      <c r="H3">
        <f>G13</f>
        <v>0</v>
      </c>
      <c r="I3">
        <f t="shared" ref="I3:I8" si="3">(G3-H3)/D3</f>
        <v>6.6487275489487338E-2</v>
      </c>
      <c r="K3">
        <f t="shared" ref="K3:K8" si="4">1.8*B3/60</f>
        <v>0.14339432974046593</v>
      </c>
      <c r="L3">
        <f t="shared" si="0"/>
        <v>99.267114668333207</v>
      </c>
    </row>
    <row r="4" spans="1:12">
      <c r="A4">
        <v>2</v>
      </c>
      <c r="B4">
        <f>8.31*LOG10((60/30)+2.76)</f>
        <v>5.6309137771072981</v>
      </c>
      <c r="C4">
        <f t="shared" ref="C4:C8" si="5">C3+1</f>
        <v>22</v>
      </c>
      <c r="D4">
        <f t="shared" si="1"/>
        <v>1328.8956513973224</v>
      </c>
      <c r="E4">
        <v>150</v>
      </c>
      <c r="F4">
        <f t="shared" si="2"/>
        <v>8.8593043426488158</v>
      </c>
      <c r="G4">
        <v>75</v>
      </c>
      <c r="H4">
        <f t="shared" ref="H4:H8" si="6">G14</f>
        <v>-6.6487404887373014</v>
      </c>
      <c r="I4">
        <f t="shared" si="3"/>
        <v>6.1441047235638369E-2</v>
      </c>
      <c r="K4">
        <f t="shared" si="4"/>
        <v>0.16892741331321895</v>
      </c>
      <c r="L4">
        <f t="shared" si="0"/>
        <v>116.94281732296436</v>
      </c>
    </row>
    <row r="5" spans="1:12">
      <c r="A5">
        <v>3</v>
      </c>
      <c r="B5">
        <f>8.31*LOG10((90/30)+2.76)</f>
        <v>6.3191108372468925</v>
      </c>
      <c r="C5">
        <f t="shared" si="5"/>
        <v>23</v>
      </c>
      <c r="D5">
        <f t="shared" si="1"/>
        <v>1491.3101575902667</v>
      </c>
      <c r="E5">
        <v>150</v>
      </c>
      <c r="F5">
        <f t="shared" si="2"/>
        <v>9.9420677172684453</v>
      </c>
      <c r="G5">
        <v>75</v>
      </c>
      <c r="H5">
        <f t="shared" si="6"/>
        <v>-3.0730320599423888</v>
      </c>
      <c r="I5">
        <f t="shared" si="3"/>
        <v>5.2351974981580417E-2</v>
      </c>
      <c r="K5">
        <f t="shared" si="4"/>
        <v>0.18957332511740679</v>
      </c>
      <c r="L5">
        <f t="shared" si="0"/>
        <v>131.23529386794345</v>
      </c>
    </row>
    <row r="6" spans="1:12">
      <c r="A6">
        <v>4</v>
      </c>
      <c r="B6">
        <f>8.31*LOG10((120/30)+2.76)</f>
        <v>6.8968570432749949</v>
      </c>
      <c r="C6">
        <f t="shared" si="5"/>
        <v>24</v>
      </c>
      <c r="D6">
        <f t="shared" si="1"/>
        <v>1627.6582622128988</v>
      </c>
      <c r="E6">
        <v>150</v>
      </c>
      <c r="F6">
        <f t="shared" si="2"/>
        <v>10.851055081419325</v>
      </c>
      <c r="G6">
        <v>75</v>
      </c>
      <c r="H6">
        <f t="shared" si="6"/>
        <v>-2.9741989205143051</v>
      </c>
      <c r="I6">
        <f t="shared" si="3"/>
        <v>4.7905755606526226E-2</v>
      </c>
      <c r="K6">
        <f t="shared" si="4"/>
        <v>0.20690571129824986</v>
      </c>
      <c r="L6">
        <f t="shared" si="0"/>
        <v>143.23392707473508</v>
      </c>
    </row>
    <row r="7" spans="1:12">
      <c r="A7">
        <v>5</v>
      </c>
      <c r="B7">
        <f>8.31*LOG10((150/30)+2.76)</f>
        <v>7.3947509036555461</v>
      </c>
      <c r="C7">
        <f t="shared" si="5"/>
        <v>25</v>
      </c>
      <c r="D7">
        <f t="shared" si="1"/>
        <v>1745.1612132627088</v>
      </c>
      <c r="E7">
        <v>150</v>
      </c>
      <c r="F7">
        <f t="shared" si="2"/>
        <v>11.634408088418059</v>
      </c>
      <c r="G7">
        <v>75</v>
      </c>
      <c r="H7">
        <f t="shared" si="6"/>
        <v>-2.9928327755528366</v>
      </c>
      <c r="I7">
        <f t="shared" si="3"/>
        <v>4.469090430318437E-2</v>
      </c>
      <c r="K7">
        <f t="shared" si="4"/>
        <v>0.22184252710966637</v>
      </c>
      <c r="L7">
        <f t="shared" si="0"/>
        <v>153.57418676711836</v>
      </c>
    </row>
    <row r="8" spans="1:12">
      <c r="A8">
        <v>6</v>
      </c>
      <c r="B8">
        <f>8.31*LOG10((180/30)+2.76)</f>
        <v>7.8322091222567511</v>
      </c>
      <c r="C8">
        <f t="shared" si="5"/>
        <v>26</v>
      </c>
      <c r="D8">
        <f t="shared" si="1"/>
        <v>1848.4013528525932</v>
      </c>
      <c r="E8">
        <v>150</v>
      </c>
      <c r="F8">
        <f t="shared" si="2"/>
        <v>12.322675685683954</v>
      </c>
      <c r="G8">
        <v>75</v>
      </c>
      <c r="H8">
        <f t="shared" si="6"/>
        <v>-3.0125244217001379</v>
      </c>
      <c r="I8">
        <f t="shared" si="3"/>
        <v>4.220540322658025E-2</v>
      </c>
      <c r="K8">
        <f t="shared" si="4"/>
        <v>0.23496627366770256</v>
      </c>
      <c r="L8">
        <f t="shared" si="0"/>
        <v>162.65931905102818</v>
      </c>
    </row>
    <row r="12" spans="1:12">
      <c r="A12" t="s">
        <v>0</v>
      </c>
      <c r="B12" t="s">
        <v>9</v>
      </c>
      <c r="C12" t="s">
        <v>10</v>
      </c>
      <c r="D12" t="s">
        <v>5</v>
      </c>
      <c r="E12" t="s">
        <v>6</v>
      </c>
      <c r="G12" t="s">
        <v>11</v>
      </c>
    </row>
    <row r="13" spans="1:12">
      <c r="A13">
        <v>0</v>
      </c>
      <c r="B13">
        <f>80*B2</f>
        <v>293.11635775695675</v>
      </c>
      <c r="C13">
        <f>B13*0.7</f>
        <v>205.1814504298697</v>
      </c>
      <c r="D13">
        <v>7</v>
      </c>
      <c r="E13">
        <f>(D13-H2)/D2</f>
        <v>8.0953563086360574E-3</v>
      </c>
      <c r="G13">
        <f>D13-(D2*E13)</f>
        <v>0</v>
      </c>
      <c r="K13">
        <f>E13*0.5/I2</f>
        <v>4.6666666666666662E-2</v>
      </c>
    </row>
    <row r="14" spans="1:12">
      <c r="A14">
        <v>1</v>
      </c>
      <c r="B14">
        <f>80*B3</f>
        <v>382.3848793079091</v>
      </c>
      <c r="C14">
        <f t="shared" ref="C14:C19" si="7">B14*0.7</f>
        <v>267.66941551553634</v>
      </c>
      <c r="D14">
        <f t="shared" ref="D14:D19" si="8">(B14-C14)*0.0047</f>
        <v>0.539162679824152</v>
      </c>
      <c r="E14">
        <f>0.035*I3+0.004045</f>
        <v>6.372054642132057E-3</v>
      </c>
      <c r="G14">
        <f>D14-(D3*E14)</f>
        <v>-6.6487404887373014</v>
      </c>
      <c r="K14">
        <f>E13/2</f>
        <v>4.0476781543180287E-3</v>
      </c>
    </row>
    <row r="15" spans="1:12">
      <c r="A15">
        <v>2</v>
      </c>
      <c r="B15">
        <f>80*B4</f>
        <v>450.47310216858386</v>
      </c>
      <c r="C15">
        <f t="shared" si="7"/>
        <v>315.33117151800866</v>
      </c>
      <c r="D15">
        <f t="shared" si="8"/>
        <v>0.63516707405770345</v>
      </c>
      <c r="E15">
        <f>0.035*I4+0.00064</f>
        <v>2.7904366532473432E-3</v>
      </c>
      <c r="G15">
        <f>D15-(D4*E15)</f>
        <v>-3.0730320599423888</v>
      </c>
    </row>
    <row r="16" spans="1:12">
      <c r="A16">
        <v>3</v>
      </c>
      <c r="B16">
        <f>80*B5</f>
        <v>505.5288669797514</v>
      </c>
      <c r="C16">
        <f t="shared" si="7"/>
        <v>353.87020688582595</v>
      </c>
      <c r="D16">
        <f t="shared" si="8"/>
        <v>0.71279570244144963</v>
      </c>
      <c r="E16">
        <f>0.035*I5+0.00064</f>
        <v>2.4723191243553148E-3</v>
      </c>
      <c r="G16">
        <f>D16-(D5*E16)</f>
        <v>-2.9741989205143051</v>
      </c>
    </row>
    <row r="17" spans="1:7">
      <c r="A17">
        <v>4</v>
      </c>
      <c r="B17">
        <f>80*B6</f>
        <v>551.74856346199954</v>
      </c>
      <c r="C17">
        <f t="shared" si="7"/>
        <v>386.22399442339963</v>
      </c>
      <c r="D17">
        <f t="shared" si="8"/>
        <v>0.77796547448141962</v>
      </c>
      <c r="E17">
        <f>0.035*I6+0.00064</f>
        <v>2.3167014462284179E-3</v>
      </c>
      <c r="G17">
        <f>D17-(D6*E17)</f>
        <v>-2.9928327755528366</v>
      </c>
    </row>
    <row r="18" spans="1:7">
      <c r="A18">
        <v>5</v>
      </c>
      <c r="B18">
        <f>80*B7</f>
        <v>591.58007229244367</v>
      </c>
      <c r="C18">
        <f t="shared" si="7"/>
        <v>414.10605060471056</v>
      </c>
      <c r="D18">
        <f t="shared" si="8"/>
        <v>0.83412790193234565</v>
      </c>
      <c r="E18">
        <f>0.035*I7+0.00064</f>
        <v>2.2041816506114531E-3</v>
      </c>
      <c r="G18">
        <f>D18-(D7*E18)</f>
        <v>-3.0125244217001379</v>
      </c>
    </row>
    <row r="19" spans="1:7">
      <c r="A19">
        <v>6</v>
      </c>
      <c r="B19">
        <f>80*B8</f>
        <v>626.57672978054006</v>
      </c>
      <c r="C19">
        <f t="shared" si="7"/>
        <v>438.60371084637802</v>
      </c>
      <c r="D19">
        <f t="shared" si="8"/>
        <v>0.8834731889905616</v>
      </c>
      <c r="E19">
        <f>0.035*I8+0.00064</f>
        <v>2.117189112930309E-3</v>
      </c>
      <c r="G19">
        <f>D19-(D8*E19)</f>
        <v>-3.0299420315946035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support</cp:lastModifiedBy>
  <dcterms:created xsi:type="dcterms:W3CDTF">2011-07-06T21:17:41Z</dcterms:created>
  <dcterms:modified xsi:type="dcterms:W3CDTF">2011-07-08T17:42:40Z</dcterms:modified>
</cp:coreProperties>
</file>