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9210" activeTab="3"/>
  </bookViews>
  <sheets>
    <sheet name="Total" sheetId="1" r:id="rId1"/>
    <sheet name="Arteries" sheetId="2" r:id="rId2"/>
    <sheet name="Lungs" sheetId="3" r:id="rId3"/>
    <sheet name="Veins" sheetId="4" r:id="rId4"/>
  </sheets>
  <definedNames>
    <definedName name="Arteries_Volume">Total!$D$4</definedName>
    <definedName name="Lungs_Volume">Total!$D$5</definedName>
    <definedName name="PericardialPressure">Total!$B$11</definedName>
    <definedName name="ThoracicPressure">Total!$B$9</definedName>
    <definedName name="Veins_Volume">Total!$D$6</definedName>
  </definedNames>
  <calcPr calcId="145621"/>
</workbook>
</file>

<file path=xl/calcChain.xml><?xml version="1.0" encoding="utf-8"?>
<calcChain xmlns="http://schemas.openxmlformats.org/spreadsheetml/2006/main">
  <c r="F9" i="4" l="1"/>
  <c r="H9" i="4" s="1"/>
  <c r="F10" i="4"/>
  <c r="B3" i="4"/>
  <c r="C10" i="4"/>
  <c r="C9" i="4"/>
  <c r="C8" i="4"/>
  <c r="J8" i="3"/>
  <c r="J7" i="3"/>
  <c r="J6" i="3"/>
  <c r="I8" i="3"/>
  <c r="I7" i="3"/>
  <c r="I6" i="3"/>
  <c r="H10" i="3"/>
  <c r="I10" i="3" s="1"/>
  <c r="J10" i="3" s="1"/>
  <c r="H9" i="3"/>
  <c r="I9" i="3" s="1"/>
  <c r="H8" i="3"/>
  <c r="H7" i="3"/>
  <c r="H6" i="3"/>
  <c r="F11" i="3"/>
  <c r="F10" i="3"/>
  <c r="F9" i="3"/>
  <c r="F8" i="3"/>
  <c r="F7" i="3"/>
  <c r="F6" i="3"/>
  <c r="C10" i="3"/>
  <c r="C9" i="3"/>
  <c r="C8" i="3"/>
  <c r="C7" i="3"/>
  <c r="C6" i="3"/>
  <c r="B6" i="3"/>
  <c r="B7" i="3"/>
  <c r="B8" i="3"/>
  <c r="B9" i="3"/>
  <c r="B11" i="1"/>
  <c r="D7" i="1"/>
  <c r="B3" i="3"/>
  <c r="B3" i="2"/>
  <c r="D6" i="1"/>
  <c r="D5" i="1"/>
  <c r="D4" i="1"/>
  <c r="C7" i="1"/>
  <c r="C6" i="1"/>
  <c r="C5" i="1"/>
  <c r="C4" i="1"/>
  <c r="I9" i="4" l="1"/>
  <c r="J9" i="4" s="1"/>
  <c r="C6" i="4"/>
  <c r="C7" i="4"/>
  <c r="F11" i="4"/>
  <c r="H10" i="4"/>
  <c r="I10" i="4" s="1"/>
  <c r="J10" i="4" s="1"/>
  <c r="I11" i="3"/>
  <c r="J9" i="3"/>
  <c r="J11" i="3" s="1"/>
  <c r="H11" i="3"/>
  <c r="H11" i="4" l="1"/>
  <c r="I11" i="4" l="1"/>
  <c r="J11" i="4"/>
</calcChain>
</file>

<file path=xl/sharedStrings.xml><?xml version="1.0" encoding="utf-8"?>
<sst xmlns="http://schemas.openxmlformats.org/spreadsheetml/2006/main" count="45" uniqueCount="31">
  <si>
    <t>BloodVessels-Total</t>
  </si>
  <si>
    <t>BloodVessels-Arteries</t>
  </si>
  <si>
    <t>BloodVessels-Lungs</t>
  </si>
  <si>
    <t>BloodVessels-Veins</t>
  </si>
  <si>
    <t>Blood Volume (Std)</t>
  </si>
  <si>
    <t>Arteries</t>
  </si>
  <si>
    <t>Lungs</t>
  </si>
  <si>
    <t>Veins</t>
  </si>
  <si>
    <t>Fraction</t>
  </si>
  <si>
    <t>Volume</t>
  </si>
  <si>
    <t>Sums</t>
  </si>
  <si>
    <t>VESSEL</t>
  </si>
  <si>
    <t>Pulmonary Artery</t>
  </si>
  <si>
    <t>Thoracic Pressure</t>
  </si>
  <si>
    <t>Pericardial TMP</t>
  </si>
  <si>
    <t>Pericardial Pressure</t>
  </si>
  <si>
    <t>Pulmonary Capillaries</t>
  </si>
  <si>
    <t>Pulmonary Veins</t>
  </si>
  <si>
    <t>Left Atrium</t>
  </si>
  <si>
    <t>Left Ventricle</t>
  </si>
  <si>
    <t>PRESSURE</t>
  </si>
  <si>
    <t>TMP</t>
  </si>
  <si>
    <t>GRADIENT</t>
  </si>
  <si>
    <t>VOL(F)</t>
  </si>
  <si>
    <t>VOLUME</t>
  </si>
  <si>
    <t>V0(F)</t>
  </si>
  <si>
    <t>V0</t>
  </si>
  <si>
    <t>Stressed</t>
  </si>
  <si>
    <t>C</t>
  </si>
  <si>
    <t>Right Atrium</t>
  </si>
  <si>
    <t>Right Ventricle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</si>
</sst>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9" sqref="B9"/>
    </sheetView>
  </sheetViews>
  <sheetFormatPr defaultRowHeight="15" x14ac:dyDescent="0.25"/>
  <cols>
    <col min="1" max="1" width="20.85546875" customWidth="1"/>
  </cols>
  <sheetData>
    <row r="1" spans="1:4" x14ac:dyDescent="0.25">
      <c r="A1" t="s">
        <v>0</v>
      </c>
    </row>
    <row r="2" spans="1:4" x14ac:dyDescent="0.25">
      <c r="C2" t="s">
        <v>8</v>
      </c>
      <c r="D2" t="s">
        <v>9</v>
      </c>
    </row>
    <row r="3" spans="1:4" x14ac:dyDescent="0.25">
      <c r="A3" t="s">
        <v>4</v>
      </c>
      <c r="B3">
        <v>5400</v>
      </c>
    </row>
    <row r="4" spans="1:4" x14ac:dyDescent="0.25">
      <c r="A4" s="1" t="s">
        <v>5</v>
      </c>
      <c r="C4">
        <f>1000/B3</f>
        <v>0.18518518518518517</v>
      </c>
      <c r="D4">
        <f>C4*B3</f>
        <v>1000</v>
      </c>
    </row>
    <row r="5" spans="1:4" x14ac:dyDescent="0.25">
      <c r="A5" s="1" t="s">
        <v>6</v>
      </c>
      <c r="C5">
        <f>800/B3</f>
        <v>0.14814814814814814</v>
      </c>
      <c r="D5">
        <f>C5*B3</f>
        <v>800</v>
      </c>
    </row>
    <row r="6" spans="1:4" x14ac:dyDescent="0.25">
      <c r="A6" s="1" t="s">
        <v>7</v>
      </c>
      <c r="C6">
        <f>1-(C4+C5)</f>
        <v>0.66666666666666674</v>
      </c>
      <c r="D6">
        <f>C6*B3</f>
        <v>3600.0000000000005</v>
      </c>
    </row>
    <row r="7" spans="1:4" x14ac:dyDescent="0.25">
      <c r="B7" t="s">
        <v>10</v>
      </c>
      <c r="C7">
        <f>SUM(C4:C6)</f>
        <v>1</v>
      </c>
      <c r="D7">
        <f>SUM(D4:D6)</f>
        <v>5400</v>
      </c>
    </row>
    <row r="9" spans="1:4" x14ac:dyDescent="0.25">
      <c r="A9" s="2" t="s">
        <v>13</v>
      </c>
      <c r="B9">
        <v>-4</v>
      </c>
    </row>
    <row r="10" spans="1:4" x14ac:dyDescent="0.25">
      <c r="A10" s="2" t="s">
        <v>14</v>
      </c>
      <c r="B10">
        <v>1</v>
      </c>
    </row>
    <row r="11" spans="1:4" x14ac:dyDescent="0.25">
      <c r="A11" s="2" t="s">
        <v>15</v>
      </c>
      <c r="B11">
        <f>B9+B10</f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6" customWidth="1"/>
  </cols>
  <sheetData>
    <row r="1" spans="1:2" x14ac:dyDescent="0.25">
      <c r="A1" t="s">
        <v>1</v>
      </c>
    </row>
    <row r="3" spans="1:2" x14ac:dyDescent="0.25">
      <c r="A3" t="s">
        <v>9</v>
      </c>
      <c r="B3">
        <f>Arteries_Volume</f>
        <v>1000</v>
      </c>
    </row>
    <row r="5" spans="1:2" x14ac:dyDescent="0.25">
      <c r="A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5" sqref="A5:J11"/>
    </sheetView>
  </sheetViews>
  <sheetFormatPr defaultRowHeight="15" x14ac:dyDescent="0.25"/>
  <cols>
    <col min="1" max="1" width="25.140625" customWidth="1"/>
    <col min="2" max="2" width="10.28515625" customWidth="1"/>
    <col min="4" max="4" width="10.7109375" customWidth="1"/>
    <col min="9" max="9" width="10.42578125" customWidth="1"/>
  </cols>
  <sheetData>
    <row r="1" spans="1:10" x14ac:dyDescent="0.25">
      <c r="A1" t="s">
        <v>2</v>
      </c>
    </row>
    <row r="3" spans="1:10" x14ac:dyDescent="0.25">
      <c r="A3" t="s">
        <v>9</v>
      </c>
      <c r="B3">
        <f>Lungs_Volume</f>
        <v>800</v>
      </c>
    </row>
    <row r="5" spans="1:10" x14ac:dyDescent="0.25">
      <c r="A5" t="s">
        <v>11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</row>
    <row r="6" spans="1:10" x14ac:dyDescent="0.25">
      <c r="A6" t="s">
        <v>12</v>
      </c>
      <c r="B6" s="3">
        <f>B7+D6</f>
        <v>14</v>
      </c>
      <c r="C6" s="3">
        <f>B6-ThoracicPressure</f>
        <v>18</v>
      </c>
      <c r="D6" s="3">
        <v>3</v>
      </c>
      <c r="E6" s="3">
        <v>0.26250000000000001</v>
      </c>
      <c r="F6" s="3">
        <f>E6*Lungs_Volume</f>
        <v>210</v>
      </c>
      <c r="G6" s="3">
        <v>0.6</v>
      </c>
      <c r="H6" s="3">
        <f>G6*F6</f>
        <v>126</v>
      </c>
      <c r="I6" s="3">
        <f>F6-H6</f>
        <v>84</v>
      </c>
      <c r="J6" s="4">
        <f>I6/C6</f>
        <v>4.666666666666667</v>
      </c>
    </row>
    <row r="7" spans="1:10" x14ac:dyDescent="0.25">
      <c r="A7" t="s">
        <v>16</v>
      </c>
      <c r="B7" s="3">
        <f>B8+D7</f>
        <v>11</v>
      </c>
      <c r="C7" s="3">
        <f>B7-ThoracicPressure</f>
        <v>15</v>
      </c>
      <c r="D7" s="3">
        <v>2</v>
      </c>
      <c r="E7" s="3">
        <v>0.26250000000000001</v>
      </c>
      <c r="F7" s="3">
        <f>E7*Lungs_Volume</f>
        <v>210</v>
      </c>
      <c r="G7" s="3">
        <v>0.6</v>
      </c>
      <c r="H7" s="3">
        <f>G7*F7</f>
        <v>126</v>
      </c>
      <c r="I7" s="3">
        <f>F7-H7</f>
        <v>84</v>
      </c>
      <c r="J7" s="4">
        <f>I7/C7</f>
        <v>5.6</v>
      </c>
    </row>
    <row r="8" spans="1:10" x14ac:dyDescent="0.25">
      <c r="A8" t="s">
        <v>17</v>
      </c>
      <c r="B8" s="3">
        <f>B9+D8</f>
        <v>9</v>
      </c>
      <c r="C8" s="3">
        <f>B8-ThoracicPressure</f>
        <v>13</v>
      </c>
      <c r="D8" s="3">
        <v>1</v>
      </c>
      <c r="E8" s="3">
        <v>0.3</v>
      </c>
      <c r="F8" s="3">
        <f>E8*Lungs_Volume</f>
        <v>240</v>
      </c>
      <c r="G8" s="3">
        <v>0.6</v>
      </c>
      <c r="H8" s="3">
        <f>G8*F8</f>
        <v>144</v>
      </c>
      <c r="I8" s="3">
        <f>F8-H8</f>
        <v>96</v>
      </c>
      <c r="J8" s="4">
        <f>I8/C8</f>
        <v>7.384615384615385</v>
      </c>
    </row>
    <row r="9" spans="1:10" x14ac:dyDescent="0.25">
      <c r="A9" t="s">
        <v>18</v>
      </c>
      <c r="B9" s="3">
        <f>B10+D9</f>
        <v>8</v>
      </c>
      <c r="C9" s="3">
        <f>B9-PericardialPressure</f>
        <v>11</v>
      </c>
      <c r="D9" s="3">
        <v>0</v>
      </c>
      <c r="E9" s="3">
        <v>6.25E-2</v>
      </c>
      <c r="F9" s="3">
        <f>E9*Lungs_Volume</f>
        <v>50</v>
      </c>
      <c r="G9" s="3">
        <v>0</v>
      </c>
      <c r="H9" s="3">
        <f>G9*F9</f>
        <v>0</v>
      </c>
      <c r="I9" s="3">
        <f>F9-H9</f>
        <v>50</v>
      </c>
      <c r="J9" s="4">
        <f>I9/C9</f>
        <v>4.5454545454545459</v>
      </c>
    </row>
    <row r="10" spans="1:10" x14ac:dyDescent="0.25">
      <c r="A10" t="s">
        <v>19</v>
      </c>
      <c r="B10" s="3">
        <v>8</v>
      </c>
      <c r="C10" s="3">
        <f>B10-PericardialPressure</f>
        <v>11</v>
      </c>
      <c r="D10" s="3"/>
      <c r="E10" s="3">
        <v>0.1125</v>
      </c>
      <c r="F10" s="3">
        <f>E10*Lungs_Volume</f>
        <v>90</v>
      </c>
      <c r="G10" s="3">
        <v>0</v>
      </c>
      <c r="H10" s="3">
        <f>G10*F10</f>
        <v>0</v>
      </c>
      <c r="I10" s="3">
        <f>F10-H10</f>
        <v>90</v>
      </c>
      <c r="J10" s="4">
        <f>I10/C10</f>
        <v>8.1818181818181817</v>
      </c>
    </row>
    <row r="11" spans="1:10" x14ac:dyDescent="0.25">
      <c r="B11" s="3"/>
      <c r="C11" s="3"/>
      <c r="D11" s="3"/>
      <c r="E11" s="3"/>
      <c r="F11" s="3">
        <f>SUM(F6:F10)</f>
        <v>800</v>
      </c>
      <c r="G11" s="3"/>
      <c r="H11" s="3">
        <f>SUM(H6:H10)</f>
        <v>396</v>
      </c>
      <c r="I11" s="3">
        <f>SUM(I6:I10)</f>
        <v>404</v>
      </c>
      <c r="J11" s="4">
        <f>SUM(J6:J10)</f>
        <v>30.378554778554779</v>
      </c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8" sqref="E8"/>
    </sheetView>
  </sheetViews>
  <sheetFormatPr defaultRowHeight="15" x14ac:dyDescent="0.25"/>
  <cols>
    <col min="1" max="1" width="24.5703125" customWidth="1"/>
  </cols>
  <sheetData>
    <row r="1" spans="1:10" x14ac:dyDescent="0.25">
      <c r="A1" t="s">
        <v>3</v>
      </c>
    </row>
    <row r="3" spans="1:10" x14ac:dyDescent="0.25">
      <c r="A3" t="s">
        <v>9</v>
      </c>
      <c r="B3">
        <f>Veins_Volume</f>
        <v>3600.0000000000005</v>
      </c>
    </row>
    <row r="5" spans="1:10" x14ac:dyDescent="0.25">
      <c r="A5" t="s">
        <v>11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</row>
    <row r="6" spans="1:10" x14ac:dyDescent="0.25">
      <c r="B6" s="3"/>
      <c r="C6" s="3">
        <f>B6-ThoracicPressure</f>
        <v>4</v>
      </c>
      <c r="D6" s="3"/>
      <c r="E6" s="3"/>
      <c r="F6" s="3"/>
      <c r="G6" s="3"/>
      <c r="H6" s="3"/>
      <c r="I6" s="3"/>
      <c r="J6" s="4"/>
    </row>
    <row r="7" spans="1:10" x14ac:dyDescent="0.25">
      <c r="B7" s="3"/>
      <c r="C7" s="3">
        <f>B7-ThoracicPressure</f>
        <v>4</v>
      </c>
      <c r="D7" s="3"/>
      <c r="E7" s="3"/>
      <c r="F7" s="3"/>
      <c r="G7" s="3"/>
      <c r="H7" s="3"/>
      <c r="I7" s="3"/>
      <c r="J7" s="4"/>
    </row>
    <row r="8" spans="1:10" x14ac:dyDescent="0.25">
      <c r="B8" s="3"/>
      <c r="C8" s="3">
        <f>B8-ThoracicPressure</f>
        <v>4</v>
      </c>
      <c r="D8" s="3"/>
      <c r="E8" s="3"/>
      <c r="F8" s="3"/>
      <c r="G8" s="3"/>
      <c r="H8" s="3"/>
      <c r="I8" s="3"/>
      <c r="J8" s="4"/>
    </row>
    <row r="9" spans="1:10" x14ac:dyDescent="0.25">
      <c r="A9" t="s">
        <v>29</v>
      </c>
      <c r="B9" s="3">
        <v>4</v>
      </c>
      <c r="C9" s="3">
        <f>B9-PericardialPressure</f>
        <v>7</v>
      </c>
      <c r="D9" s="3">
        <v>0</v>
      </c>
      <c r="E9" s="3">
        <v>1.389E-2</v>
      </c>
      <c r="F9" s="3">
        <f>E9*Veins_Volume</f>
        <v>50.004000000000005</v>
      </c>
      <c r="G9" s="3">
        <v>0</v>
      </c>
      <c r="H9" s="3">
        <f>G9*F9</f>
        <v>0</v>
      </c>
      <c r="I9" s="3">
        <f>F9-H9</f>
        <v>50.004000000000005</v>
      </c>
      <c r="J9" s="4">
        <f>I9/C9</f>
        <v>7.1434285714285721</v>
      </c>
    </row>
    <row r="10" spans="1:10" x14ac:dyDescent="0.25">
      <c r="A10" t="s">
        <v>30</v>
      </c>
      <c r="B10" s="3">
        <v>4</v>
      </c>
      <c r="C10" s="3">
        <f>B10-PericardialPressure</f>
        <v>7</v>
      </c>
      <c r="D10" s="3"/>
      <c r="E10" s="3">
        <v>2.5000000000000001E-2</v>
      </c>
      <c r="F10" s="3">
        <f>E10*Veins_Volume</f>
        <v>90.000000000000014</v>
      </c>
      <c r="G10" s="3">
        <v>0</v>
      </c>
      <c r="H10" s="3">
        <f>G10*F10</f>
        <v>0</v>
      </c>
      <c r="I10" s="3">
        <f>F10-H10</f>
        <v>90.000000000000014</v>
      </c>
      <c r="J10" s="4">
        <f>I10/C10</f>
        <v>12.857142857142859</v>
      </c>
    </row>
    <row r="11" spans="1:10" x14ac:dyDescent="0.25">
      <c r="B11" s="3"/>
      <c r="C11" s="3"/>
      <c r="D11" s="3"/>
      <c r="E11" s="3"/>
      <c r="F11" s="3">
        <f>SUM(F6:F10)</f>
        <v>140.00400000000002</v>
      </c>
      <c r="G11" s="3"/>
      <c r="H11" s="3">
        <f>SUM(H6:H10)</f>
        <v>0</v>
      </c>
      <c r="I11" s="3">
        <f>SUM(I6:I10)</f>
        <v>140.00400000000002</v>
      </c>
      <c r="J11" s="4">
        <f>SUM(J6:J10)</f>
        <v>20.000571428571433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Total</vt:lpstr>
      <vt:lpstr>Arteries</vt:lpstr>
      <vt:lpstr>Lungs</vt:lpstr>
      <vt:lpstr>Veins</vt:lpstr>
      <vt:lpstr>Arteries_Volume</vt:lpstr>
      <vt:lpstr>Lungs_Volume</vt:lpstr>
      <vt:lpstr>PericardialPressure</vt:lpstr>
      <vt:lpstr>ThoracicPressure</vt:lpstr>
      <vt:lpstr>Veins_Volume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2012-10-03T18:33:15Z</cp:lastPrinted>
  <dcterms:created xsi:type="dcterms:W3CDTF">2012-10-01T22:13:19Z</dcterms:created>
  <dcterms:modified xsi:type="dcterms:W3CDTF">2012-10-03T20:08:45Z</dcterms:modified>
</cp:coreProperties>
</file>