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4" activeTab="4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Compartments" sheetId="18" r:id="rId5"/>
    <sheet name="Pressure Gradients" sheetId="9" r:id="rId6"/>
    <sheet name="Organ Composition" sheetId="1" r:id="rId7"/>
    <sheet name="Organ Blood Flow" sheetId="7" r:id="rId8"/>
    <sheet name="Flows &amp; Conductances" sheetId="10" r:id="rId9"/>
    <sheet name="Cardiac Output" sheetId="13" r:id="rId10"/>
    <sheet name="Blood Volume" sheetId="12" r:id="rId11"/>
    <sheet name="Calories Used" sheetId="2" r:id="rId12"/>
    <sheet name="Insulin Receptors" sheetId="14" r:id="rId13"/>
    <sheet name="PV-Arteries" sheetId="15" r:id="rId14"/>
    <sheet name="PV-Veins" sheetId="16" r:id="rId15"/>
    <sheet name="PV-Lungs" sheetId="17" r:id="rId16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Density">'PV-Arteries'!$G$3</definedName>
    <definedName name="EfferentArtyGradient">'Pressure Gradients'!$D$9</definedName>
    <definedName name="F_BV_Arteries">'PV-Arteries'!$B$3</definedName>
    <definedName name="F_BV_Lungs">'PV-Arteries'!$D$3</definedName>
    <definedName name="F_BV_Veins">'PV-Arteries'!$C$3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TMP_LeftAtrium">'Blood Pressures'!$D$18</definedName>
    <definedName name="TMP_PulmonaryArtery">'Blood Pressures'!$D$15</definedName>
    <definedName name="TMP_PulmonaryCapillaries">'Blood Pressures'!$D$16</definedName>
    <definedName name="TMP_PulmonaryVeins">'Blood Pressures'!$D$17</definedName>
    <definedName name="TMP_RightAtrium">'Blood Pressures'!$D$14</definedName>
    <definedName name="TMP_SplanchnicVeins">'Blood Pressures'!$D$13</definedName>
    <definedName name="TMP_SystemicArteries">'Blood Pressures'!$D$4</definedName>
    <definedName name="TMP_SystemicVeins">'Blood Pressures'!$D$12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C19" i="18" l="1"/>
  <c r="C11" i="18"/>
  <c r="C6" i="18"/>
  <c r="C17" i="18" l="1"/>
  <c r="B16" i="18"/>
  <c r="B15" i="18"/>
  <c r="B14" i="18"/>
  <c r="B13" i="18"/>
  <c r="B12" i="18"/>
  <c r="C25" i="18"/>
  <c r="B25" i="18"/>
  <c r="E21" i="18"/>
  <c r="E20" i="18"/>
  <c r="B24" i="18"/>
  <c r="E24" i="18" s="1"/>
  <c r="B23" i="18"/>
  <c r="E23" i="18" s="1"/>
  <c r="B22" i="18"/>
  <c r="E22" i="18" s="1"/>
  <c r="B21" i="18"/>
  <c r="B20" i="18"/>
  <c r="B4" i="18"/>
  <c r="B8" i="18"/>
  <c r="C7" i="18"/>
  <c r="B7" i="18" s="1"/>
  <c r="B9" i="18" s="1"/>
  <c r="B34" i="18"/>
  <c r="B33" i="18"/>
  <c r="B32" i="18"/>
  <c r="B31" i="18"/>
  <c r="B30" i="18"/>
  <c r="B19" i="18"/>
  <c r="B11" i="18"/>
  <c r="B6" i="18"/>
  <c r="B17" i="18" l="1"/>
  <c r="C9" i="18"/>
  <c r="D18" i="6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F22" i="14" l="1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<sst xmlns="http://schemas.openxmlformats.org/spreadsheetml/2006/main" count="464" uniqueCount="230">
  <si>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</si>
  <si>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</si>
  <si>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</si>
  <si>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</si>
  <si>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</si>
  <si>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</si>
  <si>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</si>
  <si>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</si>
  <si>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</si>
  <si>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</si>
  <si>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</si>
  <si>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</si>
  <si>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</si>
  <si>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</si>
  <si>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</si>
  <si>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</si>
  <si>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</si>
  <si>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</si>
  <si>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</si>
  <si>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</si>
  <si>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</si>
  <si>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</si>
  <si>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</si>
  <si>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</si>
  <si>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</si>
  <si>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</si>
  <si>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</si>
  <si>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</si>
  <si>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</si>
  <si>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</si>
  <si>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</si>
  <si>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</si>
  <si>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</si>
  <si>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</si>
  <si>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</si>
  <si>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</si>
  <si>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</si>
  <si>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</si>
  <si>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</si>
  <si>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</si>
  <si>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</si>
  <si>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</si>
  <si>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</si>
  <si>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</si>
  <si>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</si>
  <si>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</si>
  <si>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</si>
  <si>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</si>
  <si>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</si>
  <si>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</si>
  <si>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</si>
  <si>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</si>
  <si>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</si>
  <si>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</si>
  <si>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</si>
  <si>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</si>
  <si>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</si>
  <si>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</si>
  <si>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</si>
  <si>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</si>
  <si>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</si>
  <si>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</si>
  <si>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</si>
  <si>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</si>
  <si>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</si>
  <si>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</si>
  <si>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</si>
  <si>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</si>
  <si>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</si>
  <si>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</si>
  <si>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</si>
  <si>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</si>
  <si>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</si>
  <si>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</si>
  <si>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</si>
  <si>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</si>
  <si>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</si>
  <si>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</si>
  <si>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</si>
  <si>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</si>
  <si>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</si>
  <si>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</si>
  <si>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</si>
  <si>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</si>
  <si>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</si>
  <si>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</si>
  <si>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</si>
  <si>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</si>
  <si>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</si>
  <si>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</si>
  <si>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</si>
  <si>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</si>
  <si>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</si>
  <si>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</si>
  <si>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</si>
  <si>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</si>
  <si>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</si>
  <si>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</si>
  <si>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</si>
  <si>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</si>
  <si>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</si>
  <si>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</si>
  <si>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</si>
  <si>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</si>
  <si>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</si>
  <si>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</si>
  <si>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</si>
  <si>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</si>
  <si>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</si>
  <si>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</si>
  <si>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</si>
  <si>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</si>
  <si>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</si>
  <si>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</si>
  <si>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</si>
  <si>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</si>
  <si>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</si>
  <si>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</si>
  <si>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</si>
  <si>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</si>
  <si>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</si>
  <si>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</si>
  <si>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</si>
  <si>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</si>
  <si>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</si>
  <si>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</si>
  <si>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</si>
  <si>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</si>
  <si>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</si>
  <si>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</si>
  <si>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</si>
  <si>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</si>
  <si>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</si>
  <si>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</si>
  <si>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</si>
  <si>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</si>
  <si>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</si>
  <si>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</si>
  <si>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</si>
  <si>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</si>
  <si>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</si>
  <si>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</si>
  <si>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</si>
  <si>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</si>
  <si>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</si>
  <si>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</si>
  <si>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</si>
  <si>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</si>
  <si>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</si>
  <si>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</si>
  <si>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</si>
  <si>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</si>
  <si>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</si>
  <si>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</si>
  <si>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</si>
  <si>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</si>
  <si>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</si>
  <si>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</si>
  <si>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</si>
  <si>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</si>
  <si>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</si>
  <si>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</si>
  <si>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</si>
  <si>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</si>
  <si>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</si>
  <si>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</si>
  <si>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</si>
  <si>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</si>
  <si>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</si>
  <si>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</si>
  <si>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</si>
  <si>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</si>
  <si>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</si>
  <si>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</si>
  <si>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</si>
  <si>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</si>
  <si>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</si>
  <si>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</si>
  <si>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</si>
  <si>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</si>
  <si>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</si>
  <si>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</si>
  <si>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</si>
  <si>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</si>
  <si>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</si>
  <si>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</si>
  <si>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</si>
  <si>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</si>
  <si>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</si>
  <si>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</si>
  <si>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</si>
  <si>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</si>
  <si>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</si>
  <si>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</si>
  <si>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</si>
  <si>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</si>
  <si>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</si>
  <si>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</si>
  <si>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</si>
  <si>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</si>
  <si>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</si>
  <si>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</si>
  <si>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</si>
  <si>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</si>
  <si>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</si>
  <si>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</si>
  <si>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</si>
  <si>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</si>
  <si>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</si>
  <si>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</si>
  <si>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</si>
  <si>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</si>
  <si>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</si>
  <si>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</si>
  <si>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</si>
  <si>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</si>
  <si>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</si>
  <si>
    <t>Compartments</t>
  </si>
  <si>
    <t>Veins</t>
  </si>
  <si>
    <t>Sequestered</t>
  </si>
  <si>
    <t>Artery</t>
  </si>
  <si>
    <t>Capillaries</t>
  </si>
  <si>
    <t>Peripheral</t>
  </si>
  <si>
    <t>Caronary Sinus</t>
  </si>
  <si>
    <t>Checksum</t>
  </si>
  <si>
    <t>Blood Flow ====</t>
  </si>
  <si>
    <t>Veins ========</t>
  </si>
  <si>
    <t>Lungs ========</t>
  </si>
  <si>
    <t>Arteries ======</t>
  </si>
  <si>
    <t>V0-F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</si>
</sst>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D3" sqref="D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20" sqref="C20"/>
    </sheetView>
  </sheetViews>
  <sheetFormatPr defaultRowHeight="15" x14ac:dyDescent="0.25"/>
  <cols>
    <col min="1" max="1" width="14.85546875" customWidth="1"/>
  </cols>
  <sheetData>
    <row r="1" spans="1:6" x14ac:dyDescent="0.25">
      <c r="A1" t="s">
        <v>217</v>
      </c>
    </row>
    <row r="3" spans="1:6" x14ac:dyDescent="0.25">
      <c r="A3" t="s">
        <v>136</v>
      </c>
      <c r="B3" s="1"/>
      <c r="C3" t="s">
        <v>106</v>
      </c>
      <c r="D3" t="s">
        <v>229</v>
      </c>
      <c r="E3" t="s">
        <v>196</v>
      </c>
      <c r="F3" t="s">
        <v>78</v>
      </c>
    </row>
    <row r="4" spans="1:6" x14ac:dyDescent="0.25">
      <c r="A4" t="s">
        <v>32</v>
      </c>
      <c r="B4" s="1">
        <f>BloodVolume_Male</f>
        <v>5407.95</v>
      </c>
    </row>
    <row r="6" spans="1:6" x14ac:dyDescent="0.25">
      <c r="A6" t="s">
        <v>228</v>
      </c>
      <c r="B6" s="1">
        <f>BloodVolume_Male_Arteries</f>
        <v>973.43099999999993</v>
      </c>
      <c r="C6">
        <f>F_BV_Arteries</f>
        <v>0.18</v>
      </c>
    </row>
    <row r="7" spans="1:6" x14ac:dyDescent="0.25">
      <c r="A7" t="s">
        <v>93</v>
      </c>
      <c r="B7" s="1">
        <f>C7*B6</f>
        <v>924.7594499999999</v>
      </c>
      <c r="C7">
        <f>1-C8</f>
        <v>0.95</v>
      </c>
    </row>
    <row r="8" spans="1:6" x14ac:dyDescent="0.25">
      <c r="A8" t="s">
        <v>219</v>
      </c>
      <c r="B8" s="1">
        <f>C8*B6</f>
        <v>48.671549999999996</v>
      </c>
      <c r="C8">
        <v>0.05</v>
      </c>
    </row>
    <row r="9" spans="1:6" x14ac:dyDescent="0.25">
      <c r="A9" t="s">
        <v>224</v>
      </c>
      <c r="B9" s="1">
        <f>SUM(B7:B8)</f>
        <v>973.43099999999993</v>
      </c>
      <c r="C9">
        <f>SUM(C7:C8)</f>
        <v>1</v>
      </c>
    </row>
    <row r="11" spans="1:6" x14ac:dyDescent="0.25">
      <c r="A11" t="s">
        <v>226</v>
      </c>
      <c r="B11" s="1">
        <f>BloodVolume_Male_Veins</f>
        <v>3623.3265000000001</v>
      </c>
      <c r="C11">
        <f>F_BV_Veins</f>
        <v>0.67</v>
      </c>
    </row>
    <row r="12" spans="1:6" x14ac:dyDescent="0.25">
      <c r="A12" t="s">
        <v>93</v>
      </c>
      <c r="B12" s="1">
        <f>C12*B11</f>
        <v>2311.682307</v>
      </c>
      <c r="C12">
        <v>0.63800000000000001</v>
      </c>
      <c r="D12">
        <v>0.5</v>
      </c>
    </row>
    <row r="13" spans="1:6" x14ac:dyDescent="0.25">
      <c r="A13" t="s">
        <v>185</v>
      </c>
      <c r="B13" s="1">
        <f>C13*B11</f>
        <v>1014.5314200000001</v>
      </c>
      <c r="C13">
        <v>0.28000000000000003</v>
      </c>
      <c r="D13">
        <v>0.5</v>
      </c>
    </row>
    <row r="14" spans="1:6" x14ac:dyDescent="0.25">
      <c r="A14" t="s">
        <v>70</v>
      </c>
      <c r="B14" s="1">
        <f>C14*B11</f>
        <v>50.726571</v>
      </c>
      <c r="C14">
        <v>1.4E-2</v>
      </c>
      <c r="D14">
        <v>0</v>
      </c>
    </row>
    <row r="15" spans="1:6" x14ac:dyDescent="0.25">
      <c r="A15" t="s">
        <v>183</v>
      </c>
      <c r="B15" s="1">
        <f>C15*B11</f>
        <v>94.206489000000005</v>
      </c>
      <c r="C15">
        <v>2.5999999999999999E-2</v>
      </c>
    </row>
    <row r="16" spans="1:6" x14ac:dyDescent="0.25">
      <c r="A16" t="s">
        <v>219</v>
      </c>
      <c r="B16" s="1">
        <f>C16*B11</f>
        <v>152.17971300000002</v>
      </c>
      <c r="C16">
        <v>4.2000000000000003E-2</v>
      </c>
    </row>
    <row r="17" spans="1:5" x14ac:dyDescent="0.25">
      <c r="A17" t="s">
        <v>224</v>
      </c>
      <c r="B17" s="1">
        <f>SUM(B12:B16)</f>
        <v>3623.3265000000006</v>
      </c>
      <c r="C17">
        <f>SUM(C12:C16)</f>
        <v>1</v>
      </c>
    </row>
    <row r="19" spans="1:5" x14ac:dyDescent="0.25">
      <c r="A19" t="s">
        <v>227</v>
      </c>
      <c r="B19" s="1">
        <f>BloodVolume_Male_Lungs</f>
        <v>811.1925</v>
      </c>
      <c r="C19">
        <f>F_BV_Lungs</f>
        <v>0.15</v>
      </c>
    </row>
    <row r="20" spans="1:5" x14ac:dyDescent="0.25">
      <c r="A20" t="s">
        <v>220</v>
      </c>
      <c r="B20" s="1">
        <f>B19*C20</f>
        <v>219.02197500000003</v>
      </c>
      <c r="C20">
        <v>0.27</v>
      </c>
      <c r="D20">
        <v>0.5</v>
      </c>
      <c r="E20" s="1">
        <f>D20*B20</f>
        <v>109.51098750000001</v>
      </c>
    </row>
    <row r="21" spans="1:5" x14ac:dyDescent="0.25">
      <c r="A21" t="s">
        <v>221</v>
      </c>
      <c r="B21" s="1">
        <f>B19*C21</f>
        <v>219.02197500000003</v>
      </c>
      <c r="C21">
        <v>0.27</v>
      </c>
      <c r="D21">
        <v>0.6</v>
      </c>
      <c r="E21" s="1">
        <f>D21*B21</f>
        <v>131.413185</v>
      </c>
    </row>
    <row r="22" spans="1:5" x14ac:dyDescent="0.25">
      <c r="A22" t="s">
        <v>218</v>
      </c>
      <c r="B22" s="1">
        <f>B19*C22</f>
        <v>235.245825</v>
      </c>
      <c r="C22">
        <v>0.28999999999999998</v>
      </c>
      <c r="D22">
        <v>0.6</v>
      </c>
      <c r="E22" s="1">
        <f>D22*B22</f>
        <v>141.14749499999999</v>
      </c>
    </row>
    <row r="23" spans="1:5" x14ac:dyDescent="0.25">
      <c r="A23" t="s">
        <v>74</v>
      </c>
      <c r="B23" s="1">
        <f>B19*C23</f>
        <v>48.671549999999996</v>
      </c>
      <c r="C23">
        <v>0.06</v>
      </c>
      <c r="D23">
        <v>0</v>
      </c>
      <c r="E23" s="1">
        <f>D23*B23</f>
        <v>0</v>
      </c>
    </row>
    <row r="24" spans="1:5" x14ac:dyDescent="0.25">
      <c r="A24" t="s">
        <v>190</v>
      </c>
      <c r="B24" s="1">
        <f>B19*C24</f>
        <v>89.231174999999993</v>
      </c>
      <c r="C24">
        <v>0.11</v>
      </c>
      <c r="D24">
        <v>0</v>
      </c>
      <c r="E24" s="1">
        <f>D24*B24</f>
        <v>0</v>
      </c>
    </row>
    <row r="25" spans="1:5" x14ac:dyDescent="0.25">
      <c r="A25" t="s">
        <v>224</v>
      </c>
      <c r="B25" s="1">
        <f>SUM(B20:B24)</f>
        <v>811.19250000000011</v>
      </c>
      <c r="C25">
        <f>SUM(C20:C24)</f>
        <v>1.0000000000000002</v>
      </c>
    </row>
    <row r="27" spans="1:5" x14ac:dyDescent="0.25">
      <c r="A27" t="s">
        <v>224</v>
      </c>
    </row>
    <row r="29" spans="1:5" x14ac:dyDescent="0.25">
      <c r="A29" t="s">
        <v>225</v>
      </c>
    </row>
    <row r="30" spans="1:5" x14ac:dyDescent="0.25">
      <c r="A30" t="s">
        <v>32</v>
      </c>
      <c r="B30">
        <f>CardiacOutputMale</f>
        <v>5400</v>
      </c>
    </row>
    <row r="31" spans="1:5" x14ac:dyDescent="0.25">
      <c r="A31" t="s">
        <v>222</v>
      </c>
      <c r="B31">
        <f>SystemicVeinOutflow</f>
        <v>3834</v>
      </c>
    </row>
    <row r="32" spans="1:5" x14ac:dyDescent="0.25">
      <c r="A32" t="s">
        <v>185</v>
      </c>
      <c r="B32">
        <f>HepaticVeinOutflow</f>
        <v>1350</v>
      </c>
    </row>
    <row r="33" spans="1:2" x14ac:dyDescent="0.25">
      <c r="A33" t="s">
        <v>223</v>
      </c>
      <c r="B33">
        <f>CoronarySinusOutflow</f>
        <v>216</v>
      </c>
    </row>
    <row r="34" spans="1:2" x14ac:dyDescent="0.25">
      <c r="A34" t="s">
        <v>224</v>
      </c>
      <c r="B34">
        <f>SUM(B31:B33)</f>
        <v>5400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0" sqref="D30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112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workbookViewId="0">
      <selection activeCell="H36" sqref="H36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activeCell="B30" sqref="B30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142</vt:i4>
      </vt:variant>
    </vt:vector>
  </HeadingPairs>
  <TitlesOfParts>
    <vt:vector size="158" baseType="lpstr">
      <vt:lpstr>Body Mass</vt:lpstr>
      <vt:lpstr>Organ Mass - Male</vt:lpstr>
      <vt:lpstr>Organ Mass - Female</vt:lpstr>
      <vt:lpstr>Blood Pressures</vt:lpstr>
      <vt:lpstr>Compartments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Density</vt:lpstr>
      <vt:lpstr>EfferentArtyGradient</vt:lpstr>
      <vt:lpstr>F_BV_Arteries</vt:lpstr>
      <vt:lpstr>F_BV_Lungs</vt:lpstr>
      <vt:lpstr>F_BV_Veins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TMP_LeftAtrium</vt:lpstr>
      <vt:lpstr>TMP_PulmonaryArtery</vt:lpstr>
      <vt:lpstr>TMP_PulmonaryCapillaries</vt:lpstr>
      <vt:lpstr>TMP_PulmonaryVeins</vt:lpstr>
      <vt:lpstr>TMP_RightAtrium</vt:lpstr>
      <vt:lpstr>TMP_SplanchnicVeins</vt:lpstr>
      <vt:lpstr>TMP_SystemicArteries</vt:lpstr>
      <vt:lpstr>TMP_SystemicVeins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2013-02-17T18:52:49Z</cp:lastPrinted>
  <dcterms:created xsi:type="dcterms:W3CDTF">2012-02-04T15:43:29Z</dcterms:created>
  <dcterms:modified xsi:type="dcterms:W3CDTF">2013-02-18T21:54:11Z</dcterms:modified>
</cp:coreProperties>
</file>