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F34"/>
  <c r="AB26" s="1"/>
  <c r="E34"/>
  <c r="AA26" s="1"/>
  <c r="D34"/>
  <c r="Z26" s="1"/>
  <c r="C34"/>
  <c r="Y26" s="1"/>
  <c r="B34"/>
  <c r="X26" s="1"/>
  <c r="X24"/>
  <c r="Y24"/>
  <c r="Z24"/>
  <c r="AA24"/>
  <c r="AB24"/>
  <c r="AC24"/>
  <c r="X25"/>
  <c r="Y25"/>
  <c r="Z25"/>
  <c r="AA25"/>
  <c r="AB25"/>
  <c r="AC25"/>
  <c r="AC26"/>
  <c r="Y23"/>
  <c r="Z23"/>
  <c r="AA23"/>
  <c r="AB23"/>
  <c r="AC23"/>
  <c r="G31"/>
  <c r="F31"/>
  <c r="E31"/>
  <c r="D31"/>
  <c r="C31"/>
  <c r="B31"/>
  <c r="X23" s="1"/>
  <c r="X5"/>
  <c r="Y5"/>
  <c r="Z5"/>
  <c r="X6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Y4"/>
  <c r="Z4"/>
  <c r="X4"/>
</calcChain>
</file>

<file path=xl/sharedStrings.xml><?xml version="1.0" encoding="utf-8"?>
<sst xmlns="http://schemas.openxmlformats.org/spreadsheetml/2006/main" count="124" uniqueCount="42">
  <si>
    <t>Time</t>
  </si>
  <si>
    <t>Min</t>
  </si>
  <si>
    <t>Day</t>
  </si>
  <si>
    <t>Month</t>
  </si>
  <si>
    <t>Arterial pO2</t>
  </si>
  <si>
    <t>Arterial [O2]</t>
  </si>
  <si>
    <t>Venous pO2</t>
  </si>
  <si>
    <t>Venous [O2]</t>
  </si>
  <si>
    <t>Blood Pressure</t>
  </si>
  <si>
    <t>Cardiac Output</t>
  </si>
  <si>
    <t>Heart Rate</t>
  </si>
  <si>
    <t>Stroke Volume</t>
  </si>
  <si>
    <t>Symp. Nerves</t>
  </si>
  <si>
    <t>Plasma Renin</t>
  </si>
  <si>
    <t>Na+ Excretion</t>
  </si>
  <si>
    <t>Erythropoietin</t>
  </si>
  <si>
    <t>Blood Volume</t>
  </si>
  <si>
    <t>Red Cell Volume</t>
  </si>
  <si>
    <t>Plasma Volume</t>
  </si>
  <si>
    <t>Hematocrit</t>
  </si>
  <si>
    <t>0’</t>
  </si>
  <si>
    <t>1’</t>
  </si>
  <si>
    <t>2’</t>
  </si>
  <si>
    <t>3’</t>
  </si>
  <si>
    <t>4’</t>
  </si>
  <si>
    <t>5’</t>
  </si>
  <si>
    <t>Speed</t>
  </si>
  <si>
    <t>Grade</t>
  </si>
  <si>
    <t>Elapsed Time (Min)</t>
  </si>
  <si>
    <t>Distance Traveled (Ft)</t>
  </si>
  <si>
    <t>Shunt (mL/Min)</t>
  </si>
  <si>
    <t>Shunt (%CO)</t>
  </si>
  <si>
    <t>Art. pO2 (% Norm)</t>
  </si>
  <si>
    <t>***No reset used between the first chart and exercise and heart rate at 0 taken with patient standing.</t>
  </si>
  <si>
    <t>These values taken after 10 minutes</t>
  </si>
  <si>
    <t>QCP</t>
  </si>
  <si>
    <t>HumMod</t>
  </si>
  <si>
    <t>***HumMod crashes long before the month due to a math error that involves dividing by zero</t>
  </si>
  <si>
    <t>I didn't run this because until HumMod can run for the full month this wont be an acurate comparison between QCP and HumMod since this info was run for a month in QCP</t>
  </si>
  <si>
    <t>Ran simulation for 10 minutes before recording these values</t>
  </si>
  <si>
    <t>% Difference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</si>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</sst>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9" fontId="1" fillId="0" borderId="6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0" fontId="1" fillId="2" borderId="0" xfId="0" applyFont="1" applyFill="1" applyAlignment="1">
      <alignment horizontal="left" indent="5"/>
    </xf>
    <xf numFmtId="0" fontId="0" fillId="2" borderId="0" xfId="0" applyFill="1"/>
    <xf numFmtId="0" fontId="1" fillId="0" borderId="3" xfId="0" applyFont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0" xfId="0" applyFont="1" applyFill="1" applyAlignment="1">
      <alignment horizontal="left" indent="10"/>
    </xf>
    <xf numFmtId="0" fontId="1" fillId="0" borderId="6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9" fontId="0" fillId="0" borderId="1" xfId="1" applyFont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abSelected="1" topLeftCell="L1" workbookViewId="0">
      <selection activeCell="R4" sqref="R4"/>
    </sheetView>
  </sheetViews>
  <sheetFormatPr defaultRowHeight="15"/>
  <cols>
    <col min="1" max="1" width="15.140625" customWidth="1"/>
    <col min="2" max="2" width="12.140625" customWidth="1"/>
    <col min="3" max="3" width="11.5703125" customWidth="1"/>
    <col min="4" max="4" width="12.140625" customWidth="1"/>
    <col min="5" max="5" width="12.5703125" customWidth="1"/>
  </cols>
  <sheetData>
    <row r="1" spans="1:27" ht="15.75" thickBot="1">
      <c r="A1" s="17" t="s">
        <v>0</v>
      </c>
      <c r="B1" s="2">
        <v>0</v>
      </c>
      <c r="C1" s="2">
        <v>10</v>
      </c>
      <c r="D1" s="2">
        <v>1</v>
      </c>
      <c r="E1" s="2">
        <v>1</v>
      </c>
      <c r="F1" t="s">
        <v>35</v>
      </c>
      <c r="K1" t="s">
        <v>36</v>
      </c>
      <c r="W1" t="s">
        <v>40</v>
      </c>
    </row>
    <row r="2" spans="1:27" ht="15.75" thickBot="1">
      <c r="A2" s="18"/>
      <c r="B2" s="3" t="s">
        <v>1</v>
      </c>
      <c r="C2" s="3" t="s">
        <v>1</v>
      </c>
      <c r="D2" s="3" t="s">
        <v>2</v>
      </c>
      <c r="E2" s="3" t="s">
        <v>3</v>
      </c>
      <c r="K2" s="17" t="s">
        <v>0</v>
      </c>
      <c r="L2" s="2">
        <v>0</v>
      </c>
      <c r="M2" s="2">
        <v>10</v>
      </c>
      <c r="N2" s="2">
        <v>1</v>
      </c>
      <c r="O2" s="2">
        <v>1</v>
      </c>
      <c r="W2" s="21" t="s">
        <v>0</v>
      </c>
      <c r="X2" s="19">
        <v>0</v>
      </c>
      <c r="Y2" s="19">
        <v>10</v>
      </c>
      <c r="Z2" s="19">
        <v>1</v>
      </c>
      <c r="AA2" s="19">
        <v>1</v>
      </c>
    </row>
    <row r="3" spans="1:27" ht="15.75" thickBot="1">
      <c r="A3" s="4" t="s">
        <v>4</v>
      </c>
      <c r="B3" s="5">
        <v>91</v>
      </c>
      <c r="C3" s="5">
        <v>52</v>
      </c>
      <c r="D3" s="5">
        <v>53</v>
      </c>
      <c r="E3" s="5">
        <v>47</v>
      </c>
      <c r="K3" s="18"/>
      <c r="L3" s="3" t="s">
        <v>1</v>
      </c>
      <c r="M3" s="3" t="s">
        <v>1</v>
      </c>
      <c r="N3" s="3" t="s">
        <v>2</v>
      </c>
      <c r="O3" s="3" t="s">
        <v>3</v>
      </c>
      <c r="W3" s="21"/>
      <c r="X3" s="19" t="s">
        <v>1</v>
      </c>
      <c r="Y3" s="19" t="s">
        <v>1</v>
      </c>
      <c r="Z3" s="19" t="s">
        <v>2</v>
      </c>
      <c r="AA3" s="19" t="s">
        <v>3</v>
      </c>
    </row>
    <row r="4" spans="1:27" ht="30.75" thickBot="1">
      <c r="A4" s="4" t="s">
        <v>5</v>
      </c>
      <c r="B4" s="5">
        <v>0.2</v>
      </c>
      <c r="C4" s="5">
        <v>0.18</v>
      </c>
      <c r="D4" s="5">
        <v>0.18</v>
      </c>
      <c r="E4" s="5">
        <v>0.23</v>
      </c>
      <c r="K4" s="13" t="s">
        <v>4</v>
      </c>
      <c r="L4" s="5">
        <v>93</v>
      </c>
      <c r="M4" s="5">
        <v>49</v>
      </c>
      <c r="N4" s="5">
        <v>40</v>
      </c>
      <c r="O4" s="5"/>
      <c r="W4" s="7" t="s">
        <v>4</v>
      </c>
      <c r="X4" s="20">
        <f>ABS((B3-L4)/B3)</f>
        <v>2.197802197802198E-2</v>
      </c>
      <c r="Y4" s="20">
        <f t="shared" ref="Y4:Z4" si="0">ABS((C3-M4)/C3)</f>
        <v>5.7692307692307696E-2</v>
      </c>
      <c r="Z4" s="20">
        <f t="shared" si="0"/>
        <v>0.24528301886792453</v>
      </c>
      <c r="AA4" s="22" t="s">
        <v>41</v>
      </c>
    </row>
    <row r="5" spans="1:27" ht="30.75" thickBot="1">
      <c r="A5" s="4" t="s">
        <v>6</v>
      </c>
      <c r="B5" s="5">
        <v>41</v>
      </c>
      <c r="C5" s="5">
        <v>33</v>
      </c>
      <c r="D5" s="5">
        <v>33</v>
      </c>
      <c r="E5" s="5">
        <v>33</v>
      </c>
      <c r="K5" s="13" t="s">
        <v>5</v>
      </c>
      <c r="L5" s="5">
        <v>0.192</v>
      </c>
      <c r="M5" s="5">
        <v>0.17399999999999999</v>
      </c>
      <c r="N5" s="5">
        <v>0.183</v>
      </c>
      <c r="O5" s="5"/>
      <c r="W5" s="7" t="s">
        <v>5</v>
      </c>
      <c r="X5" s="20">
        <f t="shared" ref="X5:X19" si="1">ABS((B4-L5)/B4)</f>
        <v>4.0000000000000036E-2</v>
      </c>
      <c r="Y5" s="20">
        <f t="shared" ref="Y5:Y19" si="2">ABS((C4-M5)/C4)</f>
        <v>3.3333333333333368E-2</v>
      </c>
      <c r="Z5" s="20">
        <f t="shared" ref="Z5:Z19" si="3">ABS((D4-N5)/D4)</f>
        <v>1.6666666666666684E-2</v>
      </c>
      <c r="AA5" s="22" t="s">
        <v>41</v>
      </c>
    </row>
    <row r="6" spans="1:27" ht="30.75" thickBot="1">
      <c r="A6" s="4" t="s">
        <v>7</v>
      </c>
      <c r="B6" s="5">
        <v>0.15</v>
      </c>
      <c r="C6" s="5">
        <v>0.13</v>
      </c>
      <c r="D6" s="5">
        <v>0.14000000000000001</v>
      </c>
      <c r="E6" s="5">
        <v>0.18</v>
      </c>
      <c r="K6" s="13" t="s">
        <v>6</v>
      </c>
      <c r="L6" s="5">
        <v>42</v>
      </c>
      <c r="M6" s="5">
        <v>32</v>
      </c>
      <c r="N6" s="5">
        <v>29</v>
      </c>
      <c r="O6" s="5"/>
      <c r="W6" s="7" t="s">
        <v>6</v>
      </c>
      <c r="X6" s="20">
        <f t="shared" si="1"/>
        <v>2.4390243902439025E-2</v>
      </c>
      <c r="Y6" s="20">
        <f t="shared" si="2"/>
        <v>3.0303030303030304E-2</v>
      </c>
      <c r="Z6" s="20">
        <f t="shared" si="3"/>
        <v>0.12121212121212122</v>
      </c>
      <c r="AA6" s="22" t="s">
        <v>41</v>
      </c>
    </row>
    <row r="7" spans="1:27" ht="30.75" thickBot="1">
      <c r="A7" s="4" t="s">
        <v>8</v>
      </c>
      <c r="B7" s="5">
        <v>97</v>
      </c>
      <c r="C7" s="5">
        <v>99</v>
      </c>
      <c r="D7" s="5">
        <v>104</v>
      </c>
      <c r="E7" s="5">
        <v>117</v>
      </c>
      <c r="K7" s="13" t="s">
        <v>7</v>
      </c>
      <c r="L7" s="5">
        <v>0.15</v>
      </c>
      <c r="M7" s="5">
        <v>0.13200000000000001</v>
      </c>
      <c r="N7" s="5">
        <v>0.15</v>
      </c>
      <c r="O7" s="5"/>
      <c r="W7" s="7" t="s">
        <v>7</v>
      </c>
      <c r="X7" s="20">
        <f t="shared" si="1"/>
        <v>0</v>
      </c>
      <c r="Y7" s="20">
        <f t="shared" si="2"/>
        <v>1.5384615384615398E-2</v>
      </c>
      <c r="Z7" s="20">
        <f t="shared" si="3"/>
        <v>7.1428571428571286E-2</v>
      </c>
      <c r="AA7" s="22" t="s">
        <v>41</v>
      </c>
    </row>
    <row r="8" spans="1:27" ht="45.75" thickBot="1">
      <c r="A8" s="4" t="s">
        <v>9</v>
      </c>
      <c r="B8" s="5">
        <v>5346</v>
      </c>
      <c r="C8" s="5">
        <v>5604</v>
      </c>
      <c r="D8" s="5">
        <v>5694</v>
      </c>
      <c r="E8" s="5">
        <v>4570</v>
      </c>
      <c r="K8" s="13" t="s">
        <v>8</v>
      </c>
      <c r="L8" s="5">
        <v>97</v>
      </c>
      <c r="M8" s="5">
        <v>95</v>
      </c>
      <c r="N8" s="5">
        <v>83</v>
      </c>
      <c r="O8" s="5"/>
      <c r="W8" s="7" t="s">
        <v>8</v>
      </c>
      <c r="X8" s="20">
        <f t="shared" si="1"/>
        <v>0</v>
      </c>
      <c r="Y8" s="20">
        <f t="shared" si="2"/>
        <v>4.0404040404040407E-2</v>
      </c>
      <c r="Z8" s="20">
        <f t="shared" si="3"/>
        <v>0.20192307692307693</v>
      </c>
      <c r="AA8" s="22" t="s">
        <v>41</v>
      </c>
    </row>
    <row r="9" spans="1:27" ht="45.75" thickBot="1">
      <c r="A9" s="4" t="s">
        <v>10</v>
      </c>
      <c r="B9" s="5">
        <v>72</v>
      </c>
      <c r="C9" s="5">
        <v>75</v>
      </c>
      <c r="D9" s="5">
        <v>79</v>
      </c>
      <c r="E9" s="5">
        <v>78</v>
      </c>
      <c r="K9" s="13" t="s">
        <v>9</v>
      </c>
      <c r="L9" s="5">
        <v>5468</v>
      </c>
      <c r="M9" s="5">
        <v>5614</v>
      </c>
      <c r="N9" s="5">
        <v>5266</v>
      </c>
      <c r="O9" s="5"/>
      <c r="W9" s="7" t="s">
        <v>9</v>
      </c>
      <c r="X9" s="20">
        <f t="shared" si="1"/>
        <v>2.2820800598578377E-2</v>
      </c>
      <c r="Y9" s="20">
        <f t="shared" si="2"/>
        <v>1.7844396859386152E-3</v>
      </c>
      <c r="Z9" s="20">
        <f t="shared" si="3"/>
        <v>7.5166842290129959E-2</v>
      </c>
      <c r="AA9" s="22" t="s">
        <v>41</v>
      </c>
    </row>
    <row r="10" spans="1:27" ht="30.75" thickBot="1">
      <c r="A10" s="4" t="s">
        <v>11</v>
      </c>
      <c r="B10" s="5">
        <v>75</v>
      </c>
      <c r="C10" s="5">
        <v>75</v>
      </c>
      <c r="D10" s="5">
        <v>72</v>
      </c>
      <c r="E10" s="5">
        <v>58</v>
      </c>
      <c r="K10" s="13" t="s">
        <v>10</v>
      </c>
      <c r="L10" s="5">
        <v>72</v>
      </c>
      <c r="M10" s="5">
        <v>72</v>
      </c>
      <c r="N10" s="5">
        <v>72</v>
      </c>
      <c r="O10" s="5"/>
      <c r="W10" s="7" t="s">
        <v>10</v>
      </c>
      <c r="X10" s="20">
        <f t="shared" si="1"/>
        <v>0</v>
      </c>
      <c r="Y10" s="20">
        <f t="shared" si="2"/>
        <v>0.04</v>
      </c>
      <c r="Z10" s="20">
        <f t="shared" si="3"/>
        <v>8.8607594936708861E-2</v>
      </c>
      <c r="AA10" s="22" t="s">
        <v>41</v>
      </c>
    </row>
    <row r="11" spans="1:27" ht="30.75" thickBot="1">
      <c r="A11" s="4" t="s">
        <v>12</v>
      </c>
      <c r="B11" s="5">
        <v>1.5</v>
      </c>
      <c r="C11" s="5">
        <v>1.7</v>
      </c>
      <c r="D11" s="5">
        <v>1.8</v>
      </c>
      <c r="E11" s="5">
        <v>1.8</v>
      </c>
      <c r="K11" s="13" t="s">
        <v>11</v>
      </c>
      <c r="L11" s="5">
        <v>76</v>
      </c>
      <c r="M11" s="5">
        <v>77</v>
      </c>
      <c r="N11" s="5">
        <v>73</v>
      </c>
      <c r="O11" s="5"/>
      <c r="W11" s="7" t="s">
        <v>11</v>
      </c>
      <c r="X11" s="20">
        <f t="shared" si="1"/>
        <v>1.3333333333333334E-2</v>
      </c>
      <c r="Y11" s="20">
        <f t="shared" si="2"/>
        <v>2.6666666666666668E-2</v>
      </c>
      <c r="Z11" s="20">
        <f t="shared" si="3"/>
        <v>1.3888888888888888E-2</v>
      </c>
      <c r="AA11" s="22" t="s">
        <v>41</v>
      </c>
    </row>
    <row r="12" spans="1:27" ht="30.75" thickBot="1">
      <c r="A12" s="4" t="s">
        <v>13</v>
      </c>
      <c r="B12" s="5">
        <v>2</v>
      </c>
      <c r="C12" s="5">
        <v>2</v>
      </c>
      <c r="D12" s="5">
        <v>2</v>
      </c>
      <c r="E12" s="5">
        <v>3.3</v>
      </c>
      <c r="K12" s="13" t="s">
        <v>12</v>
      </c>
      <c r="L12" s="5">
        <v>1.5</v>
      </c>
      <c r="M12" s="5">
        <v>1.52</v>
      </c>
      <c r="N12" s="5">
        <v>1.57</v>
      </c>
      <c r="O12" s="5"/>
      <c r="W12" s="7" t="s">
        <v>12</v>
      </c>
      <c r="X12" s="20">
        <f t="shared" si="1"/>
        <v>0</v>
      </c>
      <c r="Y12" s="20">
        <f t="shared" si="2"/>
        <v>0.10588235294117644</v>
      </c>
      <c r="Z12" s="20">
        <f t="shared" si="3"/>
        <v>0.12777777777777777</v>
      </c>
      <c r="AA12" s="22" t="s">
        <v>41</v>
      </c>
    </row>
    <row r="13" spans="1:27" ht="30.75" thickBot="1">
      <c r="A13" s="4" t="s">
        <v>14</v>
      </c>
      <c r="B13" s="5">
        <v>0.12</v>
      </c>
      <c r="C13" s="5">
        <v>0.13</v>
      </c>
      <c r="D13" s="5">
        <v>0.15</v>
      </c>
      <c r="E13" s="5">
        <v>0.13</v>
      </c>
      <c r="K13" s="13" t="s">
        <v>13</v>
      </c>
      <c r="L13" s="5">
        <v>2.2000000000000002</v>
      </c>
      <c r="M13" s="5">
        <v>2.2000000000000002</v>
      </c>
      <c r="N13" s="5">
        <v>1.1000000000000001</v>
      </c>
      <c r="O13" s="5"/>
      <c r="W13" s="7" t="s">
        <v>13</v>
      </c>
      <c r="X13" s="20">
        <f t="shared" si="1"/>
        <v>0.10000000000000009</v>
      </c>
      <c r="Y13" s="20">
        <f t="shared" si="2"/>
        <v>0.10000000000000009</v>
      </c>
      <c r="Z13" s="20">
        <f t="shared" si="3"/>
        <v>0.44999999999999996</v>
      </c>
      <c r="AA13" s="22" t="s">
        <v>41</v>
      </c>
    </row>
    <row r="14" spans="1:27" ht="45.75" thickBot="1">
      <c r="A14" s="4" t="s">
        <v>15</v>
      </c>
      <c r="B14" s="5">
        <v>21</v>
      </c>
      <c r="C14" s="5">
        <v>255</v>
      </c>
      <c r="D14" s="5">
        <v>6148</v>
      </c>
      <c r="E14" s="5">
        <v>322</v>
      </c>
      <c r="K14" s="13" t="s">
        <v>14</v>
      </c>
      <c r="L14" s="5">
        <v>0.123</v>
      </c>
      <c r="M14" s="5">
        <v>0.11799999999999999</v>
      </c>
      <c r="N14" s="5">
        <v>0.97399999999999998</v>
      </c>
      <c r="O14" s="5"/>
      <c r="W14" s="7" t="s">
        <v>14</v>
      </c>
      <c r="X14" s="20">
        <f t="shared" si="1"/>
        <v>2.5000000000000022E-2</v>
      </c>
      <c r="Y14" s="20">
        <f t="shared" si="2"/>
        <v>9.2307692307692382E-2</v>
      </c>
      <c r="Z14" s="20">
        <f t="shared" si="3"/>
        <v>5.4933333333333332</v>
      </c>
      <c r="AA14" s="22" t="s">
        <v>41</v>
      </c>
    </row>
    <row r="15" spans="1:27" ht="30.75" thickBot="1">
      <c r="A15" s="4" t="s">
        <v>16</v>
      </c>
      <c r="B15" s="5">
        <v>5413</v>
      </c>
      <c r="C15" s="5">
        <v>5413</v>
      </c>
      <c r="D15" s="5">
        <v>5391</v>
      </c>
      <c r="E15" s="5">
        <v>5769</v>
      </c>
      <c r="K15" s="13" t="s">
        <v>15</v>
      </c>
      <c r="L15" s="5">
        <v>18.600000000000001</v>
      </c>
      <c r="M15" s="5">
        <v>263.7</v>
      </c>
      <c r="N15" s="5">
        <v>493.5</v>
      </c>
      <c r="O15" s="5"/>
      <c r="W15" s="7" t="s">
        <v>15</v>
      </c>
      <c r="X15" s="20">
        <f t="shared" si="1"/>
        <v>0.11428571428571421</v>
      </c>
      <c r="Y15" s="20">
        <f t="shared" si="2"/>
        <v>3.4117647058823482E-2</v>
      </c>
      <c r="Z15" s="20">
        <f t="shared" si="3"/>
        <v>0.91972999349381912</v>
      </c>
      <c r="AA15" s="22" t="s">
        <v>41</v>
      </c>
    </row>
    <row r="16" spans="1:27" ht="30.75" thickBot="1">
      <c r="A16" s="4" t="s">
        <v>17</v>
      </c>
      <c r="B16" s="5">
        <v>2451</v>
      </c>
      <c r="C16" s="5">
        <v>2451</v>
      </c>
      <c r="D16" s="5">
        <v>2459</v>
      </c>
      <c r="E16" s="5">
        <v>3533</v>
      </c>
      <c r="K16" s="13" t="s">
        <v>16</v>
      </c>
      <c r="L16" s="5">
        <v>5421</v>
      </c>
      <c r="M16" s="5">
        <v>5424</v>
      </c>
      <c r="N16" s="5">
        <v>5257</v>
      </c>
      <c r="O16" s="5"/>
      <c r="W16" s="7" t="s">
        <v>16</v>
      </c>
      <c r="X16" s="20">
        <f t="shared" si="1"/>
        <v>1.4779235174579716E-3</v>
      </c>
      <c r="Y16" s="20">
        <f t="shared" si="2"/>
        <v>2.032144836504711E-3</v>
      </c>
      <c r="Z16" s="20">
        <f t="shared" si="3"/>
        <v>2.4856241884622519E-2</v>
      </c>
      <c r="AA16" s="22" t="s">
        <v>41</v>
      </c>
    </row>
    <row r="17" spans="1:29" ht="45.75" thickBot="1">
      <c r="A17" s="4" t="s">
        <v>18</v>
      </c>
      <c r="B17" s="5">
        <v>2962</v>
      </c>
      <c r="C17" s="5">
        <v>2962</v>
      </c>
      <c r="D17" s="5">
        <v>2963</v>
      </c>
      <c r="E17" s="5">
        <v>2236</v>
      </c>
      <c r="K17" s="13" t="s">
        <v>17</v>
      </c>
      <c r="L17" s="5">
        <v>2340</v>
      </c>
      <c r="M17" s="5">
        <v>2340</v>
      </c>
      <c r="N17" s="5">
        <v>2349</v>
      </c>
      <c r="O17" s="5"/>
      <c r="W17" s="7" t="s">
        <v>17</v>
      </c>
      <c r="X17" s="20">
        <f t="shared" si="1"/>
        <v>4.528763769889841E-2</v>
      </c>
      <c r="Y17" s="20">
        <f t="shared" si="2"/>
        <v>4.528763769889841E-2</v>
      </c>
      <c r="Z17" s="20">
        <f t="shared" si="3"/>
        <v>4.4733631557543715E-2</v>
      </c>
      <c r="AA17" s="22" t="s">
        <v>41</v>
      </c>
    </row>
    <row r="18" spans="1:29" ht="30.75" thickBot="1">
      <c r="A18" s="4" t="s">
        <v>19</v>
      </c>
      <c r="B18" s="5">
        <v>45</v>
      </c>
      <c r="C18" s="5">
        <v>45</v>
      </c>
      <c r="D18" s="5">
        <v>46</v>
      </c>
      <c r="E18" s="5">
        <v>61</v>
      </c>
      <c r="K18" s="13" t="s">
        <v>18</v>
      </c>
      <c r="L18" s="5">
        <v>3081</v>
      </c>
      <c r="M18" s="5">
        <v>3084</v>
      </c>
      <c r="N18" s="5">
        <v>2908</v>
      </c>
      <c r="O18" s="5"/>
      <c r="W18" s="7" t="s">
        <v>18</v>
      </c>
      <c r="X18" s="20">
        <f t="shared" si="1"/>
        <v>4.0175557056043212E-2</v>
      </c>
      <c r="Y18" s="20">
        <f t="shared" si="2"/>
        <v>4.1188386225523295E-2</v>
      </c>
      <c r="Z18" s="20">
        <f t="shared" si="3"/>
        <v>1.8562267971650354E-2</v>
      </c>
      <c r="AA18" s="22" t="s">
        <v>41</v>
      </c>
    </row>
    <row r="19" spans="1:29" ht="30.75" thickBot="1">
      <c r="K19" s="13" t="s">
        <v>19</v>
      </c>
      <c r="L19" s="5">
        <v>43</v>
      </c>
      <c r="M19" s="5">
        <v>43</v>
      </c>
      <c r="N19" s="5">
        <v>45</v>
      </c>
      <c r="O19" s="5"/>
      <c r="W19" s="7" t="s">
        <v>19</v>
      </c>
      <c r="X19" s="20">
        <f t="shared" si="1"/>
        <v>4.4444444444444446E-2</v>
      </c>
      <c r="Y19" s="20">
        <f t="shared" si="2"/>
        <v>4.4444444444444446E-2</v>
      </c>
      <c r="Z19" s="20">
        <f t="shared" si="3"/>
        <v>2.1739130434782608E-2</v>
      </c>
      <c r="AA19" s="22" t="s">
        <v>41</v>
      </c>
    </row>
    <row r="20" spans="1:29" ht="15.75" thickBot="1">
      <c r="A20" s="7" t="s">
        <v>0</v>
      </c>
      <c r="B20" s="8" t="s">
        <v>20</v>
      </c>
      <c r="C20" s="8" t="s">
        <v>21</v>
      </c>
      <c r="D20" s="8" t="s">
        <v>22</v>
      </c>
      <c r="E20" s="8" t="s">
        <v>23</v>
      </c>
      <c r="F20" s="8" t="s">
        <v>24</v>
      </c>
      <c r="G20" s="8" t="s">
        <v>25</v>
      </c>
    </row>
    <row r="21" spans="1:29" ht="16.5" thickBot="1">
      <c r="A21" s="6" t="s">
        <v>26</v>
      </c>
      <c r="B21" s="3">
        <v>0</v>
      </c>
      <c r="C21" s="3">
        <v>6</v>
      </c>
      <c r="D21" s="3">
        <v>6</v>
      </c>
      <c r="E21" s="3">
        <v>6</v>
      </c>
      <c r="F21" s="3">
        <v>6</v>
      </c>
      <c r="G21" s="3">
        <v>6</v>
      </c>
      <c r="K21" s="11" t="s">
        <v>37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9" ht="45.75" thickBot="1">
      <c r="A22" s="6" t="s">
        <v>27</v>
      </c>
      <c r="B22" s="9">
        <v>0</v>
      </c>
      <c r="C22" s="9">
        <v>0</v>
      </c>
      <c r="D22" s="9">
        <v>0.02</v>
      </c>
      <c r="E22" s="9">
        <v>0.04</v>
      </c>
      <c r="F22" s="9">
        <v>0.06</v>
      </c>
      <c r="G22" s="9">
        <v>0.08</v>
      </c>
      <c r="W22" s="7" t="s">
        <v>30</v>
      </c>
      <c r="X22" s="19">
        <v>500</v>
      </c>
      <c r="Y22" s="19">
        <v>1000</v>
      </c>
      <c r="Z22" s="19">
        <v>1500</v>
      </c>
      <c r="AA22" s="19">
        <v>2000</v>
      </c>
      <c r="AB22" s="19">
        <v>2500</v>
      </c>
      <c r="AC22" s="19">
        <v>3000</v>
      </c>
    </row>
    <row r="23" spans="1:29" ht="30.75" thickBot="1">
      <c r="A23" s="6" t="s">
        <v>10</v>
      </c>
      <c r="B23" s="5">
        <v>99</v>
      </c>
      <c r="C23" s="5">
        <v>124</v>
      </c>
      <c r="D23" s="5">
        <v>136</v>
      </c>
      <c r="E23" s="5">
        <v>145</v>
      </c>
      <c r="F23" s="5">
        <v>157</v>
      </c>
      <c r="G23" s="5">
        <v>176</v>
      </c>
      <c r="W23" s="7" t="s">
        <v>31</v>
      </c>
      <c r="X23" s="20">
        <f>ABS((B31-L32)/B31)</f>
        <v>2.1390374331550728E-2</v>
      </c>
      <c r="Y23" s="20">
        <f t="shared" ref="Y23:AC23" si="4">ABS((C31-M32)/C31)</f>
        <v>1.8240343347639475E-2</v>
      </c>
      <c r="Z23" s="20">
        <f t="shared" si="4"/>
        <v>1.3728323699421929E-2</v>
      </c>
      <c r="AA23" s="20">
        <f t="shared" si="4"/>
        <v>6.4371676462357669E-3</v>
      </c>
      <c r="AB23" s="20">
        <f t="shared" si="4"/>
        <v>1.8548955153792117E-2</v>
      </c>
      <c r="AC23" s="20">
        <f t="shared" si="4"/>
        <v>1.4790468364831529E-2</v>
      </c>
    </row>
    <row r="24" spans="1:29" ht="30.75" thickBot="1">
      <c r="K24" s="7" t="s">
        <v>0</v>
      </c>
      <c r="L24" s="8" t="s">
        <v>20</v>
      </c>
      <c r="M24" s="8" t="s">
        <v>21</v>
      </c>
      <c r="N24" s="8" t="s">
        <v>22</v>
      </c>
      <c r="O24" s="8" t="s">
        <v>23</v>
      </c>
      <c r="P24" s="8" t="s">
        <v>24</v>
      </c>
      <c r="Q24" s="8" t="s">
        <v>25</v>
      </c>
      <c r="W24" s="7" t="s">
        <v>5</v>
      </c>
      <c r="X24" s="20">
        <f t="shared" ref="X24:X26" si="5">ABS((B32-L33)/B32)</f>
        <v>5.0000000000000044E-2</v>
      </c>
      <c r="Y24" s="20">
        <f t="shared" ref="Y24:Y26" si="6">ABS((C32-M33)/C32)</f>
        <v>2.1052631578947385E-2</v>
      </c>
      <c r="Z24" s="20">
        <f t="shared" ref="Z24:Z26" si="7">ABS((D32-N33)/D32)</f>
        <v>5.2631578947368467E-2</v>
      </c>
      <c r="AA24" s="20">
        <f t="shared" ref="AA24:AA26" si="8">ABS((E32-O33)/E32)</f>
        <v>3.3333333333333368E-2</v>
      </c>
      <c r="AB24" s="20">
        <f t="shared" ref="AB24:AB26" si="9">ABS((F32-P33)/F32)</f>
        <v>1.1764705882352951E-2</v>
      </c>
      <c r="AC24" s="20">
        <f t="shared" ref="AC24:AC26" si="10">ABS((G32-Q33)/G32)</f>
        <v>6.2500000000000056E-3</v>
      </c>
    </row>
    <row r="25" spans="1:29" ht="30.75" thickBot="1">
      <c r="A25" s="1" t="s">
        <v>28</v>
      </c>
      <c r="B25" s="10">
        <v>0.2673611111111111</v>
      </c>
      <c r="K25" s="13" t="s">
        <v>26</v>
      </c>
      <c r="L25" s="3">
        <v>0</v>
      </c>
      <c r="M25" s="3">
        <v>6</v>
      </c>
      <c r="N25" s="3">
        <v>6</v>
      </c>
      <c r="O25" s="3">
        <v>6</v>
      </c>
      <c r="P25" s="3">
        <v>6</v>
      </c>
      <c r="Q25" s="3">
        <v>6</v>
      </c>
      <c r="W25" s="7" t="s">
        <v>4</v>
      </c>
      <c r="X25" s="20">
        <f t="shared" si="5"/>
        <v>2.4096385542168676E-2</v>
      </c>
      <c r="Y25" s="20">
        <f t="shared" si="6"/>
        <v>2.8571428571428571E-2</v>
      </c>
      <c r="Z25" s="20">
        <f t="shared" si="7"/>
        <v>0</v>
      </c>
      <c r="AA25" s="20">
        <f t="shared" si="8"/>
        <v>5.7692307692307696E-2</v>
      </c>
      <c r="AB25" s="20">
        <f t="shared" si="9"/>
        <v>0.15217391304347827</v>
      </c>
      <c r="AC25" s="20">
        <f t="shared" si="10"/>
        <v>0.16666666666666666</v>
      </c>
    </row>
    <row r="26" spans="1:29" ht="45.75" thickBot="1">
      <c r="A26" s="1" t="s">
        <v>29</v>
      </c>
      <c r="B26" s="7">
        <v>3384</v>
      </c>
      <c r="K26" s="13" t="s">
        <v>27</v>
      </c>
      <c r="L26" s="9">
        <v>0</v>
      </c>
      <c r="M26" s="9">
        <v>0</v>
      </c>
      <c r="N26" s="9">
        <v>0.02</v>
      </c>
      <c r="O26" s="9">
        <v>0.04</v>
      </c>
      <c r="P26" s="9">
        <v>0.06</v>
      </c>
      <c r="Q26" s="9">
        <v>0.08</v>
      </c>
      <c r="W26" s="7" t="s">
        <v>32</v>
      </c>
      <c r="X26" s="20">
        <f t="shared" si="5"/>
        <v>2.192982456140382E-3</v>
      </c>
      <c r="Y26" s="20">
        <f t="shared" si="6"/>
        <v>6.2402496099844508E-3</v>
      </c>
      <c r="Z26" s="20">
        <f t="shared" si="7"/>
        <v>2.1482918096374724E-2</v>
      </c>
      <c r="AA26" s="20">
        <f t="shared" si="8"/>
        <v>7.7703885194259678E-2</v>
      </c>
      <c r="AB26" s="20">
        <f t="shared" si="9"/>
        <v>0.1711177052423343</v>
      </c>
      <c r="AC26" s="20">
        <f t="shared" si="10"/>
        <v>0.18526543878656562</v>
      </c>
    </row>
    <row r="27" spans="1:29" ht="30.75" thickBot="1">
      <c r="A27" s="11" t="s">
        <v>33</v>
      </c>
      <c r="B27" s="12"/>
      <c r="C27" s="12"/>
      <c r="D27" s="12"/>
      <c r="E27" s="12"/>
      <c r="F27" s="12"/>
      <c r="G27" s="12"/>
      <c r="H27" s="12"/>
      <c r="I27" s="12"/>
      <c r="J27" s="12"/>
      <c r="K27" s="13" t="s">
        <v>10</v>
      </c>
      <c r="L27" s="5"/>
      <c r="M27" s="5"/>
      <c r="N27" s="5"/>
      <c r="O27" s="5"/>
      <c r="P27" s="5"/>
      <c r="Q27" s="5"/>
    </row>
    <row r="29" spans="1:29" ht="15.75" thickBot="1">
      <c r="L29" s="12" t="s">
        <v>38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9" ht="30.75" thickBot="1">
      <c r="A30" s="7" t="s">
        <v>30</v>
      </c>
      <c r="B30" s="8">
        <v>500</v>
      </c>
      <c r="C30" s="8">
        <v>1000</v>
      </c>
      <c r="D30" s="8">
        <v>1500</v>
      </c>
      <c r="E30" s="8">
        <v>2000</v>
      </c>
      <c r="F30" s="8">
        <v>2500</v>
      </c>
      <c r="G30" s="8">
        <v>3000</v>
      </c>
    </row>
    <row r="31" spans="1:29" ht="45.75" thickBot="1">
      <c r="A31" s="4" t="s">
        <v>31</v>
      </c>
      <c r="B31" s="16">
        <f>0.0935*100</f>
        <v>9.35</v>
      </c>
      <c r="C31" s="16">
        <f>100*0.1864</f>
        <v>18.64</v>
      </c>
      <c r="D31" s="16">
        <f>100*0.2768</f>
        <v>27.68</v>
      </c>
      <c r="E31" s="16">
        <f>100*0.3573</f>
        <v>35.730000000000004</v>
      </c>
      <c r="F31" s="16">
        <f>100*0.4259</f>
        <v>42.59</v>
      </c>
      <c r="G31" s="16">
        <f>100*0.4868</f>
        <v>48.68</v>
      </c>
      <c r="K31" s="7" t="s">
        <v>30</v>
      </c>
      <c r="L31" s="8">
        <v>500</v>
      </c>
      <c r="M31" s="8">
        <v>1000</v>
      </c>
      <c r="N31" s="8">
        <v>1500</v>
      </c>
      <c r="O31" s="8">
        <v>2000</v>
      </c>
      <c r="P31" s="8">
        <v>2500</v>
      </c>
      <c r="Q31" s="8">
        <v>3000</v>
      </c>
    </row>
    <row r="32" spans="1:29" ht="30.75" thickBot="1">
      <c r="A32" s="4" t="s">
        <v>5</v>
      </c>
      <c r="B32" s="5">
        <v>0.2</v>
      </c>
      <c r="C32" s="5">
        <v>0.19</v>
      </c>
      <c r="D32" s="5">
        <v>0.19</v>
      </c>
      <c r="E32" s="5">
        <v>0.18</v>
      </c>
      <c r="F32" s="5">
        <v>0.17</v>
      </c>
      <c r="G32" s="5">
        <v>0.16</v>
      </c>
      <c r="K32" s="13" t="s">
        <v>31</v>
      </c>
      <c r="L32" s="5">
        <v>9.15</v>
      </c>
      <c r="M32" s="5">
        <v>18.3</v>
      </c>
      <c r="N32" s="5">
        <v>27.3</v>
      </c>
      <c r="O32" s="5">
        <v>35.5</v>
      </c>
      <c r="P32" s="5">
        <v>41.8</v>
      </c>
      <c r="Q32" s="5">
        <v>49.4</v>
      </c>
    </row>
    <row r="33" spans="1:18" ht="30.75" thickBot="1">
      <c r="A33" s="4" t="s">
        <v>4</v>
      </c>
      <c r="B33" s="5">
        <v>83</v>
      </c>
      <c r="C33" s="5">
        <v>70</v>
      </c>
      <c r="D33" s="5">
        <v>61</v>
      </c>
      <c r="E33" s="5">
        <v>52</v>
      </c>
      <c r="F33" s="5">
        <v>46</v>
      </c>
      <c r="G33" s="5">
        <v>42</v>
      </c>
      <c r="K33" s="13" t="s">
        <v>5</v>
      </c>
      <c r="L33" s="5">
        <v>0.19</v>
      </c>
      <c r="M33" s="5">
        <v>0.186</v>
      </c>
      <c r="N33" s="5">
        <v>0.18</v>
      </c>
      <c r="O33" s="5">
        <v>0.17399999999999999</v>
      </c>
      <c r="P33" s="5">
        <v>0.16800000000000001</v>
      </c>
      <c r="Q33" s="5">
        <v>0.161</v>
      </c>
    </row>
    <row r="34" spans="1:18" ht="30.75" thickBot="1">
      <c r="A34" s="4" t="s">
        <v>32</v>
      </c>
      <c r="B34" s="16">
        <f>100*0.912</f>
        <v>91.2</v>
      </c>
      <c r="C34" s="16">
        <f>100*0.7692</f>
        <v>76.92</v>
      </c>
      <c r="D34" s="16">
        <f>100*0.6703</f>
        <v>67.03</v>
      </c>
      <c r="E34" s="16">
        <f>100*0.5714</f>
        <v>57.14</v>
      </c>
      <c r="F34" s="16">
        <f>100*0.5055</f>
        <v>50.55</v>
      </c>
      <c r="G34" s="16">
        <f>100*0.4615</f>
        <v>46.150000000000006</v>
      </c>
      <c r="K34" s="13" t="s">
        <v>4</v>
      </c>
      <c r="L34" s="5">
        <v>85</v>
      </c>
      <c r="M34" s="5">
        <v>72</v>
      </c>
      <c r="N34" s="5">
        <v>61</v>
      </c>
      <c r="O34" s="5">
        <v>49</v>
      </c>
      <c r="P34" s="5">
        <v>39</v>
      </c>
      <c r="Q34" s="5">
        <v>35</v>
      </c>
    </row>
    <row r="35" spans="1:18" ht="45.75" thickBot="1">
      <c r="K35" s="13" t="s">
        <v>32</v>
      </c>
      <c r="L35" s="5">
        <v>91.4</v>
      </c>
      <c r="M35" s="5">
        <v>77.400000000000006</v>
      </c>
      <c r="N35" s="5">
        <v>65.59</v>
      </c>
      <c r="O35" s="5">
        <v>52.7</v>
      </c>
      <c r="P35" s="5">
        <v>41.9</v>
      </c>
      <c r="Q35" s="5">
        <v>37.6</v>
      </c>
    </row>
    <row r="36" spans="1:18" ht="45">
      <c r="A36" s="14" t="s">
        <v>34</v>
      </c>
      <c r="K36" s="15" t="s">
        <v>39</v>
      </c>
      <c r="L36" s="12"/>
      <c r="M36" s="12"/>
      <c r="N36" s="12"/>
      <c r="O36" s="12"/>
      <c r="P36" s="12"/>
      <c r="Q36" s="12"/>
      <c r="R36" s="12"/>
    </row>
  </sheetData>
  <mergeCells count="3">
    <mergeCell ref="A1:A2"/>
    <mergeCell ref="K2:K3"/>
    <mergeCell ref="W2:W3"/>
  </mergeCells>
  <conditionalFormatting sqref="X4:Z19">
    <cfRule type="cellIs" dxfId="3" priority="4" operator="between">
      <formula>0.5</formula>
      <formula>1</formula>
    </cfRule>
    <cfRule type="cellIs" dxfId="2" priority="3" operator="greaterThan">
      <formula>1</formula>
    </cfRule>
  </conditionalFormatting>
  <conditionalFormatting sqref="X23:AC26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2011-06-15T15:18:33Z</dcterms:modified>
</cp:coreProperties>
</file>