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035" yWindow="360" windowWidth="18960" windowHeight="11670" activeTab="3"/>
  </bookViews>
  <sheets>
    <sheet name="Sheet1" sheetId="1" r:id="rId1"/>
    <sheet name="Sheet2" sheetId="2" r:id="rId2"/>
    <sheet name="Sheet4" sheetId="5" r:id="rId3"/>
    <sheet name="Sheet5" sheetId="6" r:id="rId4"/>
    <sheet name="Sheet3" sheetId="3" r:id="rId5"/>
    <sheet name="Calibration" sheetId="4" r:id="rId6"/>
  </sheets>
  <calcPr calcId="125725"/>
</workbook>
</file>

<file path=xl/calcChain.xml><?xml version="1.0" encoding="utf-8"?>
<calcChain xmlns="http://schemas.openxmlformats.org/spreadsheetml/2006/main">
  <c r="F21" i="2"/>
  <c r="F20"/>
  <c r="F19"/>
  <c r="F18"/>
  <c r="F17"/>
  <c r="F16"/>
  <c r="F15"/>
  <c r="F14"/>
  <c r="F13"/>
  <c r="F12"/>
  <c r="F11"/>
  <c r="F10"/>
  <c r="F9"/>
  <c r="F8"/>
  <c r="F7"/>
  <c r="F6"/>
  <c r="F5"/>
  <c r="F4"/>
  <c r="F3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F2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T13" i="1"/>
  <c r="T12"/>
  <c r="T11"/>
  <c r="T10"/>
  <c r="T9"/>
  <c r="T8"/>
  <c r="T7"/>
  <c r="T6"/>
  <c r="T5"/>
  <c r="T4"/>
  <c r="T3"/>
  <c r="T2"/>
  <c r="S102"/>
  <c r="E28" l="1"/>
  <c r="E3" i="4"/>
  <c r="D3"/>
  <c r="C3"/>
  <c r="B3"/>
  <c r="E2"/>
  <c r="D2"/>
  <c r="C2"/>
  <c r="B2"/>
  <c r="A3"/>
  <c r="A2"/>
  <c r="E111"/>
  <c r="E110"/>
  <c r="D111"/>
  <c r="D110"/>
  <c r="C111"/>
  <c r="C110"/>
  <c r="B111"/>
  <c r="B110"/>
  <c r="A111"/>
  <c r="A110"/>
  <c r="AO104" i="1" l="1"/>
  <c r="AO103"/>
  <c r="AO101"/>
  <c r="AO100"/>
  <c r="AO99"/>
  <c r="AO98"/>
  <c r="AO97"/>
  <c r="AO96"/>
  <c r="AO95"/>
  <c r="AO94"/>
  <c r="AO93"/>
  <c r="AO92"/>
  <c r="AO91"/>
  <c r="AO90"/>
  <c r="AO89"/>
  <c r="AO88"/>
  <c r="AO87"/>
  <c r="AO86"/>
  <c r="AO85"/>
  <c r="AO84"/>
  <c r="AO83"/>
  <c r="AO82"/>
  <c r="AO81"/>
  <c r="AO80"/>
  <c r="AO79"/>
  <c r="AO78"/>
  <c r="AO77"/>
  <c r="AO76"/>
  <c r="AO75"/>
  <c r="AO74"/>
  <c r="AO73"/>
  <c r="AO72"/>
  <c r="AO71"/>
  <c r="AO70"/>
  <c r="AO69"/>
  <c r="AO68"/>
  <c r="AO67"/>
  <c r="AO66"/>
  <c r="AO65"/>
  <c r="AO64"/>
  <c r="AO63"/>
  <c r="AO62"/>
  <c r="AO61"/>
  <c r="AO60"/>
  <c r="AO59"/>
  <c r="AO58"/>
  <c r="AO57"/>
  <c r="AO56"/>
  <c r="AO55"/>
  <c r="AO54"/>
  <c r="AO53"/>
  <c r="AO52"/>
  <c r="AO51"/>
  <c r="AO50"/>
  <c r="AO49"/>
  <c r="AO48"/>
  <c r="AO47"/>
  <c r="AO46"/>
  <c r="AO45"/>
  <c r="AO44"/>
  <c r="AO43"/>
  <c r="AO42"/>
  <c r="AO41"/>
  <c r="AO40"/>
  <c r="AO39"/>
  <c r="AO38"/>
  <c r="AO37"/>
  <c r="AO36"/>
  <c r="AO35"/>
  <c r="AO34"/>
  <c r="AO33"/>
  <c r="AO32"/>
  <c r="AO31"/>
  <c r="AO30"/>
  <c r="AO29"/>
  <c r="AO28"/>
  <c r="AO27"/>
  <c r="AO26"/>
  <c r="AO25"/>
  <c r="AO24"/>
  <c r="AO23"/>
  <c r="AO22"/>
  <c r="AO21"/>
  <c r="AO20"/>
  <c r="AO19"/>
  <c r="AO18"/>
  <c r="AO17"/>
  <c r="AO16"/>
  <c r="AO15"/>
  <c r="AO14"/>
  <c r="AO13"/>
  <c r="AO12"/>
  <c r="AO11"/>
  <c r="AO10"/>
  <c r="AO9"/>
  <c r="AO8"/>
  <c r="AO7"/>
  <c r="AO6"/>
  <c r="AO5"/>
  <c r="AO4"/>
  <c r="AO3"/>
  <c r="AO2"/>
  <c r="AN104"/>
  <c r="AN103"/>
  <c r="AN101"/>
  <c r="AN100"/>
  <c r="AN99"/>
  <c r="AN98"/>
  <c r="AN97"/>
  <c r="AN96"/>
  <c r="AN95"/>
  <c r="AN94"/>
  <c r="AN93"/>
  <c r="AN92"/>
  <c r="AN91"/>
  <c r="AN90"/>
  <c r="AN89"/>
  <c r="AN88"/>
  <c r="AN87"/>
  <c r="AN86"/>
  <c r="AN85"/>
  <c r="AN84"/>
  <c r="AN83"/>
  <c r="AN82"/>
  <c r="AN81"/>
  <c r="AN80"/>
  <c r="AN79"/>
  <c r="AN78"/>
  <c r="AN77"/>
  <c r="AN76"/>
  <c r="AN75"/>
  <c r="AN74"/>
  <c r="AN73"/>
  <c r="AN72"/>
  <c r="AN71"/>
  <c r="AN70"/>
  <c r="AN69"/>
  <c r="AN68"/>
  <c r="AN67"/>
  <c r="AN66"/>
  <c r="AN65"/>
  <c r="AN64"/>
  <c r="AN63"/>
  <c r="AN62"/>
  <c r="AN61"/>
  <c r="AN60"/>
  <c r="AN59"/>
  <c r="AN58"/>
  <c r="AN57"/>
  <c r="AN56"/>
  <c r="AN55"/>
  <c r="AN54"/>
  <c r="AN53"/>
  <c r="AN52"/>
  <c r="AN51"/>
  <c r="AN50"/>
  <c r="AN49"/>
  <c r="AN48"/>
  <c r="AN47"/>
  <c r="AN46"/>
  <c r="AN45"/>
  <c r="AN44"/>
  <c r="AN43"/>
  <c r="AN42"/>
  <c r="AN41"/>
  <c r="AN40"/>
  <c r="AN39"/>
  <c r="AN38"/>
  <c r="AN37"/>
  <c r="AN36"/>
  <c r="AN35"/>
  <c r="AN34"/>
  <c r="AN33"/>
  <c r="AN32"/>
  <c r="AN31"/>
  <c r="AN30"/>
  <c r="AN29"/>
  <c r="AN28"/>
  <c r="AN27"/>
  <c r="AN26"/>
  <c r="AN25"/>
  <c r="AN24"/>
  <c r="AN23"/>
  <c r="AN22"/>
  <c r="AN21"/>
  <c r="AN20"/>
  <c r="AN19"/>
  <c r="AN18"/>
  <c r="AN17"/>
  <c r="AN16"/>
  <c r="AN15"/>
  <c r="AN14"/>
  <c r="AN13"/>
  <c r="AN12"/>
  <c r="AN11"/>
  <c r="AN10"/>
  <c r="AN9"/>
  <c r="AN8"/>
  <c r="AN7"/>
  <c r="AN6"/>
  <c r="AN5"/>
  <c r="AN4"/>
  <c r="AN3"/>
  <c r="AN2"/>
  <c r="AL105"/>
  <c r="AK104"/>
  <c r="AL104"/>
  <c r="AL103"/>
  <c r="AL101"/>
  <c r="AL100"/>
  <c r="AL99"/>
  <c r="AL98"/>
  <c r="AL97"/>
  <c r="AL96"/>
  <c r="AL95"/>
  <c r="AL94"/>
  <c r="AL93"/>
  <c r="AL92"/>
  <c r="AL91"/>
  <c r="AL90"/>
  <c r="AL89"/>
  <c r="AL88"/>
  <c r="AL87"/>
  <c r="AL86"/>
  <c r="AL85"/>
  <c r="AL84"/>
  <c r="AL83"/>
  <c r="AL82"/>
  <c r="AL81"/>
  <c r="AL80"/>
  <c r="AL79"/>
  <c r="AL78"/>
  <c r="AL77"/>
  <c r="AL76"/>
  <c r="AL75"/>
  <c r="AL74"/>
  <c r="AL73"/>
  <c r="AL72"/>
  <c r="AL71"/>
  <c r="AL70"/>
  <c r="AL69"/>
  <c r="AL68"/>
  <c r="AL67"/>
  <c r="AL66"/>
  <c r="AL65"/>
  <c r="AL64"/>
  <c r="AL63"/>
  <c r="AL62"/>
  <c r="AL61"/>
  <c r="AL60"/>
  <c r="AL59"/>
  <c r="AL58"/>
  <c r="AL57"/>
  <c r="AL56"/>
  <c r="AL55"/>
  <c r="AL54"/>
  <c r="AL53"/>
  <c r="AL52"/>
  <c r="AL51"/>
  <c r="AL50"/>
  <c r="AL49"/>
  <c r="AL48"/>
  <c r="AL47"/>
  <c r="AL46"/>
  <c r="AL45"/>
  <c r="AL44"/>
  <c r="AL43"/>
  <c r="AL42"/>
  <c r="AL41"/>
  <c r="AL40"/>
  <c r="AL39"/>
  <c r="AL38"/>
  <c r="AL37"/>
  <c r="AL36"/>
  <c r="AL35"/>
  <c r="AL34"/>
  <c r="AL33"/>
  <c r="AL32"/>
  <c r="AL31"/>
  <c r="AL30"/>
  <c r="AL29"/>
  <c r="AL28"/>
  <c r="AL27"/>
  <c r="AL26"/>
  <c r="AL25"/>
  <c r="AL24"/>
  <c r="AL23"/>
  <c r="AL22"/>
  <c r="AL21"/>
  <c r="AL20"/>
  <c r="AL19"/>
  <c r="AL18"/>
  <c r="AL17"/>
  <c r="AL16"/>
  <c r="AL15"/>
  <c r="AL14"/>
  <c r="AL13"/>
  <c r="AL12"/>
  <c r="AL11"/>
  <c r="AL10"/>
  <c r="AL9"/>
  <c r="AL8"/>
  <c r="AL7"/>
  <c r="AL6"/>
  <c r="AL5"/>
  <c r="AL4"/>
  <c r="AL3"/>
  <c r="AL2"/>
  <c r="AK103"/>
  <c r="AK101"/>
  <c r="AK100"/>
  <c r="AK99"/>
  <c r="AK98"/>
  <c r="AK97"/>
  <c r="AK96"/>
  <c r="AK95"/>
  <c r="AK94"/>
  <c r="AK93"/>
  <c r="AK92"/>
  <c r="AK91"/>
  <c r="AK90"/>
  <c r="AK89"/>
  <c r="AK88"/>
  <c r="AK87"/>
  <c r="AK86"/>
  <c r="AK85"/>
  <c r="AK84"/>
  <c r="AK83"/>
  <c r="AK82"/>
  <c r="AK81"/>
  <c r="AK80"/>
  <c r="AK79"/>
  <c r="AK78"/>
  <c r="AK77"/>
  <c r="AK76"/>
  <c r="AK75"/>
  <c r="AK74"/>
  <c r="AK73"/>
  <c r="AK72"/>
  <c r="AK71"/>
  <c r="AK70"/>
  <c r="AK69"/>
  <c r="AK68"/>
  <c r="AK67"/>
  <c r="AK66"/>
  <c r="AK65"/>
  <c r="AK64"/>
  <c r="AK63"/>
  <c r="AK62"/>
  <c r="AK61"/>
  <c r="AK60"/>
  <c r="AK59"/>
  <c r="AK58"/>
  <c r="AK57"/>
  <c r="AK56"/>
  <c r="AK55"/>
  <c r="AK54"/>
  <c r="AK53"/>
  <c r="AK52"/>
  <c r="AK51"/>
  <c r="AK50"/>
  <c r="AK49"/>
  <c r="AK48"/>
  <c r="AK47"/>
  <c r="AK46"/>
  <c r="AK45"/>
  <c r="AK44"/>
  <c r="AK43"/>
  <c r="AK42"/>
  <c r="AK41"/>
  <c r="AK40"/>
  <c r="AK39"/>
  <c r="AK38"/>
  <c r="AK37"/>
  <c r="AK36"/>
  <c r="AK35"/>
  <c r="AK34"/>
  <c r="AK33"/>
  <c r="AK32"/>
  <c r="AK31"/>
  <c r="AK30"/>
  <c r="AK29"/>
  <c r="AK28"/>
  <c r="AK27"/>
  <c r="AK26"/>
  <c r="AK25"/>
  <c r="AK24"/>
  <c r="AK23"/>
  <c r="AK22"/>
  <c r="AK21"/>
  <c r="AK20"/>
  <c r="AK19"/>
  <c r="AK18"/>
  <c r="AK17"/>
  <c r="AK16"/>
  <c r="AK15"/>
  <c r="AK14"/>
  <c r="AK13"/>
  <c r="AK12"/>
  <c r="AK11"/>
  <c r="AK10"/>
  <c r="AK9"/>
  <c r="AK8"/>
  <c r="AK7"/>
  <c r="AK6"/>
  <c r="AK5"/>
  <c r="AK4"/>
  <c r="AK3"/>
  <c r="AK2"/>
  <c r="AG114"/>
  <c r="AG113"/>
  <c r="AG112"/>
  <c r="AG111"/>
  <c r="AG110"/>
  <c r="AG109"/>
  <c r="AG108"/>
  <c r="AG107"/>
  <c r="AG106"/>
  <c r="AF106"/>
  <c r="AF118" s="1"/>
  <c r="AF107"/>
  <c r="AF108"/>
  <c r="AF109"/>
  <c r="AF110"/>
  <c r="AF111"/>
  <c r="AF112"/>
  <c r="AF113"/>
  <c r="AF114"/>
  <c r="X114"/>
  <c r="AC114" s="1"/>
  <c r="W114"/>
  <c r="Y114" s="1"/>
  <c r="AD114" s="1"/>
  <c r="X113"/>
  <c r="AC113" s="1"/>
  <c r="W113"/>
  <c r="Y113" s="1"/>
  <c r="AD113" s="1"/>
  <c r="X112"/>
  <c r="AC112" s="1"/>
  <c r="W112"/>
  <c r="Y112" s="1"/>
  <c r="AD112" s="1"/>
  <c r="AI10"/>
  <c r="AI9"/>
  <c r="AI8"/>
  <c r="AI7"/>
  <c r="AI6"/>
  <c r="AI5"/>
  <c r="AI4"/>
  <c r="AI3"/>
  <c r="AI2"/>
  <c r="AH12"/>
  <c r="AH10"/>
  <c r="AH9"/>
  <c r="AH8"/>
  <c r="AH7"/>
  <c r="Y11"/>
  <c r="Y10"/>
  <c r="Y9"/>
  <c r="C11"/>
  <c r="C10"/>
  <c r="C9"/>
  <c r="C8"/>
  <c r="C7"/>
  <c r="C6"/>
  <c r="C5"/>
  <c r="C4"/>
  <c r="C3"/>
  <c r="C2"/>
  <c r="Y8"/>
  <c r="W111"/>
  <c r="Y111" s="1"/>
  <c r="AD111" s="1"/>
  <c r="X111"/>
  <c r="AC111" s="1"/>
  <c r="X110"/>
  <c r="AC110" s="1"/>
  <c r="W110"/>
  <c r="Y110" s="1"/>
  <c r="AD110" s="1"/>
  <c r="X109"/>
  <c r="AC109" s="1"/>
  <c r="W109"/>
  <c r="Y109" s="1"/>
  <c r="AD109" s="1"/>
  <c r="X108"/>
  <c r="AC108" s="1"/>
  <c r="W108"/>
  <c r="Y108" s="1"/>
  <c r="AD108" s="1"/>
  <c r="X107"/>
  <c r="AC107" s="1"/>
  <c r="W107"/>
  <c r="Y107" s="1"/>
  <c r="AD107" s="1"/>
  <c r="W106"/>
  <c r="Y106" s="1"/>
  <c r="AD106" s="1"/>
  <c r="X106"/>
  <c r="AC106" s="1"/>
  <c r="AH6"/>
  <c r="AH5"/>
  <c r="AH4"/>
  <c r="AH3"/>
  <c r="AH2"/>
  <c r="L99"/>
  <c r="L98"/>
  <c r="L97"/>
  <c r="L96"/>
  <c r="L95"/>
  <c r="L94"/>
  <c r="L93"/>
  <c r="L92"/>
  <c r="L91"/>
  <c r="G32"/>
  <c r="G34" s="1"/>
  <c r="K86"/>
  <c r="N76"/>
  <c r="P76" s="1"/>
  <c r="N75"/>
  <c r="P75" s="1"/>
  <c r="N74"/>
  <c r="P74" s="1"/>
  <c r="N73"/>
  <c r="P73" s="1"/>
  <c r="N72"/>
  <c r="P72" s="1"/>
  <c r="N71"/>
  <c r="P71" s="1"/>
  <c r="AC3"/>
  <c r="AC4" s="1"/>
  <c r="AC5" s="1"/>
  <c r="AC6" s="1"/>
  <c r="AC7" s="1"/>
  <c r="AC8" s="1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AC22" s="1"/>
  <c r="AC23" s="1"/>
  <c r="AC24" s="1"/>
  <c r="AC25" s="1"/>
  <c r="AC26" s="1"/>
  <c r="AC27" s="1"/>
  <c r="AC28" s="1"/>
  <c r="AC29" s="1"/>
  <c r="AC30" s="1"/>
  <c r="AC31" s="1"/>
  <c r="AC32" s="1"/>
  <c r="AC33" s="1"/>
  <c r="AC34" s="1"/>
  <c r="AC35" s="1"/>
  <c r="AC36" s="1"/>
  <c r="AC37" s="1"/>
  <c r="AC38" s="1"/>
  <c r="AC39" s="1"/>
  <c r="AC40" s="1"/>
  <c r="AC41" s="1"/>
  <c r="AC42" s="1"/>
  <c r="AC43" s="1"/>
  <c r="AC44" s="1"/>
  <c r="AC45" s="1"/>
  <c r="AC46" s="1"/>
  <c r="AC47" s="1"/>
  <c r="AC48" s="1"/>
  <c r="AC49" s="1"/>
  <c r="AC50" s="1"/>
  <c r="AC51" s="1"/>
  <c r="AC52" s="1"/>
  <c r="AC53" s="1"/>
  <c r="AC54" s="1"/>
  <c r="AC55" s="1"/>
  <c r="AC56" s="1"/>
  <c r="AC57" s="1"/>
  <c r="AC58" s="1"/>
  <c r="AC59" s="1"/>
  <c r="AC60" s="1"/>
  <c r="AC61" s="1"/>
  <c r="AC62" s="1"/>
  <c r="AC63" s="1"/>
  <c r="AC64" s="1"/>
  <c r="AC65" s="1"/>
  <c r="AC66" s="1"/>
  <c r="AC67" s="1"/>
  <c r="AC68" s="1"/>
  <c r="AC69" s="1"/>
  <c r="AC70" s="1"/>
  <c r="AC71" s="1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D7"/>
  <c r="D6"/>
  <c r="D5"/>
  <c r="D4"/>
  <c r="D3"/>
  <c r="D2"/>
  <c r="R3"/>
  <c r="R4" s="1"/>
  <c r="R5" s="1"/>
  <c r="R6" s="1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Y6"/>
  <c r="Y5"/>
  <c r="Y4"/>
  <c r="Y3"/>
  <c r="Y2"/>
  <c r="G47"/>
  <c r="V17"/>
  <c r="V16"/>
  <c r="V14"/>
  <c r="V13"/>
  <c r="V12"/>
  <c r="V11"/>
  <c r="V10"/>
  <c r="V9"/>
  <c r="V8"/>
  <c r="V7"/>
  <c r="V6"/>
  <c r="V5"/>
  <c r="V4"/>
  <c r="V3"/>
  <c r="V2"/>
  <c r="F32"/>
  <c r="F33" s="1"/>
  <c r="AC118" l="1"/>
  <c r="AB106"/>
  <c r="AB107"/>
  <c r="AB108"/>
  <c r="AB109"/>
  <c r="AB110"/>
  <c r="AB111"/>
  <c r="AB112"/>
  <c r="AB113"/>
  <c r="AB114"/>
  <c r="Z106"/>
  <c r="AE106" s="1"/>
  <c r="Z107"/>
  <c r="AE107" s="1"/>
  <c r="AE118" s="1"/>
  <c r="Z108"/>
  <c r="AE108" s="1"/>
  <c r="Z109"/>
  <c r="AE109" s="1"/>
  <c r="Z110"/>
  <c r="AE110" s="1"/>
  <c r="Z111"/>
  <c r="AE111" s="1"/>
  <c r="Z112"/>
  <c r="AE112" s="1"/>
  <c r="Z113"/>
  <c r="AE113" s="1"/>
  <c r="Z114"/>
  <c r="AE114" s="1"/>
  <c r="AG118"/>
  <c r="AD118"/>
  <c r="AC72"/>
  <c r="AC73" s="1"/>
  <c r="AC74" s="1"/>
  <c r="AC75" s="1"/>
  <c r="AC76" s="1"/>
  <c r="AC77" s="1"/>
  <c r="AC78" s="1"/>
  <c r="AC79" s="1"/>
  <c r="AC80" s="1"/>
  <c r="AC81" s="1"/>
  <c r="AC82" s="1"/>
  <c r="AC83" s="1"/>
  <c r="AC84" s="1"/>
  <c r="AC85" s="1"/>
  <c r="AC86" s="1"/>
  <c r="AC87" s="1"/>
  <c r="AC88" s="1"/>
  <c r="AC89" s="1"/>
  <c r="AC90" s="1"/>
  <c r="AC91" s="1"/>
  <c r="AC92" s="1"/>
  <c r="AC93" s="1"/>
  <c r="AC94" s="1"/>
  <c r="AC95" s="1"/>
  <c r="AC96" s="1"/>
  <c r="AC97" s="1"/>
  <c r="AC98" s="1"/>
  <c r="AC99" s="1"/>
  <c r="AC100" s="1"/>
  <c r="AC101" s="1"/>
  <c r="AE101"/>
  <c r="AE99"/>
  <c r="AE97"/>
  <c r="AE95"/>
  <c r="AE93"/>
  <c r="AE91"/>
  <c r="AE89"/>
  <c r="AE87"/>
  <c r="AE85"/>
  <c r="AE83"/>
  <c r="AE81"/>
  <c r="AE79"/>
  <c r="AE77"/>
  <c r="AE75"/>
  <c r="AE73"/>
  <c r="AE71"/>
  <c r="AE69"/>
  <c r="AE67"/>
  <c r="AE65"/>
  <c r="AE63"/>
  <c r="AE61"/>
  <c r="AE59"/>
  <c r="AE57"/>
  <c r="AE55"/>
  <c r="AE53"/>
  <c r="AE51"/>
  <c r="AE49"/>
  <c r="AE47"/>
  <c r="AE45"/>
  <c r="AE43"/>
  <c r="AE41"/>
  <c r="AE39"/>
  <c r="AE37"/>
  <c r="AE35"/>
  <c r="AE33"/>
  <c r="AE31"/>
  <c r="AE29"/>
  <c r="AE27"/>
  <c r="AE25"/>
  <c r="AE23"/>
  <c r="AE21"/>
  <c r="AE19"/>
  <c r="AE17"/>
  <c r="AE15"/>
  <c r="AE13"/>
  <c r="AE11"/>
  <c r="AE9"/>
  <c r="AE7"/>
  <c r="AE5"/>
  <c r="AE3"/>
  <c r="AE100"/>
  <c r="AE98"/>
  <c r="AE96"/>
  <c r="AE94"/>
  <c r="AE92"/>
  <c r="AE90"/>
  <c r="AE88"/>
  <c r="AE86"/>
  <c r="AE84"/>
  <c r="AE82"/>
  <c r="AE80"/>
  <c r="AE78"/>
  <c r="AE76"/>
  <c r="AE74"/>
  <c r="AE72"/>
  <c r="AE70"/>
  <c r="AE68"/>
  <c r="AE66"/>
  <c r="AE64"/>
  <c r="AE62"/>
  <c r="AE60"/>
  <c r="AE58"/>
  <c r="AE56"/>
  <c r="AE54"/>
  <c r="AE52"/>
  <c r="AE50"/>
  <c r="AE48"/>
  <c r="AE46"/>
  <c r="AE44"/>
  <c r="AE42"/>
  <c r="AE40"/>
  <c r="AE38"/>
  <c r="AE36"/>
  <c r="AE34"/>
  <c r="AE32"/>
  <c r="AE30"/>
  <c r="AE28"/>
  <c r="AE26"/>
  <c r="AE24"/>
  <c r="AE22"/>
  <c r="AE20"/>
  <c r="AE18"/>
  <c r="AE16"/>
  <c r="AE14"/>
  <c r="AE12"/>
  <c r="AE10"/>
  <c r="AE8"/>
  <c r="AE6"/>
  <c r="AE4"/>
  <c r="AE2"/>
  <c r="V24"/>
  <c r="V25" s="1"/>
  <c r="P78"/>
  <c r="O71"/>
  <c r="O73"/>
  <c r="O75"/>
  <c r="O72"/>
  <c r="O74"/>
  <c r="O76"/>
  <c r="F35"/>
  <c r="F34"/>
  <c r="G33"/>
  <c r="G35"/>
  <c r="V19"/>
  <c r="R22"/>
  <c r="R23" s="1"/>
  <c r="R24" s="1"/>
  <c r="R25" s="1"/>
  <c r="R26" s="1"/>
  <c r="R27" s="1"/>
  <c r="R28" s="1"/>
  <c r="R29" s="1"/>
  <c r="R30" s="1"/>
  <c r="R31" s="1"/>
  <c r="R32" s="1"/>
  <c r="R33" s="1"/>
  <c r="R34" s="1"/>
  <c r="R35" s="1"/>
  <c r="R36" s="1"/>
  <c r="R37" s="1"/>
  <c r="R38" s="1"/>
  <c r="R39" s="1"/>
  <c r="R40" s="1"/>
  <c r="R41" s="1"/>
  <c r="R42" s="1"/>
  <c r="R43" s="1"/>
  <c r="R44" s="1"/>
  <c r="R45" s="1"/>
  <c r="R46" s="1"/>
  <c r="R47" s="1"/>
  <c r="R48" s="1"/>
  <c r="R49" s="1"/>
  <c r="R50" s="1"/>
  <c r="R51" s="1"/>
  <c r="R52" s="1"/>
  <c r="R53" s="1"/>
  <c r="R54" s="1"/>
  <c r="R55" s="1"/>
  <c r="R56" s="1"/>
  <c r="R57" s="1"/>
  <c r="R58" s="1"/>
  <c r="R59" s="1"/>
  <c r="R60" s="1"/>
  <c r="R61" s="1"/>
  <c r="R62" s="1"/>
  <c r="R63" s="1"/>
  <c r="R64" s="1"/>
  <c r="R65" s="1"/>
  <c r="R66" s="1"/>
  <c r="R67" s="1"/>
  <c r="R68" s="1"/>
  <c r="R69" s="1"/>
  <c r="R70" s="1"/>
  <c r="R71" s="1"/>
  <c r="G49"/>
  <c r="G50"/>
  <c r="G48"/>
  <c r="AB118" l="1"/>
  <c r="R72"/>
  <c r="R73" s="1"/>
  <c r="R74" s="1"/>
  <c r="R75" s="1"/>
  <c r="R76" s="1"/>
  <c r="R77" s="1"/>
  <c r="R78" s="1"/>
  <c r="R79" s="1"/>
  <c r="R80" s="1"/>
  <c r="R81" s="1"/>
  <c r="R82" s="1"/>
  <c r="R83" s="1"/>
  <c r="R84" s="1"/>
  <c r="R85" s="1"/>
  <c r="R86" s="1"/>
  <c r="R87" s="1"/>
  <c r="R88" s="1"/>
  <c r="R89" s="1"/>
  <c r="R90" s="1"/>
  <c r="R91" s="1"/>
  <c r="R92" s="1"/>
  <c r="R93" s="1"/>
  <c r="R94" s="1"/>
  <c r="R95" s="1"/>
  <c r="R96" s="1"/>
  <c r="R97" s="1"/>
  <c r="R98" s="1"/>
  <c r="R99" s="1"/>
  <c r="R100" s="1"/>
  <c r="R101" s="1"/>
  <c r="Q101"/>
  <c r="Q99"/>
  <c r="Q97"/>
  <c r="Q95"/>
  <c r="Q93"/>
  <c r="Q91"/>
  <c r="Q89"/>
  <c r="Q87"/>
  <c r="Q85"/>
  <c r="Q83"/>
  <c r="Q81"/>
  <c r="Q79"/>
  <c r="Q77"/>
  <c r="Q75"/>
  <c r="Q73"/>
  <c r="Q71"/>
  <c r="Q69"/>
  <c r="Q67"/>
  <c r="Q65"/>
  <c r="Q63"/>
  <c r="Q61"/>
  <c r="Q59"/>
  <c r="AF59" s="1"/>
  <c r="AG59" s="1"/>
  <c r="Q57"/>
  <c r="Q55"/>
  <c r="Q53"/>
  <c r="Q51"/>
  <c r="Q49"/>
  <c r="Q47"/>
  <c r="Q45"/>
  <c r="Q43"/>
  <c r="Q41"/>
  <c r="Q39"/>
  <c r="AF39" s="1"/>
  <c r="AG39" s="1"/>
  <c r="Q37"/>
  <c r="Q35"/>
  <c r="Q33"/>
  <c r="Q31"/>
  <c r="Q29"/>
  <c r="Q27"/>
  <c r="AF27" s="1"/>
  <c r="AG27" s="1"/>
  <c r="Q25"/>
  <c r="Q23"/>
  <c r="Q21"/>
  <c r="Q19"/>
  <c r="Q17"/>
  <c r="Q15"/>
  <c r="M99" s="1"/>
  <c r="N99" s="1"/>
  <c r="O99" s="1"/>
  <c r="Q13"/>
  <c r="M97" s="1"/>
  <c r="N97" s="1"/>
  <c r="O97" s="1"/>
  <c r="Q11"/>
  <c r="M95" s="1"/>
  <c r="N95" s="1"/>
  <c r="O95" s="1"/>
  <c r="Q9"/>
  <c r="Q7"/>
  <c r="Q5"/>
  <c r="Q3"/>
  <c r="Y7"/>
  <c r="Y14" s="1"/>
  <c r="Y17" s="1"/>
  <c r="Q100"/>
  <c r="Q98"/>
  <c r="Q96"/>
  <c r="Q94"/>
  <c r="Q92"/>
  <c r="Q90"/>
  <c r="Q88"/>
  <c r="Q86"/>
  <c r="Q84"/>
  <c r="Q82"/>
  <c r="Q80"/>
  <c r="Q78"/>
  <c r="Q76"/>
  <c r="Q74"/>
  <c r="Q72"/>
  <c r="Q70"/>
  <c r="Q68"/>
  <c r="Q66"/>
  <c r="Q64"/>
  <c r="Q62"/>
  <c r="Q60"/>
  <c r="Q58"/>
  <c r="Q56"/>
  <c r="Q54"/>
  <c r="Q52"/>
  <c r="Q50"/>
  <c r="Q48"/>
  <c r="Q46"/>
  <c r="Q44"/>
  <c r="Q42"/>
  <c r="Q40"/>
  <c r="Q38"/>
  <c r="Q36"/>
  <c r="AF36" s="1"/>
  <c r="AG36" s="1"/>
  <c r="Q34"/>
  <c r="Q32"/>
  <c r="Q30"/>
  <c r="AF30" s="1"/>
  <c r="AG30" s="1"/>
  <c r="Q28"/>
  <c r="Q26"/>
  <c r="AF26" s="1"/>
  <c r="AG26" s="1"/>
  <c r="Q24"/>
  <c r="Q22"/>
  <c r="Q20"/>
  <c r="Q18"/>
  <c r="Q16"/>
  <c r="Q14"/>
  <c r="Q12"/>
  <c r="M96" s="1"/>
  <c r="N96" s="1"/>
  <c r="O96" s="1"/>
  <c r="Q10"/>
  <c r="M94" s="1"/>
  <c r="N94" s="1"/>
  <c r="O94" s="1"/>
  <c r="Q8"/>
  <c r="M92" s="1"/>
  <c r="N92" s="1"/>
  <c r="O92" s="1"/>
  <c r="Q6"/>
  <c r="Q4"/>
  <c r="Q2"/>
  <c r="V15"/>
  <c r="O78"/>
  <c r="Y16"/>
  <c r="Y15"/>
  <c r="M98" l="1"/>
  <c r="N98" s="1"/>
  <c r="O98" s="1"/>
  <c r="AF14"/>
  <c r="AG14" s="1"/>
  <c r="AF9"/>
  <c r="AG9" s="1"/>
  <c r="M93"/>
  <c r="N93" s="1"/>
  <c r="O93" s="1"/>
  <c r="M91"/>
  <c r="N91" s="1"/>
  <c r="O91" s="1"/>
  <c r="AF7"/>
  <c r="AG7" s="1"/>
  <c r="AG63" s="1"/>
  <c r="AG64" s="1"/>
  <c r="O101" l="1"/>
</calcChain>
</file>

<file path=xl/sharedStrings.xml><?xml version="1.0" encoding="utf-8"?>
<sst xmlns="http://schemas.openxmlformats.org/spreadsheetml/2006/main" count="175" uniqueCount="77">
  <si>
    <t>1s</t>
  </si>
  <si>
    <t>5s</t>
  </si>
  <si>
    <t>Delta MAP</t>
  </si>
  <si>
    <t>Number models</t>
  </si>
  <si>
    <t>0-5</t>
  </si>
  <si>
    <t>6-10</t>
  </si>
  <si>
    <t>11-15</t>
  </si>
  <si>
    <t>16-20</t>
  </si>
  <si>
    <t>21-25</t>
  </si>
  <si>
    <t>26-30</t>
  </si>
  <si>
    <t>31-35</t>
  </si>
  <si>
    <t>36-40</t>
  </si>
  <si>
    <t>40-45</t>
  </si>
  <si>
    <t>45-50</t>
  </si>
  <si>
    <t>51-55</t>
  </si>
  <si>
    <t>56-60</t>
  </si>
  <si>
    <t>61-65</t>
  </si>
  <si>
    <t>66-70</t>
  </si>
  <si>
    <t>71-75</t>
  </si>
  <si>
    <t>76-100</t>
  </si>
  <si>
    <t>total#</t>
  </si>
  <si>
    <t>% unfazed</t>
  </si>
  <si>
    <t>decompensated%</t>
  </si>
  <si>
    <t>failed%</t>
  </si>
  <si>
    <t>Slow</t>
  </si>
  <si>
    <t>Fast</t>
  </si>
  <si>
    <t>16+</t>
  </si>
  <si>
    <t>0-3</t>
  </si>
  <si>
    <t>4-6</t>
  </si>
  <si>
    <t>7-9</t>
  </si>
  <si>
    <t>10-12</t>
  </si>
  <si>
    <t>13-15</t>
  </si>
  <si>
    <t>CDF</t>
  </si>
  <si>
    <t>CDF - slow</t>
  </si>
  <si>
    <t>Skillman</t>
  </si>
  <si>
    <t>#</t>
  </si>
  <si>
    <t>Ll=</t>
  </si>
  <si>
    <t>chisquared</t>
  </si>
  <si>
    <t>"exp"</t>
  </si>
  <si>
    <t>df</t>
  </si>
  <si>
    <t>G</t>
  </si>
  <si>
    <t>G test</t>
  </si>
  <si>
    <t>same</t>
  </si>
  <si>
    <t>p&lt;0.1</t>
  </si>
  <si>
    <t>expected</t>
  </si>
  <si>
    <t>experiment</t>
  </si>
  <si>
    <t>fLog%</t>
  </si>
  <si>
    <t>df=8</t>
  </si>
  <si>
    <t>f/fht</t>
  </si>
  <si>
    <t>`=O*Ln(E/O)</t>
  </si>
  <si>
    <t>30+</t>
  </si>
  <si>
    <t>0.25&lt;p&lt;0.1</t>
  </si>
  <si>
    <t>Ratio slow</t>
  </si>
  <si>
    <t>ratio fast</t>
  </si>
  <si>
    <t>scaled to 9</t>
  </si>
  <si>
    <t>actual</t>
  </si>
  <si>
    <t>slow chi2</t>
  </si>
  <si>
    <t>fast chi2</t>
  </si>
  <si>
    <t>scaled</t>
  </si>
  <si>
    <t>ratio actual</t>
  </si>
  <si>
    <t xml:space="preserve">  CardiacOutput.CO</t>
  </si>
  <si>
    <t xml:space="preserve">  FluidVolumes.BV</t>
  </si>
  <si>
    <t xml:space="preserve">  FlowAutoregulation.TPR</t>
  </si>
  <si>
    <t xml:space="preserve">  CardiacOutput.MCFP</t>
  </si>
  <si>
    <t xml:space="preserve">  FluidVolumes.AP</t>
  </si>
  <si>
    <t>Model hemorrhage</t>
  </si>
  <si>
    <t>41-45</t>
  </si>
  <si>
    <t>46-50</t>
  </si>
  <si>
    <t>76-80</t>
  </si>
  <si>
    <t>81-85</t>
  </si>
  <si>
    <t>86-90</t>
  </si>
  <si>
    <t>91-95</t>
  </si>
  <si>
    <t>96-100</t>
  </si>
  <si>
    <t>7.5</t>
  </si>
  <si>
    <t>More</t>
  </si>
  <si>
    <t>Frequency</t>
  </si>
  <si>
    <t>MAP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</si>
</sst>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2" fontId="0" fillId="0" borderId="0" xfId="0" quotePrefix="1" applyNumberFormat="1"/>
    <xf numFmtId="16" fontId="0" fillId="0" borderId="0" xfId="0" quotePrefix="1" applyNumberFormat="1"/>
    <xf numFmtId="0" fontId="0" fillId="0" borderId="0" xfId="0" quotePrefix="1" applyNumberFormat="1"/>
    <xf numFmtId="0" fontId="0" fillId="2" borderId="0" xfId="0" applyFill="1"/>
    <xf numFmtId="0" fontId="0" fillId="0" borderId="0" xfId="0" quotePrefix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Slow Hemorrhage</c:v>
          </c:tx>
          <c:cat>
            <c:strRef>
              <c:f>Sheet1!$E$33:$E$35</c:f>
              <c:strCache>
                <c:ptCount val="3"/>
                <c:pt idx="0">
                  <c:v>% unfazed</c:v>
                </c:pt>
                <c:pt idx="1">
                  <c:v>decompensated%</c:v>
                </c:pt>
                <c:pt idx="2">
                  <c:v>failed%</c:v>
                </c:pt>
              </c:strCache>
            </c:strRef>
          </c:cat>
          <c:val>
            <c:numRef>
              <c:f>Sheet1!$F$33:$F$35</c:f>
              <c:numCache>
                <c:formatCode>General</c:formatCode>
                <c:ptCount val="3"/>
                <c:pt idx="0">
                  <c:v>7</c:v>
                </c:pt>
                <c:pt idx="1">
                  <c:v>31</c:v>
                </c:pt>
                <c:pt idx="2">
                  <c:v>62</c:v>
                </c:pt>
              </c:numCache>
            </c:numRef>
          </c:val>
        </c:ser>
        <c:ser>
          <c:idx val="1"/>
          <c:order val="1"/>
          <c:tx>
            <c:v>Fast Hemorrhage</c:v>
          </c:tx>
          <c:cat>
            <c:strRef>
              <c:f>Sheet1!$E$33:$E$35</c:f>
              <c:strCache>
                <c:ptCount val="3"/>
                <c:pt idx="0">
                  <c:v>% unfazed</c:v>
                </c:pt>
                <c:pt idx="1">
                  <c:v>decompensated%</c:v>
                </c:pt>
                <c:pt idx="2">
                  <c:v>failed%</c:v>
                </c:pt>
              </c:strCache>
            </c:strRef>
          </c:cat>
          <c:val>
            <c:numRef>
              <c:f>Sheet1!$G$33:$G$35</c:f>
              <c:numCache>
                <c:formatCode>General</c:formatCode>
                <c:ptCount val="3"/>
                <c:pt idx="0">
                  <c:v>5</c:v>
                </c:pt>
                <c:pt idx="1">
                  <c:v>20.666666666666668</c:v>
                </c:pt>
                <c:pt idx="2">
                  <c:v>74.333333333333329</c:v>
                </c:pt>
              </c:numCache>
            </c:numRef>
          </c:val>
        </c:ser>
        <c:axId val="84377600"/>
        <c:axId val="84379136"/>
      </c:barChart>
      <c:catAx>
        <c:axId val="84377600"/>
        <c:scaling>
          <c:orientation val="minMax"/>
        </c:scaling>
        <c:axPos val="b"/>
        <c:tickLblPos val="nextTo"/>
        <c:crossAx val="84379136"/>
        <c:crosses val="autoZero"/>
        <c:auto val="1"/>
        <c:lblAlgn val="ctr"/>
        <c:lblOffset val="100"/>
      </c:catAx>
      <c:valAx>
        <c:axId val="84379136"/>
        <c:scaling>
          <c:orientation val="minMax"/>
        </c:scaling>
        <c:axPos val="l"/>
        <c:numFmt formatCode="General" sourceLinked="1"/>
        <c:tickLblPos val="nextTo"/>
        <c:crossAx val="84377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="0"/>
              <a:t>MAP response to hemorrhage in a simulated human population</a:t>
            </a:r>
          </a:p>
        </c:rich>
      </c:tx>
      <c:layout>
        <c:manualLayout>
          <c:xMode val="edge"/>
          <c:yMode val="edge"/>
          <c:x val="0.22470472440944878"/>
          <c:y val="0.04"/>
        </c:manualLayout>
      </c:layout>
    </c:title>
    <c:plotArea>
      <c:layout>
        <c:manualLayout>
          <c:layoutTarget val="inner"/>
          <c:xMode val="edge"/>
          <c:yMode val="edge"/>
          <c:x val="0.16224245406824148"/>
          <c:y val="0.15081985243656018"/>
          <c:w val="0.79956310148731413"/>
          <c:h val="0.55226894468597998"/>
        </c:manualLayout>
      </c:layout>
      <c:barChart>
        <c:barDir val="col"/>
        <c:grouping val="clustered"/>
        <c:ser>
          <c:idx val="0"/>
          <c:order val="0"/>
          <c:tx>
            <c:v>Frequency</c:v>
          </c:tx>
          <c:spPr>
            <a:solidFill>
              <a:schemeClr val="bg1">
                <a:lumMod val="50000"/>
              </a:schemeClr>
            </a:solidFill>
            <a:ln w="22225">
              <a:noFill/>
            </a:ln>
          </c:spPr>
          <c:cat>
            <c:strRef>
              <c:f>Sheet5!$A$2:$A$11</c:f>
              <c:strCache>
                <c:ptCount val="10"/>
                <c:pt idx="0">
                  <c:v>7.5</c:v>
                </c:pt>
                <c:pt idx="1">
                  <c:v>15</c:v>
                </c:pt>
                <c:pt idx="2">
                  <c:v>22.5</c:v>
                </c:pt>
                <c:pt idx="3">
                  <c:v>30</c:v>
                </c:pt>
                <c:pt idx="4">
                  <c:v>37.5</c:v>
                </c:pt>
                <c:pt idx="5">
                  <c:v>45</c:v>
                </c:pt>
                <c:pt idx="6">
                  <c:v>60</c:v>
                </c:pt>
                <c:pt idx="7">
                  <c:v>75</c:v>
                </c:pt>
                <c:pt idx="8">
                  <c:v>100</c:v>
                </c:pt>
                <c:pt idx="9">
                  <c:v>More</c:v>
                </c:pt>
              </c:strCache>
            </c:strRef>
          </c:cat>
          <c:val>
            <c:numRef>
              <c:f>Sheet5!$B$2:$B$11</c:f>
              <c:numCache>
                <c:formatCode>General</c:formatCode>
                <c:ptCount val="10"/>
                <c:pt idx="0">
                  <c:v>18</c:v>
                </c:pt>
                <c:pt idx="1">
                  <c:v>60</c:v>
                </c:pt>
                <c:pt idx="2">
                  <c:v>36</c:v>
                </c:pt>
                <c:pt idx="3">
                  <c:v>20</c:v>
                </c:pt>
                <c:pt idx="4">
                  <c:v>22</c:v>
                </c:pt>
                <c:pt idx="5">
                  <c:v>19</c:v>
                </c:pt>
                <c:pt idx="6">
                  <c:v>49</c:v>
                </c:pt>
                <c:pt idx="7">
                  <c:v>36</c:v>
                </c:pt>
                <c:pt idx="8">
                  <c:v>28</c:v>
                </c:pt>
                <c:pt idx="9">
                  <c:v>7</c:v>
                </c:pt>
              </c:numCache>
            </c:numRef>
          </c:val>
        </c:ser>
        <c:axId val="88163456"/>
        <c:axId val="88164992"/>
      </c:barChart>
      <c:catAx>
        <c:axId val="88163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-</a:t>
                </a:r>
                <a:r>
                  <a:rPr lang="el-GR"/>
                  <a:t>Δ</a:t>
                </a:r>
                <a:r>
                  <a:rPr lang="en-US"/>
                  <a:t> MAP (mmHg)</a:t>
                </a:r>
              </a:p>
            </c:rich>
          </c:tx>
          <c:layout/>
        </c:title>
        <c:tickLblPos val="nextTo"/>
        <c:crossAx val="88164992"/>
        <c:crosses val="autoZero"/>
        <c:auto val="1"/>
        <c:lblAlgn val="ctr"/>
        <c:lblOffset val="100"/>
      </c:catAx>
      <c:valAx>
        <c:axId val="881649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88163456"/>
        <c:crosses val="autoZero"/>
        <c:crossBetween val="between"/>
      </c:valAx>
    </c:plotArea>
    <c:plotVisOnly val="1"/>
  </c:chart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Sheet1!$F$20</c:f>
              <c:strCache>
                <c:ptCount val="1"/>
                <c:pt idx="0">
                  <c:v>Slow</c:v>
                </c:pt>
              </c:strCache>
            </c:strRef>
          </c:tx>
          <c:cat>
            <c:strRef>
              <c:f>Sheet1!$E$21:$E$26</c:f>
              <c:strCache>
                <c:ptCount val="6"/>
                <c:pt idx="0">
                  <c:v>0-3</c:v>
                </c:pt>
                <c:pt idx="1">
                  <c:v>4-6</c:v>
                </c:pt>
                <c:pt idx="2">
                  <c:v>7-9</c:v>
                </c:pt>
                <c:pt idx="3">
                  <c:v>10-12</c:v>
                </c:pt>
                <c:pt idx="4">
                  <c:v>13-15</c:v>
                </c:pt>
                <c:pt idx="5">
                  <c:v>16+</c:v>
                </c:pt>
              </c:strCache>
            </c:strRef>
          </c:cat>
          <c:val>
            <c:numRef>
              <c:f>Sheet1!$F$21:$F$26</c:f>
              <c:numCache>
                <c:formatCode>General</c:formatCode>
                <c:ptCount val="6"/>
                <c:pt idx="0">
                  <c:v>14</c:v>
                </c:pt>
                <c:pt idx="1">
                  <c:v>7</c:v>
                </c:pt>
                <c:pt idx="2">
                  <c:v>35</c:v>
                </c:pt>
                <c:pt idx="3">
                  <c:v>32</c:v>
                </c:pt>
                <c:pt idx="4">
                  <c:v>26</c:v>
                </c:pt>
                <c:pt idx="5">
                  <c:v>186</c:v>
                </c:pt>
              </c:numCache>
            </c:numRef>
          </c:val>
        </c:ser>
        <c:ser>
          <c:idx val="1"/>
          <c:order val="1"/>
          <c:tx>
            <c:strRef>
              <c:f>Sheet1!$G$20</c:f>
              <c:strCache>
                <c:ptCount val="1"/>
                <c:pt idx="0">
                  <c:v>Fast</c:v>
                </c:pt>
              </c:strCache>
            </c:strRef>
          </c:tx>
          <c:cat>
            <c:strRef>
              <c:f>Sheet1!$E$21:$E$26</c:f>
              <c:strCache>
                <c:ptCount val="6"/>
                <c:pt idx="0">
                  <c:v>0-3</c:v>
                </c:pt>
                <c:pt idx="1">
                  <c:v>4-6</c:v>
                </c:pt>
                <c:pt idx="2">
                  <c:v>7-9</c:v>
                </c:pt>
                <c:pt idx="3">
                  <c:v>10-12</c:v>
                </c:pt>
                <c:pt idx="4">
                  <c:v>13-15</c:v>
                </c:pt>
                <c:pt idx="5">
                  <c:v>16+</c:v>
                </c:pt>
              </c:strCache>
            </c:strRef>
          </c:cat>
          <c:val>
            <c:numRef>
              <c:f>Sheet1!$G$21:$G$26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22</c:v>
                </c:pt>
                <c:pt idx="4">
                  <c:v>20</c:v>
                </c:pt>
                <c:pt idx="5">
                  <c:v>223</c:v>
                </c:pt>
              </c:numCache>
            </c:numRef>
          </c:val>
        </c:ser>
        <c:axId val="84551168"/>
        <c:axId val="84552704"/>
      </c:barChart>
      <c:catAx>
        <c:axId val="84551168"/>
        <c:scaling>
          <c:orientation val="minMax"/>
        </c:scaling>
        <c:axPos val="b"/>
        <c:tickLblPos val="nextTo"/>
        <c:crossAx val="84552704"/>
        <c:crosses val="autoZero"/>
        <c:auto val="1"/>
        <c:lblAlgn val="ctr"/>
        <c:lblOffset val="100"/>
      </c:catAx>
      <c:valAx>
        <c:axId val="84552704"/>
        <c:scaling>
          <c:orientation val="minMax"/>
        </c:scaling>
        <c:axPos val="l"/>
        <c:majorGridlines/>
        <c:numFmt formatCode="General" sourceLinked="1"/>
        <c:tickLblPos val="nextTo"/>
        <c:crossAx val="84551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Sheet1!$E$40:$E$45</c:f>
              <c:strCache>
                <c:ptCount val="6"/>
                <c:pt idx="0">
                  <c:v>0-3</c:v>
                </c:pt>
                <c:pt idx="1">
                  <c:v>4-6</c:v>
                </c:pt>
                <c:pt idx="2">
                  <c:v>7-9</c:v>
                </c:pt>
                <c:pt idx="3">
                  <c:v>10-12</c:v>
                </c:pt>
                <c:pt idx="4">
                  <c:v>13-15</c:v>
                </c:pt>
                <c:pt idx="5">
                  <c:v>16+</c:v>
                </c:pt>
              </c:strCache>
            </c:strRef>
          </c:cat>
          <c:val>
            <c:numRef>
              <c:f>Sheet1!$F$40:$F$45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cat>
            <c:strRef>
              <c:f>Sheet1!$E$40:$E$45</c:f>
              <c:strCache>
                <c:ptCount val="6"/>
                <c:pt idx="0">
                  <c:v>0-3</c:v>
                </c:pt>
                <c:pt idx="1">
                  <c:v>4-6</c:v>
                </c:pt>
                <c:pt idx="2">
                  <c:v>7-9</c:v>
                </c:pt>
                <c:pt idx="3">
                  <c:v>10-12</c:v>
                </c:pt>
                <c:pt idx="4">
                  <c:v>13-15</c:v>
                </c:pt>
                <c:pt idx="5">
                  <c:v>16+</c:v>
                </c:pt>
              </c:strCache>
            </c:strRef>
          </c:cat>
          <c:val>
            <c:numRef>
              <c:f>Sheet1!$G$40:$G$45</c:f>
              <c:numCache>
                <c:formatCode>General</c:formatCode>
                <c:ptCount val="6"/>
                <c:pt idx="0">
                  <c:v>11</c:v>
                </c:pt>
                <c:pt idx="1">
                  <c:v>41</c:v>
                </c:pt>
                <c:pt idx="2">
                  <c:v>61</c:v>
                </c:pt>
                <c:pt idx="3">
                  <c:v>57</c:v>
                </c:pt>
                <c:pt idx="4">
                  <c:v>49</c:v>
                </c:pt>
                <c:pt idx="5">
                  <c:v>81</c:v>
                </c:pt>
              </c:numCache>
            </c:numRef>
          </c:val>
        </c:ser>
        <c:axId val="84564992"/>
        <c:axId val="84574976"/>
      </c:barChart>
      <c:catAx>
        <c:axId val="84564992"/>
        <c:scaling>
          <c:orientation val="minMax"/>
        </c:scaling>
        <c:axPos val="b"/>
        <c:tickLblPos val="nextTo"/>
        <c:crossAx val="84574976"/>
        <c:crosses val="autoZero"/>
        <c:auto val="1"/>
        <c:lblAlgn val="ctr"/>
        <c:lblOffset val="100"/>
      </c:catAx>
      <c:valAx>
        <c:axId val="84574976"/>
        <c:scaling>
          <c:orientation val="minMax"/>
        </c:scaling>
        <c:axPos val="l"/>
        <c:majorGridlines/>
        <c:numFmt formatCode="General" sourceLinked="1"/>
        <c:tickLblPos val="nextTo"/>
        <c:crossAx val="84564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Sheet1!$Q$1</c:f>
              <c:strCache>
                <c:ptCount val="1"/>
                <c:pt idx="0">
                  <c:v>Model hemorrhage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lgDash"/>
            </a:ln>
          </c:spPr>
          <c:marker>
            <c:symbol val="none"/>
          </c:marker>
          <c:val>
            <c:numRef>
              <c:f>Sheet1!$Q$2:$Q$79</c:f>
              <c:numCache>
                <c:formatCode>General</c:formatCode>
                <c:ptCount val="78"/>
                <c:pt idx="0">
                  <c:v>0.01</c:v>
                </c:pt>
                <c:pt idx="1">
                  <c:v>1.6666666666666666E-2</c:v>
                </c:pt>
                <c:pt idx="2">
                  <c:v>1.6666666666666666E-2</c:v>
                </c:pt>
                <c:pt idx="3">
                  <c:v>2.3333333333333334E-2</c:v>
                </c:pt>
                <c:pt idx="4">
                  <c:v>4.3333333333333335E-2</c:v>
                </c:pt>
                <c:pt idx="5">
                  <c:v>0.05</c:v>
                </c:pt>
                <c:pt idx="6">
                  <c:v>6.6666666666666666E-2</c:v>
                </c:pt>
                <c:pt idx="7">
                  <c:v>8.3333333333333329E-2</c:v>
                </c:pt>
                <c:pt idx="8">
                  <c:v>0.11666666666666667</c:v>
                </c:pt>
                <c:pt idx="9">
                  <c:v>0.13</c:v>
                </c:pt>
                <c:pt idx="10">
                  <c:v>0.15</c:v>
                </c:pt>
                <c:pt idx="11">
                  <c:v>0.19</c:v>
                </c:pt>
                <c:pt idx="12">
                  <c:v>0.21</c:v>
                </c:pt>
                <c:pt idx="13">
                  <c:v>0.23</c:v>
                </c:pt>
                <c:pt idx="14">
                  <c:v>0.25666666666666665</c:v>
                </c:pt>
                <c:pt idx="15">
                  <c:v>0.27</c:v>
                </c:pt>
                <c:pt idx="16">
                  <c:v>0.29666666666666669</c:v>
                </c:pt>
                <c:pt idx="17">
                  <c:v>0.31666666666666665</c:v>
                </c:pt>
                <c:pt idx="18">
                  <c:v>0.32666666666666666</c:v>
                </c:pt>
                <c:pt idx="19">
                  <c:v>0.33</c:v>
                </c:pt>
                <c:pt idx="20">
                  <c:v>0.33666666666666667</c:v>
                </c:pt>
                <c:pt idx="21">
                  <c:v>0.35333333333333333</c:v>
                </c:pt>
                <c:pt idx="22">
                  <c:v>0.36666666666666664</c:v>
                </c:pt>
                <c:pt idx="23">
                  <c:v>0.37666666666666665</c:v>
                </c:pt>
                <c:pt idx="24">
                  <c:v>0.39</c:v>
                </c:pt>
                <c:pt idx="25">
                  <c:v>0.40666666666666668</c:v>
                </c:pt>
                <c:pt idx="26">
                  <c:v>0.41666666666666669</c:v>
                </c:pt>
                <c:pt idx="27">
                  <c:v>0.43</c:v>
                </c:pt>
                <c:pt idx="28">
                  <c:v>0.44333333333333336</c:v>
                </c:pt>
                <c:pt idx="29">
                  <c:v>0.45333333333333331</c:v>
                </c:pt>
                <c:pt idx="30">
                  <c:v>0.46666666666666667</c:v>
                </c:pt>
                <c:pt idx="31">
                  <c:v>0.48333333333333334</c:v>
                </c:pt>
                <c:pt idx="32">
                  <c:v>0.48666666666666669</c:v>
                </c:pt>
                <c:pt idx="33">
                  <c:v>0.51333333333333331</c:v>
                </c:pt>
                <c:pt idx="34">
                  <c:v>0.52333333333333332</c:v>
                </c:pt>
                <c:pt idx="35">
                  <c:v>0.54</c:v>
                </c:pt>
                <c:pt idx="36">
                  <c:v>0.55666666666666664</c:v>
                </c:pt>
                <c:pt idx="37">
                  <c:v>0.56666666666666665</c:v>
                </c:pt>
                <c:pt idx="38">
                  <c:v>0.58666666666666667</c:v>
                </c:pt>
                <c:pt idx="39">
                  <c:v>0.59333333333333338</c:v>
                </c:pt>
                <c:pt idx="40">
                  <c:v>0.59333333333333338</c:v>
                </c:pt>
                <c:pt idx="41">
                  <c:v>0.61</c:v>
                </c:pt>
                <c:pt idx="42">
                  <c:v>0.62333333333333329</c:v>
                </c:pt>
                <c:pt idx="43">
                  <c:v>0.6333333333333333</c:v>
                </c:pt>
                <c:pt idx="44">
                  <c:v>0.65666666666666662</c:v>
                </c:pt>
                <c:pt idx="45">
                  <c:v>0.66333333333333333</c:v>
                </c:pt>
                <c:pt idx="46">
                  <c:v>0.67333333333333334</c:v>
                </c:pt>
                <c:pt idx="47">
                  <c:v>0.67666666666666664</c:v>
                </c:pt>
                <c:pt idx="48">
                  <c:v>0.68333333333333335</c:v>
                </c:pt>
                <c:pt idx="49">
                  <c:v>0.71</c:v>
                </c:pt>
                <c:pt idx="50">
                  <c:v>0.71666666666666667</c:v>
                </c:pt>
                <c:pt idx="51">
                  <c:v>0.74</c:v>
                </c:pt>
                <c:pt idx="52">
                  <c:v>0.75666666666666671</c:v>
                </c:pt>
                <c:pt idx="53">
                  <c:v>0.76666666666666672</c:v>
                </c:pt>
                <c:pt idx="54">
                  <c:v>0.77666666666666662</c:v>
                </c:pt>
                <c:pt idx="55">
                  <c:v>0.78</c:v>
                </c:pt>
                <c:pt idx="56">
                  <c:v>0.78666666666666663</c:v>
                </c:pt>
                <c:pt idx="57">
                  <c:v>0.8</c:v>
                </c:pt>
                <c:pt idx="58">
                  <c:v>0.80666666666666664</c:v>
                </c:pt>
                <c:pt idx="59">
                  <c:v>0.82333333333333336</c:v>
                </c:pt>
                <c:pt idx="60">
                  <c:v>0.83333333333333337</c:v>
                </c:pt>
                <c:pt idx="61">
                  <c:v>0.85</c:v>
                </c:pt>
                <c:pt idx="62">
                  <c:v>0.8666666666666667</c:v>
                </c:pt>
                <c:pt idx="63">
                  <c:v>0.87333333333333329</c:v>
                </c:pt>
                <c:pt idx="64">
                  <c:v>0.87333333333333329</c:v>
                </c:pt>
                <c:pt idx="65">
                  <c:v>0.88</c:v>
                </c:pt>
                <c:pt idx="66">
                  <c:v>0.88666666666666671</c:v>
                </c:pt>
                <c:pt idx="67">
                  <c:v>0.89333333333333331</c:v>
                </c:pt>
                <c:pt idx="68">
                  <c:v>0.9</c:v>
                </c:pt>
                <c:pt idx="69">
                  <c:v>0.90666666666666662</c:v>
                </c:pt>
                <c:pt idx="70">
                  <c:v>0.91</c:v>
                </c:pt>
                <c:pt idx="71">
                  <c:v>0.91666666666666663</c:v>
                </c:pt>
                <c:pt idx="72">
                  <c:v>0.92</c:v>
                </c:pt>
                <c:pt idx="73">
                  <c:v>0.92333333333333334</c:v>
                </c:pt>
                <c:pt idx="74">
                  <c:v>0.92666666666666664</c:v>
                </c:pt>
                <c:pt idx="75">
                  <c:v>0.93</c:v>
                </c:pt>
                <c:pt idx="76">
                  <c:v>0.93666666666666665</c:v>
                </c:pt>
                <c:pt idx="77">
                  <c:v>0.94</c:v>
                </c:pt>
              </c:numCache>
            </c:numRef>
          </c:val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CDF - slow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val>
            <c:numRef>
              <c:f>Sheet1!$H$2:$H$79</c:f>
              <c:numCache>
                <c:formatCode>General</c:formatCode>
                <c:ptCount val="78"/>
                <c:pt idx="0">
                  <c:v>2.6666666666666668E-2</c:v>
                </c:pt>
                <c:pt idx="1">
                  <c:v>3.3333333333333333E-2</c:v>
                </c:pt>
                <c:pt idx="2">
                  <c:v>3.6666666666666667E-2</c:v>
                </c:pt>
                <c:pt idx="3">
                  <c:v>4.6666666666666669E-2</c:v>
                </c:pt>
                <c:pt idx="4">
                  <c:v>5.3333333333333337E-2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0.1</c:v>
                </c:pt>
                <c:pt idx="8">
                  <c:v>0.14666666666666667</c:v>
                </c:pt>
                <c:pt idx="9">
                  <c:v>0.18666666666666668</c:v>
                </c:pt>
                <c:pt idx="10">
                  <c:v>0.23666666666666666</c:v>
                </c:pt>
                <c:pt idx="11">
                  <c:v>0.27333333333333332</c:v>
                </c:pt>
                <c:pt idx="12">
                  <c:v>0.29333333333333333</c:v>
                </c:pt>
                <c:pt idx="13">
                  <c:v>0.32</c:v>
                </c:pt>
                <c:pt idx="14">
                  <c:v>0.32666666666666666</c:v>
                </c:pt>
                <c:pt idx="15">
                  <c:v>0.38</c:v>
                </c:pt>
                <c:pt idx="16">
                  <c:v>0.4</c:v>
                </c:pt>
                <c:pt idx="17">
                  <c:v>0.42</c:v>
                </c:pt>
                <c:pt idx="18">
                  <c:v>0.43333333333333335</c:v>
                </c:pt>
                <c:pt idx="19">
                  <c:v>0.44666666666666666</c:v>
                </c:pt>
                <c:pt idx="20">
                  <c:v>0.45</c:v>
                </c:pt>
                <c:pt idx="21">
                  <c:v>0.46</c:v>
                </c:pt>
                <c:pt idx="22">
                  <c:v>0.46333333333333332</c:v>
                </c:pt>
                <c:pt idx="23">
                  <c:v>0.48333333333333334</c:v>
                </c:pt>
                <c:pt idx="24">
                  <c:v>0.49</c:v>
                </c:pt>
                <c:pt idx="25">
                  <c:v>0.5</c:v>
                </c:pt>
                <c:pt idx="26">
                  <c:v>0.51</c:v>
                </c:pt>
                <c:pt idx="27">
                  <c:v>0.52</c:v>
                </c:pt>
                <c:pt idx="28">
                  <c:v>0.54</c:v>
                </c:pt>
                <c:pt idx="29">
                  <c:v>0.55000000000000004</c:v>
                </c:pt>
                <c:pt idx="30">
                  <c:v>0.55666666666666664</c:v>
                </c:pt>
                <c:pt idx="31">
                  <c:v>0.56000000000000005</c:v>
                </c:pt>
                <c:pt idx="32">
                  <c:v>0.56666666666666665</c:v>
                </c:pt>
                <c:pt idx="33">
                  <c:v>0.56999999999999995</c:v>
                </c:pt>
                <c:pt idx="34">
                  <c:v>0.56999999999999995</c:v>
                </c:pt>
                <c:pt idx="35">
                  <c:v>0.58333333333333337</c:v>
                </c:pt>
                <c:pt idx="36">
                  <c:v>0.58666666666666667</c:v>
                </c:pt>
                <c:pt idx="37">
                  <c:v>0.59666666666666668</c:v>
                </c:pt>
                <c:pt idx="38">
                  <c:v>0.6166666666666667</c:v>
                </c:pt>
                <c:pt idx="39">
                  <c:v>0.62666666666666671</c:v>
                </c:pt>
                <c:pt idx="40">
                  <c:v>0.63</c:v>
                </c:pt>
                <c:pt idx="41">
                  <c:v>0.65</c:v>
                </c:pt>
                <c:pt idx="42">
                  <c:v>0.66333333333333333</c:v>
                </c:pt>
                <c:pt idx="43">
                  <c:v>0.66666666666666663</c:v>
                </c:pt>
                <c:pt idx="44">
                  <c:v>0.68</c:v>
                </c:pt>
                <c:pt idx="45">
                  <c:v>0.70666666666666667</c:v>
                </c:pt>
                <c:pt idx="46">
                  <c:v>0.70666666666666667</c:v>
                </c:pt>
                <c:pt idx="47">
                  <c:v>0.72</c:v>
                </c:pt>
                <c:pt idx="48">
                  <c:v>0.72666666666666668</c:v>
                </c:pt>
                <c:pt idx="49">
                  <c:v>0.73666666666666669</c:v>
                </c:pt>
                <c:pt idx="50">
                  <c:v>0.74333333333333329</c:v>
                </c:pt>
                <c:pt idx="51">
                  <c:v>0.75</c:v>
                </c:pt>
                <c:pt idx="52">
                  <c:v>0.75666666666666671</c:v>
                </c:pt>
                <c:pt idx="53">
                  <c:v>0.76</c:v>
                </c:pt>
                <c:pt idx="54">
                  <c:v>0.77333333333333332</c:v>
                </c:pt>
                <c:pt idx="55">
                  <c:v>0.78</c:v>
                </c:pt>
                <c:pt idx="56">
                  <c:v>0.78</c:v>
                </c:pt>
                <c:pt idx="57">
                  <c:v>0.79333333333333333</c:v>
                </c:pt>
                <c:pt idx="58">
                  <c:v>0.80666666666666664</c:v>
                </c:pt>
                <c:pt idx="59">
                  <c:v>0.82666666666666666</c:v>
                </c:pt>
                <c:pt idx="60">
                  <c:v>0.83333333333333337</c:v>
                </c:pt>
                <c:pt idx="61">
                  <c:v>0.84333333333333338</c:v>
                </c:pt>
                <c:pt idx="62">
                  <c:v>0.85333333333333339</c:v>
                </c:pt>
                <c:pt idx="63">
                  <c:v>0.85333333333333339</c:v>
                </c:pt>
                <c:pt idx="64">
                  <c:v>0.85333333333333339</c:v>
                </c:pt>
                <c:pt idx="65">
                  <c:v>0.86</c:v>
                </c:pt>
                <c:pt idx="66">
                  <c:v>0.8666666666666667</c:v>
                </c:pt>
                <c:pt idx="67">
                  <c:v>0.87333333333333329</c:v>
                </c:pt>
                <c:pt idx="68">
                  <c:v>0.87333333333333329</c:v>
                </c:pt>
                <c:pt idx="69">
                  <c:v>0.8833333333333333</c:v>
                </c:pt>
                <c:pt idx="70">
                  <c:v>0.89333333333333331</c:v>
                </c:pt>
                <c:pt idx="71">
                  <c:v>0.89333333333333331</c:v>
                </c:pt>
                <c:pt idx="72">
                  <c:v>0.89333333333333331</c:v>
                </c:pt>
                <c:pt idx="73">
                  <c:v>0.90333333333333332</c:v>
                </c:pt>
                <c:pt idx="74">
                  <c:v>0.91</c:v>
                </c:pt>
                <c:pt idx="75">
                  <c:v>0.91333333333333333</c:v>
                </c:pt>
                <c:pt idx="76">
                  <c:v>0.92</c:v>
                </c:pt>
                <c:pt idx="77">
                  <c:v>0.92333333333333334</c:v>
                </c:pt>
              </c:numCache>
            </c:numRef>
          </c:val>
        </c:ser>
        <c:ser>
          <c:idx val="2"/>
          <c:order val="2"/>
          <c:tx>
            <c:strRef>
              <c:f>Sheet1!$AD$1</c:f>
              <c:strCache>
                <c:ptCount val="1"/>
                <c:pt idx="0">
                  <c:v>Skillman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Sheet1!$AE$2:$AE$79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0.1111111111111111</c:v>
                </c:pt>
                <c:pt idx="6">
                  <c:v>0.1111111111111111</c:v>
                </c:pt>
                <c:pt idx="7">
                  <c:v>0.22222222222222221</c:v>
                </c:pt>
                <c:pt idx="8">
                  <c:v>0.22222222222222221</c:v>
                </c:pt>
                <c:pt idx="9">
                  <c:v>0.22222222222222221</c:v>
                </c:pt>
                <c:pt idx="10">
                  <c:v>0.22222222222222221</c:v>
                </c:pt>
                <c:pt idx="11">
                  <c:v>0.22222222222222221</c:v>
                </c:pt>
                <c:pt idx="12">
                  <c:v>0.33333333333333331</c:v>
                </c:pt>
                <c:pt idx="13">
                  <c:v>0.33333333333333331</c:v>
                </c:pt>
                <c:pt idx="14">
                  <c:v>0.33333333333333331</c:v>
                </c:pt>
                <c:pt idx="15">
                  <c:v>0.33333333333333331</c:v>
                </c:pt>
                <c:pt idx="16">
                  <c:v>0.33333333333333331</c:v>
                </c:pt>
                <c:pt idx="17">
                  <c:v>0.33333333333333331</c:v>
                </c:pt>
                <c:pt idx="18">
                  <c:v>0.33333333333333331</c:v>
                </c:pt>
                <c:pt idx="19">
                  <c:v>0.33333333333333331</c:v>
                </c:pt>
                <c:pt idx="20">
                  <c:v>0.33333333333333331</c:v>
                </c:pt>
                <c:pt idx="21">
                  <c:v>0.33333333333333331</c:v>
                </c:pt>
                <c:pt idx="22">
                  <c:v>0.33333333333333331</c:v>
                </c:pt>
                <c:pt idx="23">
                  <c:v>0.33333333333333331</c:v>
                </c:pt>
                <c:pt idx="24">
                  <c:v>0.44444444444444442</c:v>
                </c:pt>
                <c:pt idx="25">
                  <c:v>0.55555555555555558</c:v>
                </c:pt>
                <c:pt idx="26">
                  <c:v>0.55555555555555558</c:v>
                </c:pt>
                <c:pt idx="27">
                  <c:v>0.55555555555555558</c:v>
                </c:pt>
                <c:pt idx="28">
                  <c:v>0.66666666666666663</c:v>
                </c:pt>
                <c:pt idx="29">
                  <c:v>0.66666666666666663</c:v>
                </c:pt>
                <c:pt idx="30">
                  <c:v>0.66666666666666663</c:v>
                </c:pt>
                <c:pt idx="31">
                  <c:v>0.66666666666666663</c:v>
                </c:pt>
                <c:pt idx="32">
                  <c:v>0.66666666666666663</c:v>
                </c:pt>
                <c:pt idx="33">
                  <c:v>0.66666666666666663</c:v>
                </c:pt>
                <c:pt idx="34">
                  <c:v>0.77777777777777779</c:v>
                </c:pt>
                <c:pt idx="35">
                  <c:v>0.77777777777777779</c:v>
                </c:pt>
                <c:pt idx="36">
                  <c:v>0.77777777777777779</c:v>
                </c:pt>
                <c:pt idx="37">
                  <c:v>0.88888888888888884</c:v>
                </c:pt>
                <c:pt idx="38">
                  <c:v>0.88888888888888884</c:v>
                </c:pt>
                <c:pt idx="39">
                  <c:v>0.88888888888888884</c:v>
                </c:pt>
                <c:pt idx="40">
                  <c:v>0.88888888888888884</c:v>
                </c:pt>
                <c:pt idx="41">
                  <c:v>0.88888888888888884</c:v>
                </c:pt>
                <c:pt idx="42">
                  <c:v>0.88888888888888884</c:v>
                </c:pt>
                <c:pt idx="43">
                  <c:v>0.88888888888888884</c:v>
                </c:pt>
                <c:pt idx="44">
                  <c:v>0.88888888888888884</c:v>
                </c:pt>
                <c:pt idx="45">
                  <c:v>0.88888888888888884</c:v>
                </c:pt>
                <c:pt idx="46">
                  <c:v>0.88888888888888884</c:v>
                </c:pt>
                <c:pt idx="47">
                  <c:v>0.88888888888888884</c:v>
                </c:pt>
                <c:pt idx="48">
                  <c:v>0.88888888888888884</c:v>
                </c:pt>
                <c:pt idx="49">
                  <c:v>0.88888888888888884</c:v>
                </c:pt>
                <c:pt idx="50">
                  <c:v>0.88888888888888884</c:v>
                </c:pt>
                <c:pt idx="51">
                  <c:v>0.88888888888888884</c:v>
                </c:pt>
                <c:pt idx="52">
                  <c:v>0.88888888888888884</c:v>
                </c:pt>
                <c:pt idx="53">
                  <c:v>0.88888888888888884</c:v>
                </c:pt>
                <c:pt idx="54">
                  <c:v>0.88888888888888884</c:v>
                </c:pt>
                <c:pt idx="55">
                  <c:v>0.88888888888888884</c:v>
                </c:pt>
                <c:pt idx="56">
                  <c:v>0.88888888888888884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</c:numCache>
            </c:numRef>
          </c:val>
        </c:ser>
        <c:marker val="1"/>
        <c:axId val="84601472"/>
        <c:axId val="85083264"/>
      </c:lineChart>
      <c:catAx>
        <c:axId val="84601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el-GR" sz="900" b="0"/>
                  <a:t>-Δ</a:t>
                </a:r>
                <a:r>
                  <a:rPr lang="en-US" sz="900" b="0"/>
                  <a:t>MAP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85083264"/>
        <c:crosses val="autoZero"/>
        <c:lblAlgn val="ctr"/>
        <c:lblOffset val="100"/>
        <c:tickLblSkip val="17"/>
        <c:tickMarkSkip val="13"/>
      </c:catAx>
      <c:valAx>
        <c:axId val="85083264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sz="900" b="0"/>
                </a:pPr>
                <a:r>
                  <a:rPr lang="en-US" sz="900" b="0"/>
                  <a:t>Cumulative distribution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84601472"/>
        <c:crossesAt val="1"/>
        <c:crossBetween val="between"/>
        <c:majorUnit val="0.25"/>
      </c:valAx>
    </c:plotArea>
    <c:legend>
      <c:legendPos val="b"/>
      <c:layout>
        <c:manualLayout>
          <c:xMode val="edge"/>
          <c:yMode val="edge"/>
          <c:x val="4.9677435180415534E-3"/>
          <c:y val="0.89232841102529914"/>
          <c:w val="0.97344944031528802"/>
          <c:h val="8.2112483543390929E-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</c:chart>
  <c:txPr>
    <a:bodyPr/>
    <a:lstStyle/>
    <a:p>
      <a:pPr>
        <a:defRPr sz="12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967147856517941"/>
          <c:y val="5.5104257801108288E-2"/>
          <c:w val="0.7912314085739286"/>
          <c:h val="0.67666994750656284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Sheet1!$R$2:$R$101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Sheet1!$S$2:$S$101</c:f>
              <c:numCache>
                <c:formatCode>General</c:formatCode>
                <c:ptCount val="100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10</c:v>
                </c:pt>
                <c:pt idx="9">
                  <c:v>4</c:v>
                </c:pt>
                <c:pt idx="10">
                  <c:v>6</c:v>
                </c:pt>
                <c:pt idx="11">
                  <c:v>12</c:v>
                </c:pt>
                <c:pt idx="12">
                  <c:v>6</c:v>
                </c:pt>
                <c:pt idx="13">
                  <c:v>6</c:v>
                </c:pt>
                <c:pt idx="14">
                  <c:v>8</c:v>
                </c:pt>
                <c:pt idx="15">
                  <c:v>4</c:v>
                </c:pt>
                <c:pt idx="16">
                  <c:v>8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1</c:v>
                </c:pt>
                <c:pt idx="33">
                  <c:v>8</c:v>
                </c:pt>
                <c:pt idx="34">
                  <c:v>3</c:v>
                </c:pt>
                <c:pt idx="35">
                  <c:v>5</c:v>
                </c:pt>
                <c:pt idx="36">
                  <c:v>5</c:v>
                </c:pt>
                <c:pt idx="37">
                  <c:v>3</c:v>
                </c:pt>
                <c:pt idx="38">
                  <c:v>6</c:v>
                </c:pt>
                <c:pt idx="39">
                  <c:v>2</c:v>
                </c:pt>
                <c:pt idx="40">
                  <c:v>0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7</c:v>
                </c:pt>
                <c:pt idx="45">
                  <c:v>2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8</c:v>
                </c:pt>
                <c:pt idx="50">
                  <c:v>2</c:v>
                </c:pt>
                <c:pt idx="51">
                  <c:v>7</c:v>
                </c:pt>
                <c:pt idx="52">
                  <c:v>5</c:v>
                </c:pt>
                <c:pt idx="53">
                  <c:v>3</c:v>
                </c:pt>
                <c:pt idx="54">
                  <c:v>3</c:v>
                </c:pt>
                <c:pt idx="55">
                  <c:v>1</c:v>
                </c:pt>
                <c:pt idx="56">
                  <c:v>2</c:v>
                </c:pt>
                <c:pt idx="57">
                  <c:v>4</c:v>
                </c:pt>
                <c:pt idx="58">
                  <c:v>2</c:v>
                </c:pt>
                <c:pt idx="59">
                  <c:v>5</c:v>
                </c:pt>
                <c:pt idx="60">
                  <c:v>3</c:v>
                </c:pt>
                <c:pt idx="61">
                  <c:v>5</c:v>
                </c:pt>
                <c:pt idx="62">
                  <c:v>5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4</c:v>
                </c:pt>
              </c:numCache>
            </c:numRef>
          </c:yVal>
          <c:smooth val="1"/>
        </c:ser>
        <c:axId val="85107456"/>
        <c:axId val="85109376"/>
      </c:scatterChart>
      <c:valAx>
        <c:axId val="85107456"/>
        <c:scaling>
          <c:orientation val="minMax"/>
          <c:max val="8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-Δ</a:t>
                </a:r>
                <a:r>
                  <a:rPr lang="en-US"/>
                  <a:t>MAP after hemorrhage</a:t>
                </a:r>
              </a:p>
            </c:rich>
          </c:tx>
          <c:layout/>
        </c:title>
        <c:numFmt formatCode="General" sourceLinked="1"/>
        <c:tickLblPos val="nextTo"/>
        <c:crossAx val="85109376"/>
        <c:crosses val="autoZero"/>
        <c:crossBetween val="midCat"/>
      </c:valAx>
      <c:valAx>
        <c:axId val="85109376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individuals</a:t>
                </a:r>
              </a:p>
            </c:rich>
          </c:tx>
          <c:layout/>
        </c:title>
        <c:numFmt formatCode="General" sourceLinked="1"/>
        <c:tickLblPos val="nextTo"/>
        <c:crossAx val="85107456"/>
        <c:crosses val="autoZero"/>
        <c:crossBetween val="midCat"/>
      </c:valAx>
    </c:plotArea>
    <c:plotVisOnly val="1"/>
  </c:chart>
  <c:txPr>
    <a:bodyPr/>
    <a:lstStyle/>
    <a:p>
      <a:pPr>
        <a:defRPr sz="12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Sheet1!$Q$1</c:f>
              <c:strCache>
                <c:ptCount val="1"/>
                <c:pt idx="0">
                  <c:v>Model hemorrhage</c:v>
                </c:pt>
              </c:strCache>
            </c:strRef>
          </c:tx>
          <c:spPr>
            <a:ln w="19050" cmpd="sng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Sheet1!$Q$2:$Q$79</c:f>
              <c:numCache>
                <c:formatCode>General</c:formatCode>
                <c:ptCount val="78"/>
                <c:pt idx="0">
                  <c:v>0.01</c:v>
                </c:pt>
                <c:pt idx="1">
                  <c:v>1.6666666666666666E-2</c:v>
                </c:pt>
                <c:pt idx="2">
                  <c:v>1.6666666666666666E-2</c:v>
                </c:pt>
                <c:pt idx="3">
                  <c:v>2.3333333333333334E-2</c:v>
                </c:pt>
                <c:pt idx="4">
                  <c:v>4.3333333333333335E-2</c:v>
                </c:pt>
                <c:pt idx="5">
                  <c:v>0.05</c:v>
                </c:pt>
                <c:pt idx="6">
                  <c:v>6.6666666666666666E-2</c:v>
                </c:pt>
                <c:pt idx="7">
                  <c:v>8.3333333333333329E-2</c:v>
                </c:pt>
                <c:pt idx="8">
                  <c:v>0.11666666666666667</c:v>
                </c:pt>
                <c:pt idx="9">
                  <c:v>0.13</c:v>
                </c:pt>
                <c:pt idx="10">
                  <c:v>0.15</c:v>
                </c:pt>
                <c:pt idx="11">
                  <c:v>0.19</c:v>
                </c:pt>
                <c:pt idx="12">
                  <c:v>0.21</c:v>
                </c:pt>
                <c:pt idx="13">
                  <c:v>0.23</c:v>
                </c:pt>
                <c:pt idx="14">
                  <c:v>0.25666666666666665</c:v>
                </c:pt>
                <c:pt idx="15">
                  <c:v>0.27</c:v>
                </c:pt>
                <c:pt idx="16">
                  <c:v>0.29666666666666669</c:v>
                </c:pt>
                <c:pt idx="17">
                  <c:v>0.31666666666666665</c:v>
                </c:pt>
                <c:pt idx="18">
                  <c:v>0.32666666666666666</c:v>
                </c:pt>
                <c:pt idx="19">
                  <c:v>0.33</c:v>
                </c:pt>
                <c:pt idx="20">
                  <c:v>0.33666666666666667</c:v>
                </c:pt>
                <c:pt idx="21">
                  <c:v>0.35333333333333333</c:v>
                </c:pt>
                <c:pt idx="22">
                  <c:v>0.36666666666666664</c:v>
                </c:pt>
                <c:pt idx="23">
                  <c:v>0.37666666666666665</c:v>
                </c:pt>
                <c:pt idx="24">
                  <c:v>0.39</c:v>
                </c:pt>
                <c:pt idx="25">
                  <c:v>0.40666666666666668</c:v>
                </c:pt>
                <c:pt idx="26">
                  <c:v>0.41666666666666669</c:v>
                </c:pt>
                <c:pt idx="27">
                  <c:v>0.43</c:v>
                </c:pt>
                <c:pt idx="28">
                  <c:v>0.44333333333333336</c:v>
                </c:pt>
                <c:pt idx="29">
                  <c:v>0.45333333333333331</c:v>
                </c:pt>
                <c:pt idx="30">
                  <c:v>0.46666666666666667</c:v>
                </c:pt>
                <c:pt idx="31">
                  <c:v>0.48333333333333334</c:v>
                </c:pt>
                <c:pt idx="32">
                  <c:v>0.48666666666666669</c:v>
                </c:pt>
                <c:pt idx="33">
                  <c:v>0.51333333333333331</c:v>
                </c:pt>
                <c:pt idx="34">
                  <c:v>0.52333333333333332</c:v>
                </c:pt>
                <c:pt idx="35">
                  <c:v>0.54</c:v>
                </c:pt>
                <c:pt idx="36">
                  <c:v>0.55666666666666664</c:v>
                </c:pt>
                <c:pt idx="37">
                  <c:v>0.56666666666666665</c:v>
                </c:pt>
                <c:pt idx="38">
                  <c:v>0.58666666666666667</c:v>
                </c:pt>
                <c:pt idx="39">
                  <c:v>0.59333333333333338</c:v>
                </c:pt>
                <c:pt idx="40">
                  <c:v>0.59333333333333338</c:v>
                </c:pt>
                <c:pt idx="41">
                  <c:v>0.61</c:v>
                </c:pt>
                <c:pt idx="42">
                  <c:v>0.62333333333333329</c:v>
                </c:pt>
                <c:pt idx="43">
                  <c:v>0.6333333333333333</c:v>
                </c:pt>
                <c:pt idx="44">
                  <c:v>0.65666666666666662</c:v>
                </c:pt>
                <c:pt idx="45">
                  <c:v>0.66333333333333333</c:v>
                </c:pt>
                <c:pt idx="46">
                  <c:v>0.67333333333333334</c:v>
                </c:pt>
                <c:pt idx="47">
                  <c:v>0.67666666666666664</c:v>
                </c:pt>
                <c:pt idx="48">
                  <c:v>0.68333333333333335</c:v>
                </c:pt>
                <c:pt idx="49">
                  <c:v>0.71</c:v>
                </c:pt>
                <c:pt idx="50">
                  <c:v>0.71666666666666667</c:v>
                </c:pt>
                <c:pt idx="51">
                  <c:v>0.74</c:v>
                </c:pt>
                <c:pt idx="52">
                  <c:v>0.75666666666666671</c:v>
                </c:pt>
                <c:pt idx="53">
                  <c:v>0.76666666666666672</c:v>
                </c:pt>
                <c:pt idx="54">
                  <c:v>0.77666666666666662</c:v>
                </c:pt>
                <c:pt idx="55">
                  <c:v>0.78</c:v>
                </c:pt>
                <c:pt idx="56">
                  <c:v>0.78666666666666663</c:v>
                </c:pt>
                <c:pt idx="57">
                  <c:v>0.8</c:v>
                </c:pt>
                <c:pt idx="58">
                  <c:v>0.80666666666666664</c:v>
                </c:pt>
                <c:pt idx="59">
                  <c:v>0.82333333333333336</c:v>
                </c:pt>
                <c:pt idx="60">
                  <c:v>0.83333333333333337</c:v>
                </c:pt>
                <c:pt idx="61">
                  <c:v>0.85</c:v>
                </c:pt>
                <c:pt idx="62">
                  <c:v>0.8666666666666667</c:v>
                </c:pt>
                <c:pt idx="63">
                  <c:v>0.87333333333333329</c:v>
                </c:pt>
                <c:pt idx="64">
                  <c:v>0.87333333333333329</c:v>
                </c:pt>
                <c:pt idx="65">
                  <c:v>0.88</c:v>
                </c:pt>
                <c:pt idx="66">
                  <c:v>0.88666666666666671</c:v>
                </c:pt>
                <c:pt idx="67">
                  <c:v>0.89333333333333331</c:v>
                </c:pt>
                <c:pt idx="68">
                  <c:v>0.9</c:v>
                </c:pt>
                <c:pt idx="69">
                  <c:v>0.90666666666666662</c:v>
                </c:pt>
                <c:pt idx="70">
                  <c:v>0.91</c:v>
                </c:pt>
                <c:pt idx="71">
                  <c:v>0.91666666666666663</c:v>
                </c:pt>
                <c:pt idx="72">
                  <c:v>0.92</c:v>
                </c:pt>
                <c:pt idx="73">
                  <c:v>0.92333333333333334</c:v>
                </c:pt>
                <c:pt idx="74">
                  <c:v>0.92666666666666664</c:v>
                </c:pt>
                <c:pt idx="75">
                  <c:v>0.93</c:v>
                </c:pt>
                <c:pt idx="76">
                  <c:v>0.93666666666666665</c:v>
                </c:pt>
                <c:pt idx="77">
                  <c:v>0.94</c:v>
                </c:pt>
              </c:numCache>
            </c:numRef>
          </c:val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CDF - slow</c:v>
                </c:pt>
              </c:strCache>
            </c:strRef>
          </c:tx>
          <c:spPr>
            <a:ln w="19050" cmpd="sng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Sheet1!$H$2:$H$79</c:f>
              <c:numCache>
                <c:formatCode>General</c:formatCode>
                <c:ptCount val="78"/>
                <c:pt idx="0">
                  <c:v>2.6666666666666668E-2</c:v>
                </c:pt>
                <c:pt idx="1">
                  <c:v>3.3333333333333333E-2</c:v>
                </c:pt>
                <c:pt idx="2">
                  <c:v>3.6666666666666667E-2</c:v>
                </c:pt>
                <c:pt idx="3">
                  <c:v>4.6666666666666669E-2</c:v>
                </c:pt>
                <c:pt idx="4">
                  <c:v>5.3333333333333337E-2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0.1</c:v>
                </c:pt>
                <c:pt idx="8">
                  <c:v>0.14666666666666667</c:v>
                </c:pt>
                <c:pt idx="9">
                  <c:v>0.18666666666666668</c:v>
                </c:pt>
                <c:pt idx="10">
                  <c:v>0.23666666666666666</c:v>
                </c:pt>
                <c:pt idx="11">
                  <c:v>0.27333333333333332</c:v>
                </c:pt>
                <c:pt idx="12">
                  <c:v>0.29333333333333333</c:v>
                </c:pt>
                <c:pt idx="13">
                  <c:v>0.32</c:v>
                </c:pt>
                <c:pt idx="14">
                  <c:v>0.32666666666666666</c:v>
                </c:pt>
                <c:pt idx="15">
                  <c:v>0.38</c:v>
                </c:pt>
                <c:pt idx="16">
                  <c:v>0.4</c:v>
                </c:pt>
                <c:pt idx="17">
                  <c:v>0.42</c:v>
                </c:pt>
                <c:pt idx="18">
                  <c:v>0.43333333333333335</c:v>
                </c:pt>
                <c:pt idx="19">
                  <c:v>0.44666666666666666</c:v>
                </c:pt>
                <c:pt idx="20">
                  <c:v>0.45</c:v>
                </c:pt>
                <c:pt idx="21">
                  <c:v>0.46</c:v>
                </c:pt>
                <c:pt idx="22">
                  <c:v>0.46333333333333332</c:v>
                </c:pt>
                <c:pt idx="23">
                  <c:v>0.48333333333333334</c:v>
                </c:pt>
                <c:pt idx="24">
                  <c:v>0.49</c:v>
                </c:pt>
                <c:pt idx="25">
                  <c:v>0.5</c:v>
                </c:pt>
                <c:pt idx="26">
                  <c:v>0.51</c:v>
                </c:pt>
                <c:pt idx="27">
                  <c:v>0.52</c:v>
                </c:pt>
                <c:pt idx="28">
                  <c:v>0.54</c:v>
                </c:pt>
                <c:pt idx="29">
                  <c:v>0.55000000000000004</c:v>
                </c:pt>
                <c:pt idx="30">
                  <c:v>0.55666666666666664</c:v>
                </c:pt>
                <c:pt idx="31">
                  <c:v>0.56000000000000005</c:v>
                </c:pt>
                <c:pt idx="32">
                  <c:v>0.56666666666666665</c:v>
                </c:pt>
                <c:pt idx="33">
                  <c:v>0.56999999999999995</c:v>
                </c:pt>
                <c:pt idx="34">
                  <c:v>0.56999999999999995</c:v>
                </c:pt>
                <c:pt idx="35">
                  <c:v>0.58333333333333337</c:v>
                </c:pt>
                <c:pt idx="36">
                  <c:v>0.58666666666666667</c:v>
                </c:pt>
                <c:pt idx="37">
                  <c:v>0.59666666666666668</c:v>
                </c:pt>
                <c:pt idx="38">
                  <c:v>0.6166666666666667</c:v>
                </c:pt>
                <c:pt idx="39">
                  <c:v>0.62666666666666671</c:v>
                </c:pt>
                <c:pt idx="40">
                  <c:v>0.63</c:v>
                </c:pt>
                <c:pt idx="41">
                  <c:v>0.65</c:v>
                </c:pt>
                <c:pt idx="42">
                  <c:v>0.66333333333333333</c:v>
                </c:pt>
                <c:pt idx="43">
                  <c:v>0.66666666666666663</c:v>
                </c:pt>
                <c:pt idx="44">
                  <c:v>0.68</c:v>
                </c:pt>
                <c:pt idx="45">
                  <c:v>0.70666666666666667</c:v>
                </c:pt>
                <c:pt idx="46">
                  <c:v>0.70666666666666667</c:v>
                </c:pt>
                <c:pt idx="47">
                  <c:v>0.72</c:v>
                </c:pt>
                <c:pt idx="48">
                  <c:v>0.72666666666666668</c:v>
                </c:pt>
                <c:pt idx="49">
                  <c:v>0.73666666666666669</c:v>
                </c:pt>
                <c:pt idx="50">
                  <c:v>0.74333333333333329</c:v>
                </c:pt>
                <c:pt idx="51">
                  <c:v>0.75</c:v>
                </c:pt>
                <c:pt idx="52">
                  <c:v>0.75666666666666671</c:v>
                </c:pt>
                <c:pt idx="53">
                  <c:v>0.76</c:v>
                </c:pt>
                <c:pt idx="54">
                  <c:v>0.77333333333333332</c:v>
                </c:pt>
                <c:pt idx="55">
                  <c:v>0.78</c:v>
                </c:pt>
                <c:pt idx="56">
                  <c:v>0.78</c:v>
                </c:pt>
                <c:pt idx="57">
                  <c:v>0.79333333333333333</c:v>
                </c:pt>
                <c:pt idx="58">
                  <c:v>0.80666666666666664</c:v>
                </c:pt>
                <c:pt idx="59">
                  <c:v>0.82666666666666666</c:v>
                </c:pt>
                <c:pt idx="60">
                  <c:v>0.83333333333333337</c:v>
                </c:pt>
                <c:pt idx="61">
                  <c:v>0.84333333333333338</c:v>
                </c:pt>
                <c:pt idx="62">
                  <c:v>0.85333333333333339</c:v>
                </c:pt>
                <c:pt idx="63">
                  <c:v>0.85333333333333339</c:v>
                </c:pt>
                <c:pt idx="64">
                  <c:v>0.85333333333333339</c:v>
                </c:pt>
                <c:pt idx="65">
                  <c:v>0.86</c:v>
                </c:pt>
                <c:pt idx="66">
                  <c:v>0.8666666666666667</c:v>
                </c:pt>
                <c:pt idx="67">
                  <c:v>0.87333333333333329</c:v>
                </c:pt>
                <c:pt idx="68">
                  <c:v>0.87333333333333329</c:v>
                </c:pt>
                <c:pt idx="69">
                  <c:v>0.8833333333333333</c:v>
                </c:pt>
                <c:pt idx="70">
                  <c:v>0.89333333333333331</c:v>
                </c:pt>
                <c:pt idx="71">
                  <c:v>0.89333333333333331</c:v>
                </c:pt>
                <c:pt idx="72">
                  <c:v>0.89333333333333331</c:v>
                </c:pt>
                <c:pt idx="73">
                  <c:v>0.90333333333333332</c:v>
                </c:pt>
                <c:pt idx="74">
                  <c:v>0.91</c:v>
                </c:pt>
                <c:pt idx="75">
                  <c:v>0.91333333333333333</c:v>
                </c:pt>
                <c:pt idx="76">
                  <c:v>0.92</c:v>
                </c:pt>
                <c:pt idx="77">
                  <c:v>0.92333333333333334</c:v>
                </c:pt>
              </c:numCache>
            </c:numRef>
          </c:val>
        </c:ser>
        <c:ser>
          <c:idx val="2"/>
          <c:order val="2"/>
          <c:tx>
            <c:strRef>
              <c:f>Sheet1!$AD$1</c:f>
              <c:strCache>
                <c:ptCount val="1"/>
                <c:pt idx="0">
                  <c:v>Skillman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Sheet1!$AE$2:$AE$79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0.1111111111111111</c:v>
                </c:pt>
                <c:pt idx="6">
                  <c:v>0.1111111111111111</c:v>
                </c:pt>
                <c:pt idx="7">
                  <c:v>0.22222222222222221</c:v>
                </c:pt>
                <c:pt idx="8">
                  <c:v>0.22222222222222221</c:v>
                </c:pt>
                <c:pt idx="9">
                  <c:v>0.22222222222222221</c:v>
                </c:pt>
                <c:pt idx="10">
                  <c:v>0.22222222222222221</c:v>
                </c:pt>
                <c:pt idx="11">
                  <c:v>0.22222222222222221</c:v>
                </c:pt>
                <c:pt idx="12">
                  <c:v>0.33333333333333331</c:v>
                </c:pt>
                <c:pt idx="13">
                  <c:v>0.33333333333333331</c:v>
                </c:pt>
                <c:pt idx="14">
                  <c:v>0.33333333333333331</c:v>
                </c:pt>
                <c:pt idx="15">
                  <c:v>0.33333333333333331</c:v>
                </c:pt>
                <c:pt idx="16">
                  <c:v>0.33333333333333331</c:v>
                </c:pt>
                <c:pt idx="17">
                  <c:v>0.33333333333333331</c:v>
                </c:pt>
                <c:pt idx="18">
                  <c:v>0.33333333333333331</c:v>
                </c:pt>
                <c:pt idx="19">
                  <c:v>0.33333333333333331</c:v>
                </c:pt>
                <c:pt idx="20">
                  <c:v>0.33333333333333331</c:v>
                </c:pt>
                <c:pt idx="21">
                  <c:v>0.33333333333333331</c:v>
                </c:pt>
                <c:pt idx="22">
                  <c:v>0.33333333333333331</c:v>
                </c:pt>
                <c:pt idx="23">
                  <c:v>0.33333333333333331</c:v>
                </c:pt>
                <c:pt idx="24">
                  <c:v>0.44444444444444442</c:v>
                </c:pt>
                <c:pt idx="25">
                  <c:v>0.55555555555555558</c:v>
                </c:pt>
                <c:pt idx="26">
                  <c:v>0.55555555555555558</c:v>
                </c:pt>
                <c:pt idx="27">
                  <c:v>0.55555555555555558</c:v>
                </c:pt>
                <c:pt idx="28">
                  <c:v>0.66666666666666663</c:v>
                </c:pt>
                <c:pt idx="29">
                  <c:v>0.66666666666666663</c:v>
                </c:pt>
                <c:pt idx="30">
                  <c:v>0.66666666666666663</c:v>
                </c:pt>
                <c:pt idx="31">
                  <c:v>0.66666666666666663</c:v>
                </c:pt>
                <c:pt idx="32">
                  <c:v>0.66666666666666663</c:v>
                </c:pt>
                <c:pt idx="33">
                  <c:v>0.66666666666666663</c:v>
                </c:pt>
                <c:pt idx="34">
                  <c:v>0.77777777777777779</c:v>
                </c:pt>
                <c:pt idx="35">
                  <c:v>0.77777777777777779</c:v>
                </c:pt>
                <c:pt idx="36">
                  <c:v>0.77777777777777779</c:v>
                </c:pt>
                <c:pt idx="37">
                  <c:v>0.88888888888888884</c:v>
                </c:pt>
                <c:pt idx="38">
                  <c:v>0.88888888888888884</c:v>
                </c:pt>
                <c:pt idx="39">
                  <c:v>0.88888888888888884</c:v>
                </c:pt>
                <c:pt idx="40">
                  <c:v>0.88888888888888884</c:v>
                </c:pt>
                <c:pt idx="41">
                  <c:v>0.88888888888888884</c:v>
                </c:pt>
                <c:pt idx="42">
                  <c:v>0.88888888888888884</c:v>
                </c:pt>
                <c:pt idx="43">
                  <c:v>0.88888888888888884</c:v>
                </c:pt>
                <c:pt idx="44">
                  <c:v>0.88888888888888884</c:v>
                </c:pt>
                <c:pt idx="45">
                  <c:v>0.88888888888888884</c:v>
                </c:pt>
                <c:pt idx="46">
                  <c:v>0.88888888888888884</c:v>
                </c:pt>
                <c:pt idx="47">
                  <c:v>0.88888888888888884</c:v>
                </c:pt>
                <c:pt idx="48">
                  <c:v>0.88888888888888884</c:v>
                </c:pt>
                <c:pt idx="49">
                  <c:v>0.88888888888888884</c:v>
                </c:pt>
                <c:pt idx="50">
                  <c:v>0.88888888888888884</c:v>
                </c:pt>
                <c:pt idx="51">
                  <c:v>0.88888888888888884</c:v>
                </c:pt>
                <c:pt idx="52">
                  <c:v>0.88888888888888884</c:v>
                </c:pt>
                <c:pt idx="53">
                  <c:v>0.88888888888888884</c:v>
                </c:pt>
                <c:pt idx="54">
                  <c:v>0.88888888888888884</c:v>
                </c:pt>
                <c:pt idx="55">
                  <c:v>0.88888888888888884</c:v>
                </c:pt>
                <c:pt idx="56">
                  <c:v>0.88888888888888884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</c:numCache>
            </c:numRef>
          </c:val>
        </c:ser>
        <c:marker val="1"/>
        <c:axId val="85130624"/>
        <c:axId val="85173760"/>
      </c:lineChart>
      <c:catAx>
        <c:axId val="85130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el-GR" sz="900" b="0"/>
                  <a:t>-Δ</a:t>
                </a:r>
                <a:r>
                  <a:rPr lang="en-US" sz="900" b="0"/>
                  <a:t>MAP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85173760"/>
        <c:crosses val="autoZero"/>
        <c:lblAlgn val="ctr"/>
        <c:lblOffset val="100"/>
        <c:tickLblSkip val="17"/>
        <c:tickMarkSkip val="13"/>
      </c:catAx>
      <c:valAx>
        <c:axId val="85173760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 sz="900" b="0"/>
                </a:pPr>
                <a:r>
                  <a:rPr lang="en-US" sz="900" b="0"/>
                  <a:t>Cumulative distribution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85130624"/>
        <c:crossesAt val="1"/>
        <c:crossBetween val="between"/>
        <c:majorUnit val="0.25"/>
      </c:valAx>
    </c:plotArea>
    <c:legend>
      <c:legendPos val="b"/>
      <c:layout>
        <c:manualLayout>
          <c:xMode val="edge"/>
          <c:yMode val="edge"/>
          <c:x val="4.9677435180415534E-3"/>
          <c:y val="0.89232841102529914"/>
          <c:w val="0.97344944031528824"/>
          <c:h val="8.2112483543390929E-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</c:chart>
  <c:txPr>
    <a:bodyPr/>
    <a:lstStyle/>
    <a:p>
      <a:pPr>
        <a:defRPr sz="12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200" b="0">
                <a:latin typeface="Arial" pitchFamily="34" charset="0"/>
                <a:cs typeface="Arial" pitchFamily="34" charset="0"/>
              </a:rPr>
              <a:t>MAP response to hemorrhage in a simulated human population</a:t>
            </a:r>
          </a:p>
        </c:rich>
      </c:tx>
      <c:layout>
        <c:manualLayout>
          <c:xMode val="edge"/>
          <c:yMode val="edge"/>
          <c:x val="0.18067699368904189"/>
          <c:y val="3.2407383653076147E-2"/>
        </c:manualLayout>
      </c:layout>
      <c:overlay val="1"/>
    </c:title>
    <c:plotArea>
      <c:layout>
        <c:manualLayout>
          <c:layoutTarget val="inner"/>
          <c:xMode val="edge"/>
          <c:yMode val="edge"/>
          <c:x val="8.4559640167775521E-2"/>
          <c:y val="0.11162074018876318"/>
          <c:w val="0.89570056899205241"/>
          <c:h val="0.67422821848786618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bg1">
                <a:lumMod val="50000"/>
              </a:schemeClr>
            </a:solidFill>
          </c:spPr>
          <c:cat>
            <c:strRef>
              <c:f>Sheet2!$G$2:$G$21</c:f>
              <c:strCache>
                <c:ptCount val="20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  <c:pt idx="10">
                  <c:v>51-55</c:v>
                </c:pt>
                <c:pt idx="11">
                  <c:v>56-60</c:v>
                </c:pt>
                <c:pt idx="12">
                  <c:v>61-65</c:v>
                </c:pt>
                <c:pt idx="13">
                  <c:v>66-70</c:v>
                </c:pt>
                <c:pt idx="14">
                  <c:v>71-75</c:v>
                </c:pt>
                <c:pt idx="15">
                  <c:v>76-80</c:v>
                </c:pt>
                <c:pt idx="16">
                  <c:v>81-85</c:v>
                </c:pt>
                <c:pt idx="17">
                  <c:v>86-90</c:v>
                </c:pt>
                <c:pt idx="18">
                  <c:v>91-95</c:v>
                </c:pt>
                <c:pt idx="19">
                  <c:v>96-100</c:v>
                </c:pt>
              </c:strCache>
            </c:strRef>
          </c:cat>
          <c:val>
            <c:numRef>
              <c:f>Sheet2!$F$2:$F$15</c:f>
              <c:numCache>
                <c:formatCode>General</c:formatCode>
                <c:ptCount val="14"/>
                <c:pt idx="0">
                  <c:v>13</c:v>
                </c:pt>
                <c:pt idx="1">
                  <c:v>26</c:v>
                </c:pt>
                <c:pt idx="2">
                  <c:v>38</c:v>
                </c:pt>
                <c:pt idx="3">
                  <c:v>22</c:v>
                </c:pt>
                <c:pt idx="4">
                  <c:v>18</c:v>
                </c:pt>
                <c:pt idx="5">
                  <c:v>19</c:v>
                </c:pt>
                <c:pt idx="6">
                  <c:v>21</c:v>
                </c:pt>
                <c:pt idx="7">
                  <c:v>21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14</c:v>
                </c:pt>
                <c:pt idx="12">
                  <c:v>15</c:v>
                </c:pt>
                <c:pt idx="13">
                  <c:v>10</c:v>
                </c:pt>
              </c:numCache>
            </c:numRef>
          </c:val>
        </c:ser>
        <c:axId val="84919808"/>
        <c:axId val="84921728"/>
      </c:barChart>
      <c:catAx>
        <c:axId val="84919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r>
                  <a:rPr lang="en-US">
                    <a:latin typeface="Arial" pitchFamily="34" charset="0"/>
                    <a:cs typeface="Arial" pitchFamily="34" charset="0"/>
                  </a:rPr>
                  <a:t>-</a:t>
                </a:r>
                <a:r>
                  <a:rPr lang="el-GR" sz="1000" b="1" i="0" u="none" strike="noStrike" baseline="0">
                    <a:latin typeface="Arial" pitchFamily="34" charset="0"/>
                    <a:cs typeface="Arial" pitchFamily="34" charset="0"/>
                  </a:rPr>
                  <a:t>Δ</a:t>
                </a:r>
                <a:r>
                  <a:rPr lang="en-US" sz="1000" b="1" i="0" u="none" strike="noStrike" baseline="0">
                    <a:latin typeface="Arial" pitchFamily="34" charset="0"/>
                    <a:cs typeface="Arial" pitchFamily="34" charset="0"/>
                  </a:rPr>
                  <a:t>MAP</a:t>
                </a:r>
                <a:endParaRPr lang="en-US">
                  <a:latin typeface="Arial" pitchFamily="34" charset="0"/>
                  <a:cs typeface="Arial" pitchFamily="34" charset="0"/>
                </a:endParaRP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84921728"/>
        <c:crosses val="autoZero"/>
        <c:auto val="1"/>
        <c:lblAlgn val="ctr"/>
        <c:lblOffset val="100"/>
      </c:catAx>
      <c:valAx>
        <c:axId val="8492172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r>
                  <a:rPr lang="en-US">
                    <a:latin typeface="Arial" pitchFamily="34" charset="0"/>
                    <a:cs typeface="Arial" pitchFamily="34" charset="0"/>
                  </a:rPr>
                  <a:t>Number individuals</a:t>
                </a:r>
              </a:p>
            </c:rich>
          </c:tx>
          <c:layout/>
        </c:title>
        <c:numFmt formatCode="General" sourceLinked="1"/>
        <c:tickLblPos val="nextTo"/>
        <c:crossAx val="8491980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200" b="0">
                <a:latin typeface="Arial" pitchFamily="34" charset="0"/>
                <a:cs typeface="Arial" pitchFamily="34" charset="0"/>
              </a:rPr>
              <a:t>MAP response to hemorrhage in a simulated human population</a:t>
            </a:r>
          </a:p>
        </c:rich>
      </c:tx>
      <c:layout>
        <c:manualLayout>
          <c:xMode val="edge"/>
          <c:yMode val="edge"/>
          <c:x val="0.18067699368904189"/>
          <c:y val="3.2407383653076174E-2"/>
        </c:manualLayout>
      </c:layout>
      <c:overlay val="1"/>
    </c:title>
    <c:plotArea>
      <c:layout>
        <c:manualLayout>
          <c:layoutTarget val="inner"/>
          <c:xMode val="edge"/>
          <c:yMode val="edge"/>
          <c:x val="8.4559640167775577E-2"/>
          <c:y val="0.11162074018876321"/>
          <c:w val="0.89570056899205219"/>
          <c:h val="0.67422821848786663"/>
        </c:manualLayout>
      </c:layout>
      <c:lineChart>
        <c:grouping val="standard"/>
        <c:ser>
          <c:idx val="0"/>
          <c:order val="0"/>
          <c:marker>
            <c:symbol val="none"/>
          </c:marker>
          <c:cat>
            <c:strRef>
              <c:f>Sheet2!$G$2:$G$21</c:f>
              <c:strCache>
                <c:ptCount val="20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  <c:pt idx="10">
                  <c:v>51-55</c:v>
                </c:pt>
                <c:pt idx="11">
                  <c:v>56-60</c:v>
                </c:pt>
                <c:pt idx="12">
                  <c:v>61-65</c:v>
                </c:pt>
                <c:pt idx="13">
                  <c:v>66-70</c:v>
                </c:pt>
                <c:pt idx="14">
                  <c:v>71-75</c:v>
                </c:pt>
                <c:pt idx="15">
                  <c:v>76-80</c:v>
                </c:pt>
                <c:pt idx="16">
                  <c:v>81-85</c:v>
                </c:pt>
                <c:pt idx="17">
                  <c:v>86-90</c:v>
                </c:pt>
                <c:pt idx="18">
                  <c:v>91-95</c:v>
                </c:pt>
                <c:pt idx="19">
                  <c:v>96-100</c:v>
                </c:pt>
              </c:strCache>
            </c:strRef>
          </c:cat>
          <c:val>
            <c:numRef>
              <c:f>Sheet2!$F$2:$F$15</c:f>
              <c:numCache>
                <c:formatCode>General</c:formatCode>
                <c:ptCount val="14"/>
                <c:pt idx="0">
                  <c:v>13</c:v>
                </c:pt>
                <c:pt idx="1">
                  <c:v>26</c:v>
                </c:pt>
                <c:pt idx="2">
                  <c:v>38</c:v>
                </c:pt>
                <c:pt idx="3">
                  <c:v>22</c:v>
                </c:pt>
                <c:pt idx="4">
                  <c:v>18</c:v>
                </c:pt>
                <c:pt idx="5">
                  <c:v>19</c:v>
                </c:pt>
                <c:pt idx="6">
                  <c:v>21</c:v>
                </c:pt>
                <c:pt idx="7">
                  <c:v>21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14</c:v>
                </c:pt>
                <c:pt idx="12">
                  <c:v>15</c:v>
                </c:pt>
                <c:pt idx="13">
                  <c:v>10</c:v>
                </c:pt>
              </c:numCache>
            </c:numRef>
          </c:val>
          <c:smooth val="1"/>
        </c:ser>
        <c:marker val="1"/>
        <c:axId val="93998464"/>
        <c:axId val="187614336"/>
      </c:lineChart>
      <c:catAx>
        <c:axId val="93998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r>
                  <a:rPr lang="en-US">
                    <a:latin typeface="Arial" pitchFamily="34" charset="0"/>
                    <a:cs typeface="Arial" pitchFamily="34" charset="0"/>
                  </a:rPr>
                  <a:t>-</a:t>
                </a:r>
                <a:r>
                  <a:rPr lang="el-GR" sz="1000" b="1" i="0" u="none" strike="noStrike" baseline="0">
                    <a:latin typeface="Arial" pitchFamily="34" charset="0"/>
                    <a:cs typeface="Arial" pitchFamily="34" charset="0"/>
                  </a:rPr>
                  <a:t>Δ</a:t>
                </a:r>
                <a:r>
                  <a:rPr lang="en-US" sz="1000" b="1" i="0" u="none" strike="noStrike" baseline="0">
                    <a:latin typeface="Arial" pitchFamily="34" charset="0"/>
                    <a:cs typeface="Arial" pitchFamily="34" charset="0"/>
                  </a:rPr>
                  <a:t>MAP</a:t>
                </a:r>
                <a:endParaRPr lang="en-US">
                  <a:latin typeface="Arial" pitchFamily="34" charset="0"/>
                  <a:cs typeface="Arial" pitchFamily="34" charset="0"/>
                </a:endParaRP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87614336"/>
        <c:crosses val="autoZero"/>
        <c:auto val="1"/>
        <c:lblAlgn val="ctr"/>
        <c:lblOffset val="100"/>
      </c:catAx>
      <c:valAx>
        <c:axId val="18761433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r>
                  <a:rPr lang="en-US">
                    <a:latin typeface="Arial" pitchFamily="34" charset="0"/>
                    <a:cs typeface="Arial" pitchFamily="34" charset="0"/>
                  </a:rPr>
                  <a:t>Number individuals</a:t>
                </a:r>
              </a:p>
            </c:rich>
          </c:tx>
          <c:layout/>
        </c:title>
        <c:numFmt formatCode="General" sourceLinked="1"/>
        <c:tickLblPos val="nextTo"/>
        <c:crossAx val="93998464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Sheet4!$A$2:$A$10</c:f>
              <c:strCache>
                <c:ptCount val="9"/>
                <c:pt idx="0">
                  <c:v>15</c:v>
                </c:pt>
                <c:pt idx="1">
                  <c:v>22.5</c:v>
                </c:pt>
                <c:pt idx="2">
                  <c:v>30</c:v>
                </c:pt>
                <c:pt idx="3">
                  <c:v>37.5</c:v>
                </c:pt>
                <c:pt idx="4">
                  <c:v>45</c:v>
                </c:pt>
                <c:pt idx="5">
                  <c:v>60</c:v>
                </c:pt>
                <c:pt idx="6">
                  <c:v>75</c:v>
                </c:pt>
                <c:pt idx="7">
                  <c:v>100</c:v>
                </c:pt>
                <c:pt idx="8">
                  <c:v>More</c:v>
                </c:pt>
              </c:strCache>
            </c:strRef>
          </c:cat>
          <c:val>
            <c:numRef>
              <c:f>Sheet4!$B$2:$B$10</c:f>
              <c:numCache>
                <c:formatCode>General</c:formatCode>
                <c:ptCount val="9"/>
                <c:pt idx="0">
                  <c:v>78</c:v>
                </c:pt>
                <c:pt idx="1">
                  <c:v>36</c:v>
                </c:pt>
                <c:pt idx="2">
                  <c:v>20</c:v>
                </c:pt>
                <c:pt idx="3">
                  <c:v>22</c:v>
                </c:pt>
                <c:pt idx="4">
                  <c:v>19</c:v>
                </c:pt>
                <c:pt idx="5">
                  <c:v>49</c:v>
                </c:pt>
                <c:pt idx="6">
                  <c:v>36</c:v>
                </c:pt>
                <c:pt idx="7">
                  <c:v>28</c:v>
                </c:pt>
                <c:pt idx="8">
                  <c:v>7</c:v>
                </c:pt>
              </c:numCache>
            </c:numRef>
          </c:val>
        </c:ser>
        <c:axId val="93996160"/>
        <c:axId val="187400192"/>
      </c:barChart>
      <c:catAx>
        <c:axId val="93996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7.5</a:t>
                </a:r>
              </a:p>
            </c:rich>
          </c:tx>
          <c:layout/>
        </c:title>
        <c:tickLblPos val="nextTo"/>
        <c:crossAx val="187400192"/>
        <c:crosses val="autoZero"/>
        <c:auto val="1"/>
        <c:lblAlgn val="ctr"/>
        <c:lblOffset val="100"/>
      </c:catAx>
      <c:valAx>
        <c:axId val="1874001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93996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20</xdr:row>
      <xdr:rowOff>85725</xdr:rowOff>
    </xdr:from>
    <xdr:to>
      <xdr:col>16</xdr:col>
      <xdr:colOff>0</xdr:colOff>
      <xdr:row>34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1</xdr:row>
      <xdr:rowOff>0</xdr:rowOff>
    </xdr:from>
    <xdr:to>
      <xdr:col>16</xdr:col>
      <xdr:colOff>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85725</xdr:colOff>
      <xdr:row>36</xdr:row>
      <xdr:rowOff>123825</xdr:rowOff>
    </xdr:from>
    <xdr:to>
      <xdr:col>16</xdr:col>
      <xdr:colOff>390525</xdr:colOff>
      <xdr:row>51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590550</xdr:colOff>
      <xdr:row>17</xdr:row>
      <xdr:rowOff>28574</xdr:rowOff>
    </xdr:from>
    <xdr:to>
      <xdr:col>24</xdr:col>
      <xdr:colOff>600075</xdr:colOff>
      <xdr:row>32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304800</xdr:colOff>
      <xdr:row>36</xdr:row>
      <xdr:rowOff>171450</xdr:rowOff>
    </xdr:from>
    <xdr:to>
      <xdr:col>28</xdr:col>
      <xdr:colOff>0</xdr:colOff>
      <xdr:row>51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314325</xdr:colOff>
      <xdr:row>55</xdr:row>
      <xdr:rowOff>57150</xdr:rowOff>
    </xdr:from>
    <xdr:to>
      <xdr:col>6</xdr:col>
      <xdr:colOff>238125</xdr:colOff>
      <xdr:row>70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209549</xdr:colOff>
      <xdr:row>0</xdr:row>
      <xdr:rowOff>190499</xdr:rowOff>
    </xdr:from>
    <xdr:to>
      <xdr:col>20</xdr:col>
      <xdr:colOff>257174</xdr:colOff>
      <xdr:row>14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466725</xdr:colOff>
      <xdr:row>13</xdr:row>
      <xdr:rowOff>180975</xdr:rowOff>
    </xdr:from>
    <xdr:to>
      <xdr:col>23</xdr:col>
      <xdr:colOff>514350</xdr:colOff>
      <xdr:row>27</xdr:row>
      <xdr:rowOff>47626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9</xdr:row>
      <xdr:rowOff>123825</xdr:rowOff>
    </xdr:from>
    <xdr:to>
      <xdr:col>9</xdr:col>
      <xdr:colOff>533400</xdr:colOff>
      <xdr:row>19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8</xdr:col>
      <xdr:colOff>266700</xdr:colOff>
      <xdr:row>11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O121"/>
  <sheetViews>
    <sheetView topLeftCell="A112" workbookViewId="0">
      <selection activeCell="S1" sqref="S1:S1048576"/>
    </sheetView>
  </sheetViews>
  <sheetFormatPr defaultRowHeight="15"/>
  <cols>
    <col min="5" max="5" width="10.42578125" customWidth="1"/>
    <col min="13" max="13" width="11.5703125" customWidth="1"/>
    <col min="14" max="14" width="12.28515625" customWidth="1"/>
  </cols>
  <sheetData>
    <row r="1" spans="1:41">
      <c r="A1" t="s">
        <v>0</v>
      </c>
      <c r="B1" s="1"/>
      <c r="D1" t="s">
        <v>1</v>
      </c>
      <c r="E1" s="1"/>
      <c r="F1" s="1"/>
      <c r="H1" t="s">
        <v>33</v>
      </c>
      <c r="Q1" t="s">
        <v>65</v>
      </c>
      <c r="U1" s="1"/>
      <c r="V1" t="s">
        <v>1</v>
      </c>
      <c r="X1" s="1" t="s">
        <v>2</v>
      </c>
      <c r="Y1" s="1" t="s">
        <v>3</v>
      </c>
      <c r="AB1">
        <v>6.3333333333333286</v>
      </c>
      <c r="AC1" t="s">
        <v>35</v>
      </c>
      <c r="AD1" t="s">
        <v>34</v>
      </c>
      <c r="AE1" t="s">
        <v>32</v>
      </c>
    </row>
    <row r="2" spans="1:41">
      <c r="A2">
        <v>8</v>
      </c>
      <c r="B2" s="4" t="s">
        <v>27</v>
      </c>
      <c r="C2">
        <f>SUM(A2:A4)</f>
        <v>11</v>
      </c>
      <c r="D2">
        <f>SUM(A2:A6)</f>
        <v>16</v>
      </c>
      <c r="E2" s="1"/>
      <c r="H2">
        <f>SUM($A$2:A2)/SUM($A$2:A101)</f>
        <v>2.6666666666666668E-2</v>
      </c>
      <c r="Q2">
        <f>SUM($S$2:S2)/SUM($S$2:$S$101)</f>
        <v>0.01</v>
      </c>
      <c r="R2">
        <v>1</v>
      </c>
      <c r="S2">
        <v>3</v>
      </c>
      <c r="T2">
        <f>SUM(S2:S5)</f>
        <v>7</v>
      </c>
      <c r="U2" s="1" t="s">
        <v>4</v>
      </c>
      <c r="V2">
        <f>SUM(S2:S6)</f>
        <v>13</v>
      </c>
      <c r="W2">
        <v>0</v>
      </c>
      <c r="X2" s="1" t="s">
        <v>27</v>
      </c>
      <c r="Y2">
        <f>SUM(S2:S4)</f>
        <v>5</v>
      </c>
      <c r="AB2">
        <v>8.3333333333333428</v>
      </c>
      <c r="AC2">
        <v>1</v>
      </c>
      <c r="AD2">
        <v>0</v>
      </c>
      <c r="AE2">
        <f>SUM($AD$2:AD2)/SUM($AD$2:$AD$101)</f>
        <v>0</v>
      </c>
      <c r="AH2">
        <f>SUM(AD2:AD4)</f>
        <v>0</v>
      </c>
      <c r="AI2">
        <f t="shared" ref="AI2:AI10" si="0">AH2/$AH$12</f>
        <v>0</v>
      </c>
      <c r="AK2">
        <f>(H2-Q2)^2</f>
        <v>2.7777777777777789E-4</v>
      </c>
      <c r="AL2">
        <f>(A2-S2)^2</f>
        <v>25</v>
      </c>
      <c r="AN2">
        <f>(H2*9-AD2)^2</f>
        <v>5.7600000000000012E-2</v>
      </c>
      <c r="AO2">
        <f>(9*Q2-AD2)^2</f>
        <v>8.0999999999999996E-3</v>
      </c>
    </row>
    <row r="3" spans="1:41">
      <c r="A3">
        <v>2</v>
      </c>
      <c r="B3" s="2" t="s">
        <v>28</v>
      </c>
      <c r="C3">
        <f>SUM(A5:A7)</f>
        <v>7</v>
      </c>
      <c r="D3">
        <f>SUM(A7:A11)</f>
        <v>40</v>
      </c>
      <c r="E3" s="2"/>
      <c r="H3">
        <f>SUM($A$2:A3)/SUM($A$2:A102)</f>
        <v>3.3333333333333333E-2</v>
      </c>
      <c r="Q3">
        <f>SUM($S$2:S3)/SUM($S$2:$S$101)</f>
        <v>1.6666666666666666E-2</v>
      </c>
      <c r="R3">
        <f>R2+1</f>
        <v>2</v>
      </c>
      <c r="S3">
        <v>2</v>
      </c>
      <c r="T3">
        <f>SUM(S6:S9)</f>
        <v>18</v>
      </c>
      <c r="U3" s="2" t="s">
        <v>5</v>
      </c>
      <c r="V3">
        <f>SUM(S7:S11)</f>
        <v>26</v>
      </c>
      <c r="W3">
        <v>5</v>
      </c>
      <c r="X3" s="3" t="s">
        <v>28</v>
      </c>
      <c r="Y3">
        <f>SUM(S5:S7)</f>
        <v>10</v>
      </c>
      <c r="AB3">
        <v>13.333333333333343</v>
      </c>
      <c r="AC3">
        <f>AC2+1</f>
        <v>2</v>
      </c>
      <c r="AD3">
        <v>0</v>
      </c>
      <c r="AE3">
        <f>SUM($AD$2:AD3)/SUM($AD$2:$AD$101)</f>
        <v>0</v>
      </c>
      <c r="AH3">
        <f>SUM(AD5:AD7)</f>
        <v>1</v>
      </c>
      <c r="AI3">
        <f t="shared" si="0"/>
        <v>0.1111111111111111</v>
      </c>
      <c r="AK3">
        <f t="shared" ref="AK3:AK66" si="1">(H3-Q3)^2</f>
        <v>2.7777777777777778E-4</v>
      </c>
      <c r="AL3">
        <f t="shared" ref="AL3:AL66" si="2">(A3-S3)^2</f>
        <v>0</v>
      </c>
      <c r="AN3">
        <f t="shared" ref="AN3:AN66" si="3">(H3*9-AD3)^2</f>
        <v>0.09</v>
      </c>
      <c r="AO3">
        <f t="shared" ref="AO3:AO66" si="4">(9*Q3-AD3)^2</f>
        <v>2.2499999999999999E-2</v>
      </c>
    </row>
    <row r="4" spans="1:41">
      <c r="A4">
        <v>1</v>
      </c>
      <c r="B4" s="2" t="s">
        <v>29</v>
      </c>
      <c r="C4">
        <f>SUM(A8:A10)</f>
        <v>26</v>
      </c>
      <c r="D4">
        <f>SUM(A12:A16)</f>
        <v>42</v>
      </c>
      <c r="E4" s="2"/>
      <c r="H4">
        <f>SUM($A$2:A4)/SUM($A$2:A103)</f>
        <v>3.6666666666666667E-2</v>
      </c>
      <c r="Q4">
        <f>SUM($S$2:S4)/SUM($S$2:$S$101)</f>
        <v>1.6666666666666666E-2</v>
      </c>
      <c r="R4">
        <f t="shared" ref="R4:R67" si="5">R3+1</f>
        <v>3</v>
      </c>
      <c r="S4">
        <v>0</v>
      </c>
      <c r="T4">
        <f>SUM(S10:S13)</f>
        <v>32</v>
      </c>
      <c r="U4" s="2" t="s">
        <v>6</v>
      </c>
      <c r="V4">
        <f>SUM(S12:S16)</f>
        <v>38</v>
      </c>
      <c r="W4">
        <v>10</v>
      </c>
      <c r="X4" s="2" t="s">
        <v>29</v>
      </c>
      <c r="Y4">
        <f>SUM(S8:S10)</f>
        <v>20</v>
      </c>
      <c r="AB4">
        <v>25.666666666666664</v>
      </c>
      <c r="AC4">
        <f t="shared" ref="AC4:AC67" si="6">AC3+1</f>
        <v>3</v>
      </c>
      <c r="AD4">
        <v>0</v>
      </c>
      <c r="AE4">
        <f>SUM($AD$2:AD4)/SUM($AD$2:$AD$101)</f>
        <v>0</v>
      </c>
      <c r="AH4">
        <f>SUM(AD8:AD10)</f>
        <v>1</v>
      </c>
      <c r="AI4">
        <f t="shared" si="0"/>
        <v>0.1111111111111111</v>
      </c>
      <c r="AK4">
        <f t="shared" si="1"/>
        <v>4.0000000000000002E-4</v>
      </c>
      <c r="AL4">
        <f t="shared" si="2"/>
        <v>1</v>
      </c>
      <c r="AN4">
        <f t="shared" si="3"/>
        <v>0.10890000000000001</v>
      </c>
      <c r="AO4">
        <f t="shared" si="4"/>
        <v>2.2499999999999999E-2</v>
      </c>
    </row>
    <row r="5" spans="1:41">
      <c r="A5">
        <v>3</v>
      </c>
      <c r="B5" s="4" t="s">
        <v>30</v>
      </c>
      <c r="C5">
        <f>SUM(A11:A13)</f>
        <v>38</v>
      </c>
      <c r="D5">
        <f>SUM(A17:A21)</f>
        <v>36</v>
      </c>
      <c r="E5" s="1"/>
      <c r="H5">
        <f>SUM($A$2:A5)/SUM($A$2:A104)</f>
        <v>4.6666666666666669E-2</v>
      </c>
      <c r="Q5">
        <f>SUM($S$2:S5)/SUM($S$2:$S$101)</f>
        <v>2.3333333333333334E-2</v>
      </c>
      <c r="R5">
        <f t="shared" si="5"/>
        <v>4</v>
      </c>
      <c r="S5">
        <v>2</v>
      </c>
      <c r="T5">
        <f>SUM(S14:S17)</f>
        <v>24</v>
      </c>
      <c r="U5" s="1" t="s">
        <v>7</v>
      </c>
      <c r="V5">
        <f>SUM(S17:S21)</f>
        <v>22</v>
      </c>
      <c r="W5">
        <v>15</v>
      </c>
      <c r="X5" s="2" t="s">
        <v>30</v>
      </c>
      <c r="Y5">
        <f>SUM(S11:S13)</f>
        <v>22</v>
      </c>
      <c r="AB5">
        <v>26.333333333333329</v>
      </c>
      <c r="AC5">
        <f t="shared" si="6"/>
        <v>4</v>
      </c>
      <c r="AD5">
        <v>0</v>
      </c>
      <c r="AE5">
        <f>SUM($AD$2:AD5)/SUM($AD$2:$AD$101)</f>
        <v>0</v>
      </c>
      <c r="AH5">
        <f>SUM(AD11:AD13)</f>
        <v>0</v>
      </c>
      <c r="AI5">
        <f t="shared" si="0"/>
        <v>0</v>
      </c>
      <c r="AK5">
        <f t="shared" si="1"/>
        <v>5.4444444444444451E-4</v>
      </c>
      <c r="AL5">
        <f t="shared" si="2"/>
        <v>1</v>
      </c>
      <c r="AN5">
        <f t="shared" si="3"/>
        <v>0.17640000000000003</v>
      </c>
      <c r="AO5">
        <f t="shared" si="4"/>
        <v>4.4100000000000007E-2</v>
      </c>
    </row>
    <row r="6" spans="1:41">
      <c r="A6">
        <v>2</v>
      </c>
      <c r="B6" s="4" t="s">
        <v>31</v>
      </c>
      <c r="C6">
        <f>SUM(A14:A16)</f>
        <v>16</v>
      </c>
      <c r="D6">
        <f>SUM(A22:A26)</f>
        <v>13</v>
      </c>
      <c r="E6" s="1"/>
      <c r="H6">
        <f>SUM($A$2:A6)/SUM($A$2:A105)</f>
        <v>5.3333333333333337E-2</v>
      </c>
      <c r="Q6">
        <f>SUM($S$2:S6)/SUM($S$2:$S$101)</f>
        <v>4.3333333333333335E-2</v>
      </c>
      <c r="R6">
        <f t="shared" si="5"/>
        <v>5</v>
      </c>
      <c r="S6">
        <v>6</v>
      </c>
      <c r="T6">
        <f>SUM(S18:S21)</f>
        <v>18</v>
      </c>
      <c r="U6" s="1" t="s">
        <v>8</v>
      </c>
      <c r="V6">
        <f>SUM(S22:S26)</f>
        <v>18</v>
      </c>
      <c r="W6">
        <v>20</v>
      </c>
      <c r="X6" s="1" t="s">
        <v>31</v>
      </c>
      <c r="Y6">
        <f>SUM(S14:S16)</f>
        <v>20</v>
      </c>
      <c r="AB6">
        <v>29.333333333333329</v>
      </c>
      <c r="AC6">
        <f t="shared" si="6"/>
        <v>5</v>
      </c>
      <c r="AD6">
        <v>0</v>
      </c>
      <c r="AE6">
        <f>SUM($AD$2:AD6)/SUM($AD$2:$AD$101)</f>
        <v>0</v>
      </c>
      <c r="AH6">
        <f>SUM(AD14:AD16)</f>
        <v>1</v>
      </c>
      <c r="AI6">
        <f t="shared" si="0"/>
        <v>0.1111111111111111</v>
      </c>
      <c r="AK6">
        <f t="shared" si="1"/>
        <v>1.0000000000000005E-4</v>
      </c>
      <c r="AL6">
        <f t="shared" si="2"/>
        <v>16</v>
      </c>
      <c r="AN6">
        <f t="shared" si="3"/>
        <v>0.23040000000000005</v>
      </c>
      <c r="AO6">
        <f t="shared" si="4"/>
        <v>0.15210000000000001</v>
      </c>
    </row>
    <row r="7" spans="1:41">
      <c r="A7">
        <v>2</v>
      </c>
      <c r="B7" s="1" t="s">
        <v>26</v>
      </c>
      <c r="C7">
        <f>SUM(A17:A101)</f>
        <v>202</v>
      </c>
      <c r="D7">
        <f>SUM(A27:A101)</f>
        <v>153</v>
      </c>
      <c r="E7" s="1"/>
      <c r="H7">
        <f>SUM($A$2:A7)/SUM($A$2:A106)</f>
        <v>0.06</v>
      </c>
      <c r="Q7">
        <f>SUM($S$2:S7)/SUM($S$2:$S$101)</f>
        <v>0.05</v>
      </c>
      <c r="R7">
        <f t="shared" si="5"/>
        <v>6</v>
      </c>
      <c r="S7">
        <v>2</v>
      </c>
      <c r="T7">
        <f>SUM(S22:S25)</f>
        <v>14</v>
      </c>
      <c r="U7" s="1" t="s">
        <v>9</v>
      </c>
      <c r="V7">
        <f>SUM(S27:S31)</f>
        <v>19</v>
      </c>
      <c r="W7">
        <v>25</v>
      </c>
      <c r="X7" s="1" t="s">
        <v>26</v>
      </c>
      <c r="Y7">
        <f>SUM(S17:S101)</f>
        <v>223</v>
      </c>
      <c r="AB7">
        <v>35.666666666666664</v>
      </c>
      <c r="AC7">
        <f t="shared" si="6"/>
        <v>6</v>
      </c>
      <c r="AD7">
        <v>1</v>
      </c>
      <c r="AE7">
        <f>SUM($AD$2:AD7)/SUM($AD$2:$AD$101)</f>
        <v>0.1111111111111111</v>
      </c>
      <c r="AF7">
        <f>AE7/Q7</f>
        <v>2.2222222222222219</v>
      </c>
      <c r="AG7">
        <f>AE7*LOG(AF7)</f>
        <v>3.8531942913850696E-2</v>
      </c>
      <c r="AH7">
        <f>SUM(AD17:AD21)</f>
        <v>0</v>
      </c>
      <c r="AI7">
        <f t="shared" si="0"/>
        <v>0</v>
      </c>
      <c r="AK7">
        <f t="shared" si="1"/>
        <v>9.9999999999999896E-5</v>
      </c>
      <c r="AL7">
        <f t="shared" si="2"/>
        <v>0</v>
      </c>
      <c r="AN7">
        <f t="shared" si="3"/>
        <v>0.21159999999999995</v>
      </c>
      <c r="AO7">
        <f t="shared" si="4"/>
        <v>0.30250000000000005</v>
      </c>
    </row>
    <row r="8" spans="1:41">
      <c r="A8">
        <v>3</v>
      </c>
      <c r="B8" t="s">
        <v>7</v>
      </c>
      <c r="C8">
        <f>SUM(A17:A21)</f>
        <v>36</v>
      </c>
      <c r="E8" s="1"/>
      <c r="H8">
        <f>SUM($A$2:A8)/SUM($A$2:A107)</f>
        <v>7.0000000000000007E-2</v>
      </c>
      <c r="Q8">
        <f>SUM($S$2:S8)/SUM($S$2:$S$101)</f>
        <v>6.6666666666666666E-2</v>
      </c>
      <c r="R8">
        <f t="shared" si="5"/>
        <v>7</v>
      </c>
      <c r="S8">
        <v>5</v>
      </c>
      <c r="T8">
        <f>SUM(S26:S29)</f>
        <v>16</v>
      </c>
      <c r="U8" s="1" t="s">
        <v>10</v>
      </c>
      <c r="V8">
        <f>SUM(S32:S36)</f>
        <v>21</v>
      </c>
      <c r="W8">
        <v>30</v>
      </c>
      <c r="X8" s="1" t="s">
        <v>7</v>
      </c>
      <c r="Y8">
        <f>SUM(S17:S21)</f>
        <v>22</v>
      </c>
      <c r="AB8">
        <v>38.333333333333336</v>
      </c>
      <c r="AC8">
        <f t="shared" si="6"/>
        <v>7</v>
      </c>
      <c r="AD8">
        <v>0</v>
      </c>
      <c r="AE8">
        <f>SUM($AD$2:AD8)/SUM($AD$2:$AD$101)</f>
        <v>0.1111111111111111</v>
      </c>
      <c r="AH8">
        <f>SUM(AD22:AD26)</f>
        <v>1</v>
      </c>
      <c r="AI8">
        <f t="shared" si="0"/>
        <v>0.1111111111111111</v>
      </c>
      <c r="AK8">
        <f t="shared" si="1"/>
        <v>1.1111111111111162E-5</v>
      </c>
      <c r="AL8">
        <f t="shared" si="2"/>
        <v>4</v>
      </c>
      <c r="AN8">
        <f t="shared" si="3"/>
        <v>0.39690000000000014</v>
      </c>
      <c r="AO8">
        <f t="shared" si="4"/>
        <v>0.36</v>
      </c>
    </row>
    <row r="9" spans="1:41">
      <c r="A9">
        <v>9</v>
      </c>
      <c r="B9" t="s">
        <v>8</v>
      </c>
      <c r="C9">
        <f>SUM(A22:A26)</f>
        <v>13</v>
      </c>
      <c r="E9" s="1"/>
      <c r="H9">
        <f>SUM($A$2:A9)/SUM($A$2:A108)</f>
        <v>0.1</v>
      </c>
      <c r="Q9">
        <f>SUM($S$2:S9)/SUM($S$2:$S$101)</f>
        <v>8.3333333333333329E-2</v>
      </c>
      <c r="R9">
        <f t="shared" si="5"/>
        <v>8</v>
      </c>
      <c r="S9">
        <v>5</v>
      </c>
      <c r="T9">
        <f>SUM(S30:S33)</f>
        <v>16</v>
      </c>
      <c r="U9" s="1" t="s">
        <v>11</v>
      </c>
      <c r="V9">
        <f>SUM(S37:S41)</f>
        <v>21</v>
      </c>
      <c r="W9">
        <v>40</v>
      </c>
      <c r="X9" s="1" t="s">
        <v>8</v>
      </c>
      <c r="Y9">
        <f>SUM(S22:S26)</f>
        <v>18</v>
      </c>
      <c r="AB9">
        <v>58.666666666666664</v>
      </c>
      <c r="AC9">
        <f t="shared" si="6"/>
        <v>8</v>
      </c>
      <c r="AD9">
        <v>1</v>
      </c>
      <c r="AE9">
        <f>SUM($AD$2:AD9)/SUM($AD$2:$AD$101)</f>
        <v>0.22222222222222221</v>
      </c>
      <c r="AF9">
        <f>AE9/Q9</f>
        <v>2.6666666666666665</v>
      </c>
      <c r="AG9">
        <f>AE9*LOG(AF9)</f>
        <v>9.4659718282729136E-2</v>
      </c>
      <c r="AH9">
        <f>SUM(AD27:AD31)</f>
        <v>2</v>
      </c>
      <c r="AI9">
        <f t="shared" si="0"/>
        <v>0.22222222222222221</v>
      </c>
      <c r="AK9">
        <f t="shared" si="1"/>
        <v>2.777777777777781E-4</v>
      </c>
      <c r="AL9">
        <f t="shared" si="2"/>
        <v>16</v>
      </c>
      <c r="AN9">
        <f t="shared" si="3"/>
        <v>9.999999999999995E-3</v>
      </c>
      <c r="AO9">
        <f t="shared" si="4"/>
        <v>6.25E-2</v>
      </c>
    </row>
    <row r="10" spans="1:41">
      <c r="A10">
        <v>14</v>
      </c>
      <c r="B10" t="s">
        <v>9</v>
      </c>
      <c r="C10">
        <f>SUM(A27:A31)</f>
        <v>18</v>
      </c>
      <c r="E10" s="1"/>
      <c r="H10">
        <f>SUM($A$2:A10)/SUM($A$2:A109)</f>
        <v>0.14666666666666667</v>
      </c>
      <c r="Q10">
        <f>SUM($S$2:S10)/SUM($S$2:$S$101)</f>
        <v>0.11666666666666667</v>
      </c>
      <c r="R10">
        <f t="shared" si="5"/>
        <v>9</v>
      </c>
      <c r="S10">
        <v>10</v>
      </c>
      <c r="T10">
        <f>SUM(S34:S37)</f>
        <v>17</v>
      </c>
      <c r="U10" s="1" t="s">
        <v>12</v>
      </c>
      <c r="V10">
        <f>SUM(S42:S46)</f>
        <v>19</v>
      </c>
      <c r="W10">
        <v>50</v>
      </c>
      <c r="X10" s="1" t="s">
        <v>9</v>
      </c>
      <c r="Y10">
        <f>SUM(S27:S31)</f>
        <v>19</v>
      </c>
      <c r="AC10">
        <f t="shared" si="6"/>
        <v>9</v>
      </c>
      <c r="AD10">
        <v>0</v>
      </c>
      <c r="AE10">
        <f>SUM($AD$2:AD10)/SUM($AD$2:$AD$101)</f>
        <v>0.22222222222222221</v>
      </c>
      <c r="AH10">
        <f>SUM(AD32:AD101)</f>
        <v>3</v>
      </c>
      <c r="AI10">
        <f t="shared" si="0"/>
        <v>0.33333333333333331</v>
      </c>
      <c r="AK10">
        <f t="shared" si="1"/>
        <v>8.9999999999999998E-4</v>
      </c>
      <c r="AL10">
        <f t="shared" si="2"/>
        <v>16</v>
      </c>
      <c r="AN10">
        <f t="shared" si="3"/>
        <v>1.7424000000000002</v>
      </c>
      <c r="AO10">
        <f t="shared" si="4"/>
        <v>1.1025</v>
      </c>
    </row>
    <row r="11" spans="1:41">
      <c r="A11">
        <v>12</v>
      </c>
      <c r="B11" t="s">
        <v>50</v>
      </c>
      <c r="C11">
        <f>SUM(A32:A101)</f>
        <v>135</v>
      </c>
      <c r="E11" s="1"/>
      <c r="H11">
        <f>SUM($A$2:A11)/SUM($A$2:A110)</f>
        <v>0.18666666666666668</v>
      </c>
      <c r="Q11">
        <f>SUM($S$2:S11)/SUM($S$2:$S$101)</f>
        <v>0.13</v>
      </c>
      <c r="R11">
        <f t="shared" si="5"/>
        <v>10</v>
      </c>
      <c r="S11">
        <v>4</v>
      </c>
      <c r="T11">
        <f>SUM(S38:S41)</f>
        <v>16</v>
      </c>
      <c r="U11" s="1" t="s">
        <v>13</v>
      </c>
      <c r="V11">
        <f>SUM(S47:S51)</f>
        <v>16</v>
      </c>
      <c r="W11">
        <v>75</v>
      </c>
      <c r="X11" s="1" t="s">
        <v>50</v>
      </c>
      <c r="Y11">
        <f>SUM(S32:S101)</f>
        <v>164</v>
      </c>
      <c r="AC11">
        <f t="shared" si="6"/>
        <v>10</v>
      </c>
      <c r="AD11">
        <v>0</v>
      </c>
      <c r="AE11">
        <f>SUM($AD$2:AD11)/SUM($AD$2:$AD$101)</f>
        <v>0.22222222222222221</v>
      </c>
      <c r="AK11">
        <f t="shared" si="1"/>
        <v>3.2111111111111116E-3</v>
      </c>
      <c r="AL11">
        <f t="shared" si="2"/>
        <v>64</v>
      </c>
      <c r="AN11">
        <f t="shared" si="3"/>
        <v>2.8224000000000005</v>
      </c>
      <c r="AO11">
        <f t="shared" si="4"/>
        <v>1.3688999999999998</v>
      </c>
    </row>
    <row r="12" spans="1:41">
      <c r="A12">
        <v>15</v>
      </c>
      <c r="B12" s="1"/>
      <c r="E12" s="1"/>
      <c r="H12">
        <f>SUM($A$2:A12)/SUM($A$2:A111)</f>
        <v>0.23666666666666666</v>
      </c>
      <c r="Q12">
        <f>SUM($S$2:S12)/SUM($S$2:$S$101)</f>
        <v>0.15</v>
      </c>
      <c r="R12">
        <f t="shared" si="5"/>
        <v>11</v>
      </c>
      <c r="S12">
        <v>6</v>
      </c>
      <c r="T12">
        <f>SUM(S42:S45)</f>
        <v>12</v>
      </c>
      <c r="U12" s="1" t="s">
        <v>14</v>
      </c>
      <c r="V12">
        <f>SUM(S52:S56)</f>
        <v>20</v>
      </c>
      <c r="W12">
        <v>100</v>
      </c>
      <c r="AC12">
        <f t="shared" si="6"/>
        <v>11</v>
      </c>
      <c r="AD12">
        <v>0</v>
      </c>
      <c r="AE12">
        <f>SUM($AD$2:AD12)/SUM($AD$2:$AD$101)</f>
        <v>0.22222222222222221</v>
      </c>
      <c r="AH12">
        <f>SUM(AH2:AH10)</f>
        <v>9</v>
      </c>
      <c r="AK12">
        <f t="shared" si="1"/>
        <v>7.5111111111111116E-3</v>
      </c>
      <c r="AL12">
        <f t="shared" si="2"/>
        <v>81</v>
      </c>
      <c r="AN12">
        <f t="shared" si="3"/>
        <v>4.5368999999999993</v>
      </c>
      <c r="AO12">
        <f t="shared" si="4"/>
        <v>1.8224999999999996</v>
      </c>
    </row>
    <row r="13" spans="1:41">
      <c r="A13">
        <v>11</v>
      </c>
      <c r="B13" s="1"/>
      <c r="E13" s="1"/>
      <c r="H13">
        <f>SUM($A$2:A13)/SUM($A$2:A112)</f>
        <v>0.27333333333333332</v>
      </c>
      <c r="Q13">
        <f>SUM($S$2:S13)/SUM($S$2:$S$101)</f>
        <v>0.19</v>
      </c>
      <c r="R13">
        <f t="shared" si="5"/>
        <v>12</v>
      </c>
      <c r="S13">
        <v>12</v>
      </c>
      <c r="T13">
        <f>SUM(S46:S49)</f>
        <v>13</v>
      </c>
      <c r="U13" s="1" t="s">
        <v>15</v>
      </c>
      <c r="V13">
        <f>SUM(S57:S61)</f>
        <v>14</v>
      </c>
      <c r="AC13">
        <f t="shared" si="6"/>
        <v>12</v>
      </c>
      <c r="AD13">
        <v>0</v>
      </c>
      <c r="AE13">
        <f>SUM($AD$2:AD13)/SUM($AD$2:$AD$101)</f>
        <v>0.22222222222222221</v>
      </c>
      <c r="AK13">
        <f t="shared" si="1"/>
        <v>6.9444444444444415E-3</v>
      </c>
      <c r="AL13">
        <f t="shared" si="2"/>
        <v>1</v>
      </c>
      <c r="AN13">
        <f t="shared" si="3"/>
        <v>6.0515999999999996</v>
      </c>
      <c r="AO13">
        <f t="shared" si="4"/>
        <v>2.9240999999999997</v>
      </c>
    </row>
    <row r="14" spans="1:41">
      <c r="A14">
        <v>6</v>
      </c>
      <c r="B14" s="1"/>
      <c r="E14" s="1"/>
      <c r="H14">
        <f>SUM($A$2:A14)/SUM($A$2:A113)</f>
        <v>0.29333333333333333</v>
      </c>
      <c r="Q14">
        <f>SUM($S$2:S14)/SUM($S$2:$S$101)</f>
        <v>0.21</v>
      </c>
      <c r="R14">
        <f t="shared" si="5"/>
        <v>13</v>
      </c>
      <c r="S14">
        <v>6</v>
      </c>
      <c r="U14" s="1" t="s">
        <v>16</v>
      </c>
      <c r="V14">
        <f>SUM(S62:S66)</f>
        <v>15</v>
      </c>
      <c r="X14" s="1" t="s">
        <v>20</v>
      </c>
      <c r="Y14">
        <f>SUM(Y2:Y8)</f>
        <v>322</v>
      </c>
      <c r="AC14">
        <f t="shared" si="6"/>
        <v>13</v>
      </c>
      <c r="AD14">
        <v>1</v>
      </c>
      <c r="AE14">
        <f>SUM($AD$2:AD14)/SUM($AD$2:$AD$101)</f>
        <v>0.33333333333333331</v>
      </c>
      <c r="AF14">
        <f>AE14/Q14</f>
        <v>1.5873015873015872</v>
      </c>
      <c r="AG14">
        <f>AE14*LOG(AF14)</f>
        <v>6.6886483515472744E-2</v>
      </c>
      <c r="AK14">
        <f t="shared" si="1"/>
        <v>6.9444444444444458E-3</v>
      </c>
      <c r="AL14">
        <f t="shared" si="2"/>
        <v>0</v>
      </c>
      <c r="AN14">
        <f t="shared" si="3"/>
        <v>2.6896000000000004</v>
      </c>
      <c r="AO14">
        <f t="shared" si="4"/>
        <v>0.7920999999999998</v>
      </c>
    </row>
    <row r="15" spans="1:41">
      <c r="A15">
        <v>8</v>
      </c>
      <c r="B15" s="1"/>
      <c r="E15" s="1"/>
      <c r="H15">
        <f>SUM($A$2:A15)/SUM($A$2:A114)</f>
        <v>0.32</v>
      </c>
      <c r="Q15">
        <f>SUM($S$2:S15)/SUM($S$2:$S$101)</f>
        <v>0.23</v>
      </c>
      <c r="R15">
        <f t="shared" si="5"/>
        <v>14</v>
      </c>
      <c r="S15">
        <v>6</v>
      </c>
      <c r="U15" s="1" t="s">
        <v>17</v>
      </c>
      <c r="V15">
        <f>SUM(S67:S71)</f>
        <v>10</v>
      </c>
      <c r="X15" s="1" t="s">
        <v>21</v>
      </c>
      <c r="Y15">
        <f>100*SUM(Y2:Y4)/Y14</f>
        <v>10.869565217391305</v>
      </c>
      <c r="AC15">
        <f t="shared" si="6"/>
        <v>14</v>
      </c>
      <c r="AD15">
        <v>0</v>
      </c>
      <c r="AE15">
        <f>SUM($AD$2:AD15)/SUM($AD$2:$AD$101)</f>
        <v>0.33333333333333331</v>
      </c>
      <c r="AK15">
        <f t="shared" si="1"/>
        <v>8.0999999999999996E-3</v>
      </c>
      <c r="AL15">
        <f t="shared" si="2"/>
        <v>4</v>
      </c>
      <c r="AN15">
        <f t="shared" si="3"/>
        <v>8.2943999999999996</v>
      </c>
      <c r="AO15">
        <f t="shared" si="4"/>
        <v>4.2849000000000013</v>
      </c>
    </row>
    <row r="16" spans="1:41">
      <c r="A16">
        <v>2</v>
      </c>
      <c r="B16" s="1"/>
      <c r="E16" s="1"/>
      <c r="H16">
        <f>SUM($A$2:A16)/SUM($A$2:A115)</f>
        <v>0.32666666666666666</v>
      </c>
      <c r="Q16">
        <f>SUM($S$2:S16)/SUM($S$2:$S$101)</f>
        <v>0.25666666666666665</v>
      </c>
      <c r="R16">
        <f t="shared" si="5"/>
        <v>15</v>
      </c>
      <c r="S16">
        <v>8</v>
      </c>
      <c r="U16" s="1" t="s">
        <v>18</v>
      </c>
      <c r="V16">
        <f>SUM(S72:S76)</f>
        <v>6</v>
      </c>
      <c r="X16" s="1" t="s">
        <v>22</v>
      </c>
      <c r="Y16">
        <f>100*SUM(Y5:Y6)/Y14</f>
        <v>13.043478260869565</v>
      </c>
      <c r="AC16">
        <f t="shared" si="6"/>
        <v>15</v>
      </c>
      <c r="AD16">
        <v>0</v>
      </c>
      <c r="AE16">
        <f>SUM($AD$2:AD16)/SUM($AD$2:$AD$101)</f>
        <v>0.33333333333333331</v>
      </c>
      <c r="AK16">
        <f t="shared" si="1"/>
        <v>4.9000000000000007E-3</v>
      </c>
      <c r="AL16">
        <f t="shared" si="2"/>
        <v>36</v>
      </c>
      <c r="AN16">
        <f t="shared" si="3"/>
        <v>8.6435999999999993</v>
      </c>
      <c r="AO16">
        <f t="shared" si="4"/>
        <v>5.3361000000000001</v>
      </c>
    </row>
    <row r="17" spans="1:41">
      <c r="A17">
        <v>16</v>
      </c>
      <c r="B17" s="1"/>
      <c r="E17" s="1"/>
      <c r="H17">
        <f>SUM($A$2:A17)/SUM($A$2:A116)</f>
        <v>0.38</v>
      </c>
      <c r="Q17">
        <f>SUM($S$2:S17)/SUM($S$2:$S$101)</f>
        <v>0.27</v>
      </c>
      <c r="R17">
        <f t="shared" si="5"/>
        <v>16</v>
      </c>
      <c r="S17">
        <v>4</v>
      </c>
      <c r="U17" s="1" t="s">
        <v>19</v>
      </c>
      <c r="V17">
        <f>SUM(S77:S101)</f>
        <v>22</v>
      </c>
      <c r="X17" s="1" t="s">
        <v>23</v>
      </c>
      <c r="Y17">
        <f>100*SUM(Y7:Y8)/Y14</f>
        <v>76.086956521739125</v>
      </c>
      <c r="AC17">
        <f t="shared" si="6"/>
        <v>16</v>
      </c>
      <c r="AD17">
        <v>0</v>
      </c>
      <c r="AE17">
        <f>SUM($AD$2:AD17)/SUM($AD$2:$AD$101)</f>
        <v>0.33333333333333331</v>
      </c>
      <c r="AK17">
        <f t="shared" si="1"/>
        <v>1.2099999999999998E-2</v>
      </c>
      <c r="AL17">
        <f t="shared" si="2"/>
        <v>144</v>
      </c>
      <c r="AN17">
        <f t="shared" si="3"/>
        <v>11.696399999999999</v>
      </c>
      <c r="AO17">
        <f t="shared" si="4"/>
        <v>5.9049000000000005</v>
      </c>
    </row>
    <row r="18" spans="1:41">
      <c r="A18">
        <v>6</v>
      </c>
      <c r="H18">
        <f>SUM($A$2:A18)/SUM($A$2:A117)</f>
        <v>0.4</v>
      </c>
      <c r="Q18">
        <f>SUM($S$2:S18)/SUM($S$2:$S$101)</f>
        <v>0.29666666666666669</v>
      </c>
      <c r="R18">
        <f t="shared" si="5"/>
        <v>17</v>
      </c>
      <c r="S18">
        <v>8</v>
      </c>
      <c r="X18" s="1"/>
      <c r="AC18">
        <f t="shared" si="6"/>
        <v>17</v>
      </c>
      <c r="AD18">
        <v>0</v>
      </c>
      <c r="AE18">
        <f>SUM($AD$2:AD18)/SUM($AD$2:$AD$101)</f>
        <v>0.33333333333333331</v>
      </c>
      <c r="AK18">
        <f t="shared" si="1"/>
        <v>1.0677777777777777E-2</v>
      </c>
      <c r="AL18">
        <f t="shared" si="2"/>
        <v>4</v>
      </c>
      <c r="AN18">
        <f t="shared" si="3"/>
        <v>12.96</v>
      </c>
      <c r="AO18">
        <f t="shared" si="4"/>
        <v>7.1289000000000016</v>
      </c>
    </row>
    <row r="19" spans="1:41">
      <c r="A19">
        <v>6</v>
      </c>
      <c r="H19">
        <f>SUM($A$2:A19)/SUM($A$2:A118)</f>
        <v>0.42</v>
      </c>
      <c r="Q19">
        <f>SUM($S$2:S19)/SUM($S$2:$S$101)</f>
        <v>0.31666666666666665</v>
      </c>
      <c r="R19">
        <f t="shared" si="5"/>
        <v>18</v>
      </c>
      <c r="S19">
        <v>6</v>
      </c>
      <c r="V19">
        <f>R21</f>
        <v>20</v>
      </c>
      <c r="AC19">
        <f t="shared" si="6"/>
        <v>18</v>
      </c>
      <c r="AD19">
        <v>0</v>
      </c>
      <c r="AE19">
        <f>SUM($AD$2:AD19)/SUM($AD$2:$AD$101)</f>
        <v>0.33333333333333331</v>
      </c>
      <c r="AK19">
        <f t="shared" si="1"/>
        <v>1.0677777777777777E-2</v>
      </c>
      <c r="AL19">
        <f t="shared" si="2"/>
        <v>0</v>
      </c>
      <c r="AN19">
        <f t="shared" si="3"/>
        <v>14.288399999999999</v>
      </c>
      <c r="AO19">
        <f t="shared" si="4"/>
        <v>8.1224999999999987</v>
      </c>
    </row>
    <row r="20" spans="1:41">
      <c r="A20">
        <v>4</v>
      </c>
      <c r="E20" t="s">
        <v>2</v>
      </c>
      <c r="F20" t="s">
        <v>24</v>
      </c>
      <c r="G20" t="s">
        <v>25</v>
      </c>
      <c r="H20">
        <f>SUM($A$2:A20)/SUM($A$2:A119)</f>
        <v>0.43333333333333335</v>
      </c>
      <c r="Q20">
        <f>SUM($S$2:S20)/SUM($S$2:$S$101)</f>
        <v>0.32666666666666666</v>
      </c>
      <c r="R20">
        <f t="shared" si="5"/>
        <v>19</v>
      </c>
      <c r="S20">
        <v>3</v>
      </c>
      <c r="AC20">
        <f t="shared" si="6"/>
        <v>19</v>
      </c>
      <c r="AD20">
        <v>0</v>
      </c>
      <c r="AE20">
        <f>SUM($AD$2:AD20)/SUM($AD$2:$AD$101)</f>
        <v>0.33333333333333331</v>
      </c>
      <c r="AK20">
        <f t="shared" si="1"/>
        <v>1.1377777777777782E-2</v>
      </c>
      <c r="AL20">
        <f t="shared" si="2"/>
        <v>1</v>
      </c>
      <c r="AN20">
        <f t="shared" si="3"/>
        <v>15.210000000000003</v>
      </c>
      <c r="AO20">
        <f t="shared" si="4"/>
        <v>8.6435999999999993</v>
      </c>
    </row>
    <row r="21" spans="1:41">
      <c r="A21">
        <v>4</v>
      </c>
      <c r="E21" t="s">
        <v>27</v>
      </c>
      <c r="F21">
        <v>14</v>
      </c>
      <c r="G21">
        <v>5</v>
      </c>
      <c r="H21">
        <f>SUM($A$2:A21)/SUM($A$2:A120)</f>
        <v>0.44666666666666666</v>
      </c>
      <c r="Q21">
        <f>SUM($S$2:S21)/SUM($S$2:$S$101)</f>
        <v>0.33</v>
      </c>
      <c r="R21">
        <f t="shared" si="5"/>
        <v>20</v>
      </c>
      <c r="S21">
        <v>1</v>
      </c>
      <c r="AC21">
        <f t="shared" si="6"/>
        <v>20</v>
      </c>
      <c r="AD21">
        <v>0</v>
      </c>
      <c r="AE21">
        <f>SUM($AD$2:AD21)/SUM($AD$2:$AD$101)</f>
        <v>0.33333333333333331</v>
      </c>
      <c r="AK21">
        <f t="shared" si="1"/>
        <v>1.3611111111111105E-2</v>
      </c>
      <c r="AL21">
        <f t="shared" si="2"/>
        <v>9</v>
      </c>
      <c r="AN21">
        <f t="shared" si="3"/>
        <v>16.160399999999996</v>
      </c>
      <c r="AO21">
        <f t="shared" si="4"/>
        <v>8.8209000000000017</v>
      </c>
    </row>
    <row r="22" spans="1:41">
      <c r="A22">
        <v>1</v>
      </c>
      <c r="E22" t="s">
        <v>28</v>
      </c>
      <c r="F22">
        <v>7</v>
      </c>
      <c r="G22">
        <v>10</v>
      </c>
      <c r="H22">
        <f>SUM($A$2:A22)/SUM($A$2:A121)</f>
        <v>0.45</v>
      </c>
      <c r="Q22">
        <f>SUM($S$2:S22)/SUM($S$2:$S$101)</f>
        <v>0.33666666666666667</v>
      </c>
      <c r="R22">
        <f t="shared" si="5"/>
        <v>21</v>
      </c>
      <c r="S22">
        <v>2</v>
      </c>
      <c r="AC22">
        <f t="shared" si="6"/>
        <v>21</v>
      </c>
      <c r="AD22">
        <v>0</v>
      </c>
      <c r="AE22">
        <f>SUM($AD$2:AD22)/SUM($AD$2:$AD$101)</f>
        <v>0.33333333333333331</v>
      </c>
      <c r="AK22">
        <f t="shared" si="1"/>
        <v>1.2844444444444447E-2</v>
      </c>
      <c r="AL22">
        <f t="shared" si="2"/>
        <v>1</v>
      </c>
      <c r="AN22">
        <f t="shared" si="3"/>
        <v>16.4025</v>
      </c>
      <c r="AO22">
        <f t="shared" si="4"/>
        <v>9.1809000000000012</v>
      </c>
    </row>
    <row r="23" spans="1:41">
      <c r="A23">
        <v>3</v>
      </c>
      <c r="E23" t="s">
        <v>29</v>
      </c>
      <c r="F23">
        <v>35</v>
      </c>
      <c r="G23">
        <v>20</v>
      </c>
      <c r="H23">
        <f>SUM($A$2:A23)/SUM($A$2:A122)</f>
        <v>0.46</v>
      </c>
      <c r="Q23">
        <f>SUM($S$2:S23)/SUM($S$2:$S$101)</f>
        <v>0.35333333333333333</v>
      </c>
      <c r="R23">
        <f t="shared" si="5"/>
        <v>22</v>
      </c>
      <c r="S23">
        <v>5</v>
      </c>
      <c r="AC23">
        <f t="shared" si="6"/>
        <v>22</v>
      </c>
      <c r="AD23">
        <v>0</v>
      </c>
      <c r="AE23">
        <f>SUM($AD$2:AD23)/SUM($AD$2:$AD$101)</f>
        <v>0.33333333333333331</v>
      </c>
      <c r="AK23">
        <f t="shared" si="1"/>
        <v>1.1377777777777782E-2</v>
      </c>
      <c r="AL23">
        <f t="shared" si="2"/>
        <v>4</v>
      </c>
      <c r="AN23">
        <f t="shared" si="3"/>
        <v>17.139600000000005</v>
      </c>
      <c r="AO23">
        <f t="shared" si="4"/>
        <v>10.112400000000001</v>
      </c>
    </row>
    <row r="24" spans="1:41">
      <c r="A24">
        <v>1</v>
      </c>
      <c r="E24" t="s">
        <v>30</v>
      </c>
      <c r="F24">
        <v>32</v>
      </c>
      <c r="G24">
        <v>22</v>
      </c>
      <c r="H24">
        <f>SUM($A$2:A24)/SUM($A$2:A123)</f>
        <v>0.46333333333333332</v>
      </c>
      <c r="Q24">
        <f>SUM($S$2:S24)/SUM($S$2:$S$101)</f>
        <v>0.36666666666666664</v>
      </c>
      <c r="R24">
        <f t="shared" si="5"/>
        <v>23</v>
      </c>
      <c r="S24">
        <v>4</v>
      </c>
      <c r="V24">
        <f>(S11*R11+S12*R12+S13*R13+S14*R14+S15*R15)/(SUM(R11:R15))</f>
        <v>6.8666666666666663</v>
      </c>
      <c r="AC24">
        <f t="shared" si="6"/>
        <v>23</v>
      </c>
      <c r="AD24">
        <v>0</v>
      </c>
      <c r="AE24">
        <f>SUM($AD$2:AD24)/SUM($AD$2:$AD$101)</f>
        <v>0.33333333333333331</v>
      </c>
      <c r="AK24">
        <f t="shared" si="1"/>
        <v>9.3444444444444469E-3</v>
      </c>
      <c r="AL24">
        <f t="shared" si="2"/>
        <v>9</v>
      </c>
      <c r="AN24">
        <f t="shared" si="3"/>
        <v>17.3889</v>
      </c>
      <c r="AO24">
        <f t="shared" si="4"/>
        <v>10.889999999999999</v>
      </c>
    </row>
    <row r="25" spans="1:41">
      <c r="A25">
        <v>6</v>
      </c>
      <c r="E25" t="s">
        <v>31</v>
      </c>
      <c r="F25">
        <v>26</v>
      </c>
      <c r="G25">
        <v>20</v>
      </c>
      <c r="H25">
        <f>SUM($A$2:A25)/SUM($A$2:A124)</f>
        <v>0.48333333333333334</v>
      </c>
      <c r="Q25">
        <f>SUM($S$2:S25)/SUM($S$2:$S$101)</f>
        <v>0.37666666666666665</v>
      </c>
      <c r="R25">
        <f t="shared" si="5"/>
        <v>24</v>
      </c>
      <c r="S25">
        <v>3</v>
      </c>
      <c r="V25">
        <f>V24/20</f>
        <v>0.34333333333333332</v>
      </c>
      <c r="AC25">
        <f t="shared" si="6"/>
        <v>24</v>
      </c>
      <c r="AD25">
        <v>0</v>
      </c>
      <c r="AE25">
        <f>SUM($AD$2:AD25)/SUM($AD$2:$AD$101)</f>
        <v>0.33333333333333331</v>
      </c>
      <c r="AK25">
        <f t="shared" si="1"/>
        <v>1.1377777777777782E-2</v>
      </c>
      <c r="AL25">
        <f t="shared" si="2"/>
        <v>9</v>
      </c>
      <c r="AN25">
        <f t="shared" si="3"/>
        <v>18.922499999999996</v>
      </c>
      <c r="AO25">
        <f t="shared" si="4"/>
        <v>11.492099999999997</v>
      </c>
    </row>
    <row r="26" spans="1:41">
      <c r="A26">
        <v>2</v>
      </c>
      <c r="E26" t="s">
        <v>26</v>
      </c>
      <c r="F26">
        <v>186</v>
      </c>
      <c r="G26">
        <v>223</v>
      </c>
      <c r="H26">
        <f>SUM($A$2:A26)/SUM($A$2:A125)</f>
        <v>0.49</v>
      </c>
      <c r="Q26">
        <f>SUM($S$2:S26)/SUM($S$2:$S$101)</f>
        <v>0.39</v>
      </c>
      <c r="R26">
        <f t="shared" si="5"/>
        <v>25</v>
      </c>
      <c r="S26">
        <v>4</v>
      </c>
      <c r="AC26">
        <f t="shared" si="6"/>
        <v>25</v>
      </c>
      <c r="AD26">
        <v>1</v>
      </c>
      <c r="AE26">
        <f>SUM($AD$2:AD26)/SUM($AD$2:$AD$101)</f>
        <v>0.44444444444444442</v>
      </c>
      <c r="AF26">
        <f>AE26/Q26</f>
        <v>1.1396011396011394</v>
      </c>
      <c r="AG26">
        <f>AE26*LOG(AF26)</f>
        <v>2.5223499938728102E-2</v>
      </c>
      <c r="AK26">
        <f t="shared" si="1"/>
        <v>9.999999999999995E-3</v>
      </c>
      <c r="AL26">
        <f t="shared" si="2"/>
        <v>4</v>
      </c>
      <c r="AN26">
        <f t="shared" si="3"/>
        <v>11.628100000000002</v>
      </c>
      <c r="AO26">
        <f t="shared" si="4"/>
        <v>6.3001000000000014</v>
      </c>
    </row>
    <row r="27" spans="1:41">
      <c r="A27">
        <v>3</v>
      </c>
      <c r="H27">
        <f>SUM($A$2:A27)/SUM($A$2:A126)</f>
        <v>0.5</v>
      </c>
      <c r="Q27">
        <f>SUM($S$2:S27)/SUM($S$2:$S$101)</f>
        <v>0.40666666666666668</v>
      </c>
      <c r="R27">
        <f t="shared" si="5"/>
        <v>26</v>
      </c>
      <c r="S27">
        <v>5</v>
      </c>
      <c r="AC27">
        <f t="shared" si="6"/>
        <v>26</v>
      </c>
      <c r="AD27">
        <v>1</v>
      </c>
      <c r="AE27">
        <f>SUM($AD$2:AD27)/SUM($AD$2:$AD$101)</f>
        <v>0.55555555555555558</v>
      </c>
      <c r="AF27">
        <f>AE27/Q27</f>
        <v>1.3661202185792349</v>
      </c>
      <c r="AG27">
        <f>AE27*LOG(AF27)</f>
        <v>7.5271621634226751E-2</v>
      </c>
      <c r="AK27">
        <f t="shared" si="1"/>
        <v>8.7111111111111087E-3</v>
      </c>
      <c r="AL27">
        <f t="shared" si="2"/>
        <v>4</v>
      </c>
      <c r="AN27">
        <f t="shared" si="3"/>
        <v>12.25</v>
      </c>
      <c r="AO27">
        <f t="shared" si="4"/>
        <v>7.0756000000000006</v>
      </c>
    </row>
    <row r="28" spans="1:41">
      <c r="A28">
        <v>3</v>
      </c>
      <c r="E28">
        <f>(186+223)/600</f>
        <v>0.68166666666666664</v>
      </c>
      <c r="H28">
        <f>SUM($A$2:A28)/SUM($A$2:A127)</f>
        <v>0.51</v>
      </c>
      <c r="Q28">
        <f>SUM($S$2:S28)/SUM($S$2:$S$101)</f>
        <v>0.41666666666666669</v>
      </c>
      <c r="R28">
        <f t="shared" si="5"/>
        <v>27</v>
      </c>
      <c r="S28">
        <v>3</v>
      </c>
      <c r="AC28">
        <f t="shared" si="6"/>
        <v>27</v>
      </c>
      <c r="AD28">
        <v>0</v>
      </c>
      <c r="AE28">
        <f>SUM($AD$2:AD28)/SUM($AD$2:$AD$101)</f>
        <v>0.55555555555555558</v>
      </c>
      <c r="AK28">
        <f t="shared" si="1"/>
        <v>8.7111111111111087E-3</v>
      </c>
      <c r="AL28">
        <f t="shared" si="2"/>
        <v>0</v>
      </c>
      <c r="AN28">
        <f t="shared" si="3"/>
        <v>21.068099999999998</v>
      </c>
      <c r="AO28">
        <f t="shared" si="4"/>
        <v>14.0625</v>
      </c>
    </row>
    <row r="29" spans="1:41">
      <c r="A29">
        <v>3</v>
      </c>
      <c r="H29">
        <f>SUM($A$2:A29)/SUM($A$2:A128)</f>
        <v>0.52</v>
      </c>
      <c r="Q29">
        <f>SUM($S$2:S29)/SUM($S$2:$S$101)</f>
        <v>0.43</v>
      </c>
      <c r="R29">
        <f t="shared" si="5"/>
        <v>28</v>
      </c>
      <c r="S29">
        <v>4</v>
      </c>
      <c r="AC29">
        <f t="shared" si="6"/>
        <v>28</v>
      </c>
      <c r="AD29">
        <v>0</v>
      </c>
      <c r="AE29">
        <f>SUM($AD$2:AD29)/SUM($AD$2:$AD$101)</f>
        <v>0.55555555555555558</v>
      </c>
      <c r="AK29">
        <f t="shared" si="1"/>
        <v>8.1000000000000048E-3</v>
      </c>
      <c r="AL29">
        <f t="shared" si="2"/>
        <v>1</v>
      </c>
      <c r="AN29">
        <f t="shared" si="3"/>
        <v>21.902399999999997</v>
      </c>
      <c r="AO29">
        <f t="shared" si="4"/>
        <v>14.976900000000001</v>
      </c>
    </row>
    <row r="30" spans="1:41">
      <c r="A30">
        <v>6</v>
      </c>
      <c r="H30">
        <f>SUM($A$2:A30)/SUM($A$2:A129)</f>
        <v>0.54</v>
      </c>
      <c r="Q30">
        <f>SUM($S$2:S30)/SUM($S$2:$S$101)</f>
        <v>0.44333333333333336</v>
      </c>
      <c r="R30">
        <f t="shared" si="5"/>
        <v>29</v>
      </c>
      <c r="S30">
        <v>4</v>
      </c>
      <c r="AC30">
        <f t="shared" si="6"/>
        <v>29</v>
      </c>
      <c r="AD30">
        <v>1</v>
      </c>
      <c r="AE30">
        <f>SUM($AD$2:AD30)/SUM($AD$2:$AD$101)</f>
        <v>0.66666666666666663</v>
      </c>
      <c r="AF30">
        <f>AE30/Q30</f>
        <v>1.5037593984962405</v>
      </c>
      <c r="AG30">
        <f>AE30*LOG(AF30)</f>
        <v>0.11811890313126358</v>
      </c>
      <c r="AK30">
        <f t="shared" si="1"/>
        <v>9.3444444444444469E-3</v>
      </c>
      <c r="AL30">
        <f t="shared" si="2"/>
        <v>4</v>
      </c>
      <c r="AN30">
        <f t="shared" si="3"/>
        <v>14.899600000000003</v>
      </c>
      <c r="AO30">
        <f t="shared" si="4"/>
        <v>8.940100000000001</v>
      </c>
    </row>
    <row r="31" spans="1:41">
      <c r="A31">
        <v>3</v>
      </c>
      <c r="H31">
        <f>SUM($A$2:A31)/SUM($A$2:A130)</f>
        <v>0.55000000000000004</v>
      </c>
      <c r="Q31">
        <f>SUM($S$2:S31)/SUM($S$2:$S$101)</f>
        <v>0.45333333333333331</v>
      </c>
      <c r="R31">
        <f t="shared" si="5"/>
        <v>30</v>
      </c>
      <c r="S31">
        <v>3</v>
      </c>
      <c r="AC31">
        <f t="shared" si="6"/>
        <v>30</v>
      </c>
      <c r="AD31">
        <v>0</v>
      </c>
      <c r="AE31">
        <f>SUM($AD$2:AD31)/SUM($AD$2:$AD$101)</f>
        <v>0.66666666666666663</v>
      </c>
      <c r="AK31">
        <f t="shared" si="1"/>
        <v>9.3444444444444573E-3</v>
      </c>
      <c r="AL31">
        <f t="shared" si="2"/>
        <v>0</v>
      </c>
      <c r="AN31">
        <f t="shared" si="3"/>
        <v>24.502500000000001</v>
      </c>
      <c r="AO31">
        <f t="shared" si="4"/>
        <v>16.6464</v>
      </c>
    </row>
    <row r="32" spans="1:41">
      <c r="A32">
        <v>2</v>
      </c>
      <c r="E32" s="1" t="s">
        <v>20</v>
      </c>
      <c r="F32">
        <f>SUM(F21:F26)</f>
        <v>300</v>
      </c>
      <c r="G32">
        <f>SUM(G21:G26)</f>
        <v>300</v>
      </c>
      <c r="H32">
        <f>SUM($A$2:A32)/SUM($A$2:A131)</f>
        <v>0.55666666666666664</v>
      </c>
      <c r="Q32">
        <f>SUM($S$2:S32)/SUM($S$2:$S$101)</f>
        <v>0.46666666666666667</v>
      </c>
      <c r="R32">
        <f t="shared" si="5"/>
        <v>31</v>
      </c>
      <c r="S32">
        <v>4</v>
      </c>
      <c r="AC32">
        <f t="shared" si="6"/>
        <v>31</v>
      </c>
      <c r="AD32">
        <v>0</v>
      </c>
      <c r="AE32">
        <f>SUM($AD$2:AD32)/SUM($AD$2:$AD$101)</f>
        <v>0.66666666666666663</v>
      </c>
      <c r="AK32">
        <f t="shared" si="1"/>
        <v>8.0999999999999944E-3</v>
      </c>
      <c r="AL32">
        <f t="shared" si="2"/>
        <v>4</v>
      </c>
      <c r="AN32">
        <f t="shared" si="3"/>
        <v>25.100099999999998</v>
      </c>
      <c r="AO32">
        <f t="shared" si="4"/>
        <v>17.64</v>
      </c>
    </row>
    <row r="33" spans="1:41">
      <c r="A33">
        <v>1</v>
      </c>
      <c r="E33" s="1" t="s">
        <v>21</v>
      </c>
      <c r="F33">
        <f>100*SUM(F21:F22)/F32</f>
        <v>7</v>
      </c>
      <c r="G33">
        <f>100*SUM(G21:G22)/G32</f>
        <v>5</v>
      </c>
      <c r="H33">
        <f>SUM($A$2:A33)/SUM($A$2:A132)</f>
        <v>0.56000000000000005</v>
      </c>
      <c r="Q33">
        <f>SUM($S$2:S33)/SUM($S$2:$S$101)</f>
        <v>0.48333333333333334</v>
      </c>
      <c r="R33">
        <f t="shared" si="5"/>
        <v>32</v>
      </c>
      <c r="S33">
        <v>5</v>
      </c>
      <c r="AC33">
        <f t="shared" si="6"/>
        <v>32</v>
      </c>
      <c r="AD33">
        <v>0</v>
      </c>
      <c r="AE33">
        <f>SUM($AD$2:AD33)/SUM($AD$2:$AD$101)</f>
        <v>0.66666666666666663</v>
      </c>
      <c r="AK33">
        <f t="shared" si="1"/>
        <v>5.8777777777777856E-3</v>
      </c>
      <c r="AL33">
        <f t="shared" si="2"/>
        <v>16</v>
      </c>
      <c r="AN33">
        <f t="shared" si="3"/>
        <v>25.401600000000009</v>
      </c>
      <c r="AO33">
        <f t="shared" si="4"/>
        <v>18.922499999999996</v>
      </c>
    </row>
    <row r="34" spans="1:41">
      <c r="A34">
        <v>2</v>
      </c>
      <c r="E34" s="1" t="s">
        <v>22</v>
      </c>
      <c r="F34">
        <f>100*SUM(F23:F25)/F32</f>
        <v>31</v>
      </c>
      <c r="G34">
        <f>100*SUM(G23:G25)/G32</f>
        <v>20.666666666666668</v>
      </c>
      <c r="H34">
        <f>SUM($A$2:A34)/SUM($A$2:A133)</f>
        <v>0.56666666666666665</v>
      </c>
      <c r="Q34">
        <f>SUM($S$2:S34)/SUM($S$2:$S$101)</f>
        <v>0.48666666666666669</v>
      </c>
      <c r="R34">
        <f t="shared" si="5"/>
        <v>33</v>
      </c>
      <c r="S34">
        <v>1</v>
      </c>
      <c r="AC34">
        <f t="shared" si="6"/>
        <v>33</v>
      </c>
      <c r="AD34">
        <v>0</v>
      </c>
      <c r="AE34">
        <f>SUM($AD$2:AD34)/SUM($AD$2:$AD$101)</f>
        <v>0.66666666666666663</v>
      </c>
      <c r="AK34">
        <f t="shared" si="1"/>
        <v>6.3999999999999934E-3</v>
      </c>
      <c r="AL34">
        <f t="shared" si="2"/>
        <v>1</v>
      </c>
      <c r="AN34">
        <f t="shared" si="3"/>
        <v>26.009999999999998</v>
      </c>
      <c r="AO34">
        <f t="shared" si="4"/>
        <v>19.1844</v>
      </c>
    </row>
    <row r="35" spans="1:41">
      <c r="A35">
        <v>1</v>
      </c>
      <c r="E35" s="1" t="s">
        <v>23</v>
      </c>
      <c r="F35">
        <f>100*SUM(F26)/F32</f>
        <v>62</v>
      </c>
      <c r="G35">
        <f>100*SUM(G26)/G32</f>
        <v>74.333333333333329</v>
      </c>
      <c r="H35">
        <f>SUM($A$2:A35)/SUM($A$2:A134)</f>
        <v>0.56999999999999995</v>
      </c>
      <c r="Q35">
        <f>SUM($S$2:S35)/SUM($S$2:$S$101)</f>
        <v>0.51333333333333331</v>
      </c>
      <c r="R35">
        <f t="shared" si="5"/>
        <v>34</v>
      </c>
      <c r="S35">
        <v>8</v>
      </c>
      <c r="AC35">
        <f t="shared" si="6"/>
        <v>34</v>
      </c>
      <c r="AD35">
        <v>0</v>
      </c>
      <c r="AE35">
        <f>SUM($AD$2:AD35)/SUM($AD$2:$AD$101)</f>
        <v>0.66666666666666663</v>
      </c>
      <c r="AK35">
        <f t="shared" si="1"/>
        <v>3.2111111111111086E-3</v>
      </c>
      <c r="AL35">
        <f t="shared" si="2"/>
        <v>49</v>
      </c>
      <c r="AN35">
        <f t="shared" si="3"/>
        <v>26.3169</v>
      </c>
      <c r="AO35">
        <f t="shared" si="4"/>
        <v>21.3444</v>
      </c>
    </row>
    <row r="36" spans="1:41">
      <c r="A36">
        <v>0</v>
      </c>
      <c r="H36">
        <f>SUM($A$2:A36)/SUM($A$2:A135)</f>
        <v>0.56999999999999995</v>
      </c>
      <c r="Q36">
        <f>SUM($S$2:S36)/SUM($S$2:$S$101)</f>
        <v>0.52333333333333332</v>
      </c>
      <c r="R36">
        <f t="shared" si="5"/>
        <v>35</v>
      </c>
      <c r="S36">
        <v>3</v>
      </c>
      <c r="AC36">
        <f t="shared" si="6"/>
        <v>35</v>
      </c>
      <c r="AD36">
        <v>1</v>
      </c>
      <c r="AE36">
        <f>SUM($AD$2:AD36)/SUM($AD$2:$AD$101)</f>
        <v>0.77777777777777779</v>
      </c>
      <c r="AF36">
        <f>AE36/Q36</f>
        <v>1.48619957537155</v>
      </c>
      <c r="AG36">
        <f>AE36*LOG(AF36)</f>
        <v>0.13383777002194722</v>
      </c>
      <c r="AK36">
        <f t="shared" si="1"/>
        <v>2.1777777777777746E-3</v>
      </c>
      <c r="AL36">
        <f t="shared" si="2"/>
        <v>9</v>
      </c>
      <c r="AN36">
        <f t="shared" si="3"/>
        <v>17.056899999999999</v>
      </c>
      <c r="AO36">
        <f t="shared" si="4"/>
        <v>13.764099999999999</v>
      </c>
    </row>
    <row r="37" spans="1:41">
      <c r="A37">
        <v>4</v>
      </c>
      <c r="H37">
        <f>SUM($A$2:A37)/SUM($A$2:A136)</f>
        <v>0.58333333333333337</v>
      </c>
      <c r="Q37">
        <f>SUM($S$2:S37)/SUM($S$2:$S$101)</f>
        <v>0.54</v>
      </c>
      <c r="R37">
        <f t="shared" si="5"/>
        <v>36</v>
      </c>
      <c r="S37">
        <v>5</v>
      </c>
      <c r="AC37">
        <f t="shared" si="6"/>
        <v>36</v>
      </c>
      <c r="AD37">
        <v>0</v>
      </c>
      <c r="AE37">
        <f>SUM($AD$2:AD37)/SUM($AD$2:$AD$101)</f>
        <v>0.77777777777777779</v>
      </c>
      <c r="AK37">
        <f t="shared" si="1"/>
        <v>1.8777777777777779E-3</v>
      </c>
      <c r="AL37">
        <f t="shared" si="2"/>
        <v>1</v>
      </c>
      <c r="AN37">
        <f t="shared" si="3"/>
        <v>27.5625</v>
      </c>
      <c r="AO37">
        <f t="shared" si="4"/>
        <v>23.619600000000002</v>
      </c>
    </row>
    <row r="38" spans="1:41">
      <c r="A38">
        <v>1</v>
      </c>
      <c r="H38">
        <f>SUM($A$2:A38)/SUM($A$2:A137)</f>
        <v>0.58666666666666667</v>
      </c>
      <c r="Q38">
        <f>SUM($S$2:S38)/SUM($S$2:$S$101)</f>
        <v>0.55666666666666664</v>
      </c>
      <c r="R38">
        <f t="shared" si="5"/>
        <v>37</v>
      </c>
      <c r="S38">
        <v>5</v>
      </c>
      <c r="AC38">
        <f t="shared" si="6"/>
        <v>37</v>
      </c>
      <c r="AD38">
        <v>0</v>
      </c>
      <c r="AE38">
        <f>SUM($AD$2:AD38)/SUM($AD$2:$AD$101)</f>
        <v>0.77777777777777779</v>
      </c>
      <c r="AK38">
        <f t="shared" si="1"/>
        <v>9.000000000000016E-4</v>
      </c>
      <c r="AL38">
        <f t="shared" si="2"/>
        <v>16</v>
      </c>
      <c r="AN38">
        <f t="shared" si="3"/>
        <v>27.878400000000003</v>
      </c>
      <c r="AO38">
        <f t="shared" si="4"/>
        <v>25.100099999999998</v>
      </c>
    </row>
    <row r="39" spans="1:41">
      <c r="A39">
        <v>3</v>
      </c>
      <c r="E39" t="s">
        <v>2</v>
      </c>
      <c r="F39" t="s">
        <v>24</v>
      </c>
      <c r="G39" t="s">
        <v>25</v>
      </c>
      <c r="H39">
        <f>SUM($A$2:A39)/SUM($A$2:A138)</f>
        <v>0.59666666666666668</v>
      </c>
      <c r="Q39">
        <f>SUM($S$2:S39)/SUM($S$2:$S$101)</f>
        <v>0.56666666666666665</v>
      </c>
      <c r="R39">
        <f t="shared" si="5"/>
        <v>38</v>
      </c>
      <c r="S39">
        <v>3</v>
      </c>
      <c r="AC39">
        <f t="shared" si="6"/>
        <v>38</v>
      </c>
      <c r="AD39">
        <v>1</v>
      </c>
      <c r="AE39">
        <f>SUM($AD$2:AD39)/SUM($AD$2:$AD$101)</f>
        <v>0.88888888888888884</v>
      </c>
      <c r="AF39">
        <f>AE39/Q39</f>
        <v>1.5686274509803921</v>
      </c>
      <c r="AG39">
        <f>AE39*LOG(AF39)</f>
        <v>0.17379538746133974</v>
      </c>
      <c r="AK39">
        <f t="shared" si="1"/>
        <v>9.000000000000016E-4</v>
      </c>
      <c r="AL39">
        <f t="shared" si="2"/>
        <v>0</v>
      </c>
      <c r="AN39">
        <f t="shared" si="3"/>
        <v>19.096900000000002</v>
      </c>
      <c r="AO39">
        <f t="shared" si="4"/>
        <v>16.809999999999999</v>
      </c>
    </row>
    <row r="40" spans="1:41">
      <c r="A40">
        <v>6</v>
      </c>
      <c r="E40" s="1" t="s">
        <v>27</v>
      </c>
      <c r="G40">
        <v>11</v>
      </c>
      <c r="H40">
        <f>SUM($A$2:A40)/SUM($A$2:A139)</f>
        <v>0.6166666666666667</v>
      </c>
      <c r="Q40">
        <f>SUM($S$2:S40)/SUM($S$2:$S$101)</f>
        <v>0.58666666666666667</v>
      </c>
      <c r="R40">
        <f t="shared" si="5"/>
        <v>39</v>
      </c>
      <c r="S40">
        <v>6</v>
      </c>
      <c r="AC40">
        <f t="shared" si="6"/>
        <v>39</v>
      </c>
      <c r="AD40">
        <v>0</v>
      </c>
      <c r="AE40">
        <f>SUM($AD$2:AD40)/SUM($AD$2:$AD$101)</f>
        <v>0.88888888888888884</v>
      </c>
      <c r="AK40">
        <f t="shared" si="1"/>
        <v>9.000000000000016E-4</v>
      </c>
      <c r="AL40">
        <f t="shared" si="2"/>
        <v>0</v>
      </c>
      <c r="AN40">
        <f t="shared" si="3"/>
        <v>30.802500000000009</v>
      </c>
      <c r="AO40">
        <f t="shared" si="4"/>
        <v>27.878400000000003</v>
      </c>
    </row>
    <row r="41" spans="1:41">
      <c r="A41">
        <v>3</v>
      </c>
      <c r="E41" s="2" t="s">
        <v>28</v>
      </c>
      <c r="G41">
        <v>41</v>
      </c>
      <c r="H41">
        <f>SUM($A$2:A41)/SUM($A$2:A140)</f>
        <v>0.62666666666666671</v>
      </c>
      <c r="Q41">
        <f>SUM($S$2:S41)/SUM($S$2:$S$101)</f>
        <v>0.59333333333333338</v>
      </c>
      <c r="R41">
        <f t="shared" si="5"/>
        <v>40</v>
      </c>
      <c r="S41">
        <v>2</v>
      </c>
      <c r="AC41">
        <f t="shared" si="6"/>
        <v>40</v>
      </c>
      <c r="AD41">
        <v>0</v>
      </c>
      <c r="AE41">
        <f>SUM($AD$2:AD41)/SUM($AD$2:$AD$101)</f>
        <v>0.88888888888888884</v>
      </c>
      <c r="AK41">
        <f t="shared" si="1"/>
        <v>1.1111111111111107E-3</v>
      </c>
      <c r="AL41">
        <f t="shared" si="2"/>
        <v>1</v>
      </c>
      <c r="AN41">
        <f t="shared" si="3"/>
        <v>31.809600000000007</v>
      </c>
      <c r="AO41">
        <f t="shared" si="4"/>
        <v>28.515600000000006</v>
      </c>
    </row>
    <row r="42" spans="1:41">
      <c r="A42">
        <v>1</v>
      </c>
      <c r="E42" s="2" t="s">
        <v>29</v>
      </c>
      <c r="G42">
        <v>61</v>
      </c>
      <c r="H42">
        <f>SUM($A$2:A42)/SUM($A$2:A141)</f>
        <v>0.63</v>
      </c>
      <c r="Q42">
        <f>SUM($S$2:S42)/SUM($S$2:$S$101)</f>
        <v>0.59333333333333338</v>
      </c>
      <c r="R42">
        <f t="shared" si="5"/>
        <v>41</v>
      </c>
      <c r="S42">
        <v>0</v>
      </c>
      <c r="AC42">
        <f t="shared" si="6"/>
        <v>41</v>
      </c>
      <c r="AD42">
        <v>0</v>
      </c>
      <c r="AE42">
        <f>SUM($AD$2:AD42)/SUM($AD$2:$AD$101)</f>
        <v>0.88888888888888884</v>
      </c>
      <c r="AK42">
        <f t="shared" si="1"/>
        <v>1.3444444444444413E-3</v>
      </c>
      <c r="AL42">
        <f t="shared" si="2"/>
        <v>1</v>
      </c>
      <c r="AN42">
        <f t="shared" si="3"/>
        <v>32.148899999999998</v>
      </c>
      <c r="AO42">
        <f t="shared" si="4"/>
        <v>28.515600000000006</v>
      </c>
    </row>
    <row r="43" spans="1:41">
      <c r="A43">
        <v>6</v>
      </c>
      <c r="E43" s="4" t="s">
        <v>30</v>
      </c>
      <c r="G43">
        <v>57</v>
      </c>
      <c r="H43">
        <f>SUM($A$2:A43)/SUM($A$2:A142)</f>
        <v>0.65</v>
      </c>
      <c r="Q43">
        <f>SUM($S$2:S43)/SUM($S$2:$S$101)</f>
        <v>0.61</v>
      </c>
      <c r="R43">
        <f t="shared" si="5"/>
        <v>42</v>
      </c>
      <c r="S43">
        <v>5</v>
      </c>
      <c r="AC43">
        <f t="shared" si="6"/>
        <v>42</v>
      </c>
      <c r="AD43">
        <v>0</v>
      </c>
      <c r="AE43">
        <f>SUM($AD$2:AD43)/SUM($AD$2:$AD$101)</f>
        <v>0.88888888888888884</v>
      </c>
      <c r="AK43">
        <f t="shared" si="1"/>
        <v>1.6000000000000029E-3</v>
      </c>
      <c r="AL43">
        <f t="shared" si="2"/>
        <v>1</v>
      </c>
      <c r="AN43">
        <f t="shared" si="3"/>
        <v>34.222500000000004</v>
      </c>
      <c r="AO43">
        <f t="shared" si="4"/>
        <v>30.140100000000004</v>
      </c>
    </row>
    <row r="44" spans="1:41">
      <c r="A44">
        <v>4</v>
      </c>
      <c r="E44" s="1" t="s">
        <v>31</v>
      </c>
      <c r="G44">
        <v>49</v>
      </c>
      <c r="H44">
        <f>SUM($A$2:A44)/SUM($A$2:A143)</f>
        <v>0.66333333333333333</v>
      </c>
      <c r="Q44">
        <f>SUM($S$2:S44)/SUM($S$2:$S$101)</f>
        <v>0.62333333333333329</v>
      </c>
      <c r="R44">
        <f t="shared" si="5"/>
        <v>43</v>
      </c>
      <c r="S44">
        <v>4</v>
      </c>
      <c r="AC44">
        <f t="shared" si="6"/>
        <v>43</v>
      </c>
      <c r="AD44">
        <v>0</v>
      </c>
      <c r="AE44">
        <f>SUM($AD$2:AD44)/SUM($AD$2:$AD$101)</f>
        <v>0.88888888888888884</v>
      </c>
      <c r="AK44">
        <f t="shared" si="1"/>
        <v>1.6000000000000029E-3</v>
      </c>
      <c r="AL44">
        <f t="shared" si="2"/>
        <v>0</v>
      </c>
      <c r="AN44">
        <f t="shared" si="3"/>
        <v>35.640899999999995</v>
      </c>
      <c r="AO44">
        <f t="shared" si="4"/>
        <v>31.472099999999994</v>
      </c>
    </row>
    <row r="45" spans="1:41">
      <c r="A45">
        <v>1</v>
      </c>
      <c r="E45" s="1" t="s">
        <v>26</v>
      </c>
      <c r="G45">
        <v>81</v>
      </c>
      <c r="H45">
        <f>SUM($A$2:A45)/SUM($A$2:A144)</f>
        <v>0.66666666666666663</v>
      </c>
      <c r="Q45">
        <f>SUM($S$2:S45)/SUM($S$2:$S$101)</f>
        <v>0.6333333333333333</v>
      </c>
      <c r="R45">
        <f t="shared" si="5"/>
        <v>44</v>
      </c>
      <c r="S45">
        <v>3</v>
      </c>
      <c r="AC45">
        <f t="shared" si="6"/>
        <v>44</v>
      </c>
      <c r="AD45">
        <v>0</v>
      </c>
      <c r="AE45">
        <f>SUM($AD$2:AD45)/SUM($AD$2:$AD$101)</f>
        <v>0.88888888888888884</v>
      </c>
      <c r="AK45">
        <f t="shared" si="1"/>
        <v>1.1111111111111107E-3</v>
      </c>
      <c r="AL45">
        <f t="shared" si="2"/>
        <v>4</v>
      </c>
      <c r="AN45">
        <f t="shared" si="3"/>
        <v>36</v>
      </c>
      <c r="AO45">
        <f t="shared" si="4"/>
        <v>32.489999999999995</v>
      </c>
    </row>
    <row r="46" spans="1:41">
      <c r="A46">
        <v>4</v>
      </c>
      <c r="E46" s="1"/>
      <c r="H46">
        <f>SUM($A$2:A46)/SUM($A$2:A145)</f>
        <v>0.68</v>
      </c>
      <c r="Q46">
        <f>SUM($S$2:S46)/SUM($S$2:$S$101)</f>
        <v>0.65666666666666662</v>
      </c>
      <c r="R46">
        <f t="shared" si="5"/>
        <v>45</v>
      </c>
      <c r="S46">
        <v>7</v>
      </c>
      <c r="AC46">
        <f t="shared" si="6"/>
        <v>45</v>
      </c>
      <c r="AD46">
        <v>0</v>
      </c>
      <c r="AE46">
        <f>SUM($AD$2:AD46)/SUM($AD$2:$AD$101)</f>
        <v>0.88888888888888884</v>
      </c>
      <c r="AK46">
        <f t="shared" si="1"/>
        <v>5.4444444444444885E-4</v>
      </c>
      <c r="AL46">
        <f t="shared" si="2"/>
        <v>9</v>
      </c>
      <c r="AN46">
        <f t="shared" si="3"/>
        <v>37.4544</v>
      </c>
      <c r="AO46">
        <f t="shared" si="4"/>
        <v>34.928099999999993</v>
      </c>
    </row>
    <row r="47" spans="1:41">
      <c r="A47">
        <v>8</v>
      </c>
      <c r="E47" s="1" t="s">
        <v>20</v>
      </c>
      <c r="G47">
        <f>SUM(G40:G45)</f>
        <v>300</v>
      </c>
      <c r="H47">
        <f>SUM($A$2:A47)/SUM($A$2:A146)</f>
        <v>0.70666666666666667</v>
      </c>
      <c r="Q47">
        <f>SUM($S$2:S47)/SUM($S$2:$S$101)</f>
        <v>0.66333333333333333</v>
      </c>
      <c r="R47">
        <f t="shared" si="5"/>
        <v>46</v>
      </c>
      <c r="S47">
        <v>2</v>
      </c>
      <c r="AC47">
        <f t="shared" si="6"/>
        <v>46</v>
      </c>
      <c r="AD47">
        <v>0</v>
      </c>
      <c r="AE47">
        <f>SUM($AD$2:AD47)/SUM($AD$2:$AD$101)</f>
        <v>0.88888888888888884</v>
      </c>
      <c r="AK47">
        <f t="shared" si="1"/>
        <v>1.8777777777777779E-3</v>
      </c>
      <c r="AL47">
        <f t="shared" si="2"/>
        <v>36</v>
      </c>
      <c r="AN47">
        <f t="shared" si="3"/>
        <v>40.449600000000004</v>
      </c>
      <c r="AO47">
        <f t="shared" si="4"/>
        <v>35.640899999999995</v>
      </c>
    </row>
    <row r="48" spans="1:41">
      <c r="A48">
        <v>0</v>
      </c>
      <c r="E48" s="1" t="s">
        <v>21</v>
      </c>
      <c r="G48">
        <f>100*SUM(G40:G41)/G47</f>
        <v>17.333333333333332</v>
      </c>
      <c r="H48">
        <f>SUM($A$2:A48)/SUM($A$2:A147)</f>
        <v>0.70666666666666667</v>
      </c>
      <c r="Q48">
        <f>SUM($S$2:S48)/SUM($S$2:$S$101)</f>
        <v>0.67333333333333334</v>
      </c>
      <c r="R48">
        <f t="shared" si="5"/>
        <v>47</v>
      </c>
      <c r="S48">
        <v>3</v>
      </c>
      <c r="AC48">
        <f t="shared" si="6"/>
        <v>47</v>
      </c>
      <c r="AD48">
        <v>0</v>
      </c>
      <c r="AE48">
        <f>SUM($AD$2:AD48)/SUM($AD$2:$AD$101)</f>
        <v>0.88888888888888884</v>
      </c>
      <c r="AK48">
        <f t="shared" si="1"/>
        <v>1.1111111111111107E-3</v>
      </c>
      <c r="AL48">
        <f t="shared" si="2"/>
        <v>9</v>
      </c>
      <c r="AN48">
        <f t="shared" si="3"/>
        <v>40.449600000000004</v>
      </c>
      <c r="AO48">
        <f t="shared" si="4"/>
        <v>36.723600000000005</v>
      </c>
    </row>
    <row r="49" spans="1:41">
      <c r="A49">
        <v>4</v>
      </c>
      <c r="E49" s="1" t="s">
        <v>22</v>
      </c>
      <c r="G49">
        <f>100*SUM(G42:G43)/G47</f>
        <v>39.333333333333336</v>
      </c>
      <c r="H49">
        <f>SUM($A$2:A49)/SUM($A$2:A148)</f>
        <v>0.72</v>
      </c>
      <c r="Q49">
        <f>SUM($S$2:S49)/SUM($S$2:$S$101)</f>
        <v>0.67666666666666664</v>
      </c>
      <c r="R49">
        <f t="shared" si="5"/>
        <v>48</v>
      </c>
      <c r="S49">
        <v>1</v>
      </c>
      <c r="AC49">
        <f t="shared" si="6"/>
        <v>48</v>
      </c>
      <c r="AD49">
        <v>0</v>
      </c>
      <c r="AE49">
        <f>SUM($AD$2:AD49)/SUM($AD$2:$AD$101)</f>
        <v>0.88888888888888884</v>
      </c>
      <c r="AK49">
        <f t="shared" si="1"/>
        <v>1.8777777777777779E-3</v>
      </c>
      <c r="AL49">
        <f t="shared" si="2"/>
        <v>9</v>
      </c>
      <c r="AN49">
        <f t="shared" si="3"/>
        <v>41.990399999999994</v>
      </c>
      <c r="AO49">
        <f t="shared" si="4"/>
        <v>37.088099999999997</v>
      </c>
    </row>
    <row r="50" spans="1:41">
      <c r="A50">
        <v>2</v>
      </c>
      <c r="E50" s="1" t="s">
        <v>23</v>
      </c>
      <c r="G50">
        <f>100*SUM(G44:G45)/G47</f>
        <v>43.333333333333336</v>
      </c>
      <c r="H50">
        <f>SUM($A$2:A50)/SUM($A$2:A149)</f>
        <v>0.72666666666666668</v>
      </c>
      <c r="Q50">
        <f>SUM($S$2:S50)/SUM($S$2:$S$101)</f>
        <v>0.68333333333333335</v>
      </c>
      <c r="R50">
        <f t="shared" si="5"/>
        <v>49</v>
      </c>
      <c r="S50">
        <v>2</v>
      </c>
      <c r="AC50">
        <f t="shared" si="6"/>
        <v>49</v>
      </c>
      <c r="AD50">
        <v>0</v>
      </c>
      <c r="AE50">
        <f>SUM($AD$2:AD50)/SUM($AD$2:$AD$101)</f>
        <v>0.88888888888888884</v>
      </c>
      <c r="AK50">
        <f t="shared" si="1"/>
        <v>1.8777777777777779E-3</v>
      </c>
      <c r="AL50">
        <f t="shared" si="2"/>
        <v>0</v>
      </c>
      <c r="AN50">
        <f t="shared" si="3"/>
        <v>42.771599999999999</v>
      </c>
      <c r="AO50">
        <f t="shared" si="4"/>
        <v>37.822500000000005</v>
      </c>
    </row>
    <row r="51" spans="1:41">
      <c r="A51">
        <v>3</v>
      </c>
      <c r="H51">
        <f>SUM($A$2:A51)/SUM($A$2:A150)</f>
        <v>0.73666666666666669</v>
      </c>
      <c r="Q51">
        <f>SUM($S$2:S51)/SUM($S$2:$S$101)</f>
        <v>0.71</v>
      </c>
      <c r="R51">
        <f t="shared" si="5"/>
        <v>50</v>
      </c>
      <c r="S51">
        <v>8</v>
      </c>
      <c r="AC51">
        <f t="shared" si="6"/>
        <v>50</v>
      </c>
      <c r="AD51">
        <v>0</v>
      </c>
      <c r="AE51">
        <f>SUM($AD$2:AD51)/SUM($AD$2:$AD$101)</f>
        <v>0.88888888888888884</v>
      </c>
      <c r="AK51">
        <f t="shared" si="1"/>
        <v>7.111111111111144E-4</v>
      </c>
      <c r="AL51">
        <f t="shared" si="2"/>
        <v>25</v>
      </c>
      <c r="AN51">
        <f t="shared" si="3"/>
        <v>43.956899999999997</v>
      </c>
      <c r="AO51">
        <f t="shared" si="4"/>
        <v>40.832099999999997</v>
      </c>
    </row>
    <row r="52" spans="1:41">
      <c r="A52">
        <v>2</v>
      </c>
      <c r="H52">
        <f>SUM($A$2:A52)/SUM($A$2:A151)</f>
        <v>0.74333333333333329</v>
      </c>
      <c r="Q52">
        <f>SUM($S$2:S52)/SUM($S$2:$S$101)</f>
        <v>0.71666666666666667</v>
      </c>
      <c r="R52">
        <f t="shared" si="5"/>
        <v>51</v>
      </c>
      <c r="S52">
        <v>2</v>
      </c>
      <c r="AC52">
        <f t="shared" si="6"/>
        <v>51</v>
      </c>
      <c r="AD52">
        <v>0</v>
      </c>
      <c r="AE52">
        <f>SUM($AD$2:AD52)/SUM($AD$2:$AD$101)</f>
        <v>0.88888888888888884</v>
      </c>
      <c r="AK52">
        <f t="shared" si="1"/>
        <v>7.1111111111110843E-4</v>
      </c>
      <c r="AL52">
        <f t="shared" si="2"/>
        <v>0</v>
      </c>
      <c r="AN52">
        <f t="shared" si="3"/>
        <v>44.756099999999996</v>
      </c>
      <c r="AO52">
        <f t="shared" si="4"/>
        <v>41.602499999999999</v>
      </c>
    </row>
    <row r="53" spans="1:41">
      <c r="A53">
        <v>2</v>
      </c>
      <c r="H53">
        <f>SUM($A$2:A53)/SUM($A$2:A152)</f>
        <v>0.75</v>
      </c>
      <c r="Q53">
        <f>SUM($S$2:S53)/SUM($S$2:$S$101)</f>
        <v>0.74</v>
      </c>
      <c r="R53">
        <f t="shared" si="5"/>
        <v>52</v>
      </c>
      <c r="S53">
        <v>7</v>
      </c>
      <c r="AC53">
        <f t="shared" si="6"/>
        <v>52</v>
      </c>
      <c r="AD53">
        <v>0</v>
      </c>
      <c r="AE53">
        <f>SUM($AD$2:AD53)/SUM($AD$2:$AD$101)</f>
        <v>0.88888888888888884</v>
      </c>
      <c r="AK53">
        <f t="shared" si="1"/>
        <v>1.0000000000000018E-4</v>
      </c>
      <c r="AL53">
        <f t="shared" si="2"/>
        <v>25</v>
      </c>
      <c r="AN53">
        <f t="shared" si="3"/>
        <v>45.5625</v>
      </c>
      <c r="AO53">
        <f t="shared" si="4"/>
        <v>44.355600000000003</v>
      </c>
    </row>
    <row r="54" spans="1:41">
      <c r="A54">
        <v>2</v>
      </c>
      <c r="H54">
        <f>SUM($A$2:A54)/SUM($A$2:A153)</f>
        <v>0.75666666666666671</v>
      </c>
      <c r="Q54">
        <f>SUM($S$2:S54)/SUM($S$2:$S$101)</f>
        <v>0.75666666666666671</v>
      </c>
      <c r="R54">
        <f t="shared" si="5"/>
        <v>53</v>
      </c>
      <c r="S54">
        <v>5</v>
      </c>
      <c r="AC54">
        <f t="shared" si="6"/>
        <v>53</v>
      </c>
      <c r="AD54">
        <v>0</v>
      </c>
      <c r="AE54">
        <f>SUM($AD$2:AD54)/SUM($AD$2:$AD$101)</f>
        <v>0.88888888888888884</v>
      </c>
      <c r="AK54">
        <f t="shared" si="1"/>
        <v>0</v>
      </c>
      <c r="AL54">
        <f t="shared" si="2"/>
        <v>9</v>
      </c>
      <c r="AN54">
        <f t="shared" si="3"/>
        <v>46.376100000000008</v>
      </c>
      <c r="AO54">
        <f t="shared" si="4"/>
        <v>46.376100000000008</v>
      </c>
    </row>
    <row r="55" spans="1:41">
      <c r="A55">
        <v>1</v>
      </c>
      <c r="H55">
        <f>SUM($A$2:A55)/SUM($A$2:A154)</f>
        <v>0.76</v>
      </c>
      <c r="Q55">
        <f>SUM($S$2:S55)/SUM($S$2:$S$101)</f>
        <v>0.76666666666666672</v>
      </c>
      <c r="R55">
        <f t="shared" si="5"/>
        <v>54</v>
      </c>
      <c r="S55">
        <v>3</v>
      </c>
      <c r="AC55">
        <f t="shared" si="6"/>
        <v>54</v>
      </c>
      <c r="AD55">
        <v>0</v>
      </c>
      <c r="AE55">
        <f>SUM($AD$2:AD55)/SUM($AD$2:$AD$101)</f>
        <v>0.88888888888888884</v>
      </c>
      <c r="AK55">
        <f t="shared" si="1"/>
        <v>4.4444444444445016E-5</v>
      </c>
      <c r="AL55">
        <f t="shared" si="2"/>
        <v>4</v>
      </c>
      <c r="AN55">
        <f t="shared" si="3"/>
        <v>46.785599999999995</v>
      </c>
      <c r="AO55">
        <f t="shared" si="4"/>
        <v>47.610000000000007</v>
      </c>
    </row>
    <row r="56" spans="1:41">
      <c r="A56">
        <v>4</v>
      </c>
      <c r="H56">
        <f>SUM($A$2:A56)/SUM($A$2:A155)</f>
        <v>0.77333333333333332</v>
      </c>
      <c r="Q56">
        <f>SUM($S$2:S56)/SUM($S$2:$S$101)</f>
        <v>0.77666666666666662</v>
      </c>
      <c r="R56">
        <f t="shared" si="5"/>
        <v>55</v>
      </c>
      <c r="S56">
        <v>3</v>
      </c>
      <c r="AC56">
        <f t="shared" si="6"/>
        <v>55</v>
      </c>
      <c r="AD56">
        <v>0</v>
      </c>
      <c r="AE56">
        <f>SUM($AD$2:AD56)/SUM($AD$2:$AD$101)</f>
        <v>0.88888888888888884</v>
      </c>
      <c r="AK56">
        <f t="shared" si="1"/>
        <v>1.1111111111110885E-5</v>
      </c>
      <c r="AL56">
        <f t="shared" si="2"/>
        <v>1</v>
      </c>
      <c r="AN56">
        <f t="shared" si="3"/>
        <v>48.441600000000001</v>
      </c>
      <c r="AO56">
        <f t="shared" si="4"/>
        <v>48.860099999999989</v>
      </c>
    </row>
    <row r="57" spans="1:41">
      <c r="A57">
        <v>2</v>
      </c>
      <c r="H57">
        <f>SUM($A$2:A57)/SUM($A$2:A156)</f>
        <v>0.78</v>
      </c>
      <c r="Q57">
        <f>SUM($S$2:S57)/SUM($S$2:$S$101)</f>
        <v>0.78</v>
      </c>
      <c r="R57">
        <f t="shared" si="5"/>
        <v>56</v>
      </c>
      <c r="S57">
        <v>1</v>
      </c>
      <c r="AC57">
        <f t="shared" si="6"/>
        <v>56</v>
      </c>
      <c r="AD57">
        <v>0</v>
      </c>
      <c r="AE57">
        <f>SUM($AD$2:AD57)/SUM($AD$2:$AD$101)</f>
        <v>0.88888888888888884</v>
      </c>
      <c r="AK57">
        <f t="shared" si="1"/>
        <v>0</v>
      </c>
      <c r="AL57">
        <f t="shared" si="2"/>
        <v>1</v>
      </c>
      <c r="AN57">
        <f t="shared" si="3"/>
        <v>49.280400000000007</v>
      </c>
      <c r="AO57">
        <f t="shared" si="4"/>
        <v>49.280400000000007</v>
      </c>
    </row>
    <row r="58" spans="1:41">
      <c r="A58">
        <v>0</v>
      </c>
      <c r="H58">
        <f>SUM($A$2:A58)/SUM($A$2:A157)</f>
        <v>0.78</v>
      </c>
      <c r="Q58">
        <f>SUM($S$2:S58)/SUM($S$2:$S$101)</f>
        <v>0.78666666666666663</v>
      </c>
      <c r="R58">
        <f t="shared" si="5"/>
        <v>57</v>
      </c>
      <c r="S58">
        <v>2</v>
      </c>
      <c r="AC58">
        <f t="shared" si="6"/>
        <v>57</v>
      </c>
      <c r="AD58">
        <v>0</v>
      </c>
      <c r="AE58">
        <f>SUM($AD$2:AD58)/SUM($AD$2:$AD$101)</f>
        <v>0.88888888888888884</v>
      </c>
      <c r="AK58">
        <f t="shared" si="1"/>
        <v>4.4444444444443539E-5</v>
      </c>
      <c r="AL58">
        <f t="shared" si="2"/>
        <v>4</v>
      </c>
      <c r="AN58">
        <f t="shared" si="3"/>
        <v>49.280400000000007</v>
      </c>
      <c r="AO58">
        <f t="shared" si="4"/>
        <v>50.126400000000004</v>
      </c>
    </row>
    <row r="59" spans="1:41">
      <c r="A59">
        <v>4</v>
      </c>
      <c r="H59">
        <f>SUM($A$2:A59)/SUM($A$2:A158)</f>
        <v>0.79333333333333333</v>
      </c>
      <c r="Q59">
        <f>SUM($S$2:S59)/SUM($S$2:$S$101)</f>
        <v>0.8</v>
      </c>
      <c r="R59">
        <f t="shared" si="5"/>
        <v>58</v>
      </c>
      <c r="S59">
        <v>4</v>
      </c>
      <c r="AC59">
        <f t="shared" si="6"/>
        <v>58</v>
      </c>
      <c r="AD59">
        <v>1</v>
      </c>
      <c r="AE59">
        <f>SUM($AD$2:AD59)/SUM($AD$2:$AD$101)</f>
        <v>1</v>
      </c>
      <c r="AF59">
        <f>AE59/Q59</f>
        <v>1.25</v>
      </c>
      <c r="AG59">
        <f>AE59*LOG(AF59)</f>
        <v>9.691001300805642E-2</v>
      </c>
      <c r="AK59">
        <f t="shared" si="1"/>
        <v>4.4444444444445016E-5</v>
      </c>
      <c r="AL59">
        <f t="shared" si="2"/>
        <v>0</v>
      </c>
      <c r="AN59">
        <f t="shared" si="3"/>
        <v>37.699599999999997</v>
      </c>
      <c r="AO59">
        <f t="shared" si="4"/>
        <v>38.440000000000005</v>
      </c>
    </row>
    <row r="60" spans="1:41">
      <c r="A60">
        <v>4</v>
      </c>
      <c r="H60">
        <f>SUM($A$2:A60)/SUM($A$2:A159)</f>
        <v>0.80666666666666664</v>
      </c>
      <c r="Q60">
        <f>SUM($S$2:S60)/SUM($S$2:$S$101)</f>
        <v>0.80666666666666664</v>
      </c>
      <c r="R60">
        <f t="shared" si="5"/>
        <v>59</v>
      </c>
      <c r="S60">
        <v>2</v>
      </c>
      <c r="AC60">
        <f t="shared" si="6"/>
        <v>59</v>
      </c>
      <c r="AD60">
        <v>0</v>
      </c>
      <c r="AE60">
        <f>SUM($AD$2:AD60)/SUM($AD$2:$AD$101)</f>
        <v>1</v>
      </c>
      <c r="AK60">
        <f t="shared" si="1"/>
        <v>0</v>
      </c>
      <c r="AL60">
        <f t="shared" si="2"/>
        <v>4</v>
      </c>
      <c r="AN60">
        <f t="shared" si="3"/>
        <v>52.707599999999999</v>
      </c>
      <c r="AO60">
        <f t="shared" si="4"/>
        <v>52.707599999999999</v>
      </c>
    </row>
    <row r="61" spans="1:41">
      <c r="A61">
        <v>6</v>
      </c>
      <c r="H61">
        <f>SUM($A$2:A61)/SUM($A$2:A160)</f>
        <v>0.82666666666666666</v>
      </c>
      <c r="Q61">
        <f>SUM($S$2:S61)/SUM($S$2:$S$101)</f>
        <v>0.82333333333333336</v>
      </c>
      <c r="R61">
        <f t="shared" si="5"/>
        <v>60</v>
      </c>
      <c r="S61">
        <v>5</v>
      </c>
      <c r="AC61">
        <f t="shared" si="6"/>
        <v>60</v>
      </c>
      <c r="AD61">
        <v>0</v>
      </c>
      <c r="AE61">
        <f>SUM($AD$2:AD61)/SUM($AD$2:$AD$101)</f>
        <v>1</v>
      </c>
      <c r="AK61">
        <f t="shared" si="1"/>
        <v>1.1111111111110885E-5</v>
      </c>
      <c r="AL61">
        <f t="shared" si="2"/>
        <v>1</v>
      </c>
      <c r="AN61">
        <f t="shared" si="3"/>
        <v>55.353599999999993</v>
      </c>
      <c r="AO61">
        <f t="shared" si="4"/>
        <v>54.908100000000005</v>
      </c>
    </row>
    <row r="62" spans="1:41">
      <c r="A62">
        <v>2</v>
      </c>
      <c r="H62">
        <f>SUM($A$2:A62)/SUM($A$2:A161)</f>
        <v>0.83333333333333337</v>
      </c>
      <c r="Q62">
        <f>SUM($S$2:S62)/SUM($S$2:$S$101)</f>
        <v>0.83333333333333337</v>
      </c>
      <c r="R62">
        <f t="shared" si="5"/>
        <v>61</v>
      </c>
      <c r="S62">
        <v>3</v>
      </c>
      <c r="AC62">
        <f t="shared" si="6"/>
        <v>61</v>
      </c>
      <c r="AD62">
        <v>0</v>
      </c>
      <c r="AE62">
        <f>SUM($AD$2:AD62)/SUM($AD$2:$AD$101)</f>
        <v>1</v>
      </c>
      <c r="AK62">
        <f t="shared" si="1"/>
        <v>0</v>
      </c>
      <c r="AL62">
        <f t="shared" si="2"/>
        <v>1</v>
      </c>
      <c r="AN62">
        <f t="shared" si="3"/>
        <v>56.25</v>
      </c>
      <c r="AO62">
        <f t="shared" si="4"/>
        <v>56.25</v>
      </c>
    </row>
    <row r="63" spans="1:41">
      <c r="A63">
        <v>3</v>
      </c>
      <c r="H63">
        <f>SUM($A$2:A63)/SUM($A$2:A162)</f>
        <v>0.84333333333333338</v>
      </c>
      <c r="Q63">
        <f>SUM($S$2:S63)/SUM($S$2:$S$101)</f>
        <v>0.85</v>
      </c>
      <c r="R63">
        <f t="shared" si="5"/>
        <v>62</v>
      </c>
      <c r="S63">
        <v>5</v>
      </c>
      <c r="AC63">
        <f t="shared" si="6"/>
        <v>62</v>
      </c>
      <c r="AD63">
        <v>0</v>
      </c>
      <c r="AE63">
        <f>SUM($AD$2:AD63)/SUM($AD$2:$AD$101)</f>
        <v>1</v>
      </c>
      <c r="AF63" t="s">
        <v>36</v>
      </c>
      <c r="AG63">
        <f>SUM(AG7)</f>
        <v>3.8531942913850696E-2</v>
      </c>
      <c r="AK63">
        <f t="shared" si="1"/>
        <v>4.4444444444443539E-5</v>
      </c>
      <c r="AL63">
        <f t="shared" si="2"/>
        <v>4</v>
      </c>
      <c r="AN63">
        <f t="shared" si="3"/>
        <v>57.608100000000015</v>
      </c>
      <c r="AO63">
        <f t="shared" si="4"/>
        <v>58.522499999999994</v>
      </c>
    </row>
    <row r="64" spans="1:41">
      <c r="A64">
        <v>3</v>
      </c>
      <c r="H64">
        <f>SUM($A$2:A64)/SUM($A$2:A163)</f>
        <v>0.85333333333333339</v>
      </c>
      <c r="Q64">
        <f>SUM($S$2:S64)/SUM($S$2:$S$101)</f>
        <v>0.8666666666666667</v>
      </c>
      <c r="R64">
        <f t="shared" si="5"/>
        <v>63</v>
      </c>
      <c r="S64">
        <v>5</v>
      </c>
      <c r="AC64">
        <f t="shared" si="6"/>
        <v>63</v>
      </c>
      <c r="AD64">
        <v>0</v>
      </c>
      <c r="AE64">
        <f>SUM($AD$2:AD64)/SUM($AD$2:$AD$101)</f>
        <v>1</v>
      </c>
      <c r="AG64">
        <f>EXP(AG63)</f>
        <v>1.0392839255846744</v>
      </c>
      <c r="AK64">
        <f t="shared" si="1"/>
        <v>1.7777777777777711E-4</v>
      </c>
      <c r="AL64">
        <f t="shared" si="2"/>
        <v>4</v>
      </c>
      <c r="AN64">
        <f t="shared" si="3"/>
        <v>58.982400000000013</v>
      </c>
      <c r="AO64">
        <f t="shared" si="4"/>
        <v>60.840000000000011</v>
      </c>
    </row>
    <row r="65" spans="1:41">
      <c r="A65">
        <v>0</v>
      </c>
      <c r="H65">
        <f>SUM($A$2:A65)/SUM($A$2:A164)</f>
        <v>0.85333333333333339</v>
      </c>
      <c r="Q65">
        <f>SUM($S$2:S65)/SUM($S$2:$S$101)</f>
        <v>0.87333333333333329</v>
      </c>
      <c r="R65">
        <f t="shared" si="5"/>
        <v>64</v>
      </c>
      <c r="S65">
        <v>2</v>
      </c>
      <c r="AC65">
        <f t="shared" si="6"/>
        <v>64</v>
      </c>
      <c r="AD65">
        <v>0</v>
      </c>
      <c r="AE65">
        <f>SUM($AD$2:AD65)/SUM($AD$2:$AD$101)</f>
        <v>1</v>
      </c>
      <c r="AK65">
        <f t="shared" si="1"/>
        <v>3.9999999999999628E-4</v>
      </c>
      <c r="AL65">
        <f t="shared" si="2"/>
        <v>4</v>
      </c>
      <c r="AN65">
        <f t="shared" si="3"/>
        <v>58.982400000000013</v>
      </c>
      <c r="AO65">
        <f t="shared" si="4"/>
        <v>61.779599999999988</v>
      </c>
    </row>
    <row r="66" spans="1:41">
      <c r="A66">
        <v>0</v>
      </c>
      <c r="H66">
        <f>SUM($A$2:A66)/SUM($A$2:A165)</f>
        <v>0.85333333333333339</v>
      </c>
      <c r="Q66">
        <f>SUM($S$2:S66)/SUM($S$2:$S$101)</f>
        <v>0.87333333333333329</v>
      </c>
      <c r="R66">
        <f t="shared" si="5"/>
        <v>65</v>
      </c>
      <c r="S66">
        <v>0</v>
      </c>
      <c r="AC66">
        <f t="shared" si="6"/>
        <v>65</v>
      </c>
      <c r="AD66">
        <v>0</v>
      </c>
      <c r="AE66">
        <f>SUM($AD$2:AD66)/SUM($AD$2:$AD$101)</f>
        <v>1</v>
      </c>
      <c r="AK66">
        <f t="shared" si="1"/>
        <v>3.9999999999999628E-4</v>
      </c>
      <c r="AL66">
        <f t="shared" si="2"/>
        <v>0</v>
      </c>
      <c r="AN66">
        <f t="shared" si="3"/>
        <v>58.982400000000013</v>
      </c>
      <c r="AO66">
        <f t="shared" si="4"/>
        <v>61.779599999999988</v>
      </c>
    </row>
    <row r="67" spans="1:41">
      <c r="A67">
        <v>2</v>
      </c>
      <c r="H67">
        <f>SUM($A$2:A67)/SUM($A$2:A166)</f>
        <v>0.86</v>
      </c>
      <c r="Q67">
        <f>SUM($S$2:S67)/SUM($S$2:$S$101)</f>
        <v>0.88</v>
      </c>
      <c r="R67">
        <f t="shared" si="5"/>
        <v>66</v>
      </c>
      <c r="S67">
        <v>2</v>
      </c>
      <c r="AC67">
        <f t="shared" si="6"/>
        <v>66</v>
      </c>
      <c r="AD67">
        <v>0</v>
      </c>
      <c r="AE67">
        <f>SUM($AD$2:AD67)/SUM($AD$2:$AD$101)</f>
        <v>1</v>
      </c>
      <c r="AK67">
        <f t="shared" ref="AK67:AK101" si="7">(H67-Q67)^2</f>
        <v>4.0000000000000072E-4</v>
      </c>
      <c r="AL67">
        <f t="shared" ref="AL67:AL101" si="8">(A67-S67)^2</f>
        <v>0</v>
      </c>
      <c r="AN67">
        <f t="shared" ref="AN67:AN101" si="9">(H67*9-AD67)^2</f>
        <v>59.907600000000002</v>
      </c>
      <c r="AO67">
        <f t="shared" ref="AO67:AO101" si="10">(9*Q67-AD67)^2</f>
        <v>62.726399999999998</v>
      </c>
    </row>
    <row r="68" spans="1:41">
      <c r="A68">
        <v>2</v>
      </c>
      <c r="H68">
        <f>SUM($A$2:A68)/SUM($A$2:A167)</f>
        <v>0.8666666666666667</v>
      </c>
      <c r="Q68">
        <f>SUM($S$2:S68)/SUM($S$2:$S$101)</f>
        <v>0.88666666666666671</v>
      </c>
      <c r="R68">
        <f t="shared" ref="R68:R101" si="11">R67+1</f>
        <v>67</v>
      </c>
      <c r="S68">
        <v>2</v>
      </c>
      <c r="AC68">
        <f t="shared" ref="AC68:AC101" si="12">AC67+1</f>
        <v>67</v>
      </c>
      <c r="AD68">
        <v>0</v>
      </c>
      <c r="AE68">
        <f>SUM($AD$2:AD68)/SUM($AD$2:$AD$101)</f>
        <v>1</v>
      </c>
      <c r="AK68">
        <f t="shared" si="7"/>
        <v>4.0000000000000072E-4</v>
      </c>
      <c r="AL68">
        <f t="shared" si="8"/>
        <v>0</v>
      </c>
      <c r="AN68">
        <f t="shared" si="9"/>
        <v>60.840000000000011</v>
      </c>
      <c r="AO68">
        <f t="shared" si="10"/>
        <v>63.680400000000006</v>
      </c>
    </row>
    <row r="69" spans="1:41">
      <c r="A69">
        <v>2</v>
      </c>
      <c r="H69">
        <f>SUM($A$2:A69)/SUM($A$2:A168)</f>
        <v>0.87333333333333329</v>
      </c>
      <c r="J69" t="s">
        <v>37</v>
      </c>
      <c r="L69" t="s">
        <v>38</v>
      </c>
      <c r="Q69">
        <f>SUM($S$2:S69)/SUM($S$2:$S$101)</f>
        <v>0.89333333333333331</v>
      </c>
      <c r="R69">
        <f t="shared" si="11"/>
        <v>68</v>
      </c>
      <c r="S69">
        <v>2</v>
      </c>
      <c r="AC69">
        <f t="shared" si="12"/>
        <v>68</v>
      </c>
      <c r="AD69">
        <v>0</v>
      </c>
      <c r="AE69">
        <f>SUM($AD$2:AD69)/SUM($AD$2:$AD$101)</f>
        <v>1</v>
      </c>
      <c r="AK69">
        <f t="shared" si="7"/>
        <v>4.0000000000000072E-4</v>
      </c>
      <c r="AL69">
        <f t="shared" si="8"/>
        <v>0</v>
      </c>
      <c r="AN69">
        <f t="shared" si="9"/>
        <v>61.779599999999988</v>
      </c>
      <c r="AO69">
        <f t="shared" si="10"/>
        <v>64.641599999999983</v>
      </c>
    </row>
    <row r="70" spans="1:41">
      <c r="A70">
        <v>0</v>
      </c>
      <c r="H70">
        <f>SUM($A$2:A70)/SUM($A$2:A169)</f>
        <v>0.87333333333333329</v>
      </c>
      <c r="J70" t="s">
        <v>2</v>
      </c>
      <c r="K70" t="s">
        <v>24</v>
      </c>
      <c r="L70" t="s">
        <v>25</v>
      </c>
      <c r="Q70">
        <f>SUM($S$2:S70)/SUM($S$2:$S$101)</f>
        <v>0.9</v>
      </c>
      <c r="R70">
        <f t="shared" si="11"/>
        <v>69</v>
      </c>
      <c r="S70">
        <v>2</v>
      </c>
      <c r="AC70">
        <f t="shared" si="12"/>
        <v>69</v>
      </c>
      <c r="AD70">
        <v>0</v>
      </c>
      <c r="AE70">
        <f>SUM($AD$2:AD70)/SUM($AD$2:$AD$101)</f>
        <v>1</v>
      </c>
      <c r="AK70">
        <f t="shared" si="7"/>
        <v>7.111111111111144E-4</v>
      </c>
      <c r="AL70">
        <f t="shared" si="8"/>
        <v>4</v>
      </c>
      <c r="AN70">
        <f t="shared" si="9"/>
        <v>61.779599999999988</v>
      </c>
      <c r="AO70">
        <f t="shared" si="10"/>
        <v>65.61</v>
      </c>
    </row>
    <row r="71" spans="1:41">
      <c r="A71">
        <v>3</v>
      </c>
      <c r="H71">
        <f>SUM($A$2:A71)/SUM($A$2:A170)</f>
        <v>0.8833333333333333</v>
      </c>
      <c r="J71" t="s">
        <v>27</v>
      </c>
      <c r="K71">
        <v>14</v>
      </c>
      <c r="L71">
        <v>5</v>
      </c>
      <c r="N71">
        <f t="shared" ref="N71:N76" si="13">L71/K71</f>
        <v>0.35714285714285715</v>
      </c>
      <c r="O71">
        <f t="shared" ref="O71:O76" si="14">L71*LOG(N71)</f>
        <v>-2.2357901567110963</v>
      </c>
      <c r="P71">
        <f t="shared" ref="P71:P76" si="15">-K71*LOG(N71)</f>
        <v>6.2602124387910685</v>
      </c>
      <c r="Q71">
        <f>SUM($S$2:S71)/SUM($S$2:$S$101)</f>
        <v>0.90666666666666662</v>
      </c>
      <c r="R71">
        <f>R70+1</f>
        <v>70</v>
      </c>
      <c r="S71">
        <v>2</v>
      </c>
      <c r="AC71">
        <f>AC70+1</f>
        <v>70</v>
      </c>
      <c r="AD71">
        <v>0</v>
      </c>
      <c r="AE71">
        <f>SUM($AD$2:AD71)/SUM($AD$2:$AD$101)</f>
        <v>1</v>
      </c>
      <c r="AK71">
        <f t="shared" si="7"/>
        <v>5.4444444444444364E-4</v>
      </c>
      <c r="AL71">
        <f t="shared" si="8"/>
        <v>1</v>
      </c>
      <c r="AN71">
        <f t="shared" si="9"/>
        <v>63.202499999999986</v>
      </c>
      <c r="AO71">
        <f t="shared" si="10"/>
        <v>66.585599999999999</v>
      </c>
    </row>
    <row r="72" spans="1:41">
      <c r="A72">
        <v>3</v>
      </c>
      <c r="H72">
        <f>SUM($A$2:A72)/SUM($A$2:A171)</f>
        <v>0.89333333333333331</v>
      </c>
      <c r="J72" t="s">
        <v>28</v>
      </c>
      <c r="K72">
        <v>7</v>
      </c>
      <c r="L72">
        <v>10</v>
      </c>
      <c r="N72">
        <f t="shared" si="13"/>
        <v>1.4285714285714286</v>
      </c>
      <c r="O72">
        <f t="shared" si="14"/>
        <v>1.5490195998574319</v>
      </c>
      <c r="P72">
        <f t="shared" si="15"/>
        <v>-1.0843137199002024</v>
      </c>
      <c r="Q72">
        <f>SUM($S$2:S72)/SUM($S$2:$S$101)</f>
        <v>0.91</v>
      </c>
      <c r="R72">
        <f t="shared" si="11"/>
        <v>71</v>
      </c>
      <c r="S72">
        <v>1</v>
      </c>
      <c r="AC72">
        <f t="shared" si="12"/>
        <v>71</v>
      </c>
      <c r="AD72">
        <v>0</v>
      </c>
      <c r="AE72">
        <f>SUM($AD$2:AD72)/SUM($AD$2:$AD$101)</f>
        <v>1</v>
      </c>
      <c r="AK72">
        <f t="shared" si="7"/>
        <v>2.7777777777777951E-4</v>
      </c>
      <c r="AL72">
        <f t="shared" si="8"/>
        <v>4</v>
      </c>
      <c r="AN72">
        <f t="shared" si="9"/>
        <v>64.641599999999983</v>
      </c>
      <c r="AO72">
        <f t="shared" si="10"/>
        <v>67.076099999999997</v>
      </c>
    </row>
    <row r="73" spans="1:41">
      <c r="A73">
        <v>0</v>
      </c>
      <c r="H73">
        <f>SUM($A$2:A73)/SUM($A$2:A172)</f>
        <v>0.89333333333333331</v>
      </c>
      <c r="J73" t="s">
        <v>29</v>
      </c>
      <c r="K73">
        <v>35</v>
      </c>
      <c r="L73">
        <v>20</v>
      </c>
      <c r="N73">
        <f t="shared" si="13"/>
        <v>0.5714285714285714</v>
      </c>
      <c r="O73">
        <f t="shared" si="14"/>
        <v>-4.8607609737258892</v>
      </c>
      <c r="P73">
        <f t="shared" si="15"/>
        <v>8.5063317040203064</v>
      </c>
      <c r="Q73">
        <f>SUM($S$2:S73)/SUM($S$2:$S$101)</f>
        <v>0.91666666666666663</v>
      </c>
      <c r="R73">
        <f t="shared" si="11"/>
        <v>72</v>
      </c>
      <c r="S73">
        <v>2</v>
      </c>
      <c r="AC73">
        <f t="shared" si="12"/>
        <v>72</v>
      </c>
      <c r="AD73">
        <v>0</v>
      </c>
      <c r="AE73">
        <f>SUM($AD$2:AD73)/SUM($AD$2:$AD$101)</f>
        <v>1</v>
      </c>
      <c r="AK73">
        <f t="shared" si="7"/>
        <v>5.4444444444444364E-4</v>
      </c>
      <c r="AL73">
        <f t="shared" si="8"/>
        <v>4</v>
      </c>
      <c r="AN73">
        <f t="shared" si="9"/>
        <v>64.641599999999983</v>
      </c>
      <c r="AO73">
        <f t="shared" si="10"/>
        <v>68.0625</v>
      </c>
    </row>
    <row r="74" spans="1:41">
      <c r="A74">
        <v>0</v>
      </c>
      <c r="H74">
        <f>SUM($A$2:A74)/SUM($A$2:A173)</f>
        <v>0.89333333333333331</v>
      </c>
      <c r="J74" t="s">
        <v>30</v>
      </c>
      <c r="K74">
        <v>32</v>
      </c>
      <c r="L74">
        <v>22</v>
      </c>
      <c r="N74">
        <f t="shared" si="13"/>
        <v>0.6875</v>
      </c>
      <c r="O74">
        <f t="shared" si="14"/>
        <v>-3.5800005449493941</v>
      </c>
      <c r="P74">
        <f t="shared" si="15"/>
        <v>5.2072735199263915</v>
      </c>
      <c r="Q74">
        <f>SUM($S$2:S74)/SUM($S$2:$S$101)</f>
        <v>0.92</v>
      </c>
      <c r="R74">
        <f t="shared" si="11"/>
        <v>73</v>
      </c>
      <c r="S74">
        <v>1</v>
      </c>
      <c r="AC74">
        <f t="shared" si="12"/>
        <v>73</v>
      </c>
      <c r="AD74">
        <v>0</v>
      </c>
      <c r="AE74">
        <f>SUM($AD$2:AD74)/SUM($AD$2:$AD$101)</f>
        <v>1</v>
      </c>
      <c r="AK74">
        <f t="shared" si="7"/>
        <v>7.111111111111144E-4</v>
      </c>
      <c r="AL74">
        <f t="shared" si="8"/>
        <v>1</v>
      </c>
      <c r="AN74">
        <f t="shared" si="9"/>
        <v>64.641599999999983</v>
      </c>
      <c r="AO74">
        <f t="shared" si="10"/>
        <v>68.55840000000002</v>
      </c>
    </row>
    <row r="75" spans="1:41">
      <c r="A75">
        <v>3</v>
      </c>
      <c r="H75">
        <f>SUM($A$2:A75)/SUM($A$2:A174)</f>
        <v>0.90333333333333332</v>
      </c>
      <c r="J75" t="s">
        <v>31</v>
      </c>
      <c r="K75">
        <v>26</v>
      </c>
      <c r="L75">
        <v>20</v>
      </c>
      <c r="N75">
        <f t="shared" si="13"/>
        <v>0.76923076923076927</v>
      </c>
      <c r="O75">
        <f t="shared" si="14"/>
        <v>-2.2788670461367349</v>
      </c>
      <c r="P75">
        <f t="shared" si="15"/>
        <v>2.9625271599777556</v>
      </c>
      <c r="Q75">
        <f>SUM($S$2:S75)/SUM($S$2:$S$101)</f>
        <v>0.92333333333333334</v>
      </c>
      <c r="R75">
        <f t="shared" si="11"/>
        <v>74</v>
      </c>
      <c r="S75">
        <v>1</v>
      </c>
      <c r="AC75">
        <f t="shared" si="12"/>
        <v>74</v>
      </c>
      <c r="AD75">
        <v>0</v>
      </c>
      <c r="AE75">
        <f>SUM($AD$2:AD75)/SUM($AD$2:$AD$101)</f>
        <v>1</v>
      </c>
      <c r="AK75">
        <f t="shared" si="7"/>
        <v>4.0000000000000072E-4</v>
      </c>
      <c r="AL75">
        <f t="shared" si="8"/>
        <v>4</v>
      </c>
      <c r="AN75">
        <f t="shared" si="9"/>
        <v>66.096899999999991</v>
      </c>
      <c r="AO75">
        <f t="shared" si="10"/>
        <v>69.056100000000015</v>
      </c>
    </row>
    <row r="76" spans="1:41">
      <c r="A76">
        <v>2</v>
      </c>
      <c r="H76">
        <f>SUM($A$2:A76)/SUM($A$2:A175)</f>
        <v>0.91</v>
      </c>
      <c r="J76" t="s">
        <v>26</v>
      </c>
      <c r="K76">
        <v>186</v>
      </c>
      <c r="L76">
        <v>223</v>
      </c>
      <c r="N76">
        <f t="shared" si="13"/>
        <v>1.1989247311827957</v>
      </c>
      <c r="O76">
        <f t="shared" si="14"/>
        <v>17.570597899144495</v>
      </c>
      <c r="P76">
        <f t="shared" si="15"/>
        <v>-14.655296902425453</v>
      </c>
      <c r="Q76">
        <f>SUM($S$2:S76)/SUM($S$2:$S$101)</f>
        <v>0.92666666666666664</v>
      </c>
      <c r="R76">
        <f t="shared" si="11"/>
        <v>75</v>
      </c>
      <c r="S76">
        <v>1</v>
      </c>
      <c r="AC76">
        <f t="shared" si="12"/>
        <v>75</v>
      </c>
      <c r="AD76">
        <v>0</v>
      </c>
      <c r="AE76">
        <f>SUM($AD$2:AD76)/SUM($AD$2:$AD$101)</f>
        <v>1</v>
      </c>
      <c r="AK76">
        <f t="shared" si="7"/>
        <v>2.7777777777777583E-4</v>
      </c>
      <c r="AL76">
        <f t="shared" si="8"/>
        <v>1</v>
      </c>
      <c r="AN76">
        <f t="shared" si="9"/>
        <v>67.076099999999997</v>
      </c>
      <c r="AO76">
        <f t="shared" si="10"/>
        <v>69.555599999999998</v>
      </c>
    </row>
    <row r="77" spans="1:41">
      <c r="A77">
        <v>1</v>
      </c>
      <c r="H77">
        <f>SUM($A$2:A77)/SUM($A$2:A176)</f>
        <v>0.91333333333333333</v>
      </c>
      <c r="Q77">
        <f>SUM($S$2:S77)/SUM($S$2:$S$101)</f>
        <v>0.93</v>
      </c>
      <c r="R77">
        <f>R76+1</f>
        <v>76</v>
      </c>
      <c r="S77">
        <v>1</v>
      </c>
      <c r="AC77">
        <f>AC76+1</f>
        <v>76</v>
      </c>
      <c r="AD77">
        <v>0</v>
      </c>
      <c r="AE77">
        <f>SUM($AD$2:AD77)/SUM($AD$2:$AD$101)</f>
        <v>1</v>
      </c>
      <c r="AK77">
        <f t="shared" si="7"/>
        <v>2.7777777777777951E-4</v>
      </c>
      <c r="AL77">
        <f t="shared" si="8"/>
        <v>0</v>
      </c>
      <c r="AN77">
        <f t="shared" si="9"/>
        <v>67.568400000000011</v>
      </c>
      <c r="AO77">
        <f t="shared" si="10"/>
        <v>70.056900000000013</v>
      </c>
    </row>
    <row r="78" spans="1:41">
      <c r="A78">
        <v>2</v>
      </c>
      <c r="H78">
        <f>SUM($A$2:A78)/SUM($A$2:A177)</f>
        <v>0.92</v>
      </c>
      <c r="J78" t="s">
        <v>20</v>
      </c>
      <c r="K78">
        <v>298</v>
      </c>
      <c r="L78">
        <v>300</v>
      </c>
      <c r="N78" t="s">
        <v>40</v>
      </c>
      <c r="O78">
        <f>2*SUM(O71:O76)</f>
        <v>12.328397554957625</v>
      </c>
      <c r="P78">
        <f>2*SUM(P71:P76)</f>
        <v>14.393468400779735</v>
      </c>
      <c r="Q78">
        <f>SUM($S$2:S78)/SUM($S$2:$S$101)</f>
        <v>0.93666666666666665</v>
      </c>
      <c r="R78">
        <f t="shared" si="11"/>
        <v>77</v>
      </c>
      <c r="S78">
        <v>2</v>
      </c>
      <c r="AC78">
        <f t="shared" si="12"/>
        <v>77</v>
      </c>
      <c r="AD78">
        <v>0</v>
      </c>
      <c r="AE78">
        <f>SUM($AD$2:AD78)/SUM($AD$2:$AD$101)</f>
        <v>1</v>
      </c>
      <c r="AK78">
        <f t="shared" si="7"/>
        <v>2.7777777777777583E-4</v>
      </c>
      <c r="AL78">
        <f t="shared" si="8"/>
        <v>0</v>
      </c>
      <c r="AN78">
        <f t="shared" si="9"/>
        <v>68.55840000000002</v>
      </c>
      <c r="AO78">
        <f t="shared" si="10"/>
        <v>71.064899999999994</v>
      </c>
    </row>
    <row r="79" spans="1:41">
      <c r="A79">
        <v>1</v>
      </c>
      <c r="H79">
        <f>SUM($A$2:A79)/SUM($A$2:A178)</f>
        <v>0.92333333333333334</v>
      </c>
      <c r="J79" t="s">
        <v>21</v>
      </c>
      <c r="K79">
        <v>24.496644295302012</v>
      </c>
      <c r="L79">
        <v>17.333333333333332</v>
      </c>
      <c r="N79" t="s">
        <v>39</v>
      </c>
      <c r="O79">
        <v>5</v>
      </c>
      <c r="Q79">
        <f>SUM($S$2:S79)/SUM($S$2:$S$101)</f>
        <v>0.94</v>
      </c>
      <c r="R79">
        <f t="shared" si="11"/>
        <v>78</v>
      </c>
      <c r="S79">
        <v>1</v>
      </c>
      <c r="AC79">
        <f t="shared" si="12"/>
        <v>78</v>
      </c>
      <c r="AD79">
        <v>0</v>
      </c>
      <c r="AE79">
        <f>SUM($AD$2:AD79)/SUM($AD$2:$AD$101)</f>
        <v>1</v>
      </c>
      <c r="AK79">
        <f t="shared" si="7"/>
        <v>2.7777777777777583E-4</v>
      </c>
      <c r="AL79">
        <f t="shared" si="8"/>
        <v>0</v>
      </c>
      <c r="AN79">
        <f t="shared" si="9"/>
        <v>69.056100000000015</v>
      </c>
      <c r="AO79">
        <f t="shared" si="10"/>
        <v>71.571599999999989</v>
      </c>
    </row>
    <row r="80" spans="1:41">
      <c r="A80">
        <v>3</v>
      </c>
      <c r="H80">
        <f>SUM($A$2:A80)/SUM($A$2:A179)</f>
        <v>0.93333333333333335</v>
      </c>
      <c r="J80" t="s">
        <v>22</v>
      </c>
      <c r="K80">
        <v>37.919463087248324</v>
      </c>
      <c r="L80">
        <v>39.333333333333336</v>
      </c>
      <c r="N80" t="s">
        <v>41</v>
      </c>
      <c r="O80" t="s">
        <v>42</v>
      </c>
      <c r="Q80">
        <f>SUM($S$2:S80)/SUM($S$2:$S$101)</f>
        <v>0.94333333333333336</v>
      </c>
      <c r="R80">
        <f t="shared" si="11"/>
        <v>79</v>
      </c>
      <c r="S80">
        <v>1</v>
      </c>
      <c r="AC80">
        <f t="shared" si="12"/>
        <v>79</v>
      </c>
      <c r="AD80">
        <v>0</v>
      </c>
      <c r="AE80">
        <f>SUM($AD$2:AD80)/SUM($AD$2:$AD$101)</f>
        <v>1</v>
      </c>
      <c r="AK80">
        <f t="shared" si="7"/>
        <v>1.0000000000000018E-4</v>
      </c>
      <c r="AL80">
        <f t="shared" si="8"/>
        <v>4</v>
      </c>
      <c r="AN80">
        <f t="shared" si="9"/>
        <v>70.56</v>
      </c>
      <c r="AO80">
        <f t="shared" si="10"/>
        <v>72.080100000000002</v>
      </c>
    </row>
    <row r="81" spans="1:41">
      <c r="A81">
        <v>4</v>
      </c>
      <c r="H81">
        <f>SUM($A$2:A81)/SUM($A$2:A180)</f>
        <v>0.94666666666666666</v>
      </c>
      <c r="J81" t="s">
        <v>23</v>
      </c>
      <c r="K81">
        <v>37.583892617449663</v>
      </c>
      <c r="L81">
        <v>43.333333333333336</v>
      </c>
      <c r="N81" t="s">
        <v>43</v>
      </c>
      <c r="Q81">
        <f>SUM($S$2:S81)/SUM($S$2:$S$101)</f>
        <v>0.95</v>
      </c>
      <c r="R81">
        <f t="shared" si="11"/>
        <v>80</v>
      </c>
      <c r="S81">
        <v>2</v>
      </c>
      <c r="AC81">
        <f t="shared" si="12"/>
        <v>80</v>
      </c>
      <c r="AD81">
        <v>0</v>
      </c>
      <c r="AE81">
        <f>SUM($AD$2:AD81)/SUM($AD$2:$AD$101)</f>
        <v>1</v>
      </c>
      <c r="AK81">
        <f t="shared" si="7"/>
        <v>1.1111111111110885E-5</v>
      </c>
      <c r="AL81">
        <f t="shared" si="8"/>
        <v>4</v>
      </c>
      <c r="AN81">
        <f t="shared" si="9"/>
        <v>72.590399999999988</v>
      </c>
      <c r="AO81">
        <f t="shared" si="10"/>
        <v>73.102499999999978</v>
      </c>
    </row>
    <row r="82" spans="1:41">
      <c r="A82">
        <v>0</v>
      </c>
      <c r="H82">
        <f>SUM($A$2:A82)/SUM($A$2:A181)</f>
        <v>0.94666666666666666</v>
      </c>
      <c r="Q82">
        <f>SUM($S$2:S82)/SUM($S$2:$S$101)</f>
        <v>0.95333333333333337</v>
      </c>
      <c r="R82">
        <f t="shared" si="11"/>
        <v>81</v>
      </c>
      <c r="S82">
        <v>1</v>
      </c>
      <c r="AC82">
        <f t="shared" si="12"/>
        <v>81</v>
      </c>
      <c r="AD82">
        <v>0</v>
      </c>
      <c r="AE82">
        <f>SUM($AD$2:AD82)/SUM($AD$2:$AD$101)</f>
        <v>1</v>
      </c>
      <c r="AK82">
        <f t="shared" si="7"/>
        <v>4.4444444444445016E-5</v>
      </c>
      <c r="AL82">
        <f t="shared" si="8"/>
        <v>1</v>
      </c>
      <c r="AN82">
        <f t="shared" si="9"/>
        <v>72.590399999999988</v>
      </c>
      <c r="AO82">
        <f t="shared" si="10"/>
        <v>73.616399999999999</v>
      </c>
    </row>
    <row r="83" spans="1:41">
      <c r="A83">
        <v>0</v>
      </c>
      <c r="H83">
        <f>SUM($A$2:A83)/SUM($A$2:A182)</f>
        <v>0.94666666666666666</v>
      </c>
      <c r="Q83">
        <f>SUM($S$2:S83)/SUM($S$2:$S$101)</f>
        <v>0.95333333333333337</v>
      </c>
      <c r="R83">
        <f t="shared" si="11"/>
        <v>82</v>
      </c>
      <c r="S83">
        <v>0</v>
      </c>
      <c r="AC83">
        <f t="shared" si="12"/>
        <v>82</v>
      </c>
      <c r="AD83">
        <v>0</v>
      </c>
      <c r="AE83">
        <f>SUM($AD$2:AD83)/SUM($AD$2:$AD$101)</f>
        <v>1</v>
      </c>
      <c r="AK83">
        <f t="shared" si="7"/>
        <v>4.4444444444445016E-5</v>
      </c>
      <c r="AL83">
        <f t="shared" si="8"/>
        <v>0</v>
      </c>
      <c r="AN83">
        <f t="shared" si="9"/>
        <v>72.590399999999988</v>
      </c>
      <c r="AO83">
        <f t="shared" si="10"/>
        <v>73.616399999999999</v>
      </c>
    </row>
    <row r="84" spans="1:41">
      <c r="A84">
        <v>0</v>
      </c>
      <c r="H84">
        <f>SUM($A$2:A84)/SUM($A$2:A183)</f>
        <v>0.94666666666666666</v>
      </c>
      <c r="Q84">
        <f>SUM($S$2:S84)/SUM($S$2:$S$101)</f>
        <v>0.95333333333333337</v>
      </c>
      <c r="R84">
        <f t="shared" si="11"/>
        <v>83</v>
      </c>
      <c r="S84">
        <v>0</v>
      </c>
      <c r="AC84">
        <f t="shared" si="12"/>
        <v>83</v>
      </c>
      <c r="AD84">
        <v>0</v>
      </c>
      <c r="AE84">
        <f>SUM($AD$2:AD84)/SUM($AD$2:$AD$101)</f>
        <v>1</v>
      </c>
      <c r="AK84">
        <f t="shared" si="7"/>
        <v>4.4444444444445016E-5</v>
      </c>
      <c r="AL84">
        <f t="shared" si="8"/>
        <v>0</v>
      </c>
      <c r="AN84">
        <f t="shared" si="9"/>
        <v>72.590399999999988</v>
      </c>
      <c r="AO84">
        <f t="shared" si="10"/>
        <v>73.616399999999999</v>
      </c>
    </row>
    <row r="85" spans="1:41">
      <c r="A85">
        <v>0</v>
      </c>
      <c r="H85">
        <f>SUM($A$2:A85)/SUM($A$2:A184)</f>
        <v>0.94666666666666666</v>
      </c>
      <c r="Q85">
        <f>SUM($S$2:S85)/SUM($S$2:$S$101)</f>
        <v>0.95666666666666667</v>
      </c>
      <c r="R85">
        <f t="shared" si="11"/>
        <v>84</v>
      </c>
      <c r="S85">
        <v>1</v>
      </c>
      <c r="AC85">
        <f t="shared" si="12"/>
        <v>84</v>
      </c>
      <c r="AD85">
        <v>0</v>
      </c>
      <c r="AE85">
        <f>SUM($AD$2:AD85)/SUM($AD$2:$AD$101)</f>
        <v>1</v>
      </c>
      <c r="AK85">
        <f t="shared" si="7"/>
        <v>1.0000000000000018E-4</v>
      </c>
      <c r="AL85">
        <f t="shared" si="8"/>
        <v>1</v>
      </c>
      <c r="AN85">
        <f t="shared" si="9"/>
        <v>72.590399999999988</v>
      </c>
      <c r="AO85">
        <f t="shared" si="10"/>
        <v>74.132099999999994</v>
      </c>
    </row>
    <row r="86" spans="1:41">
      <c r="A86">
        <v>2</v>
      </c>
      <c r="H86">
        <f>SUM($A$2:A86)/SUM($A$2:A185)</f>
        <v>0.95333333333333337</v>
      </c>
      <c r="K86">
        <f>(73+81)/598</f>
        <v>0.25752508361204013</v>
      </c>
      <c r="Q86">
        <f>SUM($S$2:S86)/SUM($S$2:$S$101)</f>
        <v>0.95666666666666667</v>
      </c>
      <c r="R86">
        <f t="shared" si="11"/>
        <v>85</v>
      </c>
      <c r="S86">
        <v>0</v>
      </c>
      <c r="AC86">
        <f t="shared" si="12"/>
        <v>85</v>
      </c>
      <c r="AD86">
        <v>0</v>
      </c>
      <c r="AE86">
        <f>SUM($AD$2:AD86)/SUM($AD$2:$AD$101)</f>
        <v>1</v>
      </c>
      <c r="AK86">
        <f t="shared" si="7"/>
        <v>1.1111111111110885E-5</v>
      </c>
      <c r="AL86">
        <f t="shared" si="8"/>
        <v>4</v>
      </c>
      <c r="AN86">
        <f t="shared" si="9"/>
        <v>73.616399999999999</v>
      </c>
      <c r="AO86">
        <f t="shared" si="10"/>
        <v>74.132099999999994</v>
      </c>
    </row>
    <row r="87" spans="1:41">
      <c r="A87">
        <v>3</v>
      </c>
      <c r="H87">
        <f>SUM($A$2:A87)/SUM($A$2:A186)</f>
        <v>0.96333333333333337</v>
      </c>
      <c r="Q87">
        <f>SUM($S$2:S87)/SUM($S$2:$S$101)</f>
        <v>0.96</v>
      </c>
      <c r="R87">
        <f t="shared" si="11"/>
        <v>86</v>
      </c>
      <c r="S87">
        <v>1</v>
      </c>
      <c r="AC87">
        <f t="shared" si="12"/>
        <v>86</v>
      </c>
      <c r="AD87">
        <v>0</v>
      </c>
      <c r="AE87">
        <f>SUM($AD$2:AD87)/SUM($AD$2:$AD$101)</f>
        <v>1</v>
      </c>
      <c r="AK87">
        <f t="shared" si="7"/>
        <v>1.1111111111111625E-5</v>
      </c>
      <c r="AL87">
        <f t="shared" si="8"/>
        <v>4</v>
      </c>
      <c r="AN87">
        <f t="shared" si="9"/>
        <v>75.168899999999994</v>
      </c>
      <c r="AO87">
        <f t="shared" si="10"/>
        <v>74.649600000000007</v>
      </c>
    </row>
    <row r="88" spans="1:41">
      <c r="A88">
        <v>1</v>
      </c>
      <c r="H88">
        <f>SUM($A$2:A88)/SUM($A$2:A187)</f>
        <v>0.96666666666666667</v>
      </c>
      <c r="Q88">
        <f>SUM($S$2:S88)/SUM($S$2:$S$101)</f>
        <v>0.96666666666666667</v>
      </c>
      <c r="R88">
        <f t="shared" si="11"/>
        <v>87</v>
      </c>
      <c r="S88">
        <v>2</v>
      </c>
      <c r="AC88">
        <f t="shared" si="12"/>
        <v>87</v>
      </c>
      <c r="AD88">
        <v>0</v>
      </c>
      <c r="AE88">
        <f>SUM($AD$2:AD88)/SUM($AD$2:$AD$101)</f>
        <v>1</v>
      </c>
      <c r="AK88">
        <f t="shared" si="7"/>
        <v>0</v>
      </c>
      <c r="AL88">
        <f t="shared" si="8"/>
        <v>1</v>
      </c>
      <c r="AN88">
        <f t="shared" si="9"/>
        <v>75.689999999999984</v>
      </c>
      <c r="AO88">
        <f t="shared" si="10"/>
        <v>75.689999999999984</v>
      </c>
    </row>
    <row r="89" spans="1:41">
      <c r="A89">
        <v>0</v>
      </c>
      <c r="H89">
        <f>SUM($A$2:A89)/SUM($A$2:A188)</f>
        <v>0.96666666666666667</v>
      </c>
      <c r="M89" t="s">
        <v>44</v>
      </c>
      <c r="Q89">
        <f>SUM($S$2:S89)/SUM($S$2:$S$101)</f>
        <v>0.97333333333333338</v>
      </c>
      <c r="R89">
        <f t="shared" si="11"/>
        <v>88</v>
      </c>
      <c r="S89">
        <v>2</v>
      </c>
      <c r="AC89">
        <f t="shared" si="12"/>
        <v>88</v>
      </c>
      <c r="AD89">
        <v>0</v>
      </c>
      <c r="AE89">
        <f>SUM($AD$2:AD89)/SUM($AD$2:$AD$101)</f>
        <v>1</v>
      </c>
      <c r="AK89">
        <f t="shared" si="7"/>
        <v>4.4444444444445016E-5</v>
      </c>
      <c r="AL89">
        <f t="shared" si="8"/>
        <v>4</v>
      </c>
      <c r="AN89">
        <f t="shared" si="9"/>
        <v>75.689999999999984</v>
      </c>
      <c r="AO89">
        <f t="shared" si="10"/>
        <v>76.7376</v>
      </c>
    </row>
    <row r="90" spans="1:41">
      <c r="A90">
        <v>0</v>
      </c>
      <c r="H90">
        <f>SUM($A$2:A90)/SUM($A$2:A189)</f>
        <v>0.96666666666666667</v>
      </c>
      <c r="J90" t="s">
        <v>34</v>
      </c>
      <c r="L90" t="s">
        <v>45</v>
      </c>
      <c r="M90" t="s">
        <v>25</v>
      </c>
      <c r="N90" t="s">
        <v>48</v>
      </c>
      <c r="O90" t="s">
        <v>46</v>
      </c>
      <c r="Q90">
        <f>SUM($S$2:S90)/SUM($S$2:$S$101)</f>
        <v>0.97666666666666668</v>
      </c>
      <c r="R90">
        <f t="shared" si="11"/>
        <v>89</v>
      </c>
      <c r="S90">
        <v>1</v>
      </c>
      <c r="AC90">
        <f t="shared" si="12"/>
        <v>89</v>
      </c>
      <c r="AD90">
        <v>0</v>
      </c>
      <c r="AE90">
        <f>SUM($AD$2:AD90)/SUM($AD$2:$AD$101)</f>
        <v>1</v>
      </c>
      <c r="AK90">
        <f t="shared" si="7"/>
        <v>1.0000000000000018E-4</v>
      </c>
      <c r="AL90">
        <f t="shared" si="8"/>
        <v>1</v>
      </c>
      <c r="AN90">
        <f t="shared" si="9"/>
        <v>75.689999999999984</v>
      </c>
      <c r="AO90">
        <f t="shared" si="10"/>
        <v>77.264100000000013</v>
      </c>
    </row>
    <row r="91" spans="1:41">
      <c r="A91">
        <v>2</v>
      </c>
      <c r="H91">
        <f>SUM($A$2:A91)/SUM($A$2:A190)</f>
        <v>0.97333333333333338</v>
      </c>
      <c r="J91">
        <v>6.3333333333333286</v>
      </c>
      <c r="K91">
        <v>1</v>
      </c>
      <c r="L91">
        <f t="shared" ref="L91:L99" si="16">K91/$K$99</f>
        <v>0.1111111111111111</v>
      </c>
      <c r="M91">
        <f t="shared" ref="M91:M99" si="17">Q7*9</f>
        <v>0.45</v>
      </c>
      <c r="N91">
        <f t="shared" ref="N91:N99" si="18">K91/M91</f>
        <v>2.2222222222222223</v>
      </c>
      <c r="O91">
        <f>K91*LOG(N91)</f>
        <v>0.34678748622465633</v>
      </c>
      <c r="Q91">
        <f>SUM($S$2:S91)/SUM($S$2:$S$101)</f>
        <v>0.97666666666666668</v>
      </c>
      <c r="R91">
        <f t="shared" si="11"/>
        <v>90</v>
      </c>
      <c r="S91">
        <v>0</v>
      </c>
      <c r="AC91">
        <f t="shared" si="12"/>
        <v>90</v>
      </c>
      <c r="AD91">
        <v>0</v>
      </c>
      <c r="AE91">
        <f>SUM($AD$2:AD91)/SUM($AD$2:$AD$101)</f>
        <v>1</v>
      </c>
      <c r="AK91">
        <f t="shared" si="7"/>
        <v>1.1111111111110885E-5</v>
      </c>
      <c r="AL91">
        <f t="shared" si="8"/>
        <v>4</v>
      </c>
      <c r="AN91">
        <f t="shared" si="9"/>
        <v>76.7376</v>
      </c>
      <c r="AO91">
        <f t="shared" si="10"/>
        <v>77.264100000000013</v>
      </c>
    </row>
    <row r="92" spans="1:41">
      <c r="A92">
        <v>2</v>
      </c>
      <c r="H92">
        <f>SUM($A$2:A92)/SUM($A$2:A191)</f>
        <v>0.98</v>
      </c>
      <c r="J92">
        <v>8.3333333333333428</v>
      </c>
      <c r="K92">
        <v>2</v>
      </c>
      <c r="L92">
        <f t="shared" si="16"/>
        <v>0.22222222222222221</v>
      </c>
      <c r="M92">
        <f t="shared" si="17"/>
        <v>0.6</v>
      </c>
      <c r="N92">
        <f t="shared" si="18"/>
        <v>3.3333333333333335</v>
      </c>
      <c r="O92">
        <f t="shared" ref="O92:O99" si="19">K92*LOG(N92)</f>
        <v>1.0457574905606752</v>
      </c>
      <c r="Q92">
        <f>SUM($S$2:S92)/SUM($S$2:$S$101)</f>
        <v>0.97666666666666668</v>
      </c>
      <c r="R92">
        <f t="shared" si="11"/>
        <v>91</v>
      </c>
      <c r="S92">
        <v>0</v>
      </c>
      <c r="AC92">
        <f t="shared" si="12"/>
        <v>91</v>
      </c>
      <c r="AD92">
        <v>0</v>
      </c>
      <c r="AE92">
        <f>SUM($AD$2:AD92)/SUM($AD$2:$AD$101)</f>
        <v>1</v>
      </c>
      <c r="AK92">
        <f t="shared" si="7"/>
        <v>1.1111111111110885E-5</v>
      </c>
      <c r="AL92">
        <f t="shared" si="8"/>
        <v>4</v>
      </c>
      <c r="AN92">
        <f t="shared" si="9"/>
        <v>77.792400000000001</v>
      </c>
      <c r="AO92">
        <f t="shared" si="10"/>
        <v>77.264100000000013</v>
      </c>
    </row>
    <row r="93" spans="1:41">
      <c r="A93">
        <v>1</v>
      </c>
      <c r="H93">
        <f>SUM($A$2:A93)/SUM($A$2:A192)</f>
        <v>0.98333333333333328</v>
      </c>
      <c r="J93">
        <v>13.333333333333343</v>
      </c>
      <c r="K93">
        <v>3</v>
      </c>
      <c r="L93">
        <f t="shared" si="16"/>
        <v>0.33333333333333331</v>
      </c>
      <c r="M93">
        <f t="shared" si="17"/>
        <v>0.75</v>
      </c>
      <c r="N93">
        <f t="shared" si="18"/>
        <v>4</v>
      </c>
      <c r="O93">
        <f t="shared" si="19"/>
        <v>1.8061799739838871</v>
      </c>
      <c r="Q93">
        <f>SUM($S$2:S93)/SUM($S$2:$S$101)</f>
        <v>0.98</v>
      </c>
      <c r="R93">
        <f t="shared" si="11"/>
        <v>92</v>
      </c>
      <c r="S93">
        <v>1</v>
      </c>
      <c r="AC93">
        <f t="shared" si="12"/>
        <v>92</v>
      </c>
      <c r="AD93">
        <v>0</v>
      </c>
      <c r="AE93">
        <f>SUM($AD$2:AD93)/SUM($AD$2:$AD$101)</f>
        <v>1</v>
      </c>
      <c r="AK93">
        <f t="shared" si="7"/>
        <v>1.1111111111110885E-5</v>
      </c>
      <c r="AL93">
        <f t="shared" si="8"/>
        <v>0</v>
      </c>
      <c r="AN93">
        <f t="shared" si="9"/>
        <v>78.322499999999991</v>
      </c>
      <c r="AO93">
        <f t="shared" si="10"/>
        <v>77.792400000000001</v>
      </c>
    </row>
    <row r="94" spans="1:41">
      <c r="A94">
        <v>0</v>
      </c>
      <c r="H94">
        <f>SUM($A$2:A94)/SUM($A$2:A193)</f>
        <v>0.98333333333333328</v>
      </c>
      <c r="J94">
        <v>25.666666666666664</v>
      </c>
      <c r="K94">
        <v>4</v>
      </c>
      <c r="L94">
        <f t="shared" si="16"/>
        <v>0.44444444444444442</v>
      </c>
      <c r="M94">
        <f t="shared" si="17"/>
        <v>1.05</v>
      </c>
      <c r="N94">
        <f t="shared" si="18"/>
        <v>3.8095238095238093</v>
      </c>
      <c r="O94">
        <f t="shared" si="19"/>
        <v>2.3234827690320974</v>
      </c>
      <c r="Q94">
        <f>SUM($S$2:S94)/SUM($S$2:$S$101)</f>
        <v>0.98</v>
      </c>
      <c r="R94">
        <f t="shared" si="11"/>
        <v>93</v>
      </c>
      <c r="S94">
        <v>0</v>
      </c>
      <c r="AC94">
        <f t="shared" si="12"/>
        <v>93</v>
      </c>
      <c r="AD94">
        <v>0</v>
      </c>
      <c r="AE94">
        <f>SUM($AD$2:AD94)/SUM($AD$2:$AD$101)</f>
        <v>1</v>
      </c>
      <c r="AK94">
        <f t="shared" si="7"/>
        <v>1.1111111111110885E-5</v>
      </c>
      <c r="AL94">
        <f t="shared" si="8"/>
        <v>0</v>
      </c>
      <c r="AN94">
        <f t="shared" si="9"/>
        <v>78.322499999999991</v>
      </c>
      <c r="AO94">
        <f t="shared" si="10"/>
        <v>77.792400000000001</v>
      </c>
    </row>
    <row r="95" spans="1:41">
      <c r="A95">
        <v>0</v>
      </c>
      <c r="H95">
        <f>SUM($A$2:A95)/SUM($A$2:A194)</f>
        <v>0.98333333333333328</v>
      </c>
      <c r="J95">
        <v>26.333333333333329</v>
      </c>
      <c r="K95">
        <v>5</v>
      </c>
      <c r="L95">
        <f t="shared" si="16"/>
        <v>0.55555555555555558</v>
      </c>
      <c r="M95">
        <f t="shared" si="17"/>
        <v>1.17</v>
      </c>
      <c r="N95">
        <f t="shared" si="18"/>
        <v>4.2735042735042734</v>
      </c>
      <c r="O95">
        <f t="shared" si="19"/>
        <v>3.1539207129492857</v>
      </c>
      <c r="Q95">
        <f>SUM($S$2:S95)/SUM($S$2:$S$101)</f>
        <v>0.98</v>
      </c>
      <c r="R95">
        <f t="shared" si="11"/>
        <v>94</v>
      </c>
      <c r="S95">
        <v>0</v>
      </c>
      <c r="AC95">
        <f t="shared" si="12"/>
        <v>94</v>
      </c>
      <c r="AD95">
        <v>0</v>
      </c>
      <c r="AE95">
        <f>SUM($AD$2:AD95)/SUM($AD$2:$AD$101)</f>
        <v>1</v>
      </c>
      <c r="AK95">
        <f t="shared" si="7"/>
        <v>1.1111111111110885E-5</v>
      </c>
      <c r="AL95">
        <f t="shared" si="8"/>
        <v>0</v>
      </c>
      <c r="AN95">
        <f t="shared" si="9"/>
        <v>78.322499999999991</v>
      </c>
      <c r="AO95">
        <f t="shared" si="10"/>
        <v>77.792400000000001</v>
      </c>
    </row>
    <row r="96" spans="1:41">
      <c r="A96">
        <v>0</v>
      </c>
      <c r="H96">
        <f>SUM($A$2:A96)/SUM($A$2:A195)</f>
        <v>0.98333333333333328</v>
      </c>
      <c r="J96">
        <v>29.333333333333329</v>
      </c>
      <c r="K96">
        <v>6</v>
      </c>
      <c r="L96">
        <f t="shared" si="16"/>
        <v>0.66666666666666663</v>
      </c>
      <c r="M96">
        <f t="shared" si="17"/>
        <v>1.3499999999999999</v>
      </c>
      <c r="N96">
        <f t="shared" si="18"/>
        <v>4.4444444444444446</v>
      </c>
      <c r="O96">
        <f t="shared" si="19"/>
        <v>3.8869048913318252</v>
      </c>
      <c r="Q96">
        <f>SUM($S$2:S96)/SUM($S$2:$S$101)</f>
        <v>0.98</v>
      </c>
      <c r="R96">
        <f t="shared" si="11"/>
        <v>95</v>
      </c>
      <c r="S96">
        <v>0</v>
      </c>
      <c r="AC96">
        <f t="shared" si="12"/>
        <v>95</v>
      </c>
      <c r="AD96">
        <v>0</v>
      </c>
      <c r="AE96">
        <f>SUM($AD$2:AD96)/SUM($AD$2:$AD$101)</f>
        <v>1</v>
      </c>
      <c r="AK96">
        <f t="shared" si="7"/>
        <v>1.1111111111110885E-5</v>
      </c>
      <c r="AL96">
        <f t="shared" si="8"/>
        <v>0</v>
      </c>
      <c r="AN96">
        <f t="shared" si="9"/>
        <v>78.322499999999991</v>
      </c>
      <c r="AO96">
        <f t="shared" si="10"/>
        <v>77.792400000000001</v>
      </c>
    </row>
    <row r="97" spans="1:41">
      <c r="A97">
        <v>1</v>
      </c>
      <c r="H97">
        <f>SUM($A$2:A97)/SUM($A$2:A196)</f>
        <v>0.98666666666666669</v>
      </c>
      <c r="J97">
        <v>35.666666666666664</v>
      </c>
      <c r="K97">
        <v>7</v>
      </c>
      <c r="L97">
        <f t="shared" si="16"/>
        <v>0.77777777777777779</v>
      </c>
      <c r="M97">
        <f t="shared" si="17"/>
        <v>1.71</v>
      </c>
      <c r="N97">
        <f t="shared" si="18"/>
        <v>4.0935672514619883</v>
      </c>
      <c r="O97">
        <f t="shared" si="19"/>
        <v>4.2847135073547209</v>
      </c>
      <c r="Q97">
        <f>SUM($S$2:S97)/SUM($S$2:$S$101)</f>
        <v>0.98333333333333328</v>
      </c>
      <c r="R97">
        <f t="shared" si="11"/>
        <v>96</v>
      </c>
      <c r="S97">
        <v>1</v>
      </c>
      <c r="AC97">
        <f t="shared" si="12"/>
        <v>96</v>
      </c>
      <c r="AD97">
        <v>0</v>
      </c>
      <c r="AE97">
        <f>SUM($AD$2:AD97)/SUM($AD$2:$AD$101)</f>
        <v>1</v>
      </c>
      <c r="AK97">
        <f t="shared" si="7"/>
        <v>1.1111111111111625E-5</v>
      </c>
      <c r="AL97">
        <f t="shared" si="8"/>
        <v>0</v>
      </c>
      <c r="AN97">
        <f t="shared" si="9"/>
        <v>78.854400000000012</v>
      </c>
      <c r="AO97">
        <f t="shared" si="10"/>
        <v>78.322499999999991</v>
      </c>
    </row>
    <row r="98" spans="1:41">
      <c r="A98">
        <v>0</v>
      </c>
      <c r="H98">
        <f>SUM($A$2:A98)/SUM($A$2:A197)</f>
        <v>0.98666666666666669</v>
      </c>
      <c r="J98">
        <v>38.333333333333336</v>
      </c>
      <c r="K98">
        <v>8</v>
      </c>
      <c r="L98">
        <f t="shared" si="16"/>
        <v>0.88888888888888884</v>
      </c>
      <c r="M98">
        <f t="shared" si="17"/>
        <v>1.89</v>
      </c>
      <c r="N98">
        <f t="shared" si="18"/>
        <v>4.2328042328042335</v>
      </c>
      <c r="O98">
        <f t="shared" si="19"/>
        <v>5.0130254625495958</v>
      </c>
      <c r="Q98">
        <f>SUM($S$2:S98)/SUM($S$2:$S$101)</f>
        <v>0.98333333333333328</v>
      </c>
      <c r="R98">
        <f t="shared" si="11"/>
        <v>97</v>
      </c>
      <c r="S98">
        <v>0</v>
      </c>
      <c r="AC98">
        <f t="shared" si="12"/>
        <v>97</v>
      </c>
      <c r="AD98">
        <v>0</v>
      </c>
      <c r="AE98">
        <f>SUM($AD$2:AD98)/SUM($AD$2:$AD$101)</f>
        <v>1</v>
      </c>
      <c r="AK98">
        <f t="shared" si="7"/>
        <v>1.1111111111111625E-5</v>
      </c>
      <c r="AL98">
        <f t="shared" si="8"/>
        <v>0</v>
      </c>
      <c r="AN98">
        <f t="shared" si="9"/>
        <v>78.854400000000012</v>
      </c>
      <c r="AO98">
        <f t="shared" si="10"/>
        <v>78.322499999999991</v>
      </c>
    </row>
    <row r="99" spans="1:41">
      <c r="A99">
        <v>0</v>
      </c>
      <c r="H99">
        <f>SUM($A$2:A99)/SUM($A$2:A198)</f>
        <v>0.98666666666666669</v>
      </c>
      <c r="J99">
        <v>58.666666666666664</v>
      </c>
      <c r="K99">
        <v>9</v>
      </c>
      <c r="L99">
        <f t="shared" si="16"/>
        <v>1</v>
      </c>
      <c r="M99">
        <f t="shared" si="17"/>
        <v>2.0700000000000003</v>
      </c>
      <c r="N99">
        <f t="shared" si="18"/>
        <v>4.3478260869565215</v>
      </c>
      <c r="O99">
        <f t="shared" si="19"/>
        <v>5.7444494758416633</v>
      </c>
      <c r="Q99">
        <f>SUM($S$2:S99)/SUM($S$2:$S$101)</f>
        <v>0.98666666666666669</v>
      </c>
      <c r="R99">
        <f t="shared" si="11"/>
        <v>98</v>
      </c>
      <c r="S99">
        <v>1</v>
      </c>
      <c r="AC99">
        <f t="shared" si="12"/>
        <v>98</v>
      </c>
      <c r="AD99">
        <v>0</v>
      </c>
      <c r="AE99">
        <f>SUM($AD$2:AD99)/SUM($AD$2:$AD$101)</f>
        <v>1</v>
      </c>
      <c r="AK99">
        <f t="shared" si="7"/>
        <v>0</v>
      </c>
      <c r="AL99">
        <f t="shared" si="8"/>
        <v>1</v>
      </c>
      <c r="AN99">
        <f t="shared" si="9"/>
        <v>78.854400000000012</v>
      </c>
      <c r="AO99">
        <f t="shared" si="10"/>
        <v>78.854400000000012</v>
      </c>
    </row>
    <row r="100" spans="1:41">
      <c r="A100">
        <v>0</v>
      </c>
      <c r="H100">
        <f>SUM($A$2:A100)/SUM($A$2:A199)</f>
        <v>0.98666666666666669</v>
      </c>
      <c r="Q100">
        <f>SUM($S$2:S100)/SUM($S$2:$S$101)</f>
        <v>0.98666666666666669</v>
      </c>
      <c r="R100">
        <f t="shared" si="11"/>
        <v>99</v>
      </c>
      <c r="S100">
        <v>0</v>
      </c>
      <c r="AC100">
        <f t="shared" si="12"/>
        <v>99</v>
      </c>
      <c r="AD100">
        <v>0</v>
      </c>
      <c r="AE100">
        <f>SUM($AD$2:AD100)/SUM($AD$2:$AD$101)</f>
        <v>1</v>
      </c>
      <c r="AK100">
        <f t="shared" si="7"/>
        <v>0</v>
      </c>
      <c r="AL100">
        <f t="shared" si="8"/>
        <v>0</v>
      </c>
      <c r="AN100">
        <f t="shared" si="9"/>
        <v>78.854400000000012</v>
      </c>
      <c r="AO100">
        <f t="shared" si="10"/>
        <v>78.854400000000012</v>
      </c>
    </row>
    <row r="101" spans="1:41">
      <c r="A101">
        <v>4</v>
      </c>
      <c r="H101">
        <f>SUM($A$2:A101)/SUM($A$2:A200)</f>
        <v>1</v>
      </c>
      <c r="M101" t="s">
        <v>47</v>
      </c>
      <c r="O101">
        <f>2*SUM(O91:O99)</f>
        <v>55.210443539656815</v>
      </c>
      <c r="Q101">
        <f>SUM($S$2:S101)/SUM($S$2:$S$101)</f>
        <v>1</v>
      </c>
      <c r="R101">
        <f t="shared" si="11"/>
        <v>100</v>
      </c>
      <c r="S101">
        <v>4</v>
      </c>
      <c r="AC101">
        <f t="shared" si="12"/>
        <v>100</v>
      </c>
      <c r="AD101">
        <v>0</v>
      </c>
      <c r="AE101">
        <f>SUM($AD$2:AD101)/SUM($AD$2:$AD$101)</f>
        <v>1</v>
      </c>
      <c r="AK101">
        <f t="shared" si="7"/>
        <v>0</v>
      </c>
      <c r="AL101">
        <f t="shared" si="8"/>
        <v>0</v>
      </c>
      <c r="AN101">
        <f t="shared" si="9"/>
        <v>81</v>
      </c>
      <c r="AO101">
        <f t="shared" si="10"/>
        <v>81</v>
      </c>
    </row>
    <row r="102" spans="1:41">
      <c r="S102">
        <f>SUM(S1:S101)</f>
        <v>300</v>
      </c>
    </row>
    <row r="103" spans="1:41">
      <c r="AK103">
        <f>SUM(AK2:AK101)</f>
        <v>0.25130000000000013</v>
      </c>
      <c r="AL103">
        <f>SUM(AL2:AL101)</f>
        <v>764</v>
      </c>
      <c r="AN103">
        <f>SUM(AN2:AN101)</f>
        <v>4205.0460000000012</v>
      </c>
      <c r="AO103">
        <f>SUM(AO2:AO101)</f>
        <v>4056.7088999999987</v>
      </c>
    </row>
    <row r="104" spans="1:41">
      <c r="R104" s="5" t="s">
        <v>37</v>
      </c>
      <c r="S104" s="5"/>
      <c r="T104" s="5"/>
      <c r="U104" s="5" t="s">
        <v>38</v>
      </c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K104">
        <f>SQRT(AK103/101)</f>
        <v>4.9881046619745156E-2</v>
      </c>
      <c r="AL104">
        <f>SQRT(AL103/100)</f>
        <v>2.7640549922170505</v>
      </c>
      <c r="AN104">
        <f>SQRT(AN103/100)</f>
        <v>6.4846326033168618</v>
      </c>
      <c r="AO104">
        <f>SQRT(AO103/100)</f>
        <v>6.3692298592530001</v>
      </c>
    </row>
    <row r="105" spans="1:41">
      <c r="R105" s="5" t="s">
        <v>2</v>
      </c>
      <c r="S105" s="5" t="s">
        <v>24</v>
      </c>
      <c r="T105" s="5"/>
      <c r="U105" s="5" t="s">
        <v>25</v>
      </c>
      <c r="V105" s="5" t="s">
        <v>55</v>
      </c>
      <c r="W105" s="5" t="s">
        <v>52</v>
      </c>
      <c r="X105" s="5" t="s">
        <v>53</v>
      </c>
      <c r="Y105" s="5" t="s">
        <v>54</v>
      </c>
      <c r="Z105" s="5" t="s">
        <v>58</v>
      </c>
      <c r="AA105" s="5" t="s">
        <v>59</v>
      </c>
      <c r="AB105" s="5" t="s">
        <v>49</v>
      </c>
      <c r="AC105" s="5"/>
      <c r="AD105" s="5" t="s">
        <v>56</v>
      </c>
      <c r="AE105" s="5" t="s">
        <v>57</v>
      </c>
      <c r="AF105" s="5"/>
      <c r="AG105" s="5"/>
      <c r="AH105" s="5"/>
      <c r="AL105">
        <f>AL104/SQRT(300)</f>
        <v>0.15958278938114429</v>
      </c>
    </row>
    <row r="106" spans="1:41">
      <c r="R106" s="5" t="s">
        <v>27</v>
      </c>
      <c r="S106" s="5">
        <v>14</v>
      </c>
      <c r="T106" s="5"/>
      <c r="U106" s="5">
        <v>5</v>
      </c>
      <c r="V106" s="5">
        <v>0</v>
      </c>
      <c r="W106" s="5">
        <f t="shared" ref="W106:W114" si="20">S106/$S$117</f>
        <v>4.6979865771812082E-2</v>
      </c>
      <c r="X106" s="5">
        <f t="shared" ref="X106:X114" si="21">U106/$U$118</f>
        <v>1.6666666666666666E-2</v>
      </c>
      <c r="Y106" s="5">
        <f>ROUND(W106*9,1)</f>
        <v>0.4</v>
      </c>
      <c r="Z106" s="5">
        <f>ROUND(X106*9,1)</f>
        <v>0.2</v>
      </c>
      <c r="AA106" s="5">
        <v>1.0000000000000001E-5</v>
      </c>
      <c r="AB106" s="5">
        <f t="shared" ref="AB106:AB114" si="22">AA106*LN(W106/AA106)</f>
        <v>8.4548893080800831E-5</v>
      </c>
      <c r="AC106" s="5">
        <f t="shared" ref="AC106:AC114" si="23">AA106*LN(X106/AA106)</f>
        <v>7.4185809027481274E-5</v>
      </c>
      <c r="AD106" s="5">
        <f>(V106-Y106)^2/Y106</f>
        <v>0.40000000000000008</v>
      </c>
      <c r="AE106" s="5">
        <f>(V106-Z106)^2/Z106</f>
        <v>0.20000000000000004</v>
      </c>
      <c r="AF106" s="5">
        <f>S106*LN(U106/S106)</f>
        <v>-14.414671840536213</v>
      </c>
      <c r="AG106" s="5">
        <f>U106*LN(S106/U106)</f>
        <v>5.1480970859057908</v>
      </c>
      <c r="AH106" s="5"/>
    </row>
    <row r="107" spans="1:41">
      <c r="R107" s="5" t="s">
        <v>28</v>
      </c>
      <c r="S107" s="5">
        <v>7</v>
      </c>
      <c r="T107" s="5"/>
      <c r="U107" s="5">
        <v>10</v>
      </c>
      <c r="V107" s="5">
        <v>1</v>
      </c>
      <c r="W107" s="5">
        <f t="shared" si="20"/>
        <v>2.3489932885906041E-2</v>
      </c>
      <c r="X107" s="5">
        <f t="shared" si="21"/>
        <v>3.3333333333333333E-2</v>
      </c>
      <c r="Y107" s="5">
        <f t="shared" ref="Y107:Y114" si="24">ROUND(W107*9,1)</f>
        <v>0.2</v>
      </c>
      <c r="Z107" s="5">
        <f t="shared" ref="Z107:Z114" si="25">ROUND(X107*9,1)</f>
        <v>0.3</v>
      </c>
      <c r="AA107" s="5">
        <v>0.1111111111111111</v>
      </c>
      <c r="AB107" s="5">
        <f t="shared" si="22"/>
        <v>-0.17266208445709683</v>
      </c>
      <c r="AC107" s="5">
        <f t="shared" si="23"/>
        <v>-0.13377475603621511</v>
      </c>
      <c r="AD107" s="5">
        <f t="shared" ref="AD107:AD114" si="26">(V107-Y107)^2/Y107</f>
        <v>3.2000000000000006</v>
      </c>
      <c r="AE107" s="5">
        <f t="shared" ref="AE107:AE114" si="27">(V107-Z107)^2/Z107</f>
        <v>1.6333333333333331</v>
      </c>
      <c r="AF107" s="5">
        <f t="shared" ref="AF107:AF114" si="28">S107*LN(U107/S107)</f>
        <v>2.4967246075711267</v>
      </c>
      <c r="AG107" s="5">
        <f t="shared" ref="AG107:AG114" si="29">U107*LN(S107/U107)</f>
        <v>-3.5667494393873245</v>
      </c>
      <c r="AH107" s="5"/>
    </row>
    <row r="108" spans="1:41">
      <c r="R108" s="5" t="s">
        <v>29</v>
      </c>
      <c r="S108" s="5">
        <v>35</v>
      </c>
      <c r="T108" s="5"/>
      <c r="U108" s="5">
        <v>20</v>
      </c>
      <c r="V108" s="5">
        <v>1</v>
      </c>
      <c r="W108" s="5">
        <f t="shared" si="20"/>
        <v>0.1174496644295302</v>
      </c>
      <c r="X108" s="5">
        <f t="shared" si="21"/>
        <v>6.6666666666666666E-2</v>
      </c>
      <c r="Y108" s="5">
        <f t="shared" si="24"/>
        <v>1.1000000000000001</v>
      </c>
      <c r="Z108" s="5">
        <f t="shared" si="25"/>
        <v>0.6</v>
      </c>
      <c r="AA108" s="5">
        <v>0.1111111111111111</v>
      </c>
      <c r="AB108" s="5">
        <f t="shared" si="22"/>
        <v>6.1643502578031754E-3</v>
      </c>
      <c r="AC108" s="5">
        <f t="shared" si="23"/>
        <v>-5.6758402640665631E-2</v>
      </c>
      <c r="AD108" s="5">
        <f t="shared" si="26"/>
        <v>9.0909090909091061E-3</v>
      </c>
      <c r="AE108" s="5">
        <f t="shared" si="27"/>
        <v>0.26666666666666672</v>
      </c>
      <c r="AF108" s="5">
        <f t="shared" si="28"/>
        <v>-19.586552577739798</v>
      </c>
      <c r="AG108" s="5">
        <f t="shared" si="29"/>
        <v>11.192315758708453</v>
      </c>
      <c r="AH108" s="5"/>
    </row>
    <row r="109" spans="1:41">
      <c r="R109" s="5" t="s">
        <v>30</v>
      </c>
      <c r="S109" s="5">
        <v>32</v>
      </c>
      <c r="T109" s="5"/>
      <c r="U109" s="5">
        <v>22</v>
      </c>
      <c r="V109" s="5">
        <v>0</v>
      </c>
      <c r="W109" s="5">
        <f t="shared" si="20"/>
        <v>0.10738255033557047</v>
      </c>
      <c r="X109" s="5">
        <f t="shared" si="21"/>
        <v>7.3333333333333334E-2</v>
      </c>
      <c r="Y109" s="5">
        <f t="shared" si="24"/>
        <v>1</v>
      </c>
      <c r="Z109" s="5">
        <f t="shared" si="25"/>
        <v>0.7</v>
      </c>
      <c r="AA109" s="5">
        <v>1.0000000000000001E-5</v>
      </c>
      <c r="AB109" s="5">
        <f t="shared" si="22"/>
        <v>9.281567881264551E-5</v>
      </c>
      <c r="AC109" s="5">
        <f t="shared" si="23"/>
        <v>8.9001854436723438E-5</v>
      </c>
      <c r="AD109" s="5">
        <f t="shared" si="26"/>
        <v>1</v>
      </c>
      <c r="AE109" s="5">
        <f t="shared" si="27"/>
        <v>0.7</v>
      </c>
      <c r="AF109" s="5">
        <f t="shared" si="28"/>
        <v>-11.990190382125142</v>
      </c>
      <c r="AG109" s="5">
        <f t="shared" si="29"/>
        <v>8.2432558877110349</v>
      </c>
      <c r="AH109" s="5"/>
    </row>
    <row r="110" spans="1:41">
      <c r="R110" s="5" t="s">
        <v>31</v>
      </c>
      <c r="S110" s="5">
        <v>26</v>
      </c>
      <c r="T110" s="5"/>
      <c r="U110" s="5">
        <v>20</v>
      </c>
      <c r="V110" s="5">
        <v>1</v>
      </c>
      <c r="W110" s="5">
        <f t="shared" si="20"/>
        <v>8.7248322147651006E-2</v>
      </c>
      <c r="X110" s="5">
        <f t="shared" si="21"/>
        <v>6.6666666666666666E-2</v>
      </c>
      <c r="Y110" s="5">
        <f t="shared" si="24"/>
        <v>0.8</v>
      </c>
      <c r="Z110" s="5">
        <f t="shared" si="25"/>
        <v>0.6</v>
      </c>
      <c r="AA110" s="5">
        <v>0.1111111111111111</v>
      </c>
      <c r="AB110" s="5">
        <f t="shared" si="22"/>
        <v>-2.6863596794189211E-2</v>
      </c>
      <c r="AC110" s="5">
        <f t="shared" si="23"/>
        <v>-5.6758402640665631E-2</v>
      </c>
      <c r="AD110" s="5">
        <f t="shared" si="26"/>
        <v>4.9999999999999975E-2</v>
      </c>
      <c r="AE110" s="5">
        <f t="shared" si="27"/>
        <v>0.26666666666666672</v>
      </c>
      <c r="AF110" s="5">
        <f t="shared" si="28"/>
        <v>-6.8214708761547662</v>
      </c>
      <c r="AG110" s="5">
        <f t="shared" si="29"/>
        <v>5.2472852893498212</v>
      </c>
      <c r="AH110" s="5"/>
    </row>
    <row r="111" spans="1:41">
      <c r="R111" s="5" t="s">
        <v>7</v>
      </c>
      <c r="S111" s="5">
        <v>21</v>
      </c>
      <c r="T111" s="5"/>
      <c r="U111" s="5">
        <v>22</v>
      </c>
      <c r="V111" s="5">
        <v>0</v>
      </c>
      <c r="W111" s="5">
        <f t="shared" si="20"/>
        <v>7.0469798657718116E-2</v>
      </c>
      <c r="X111" s="5">
        <f t="shared" si="21"/>
        <v>7.3333333333333334E-2</v>
      </c>
      <c r="Y111" s="5">
        <f t="shared" si="24"/>
        <v>0.6</v>
      </c>
      <c r="Z111" s="5">
        <f t="shared" si="25"/>
        <v>0.7</v>
      </c>
      <c r="AA111" s="5">
        <v>1.0000000000000001E-5</v>
      </c>
      <c r="AB111" s="5">
        <f t="shared" si="22"/>
        <v>8.8603544161882484E-5</v>
      </c>
      <c r="AC111" s="5">
        <f t="shared" si="23"/>
        <v>8.9001854436723438E-5</v>
      </c>
      <c r="AD111" s="5">
        <f t="shared" si="26"/>
        <v>0.6</v>
      </c>
      <c r="AE111" s="5">
        <f t="shared" si="27"/>
        <v>0.7</v>
      </c>
      <c r="AF111" s="5">
        <f t="shared" si="28"/>
        <v>0.976920328332751</v>
      </c>
      <c r="AG111" s="5">
        <f t="shared" si="29"/>
        <v>-1.0234403439676421</v>
      </c>
      <c r="AH111" s="5"/>
    </row>
    <row r="112" spans="1:41">
      <c r="R112" s="5" t="s">
        <v>8</v>
      </c>
      <c r="S112" s="5">
        <v>15</v>
      </c>
      <c r="T112" s="5"/>
      <c r="U112" s="5">
        <v>18</v>
      </c>
      <c r="V112" s="5">
        <v>1</v>
      </c>
      <c r="W112" s="5">
        <f t="shared" si="20"/>
        <v>5.0335570469798654E-2</v>
      </c>
      <c r="X112" s="5">
        <f t="shared" si="21"/>
        <v>0.06</v>
      </c>
      <c r="Y112" s="5">
        <f t="shared" si="24"/>
        <v>0.5</v>
      </c>
      <c r="Z112" s="5">
        <f t="shared" si="25"/>
        <v>0.5</v>
      </c>
      <c r="AA112" s="5">
        <v>0.1111111111111111</v>
      </c>
      <c r="AB112" s="5">
        <f t="shared" si="22"/>
        <v>-8.7979856451886107E-2</v>
      </c>
      <c r="AC112" s="5">
        <f t="shared" si="23"/>
        <v>-6.8465126602646323E-2</v>
      </c>
      <c r="AD112" s="5">
        <f t="shared" si="26"/>
        <v>0.5</v>
      </c>
      <c r="AE112" s="5">
        <f t="shared" si="27"/>
        <v>0.5</v>
      </c>
      <c r="AF112" s="5">
        <f t="shared" si="28"/>
        <v>2.734823351909319</v>
      </c>
      <c r="AG112" s="5">
        <f t="shared" si="29"/>
        <v>-3.2817880222911828</v>
      </c>
      <c r="AH112" s="5"/>
    </row>
    <row r="113" spans="18:34">
      <c r="R113" s="5" t="s">
        <v>9</v>
      </c>
      <c r="S113" s="5">
        <v>17</v>
      </c>
      <c r="T113" s="5"/>
      <c r="U113" s="5">
        <v>19</v>
      </c>
      <c r="V113" s="5">
        <v>2</v>
      </c>
      <c r="W113" s="5">
        <f t="shared" si="20"/>
        <v>5.7046979865771813E-2</v>
      </c>
      <c r="X113" s="5">
        <f t="shared" si="21"/>
        <v>6.3333333333333339E-2</v>
      </c>
      <c r="Y113" s="5">
        <f t="shared" si="24"/>
        <v>0.5</v>
      </c>
      <c r="Z113" s="5">
        <f t="shared" si="25"/>
        <v>0.6</v>
      </c>
      <c r="AA113" s="5">
        <v>0.22222222222222221</v>
      </c>
      <c r="AB113" s="5">
        <f t="shared" si="22"/>
        <v>-0.30217838792731422</v>
      </c>
      <c r="AC113" s="5">
        <f t="shared" si="23"/>
        <v>-0.27894802193633034</v>
      </c>
      <c r="AD113" s="5">
        <f t="shared" si="26"/>
        <v>4.5</v>
      </c>
      <c r="AE113" s="5">
        <f t="shared" si="27"/>
        <v>3.2666666666666662</v>
      </c>
      <c r="AF113" s="5">
        <f t="shared" si="28"/>
        <v>1.8908357968738148</v>
      </c>
      <c r="AG113" s="5">
        <f t="shared" si="29"/>
        <v>-2.1132870670942632</v>
      </c>
      <c r="AH113" s="5"/>
    </row>
    <row r="114" spans="18:34">
      <c r="R114" s="5" t="s">
        <v>50</v>
      </c>
      <c r="S114" s="5">
        <v>133</v>
      </c>
      <c r="T114" s="5"/>
      <c r="U114" s="5">
        <v>164</v>
      </c>
      <c r="V114" s="5">
        <v>3</v>
      </c>
      <c r="W114" s="5">
        <f t="shared" si="20"/>
        <v>0.44630872483221479</v>
      </c>
      <c r="X114" s="5">
        <f t="shared" si="21"/>
        <v>0.54666666666666663</v>
      </c>
      <c r="Y114" s="5">
        <f t="shared" si="24"/>
        <v>4</v>
      </c>
      <c r="Z114" s="5">
        <f t="shared" si="25"/>
        <v>4.9000000000000004</v>
      </c>
      <c r="AA114" s="5">
        <v>0.33333333333333331</v>
      </c>
      <c r="AB114" s="5">
        <f t="shared" si="22"/>
        <v>9.7289310128153061E-2</v>
      </c>
      <c r="AC114" s="5">
        <f t="shared" si="23"/>
        <v>0.16489874727870232</v>
      </c>
      <c r="AD114" s="5">
        <f t="shared" si="26"/>
        <v>0.25</v>
      </c>
      <c r="AE114" s="5">
        <f t="shared" si="27"/>
        <v>0.73673469387755119</v>
      </c>
      <c r="AF114" s="5">
        <f t="shared" si="28"/>
        <v>27.865800847125133</v>
      </c>
      <c r="AG114" s="5">
        <f t="shared" si="29"/>
        <v>-34.36083713480091</v>
      </c>
      <c r="AH114" s="5"/>
    </row>
    <row r="115" spans="18:34"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 spans="18:34"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</row>
    <row r="117" spans="18:34">
      <c r="R117" s="5"/>
      <c r="S117" s="5">
        <v>298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 spans="18:34">
      <c r="R118" s="5" t="s">
        <v>20</v>
      </c>
      <c r="S118" s="5">
        <v>24.496644295302012</v>
      </c>
      <c r="T118" s="5"/>
      <c r="U118" s="5">
        <v>300</v>
      </c>
      <c r="V118" s="5"/>
      <c r="W118" s="5"/>
      <c r="X118" s="5"/>
      <c r="Y118" s="5"/>
      <c r="Z118" s="5"/>
      <c r="AA118" s="5" t="s">
        <v>40</v>
      </c>
      <c r="AB118" s="5">
        <f>2*SUM(AB106:AB114)</f>
        <v>-0.97192859425694966</v>
      </c>
      <c r="AC118" s="5">
        <f>2*SUM(AC106:AC114)</f>
        <v>-0.85910754611983942</v>
      </c>
      <c r="AD118" s="5">
        <f>SUM(AD106:AD114)</f>
        <v>10.509090909090908</v>
      </c>
      <c r="AE118" s="5">
        <f>SUM(AE106:AE114)</f>
        <v>8.2700680272108844</v>
      </c>
      <c r="AF118" s="5">
        <f>2*SUM(AF106:AF114)</f>
        <v>-33.695561489487552</v>
      </c>
      <c r="AG118" s="5">
        <f>2*SUM(AG106:AG114)</f>
        <v>-29.030295971732443</v>
      </c>
      <c r="AH118" s="5"/>
    </row>
    <row r="119" spans="18:34">
      <c r="R119" s="5" t="s">
        <v>21</v>
      </c>
      <c r="S119" s="5">
        <v>37.919463087248324</v>
      </c>
      <c r="T119" s="5"/>
      <c r="U119" s="5">
        <v>17.333333333333332</v>
      </c>
      <c r="V119" s="5"/>
      <c r="W119" s="5"/>
      <c r="X119" s="5"/>
      <c r="Y119" s="5"/>
      <c r="Z119" s="5"/>
      <c r="AA119" s="5" t="s">
        <v>39</v>
      </c>
      <c r="AB119" s="5">
        <v>8</v>
      </c>
      <c r="AC119" s="5">
        <v>8</v>
      </c>
      <c r="AD119" s="5"/>
      <c r="AE119" s="5"/>
      <c r="AF119" s="5"/>
      <c r="AG119" s="5"/>
      <c r="AH119" s="5"/>
    </row>
    <row r="120" spans="18:34">
      <c r="R120" s="5" t="s">
        <v>22</v>
      </c>
      <c r="S120" s="5">
        <v>37.583892617449663</v>
      </c>
      <c r="T120" s="5"/>
      <c r="U120" s="5">
        <v>39.333333333333336</v>
      </c>
      <c r="V120" s="5"/>
      <c r="W120" s="5"/>
      <c r="X120" s="5"/>
      <c r="Y120" s="5"/>
      <c r="Z120" s="5"/>
      <c r="AA120" s="5" t="s">
        <v>41</v>
      </c>
      <c r="AB120" s="5" t="s">
        <v>42</v>
      </c>
      <c r="AC120" s="5" t="s">
        <v>42</v>
      </c>
      <c r="AD120" s="5"/>
      <c r="AE120" s="5"/>
      <c r="AF120" s="5"/>
      <c r="AG120" s="5"/>
      <c r="AH120" s="5"/>
    </row>
    <row r="121" spans="18:34">
      <c r="R121" s="5" t="s">
        <v>23</v>
      </c>
      <c r="S121" s="5"/>
      <c r="T121" s="5"/>
      <c r="U121" s="5">
        <v>43.333333333333336</v>
      </c>
      <c r="V121" s="5"/>
      <c r="W121" s="5"/>
      <c r="X121" s="5"/>
      <c r="Y121" s="5"/>
      <c r="Z121" s="5"/>
      <c r="AA121" s="5" t="s">
        <v>51</v>
      </c>
      <c r="AB121" s="5"/>
      <c r="AC121" s="5"/>
      <c r="AD121" s="5"/>
      <c r="AE121" s="5"/>
      <c r="AF121" s="5"/>
      <c r="AG121" s="5"/>
      <c r="AH121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2:G120"/>
  <sheetViews>
    <sheetView workbookViewId="0">
      <selection activeCell="B2" sqref="B2"/>
    </sheetView>
  </sheetViews>
  <sheetFormatPr defaultRowHeight="15"/>
  <sheetData>
    <row r="2" spans="1:7">
      <c r="A2">
        <v>3</v>
      </c>
      <c r="C2">
        <f>SUM(A2:A5)</f>
        <v>7</v>
      </c>
      <c r="D2">
        <f>C2</f>
        <v>7</v>
      </c>
      <c r="E2">
        <f>SUM(A2:A6)</f>
        <v>13</v>
      </c>
      <c r="F2">
        <f>E2</f>
        <v>13</v>
      </c>
      <c r="G2" s="6" t="s">
        <v>4</v>
      </c>
    </row>
    <row r="3" spans="1:7">
      <c r="A3">
        <v>2</v>
      </c>
      <c r="C3">
        <f t="shared" ref="C3:C66" si="0">SUM(A3:A6)</f>
        <v>10</v>
      </c>
      <c r="D3">
        <f>C6</f>
        <v>18</v>
      </c>
      <c r="E3">
        <f t="shared" ref="E3:E66" si="1">SUM(A3:A7)</f>
        <v>12</v>
      </c>
      <c r="F3">
        <f>E7</f>
        <v>26</v>
      </c>
      <c r="G3" s="6" t="s">
        <v>5</v>
      </c>
    </row>
    <row r="4" spans="1:7">
      <c r="A4">
        <v>0</v>
      </c>
      <c r="C4">
        <f t="shared" si="0"/>
        <v>10</v>
      </c>
      <c r="D4">
        <f>C10</f>
        <v>32</v>
      </c>
      <c r="E4">
        <f t="shared" si="1"/>
        <v>15</v>
      </c>
      <c r="F4">
        <f>E12</f>
        <v>38</v>
      </c>
      <c r="G4" s="6" t="s">
        <v>6</v>
      </c>
    </row>
    <row r="5" spans="1:7">
      <c r="A5">
        <v>2</v>
      </c>
      <c r="C5">
        <f t="shared" si="0"/>
        <v>15</v>
      </c>
      <c r="D5">
        <f>C14</f>
        <v>24</v>
      </c>
      <c r="E5">
        <f t="shared" si="1"/>
        <v>20</v>
      </c>
      <c r="F5">
        <f>E17</f>
        <v>22</v>
      </c>
      <c r="G5" s="6" t="s">
        <v>7</v>
      </c>
    </row>
    <row r="6" spans="1:7">
      <c r="A6">
        <v>6</v>
      </c>
      <c r="C6">
        <f t="shared" si="0"/>
        <v>18</v>
      </c>
      <c r="D6">
        <f>C18</f>
        <v>18</v>
      </c>
      <c r="E6">
        <f t="shared" si="1"/>
        <v>28</v>
      </c>
      <c r="F6">
        <f>E22</f>
        <v>18</v>
      </c>
      <c r="G6" s="6" t="s">
        <v>8</v>
      </c>
    </row>
    <row r="7" spans="1:7">
      <c r="A7">
        <v>2</v>
      </c>
      <c r="C7">
        <f t="shared" si="0"/>
        <v>22</v>
      </c>
      <c r="D7">
        <f>C22</f>
        <v>14</v>
      </c>
      <c r="E7">
        <f t="shared" si="1"/>
        <v>26</v>
      </c>
      <c r="F7">
        <f>E27</f>
        <v>19</v>
      </c>
      <c r="G7" s="6" t="s">
        <v>9</v>
      </c>
    </row>
    <row r="8" spans="1:7">
      <c r="A8">
        <v>5</v>
      </c>
      <c r="C8">
        <f t="shared" si="0"/>
        <v>24</v>
      </c>
      <c r="D8">
        <f>C26</f>
        <v>16</v>
      </c>
      <c r="E8">
        <f t="shared" si="1"/>
        <v>30</v>
      </c>
      <c r="F8">
        <f>E32</f>
        <v>21</v>
      </c>
      <c r="G8" s="6" t="s">
        <v>10</v>
      </c>
    </row>
    <row r="9" spans="1:7">
      <c r="A9">
        <v>5</v>
      </c>
      <c r="C9">
        <f t="shared" si="0"/>
        <v>25</v>
      </c>
      <c r="D9">
        <f>C30</f>
        <v>16</v>
      </c>
      <c r="E9">
        <f t="shared" si="1"/>
        <v>37</v>
      </c>
      <c r="F9">
        <f>E37</f>
        <v>21</v>
      </c>
      <c r="G9" s="6" t="s">
        <v>11</v>
      </c>
    </row>
    <row r="10" spans="1:7">
      <c r="A10">
        <v>10</v>
      </c>
      <c r="C10">
        <f t="shared" si="0"/>
        <v>32</v>
      </c>
      <c r="D10">
        <f>C34</f>
        <v>17</v>
      </c>
      <c r="E10">
        <f t="shared" si="1"/>
        <v>38</v>
      </c>
      <c r="F10">
        <f>E42</f>
        <v>19</v>
      </c>
      <c r="G10" s="6" t="s">
        <v>66</v>
      </c>
    </row>
    <row r="11" spans="1:7">
      <c r="A11">
        <v>4</v>
      </c>
      <c r="C11">
        <f t="shared" si="0"/>
        <v>28</v>
      </c>
      <c r="D11">
        <f>C38</f>
        <v>16</v>
      </c>
      <c r="E11">
        <f t="shared" si="1"/>
        <v>34</v>
      </c>
      <c r="F11">
        <f>E47</f>
        <v>16</v>
      </c>
      <c r="G11" s="6" t="s">
        <v>67</v>
      </c>
    </row>
    <row r="12" spans="1:7">
      <c r="A12">
        <v>6</v>
      </c>
      <c r="C12">
        <f t="shared" si="0"/>
        <v>30</v>
      </c>
      <c r="D12">
        <f>C42</f>
        <v>12</v>
      </c>
      <c r="E12">
        <f t="shared" si="1"/>
        <v>38</v>
      </c>
      <c r="F12">
        <f>E52</f>
        <v>20</v>
      </c>
      <c r="G12" s="6" t="s">
        <v>14</v>
      </c>
    </row>
    <row r="13" spans="1:7">
      <c r="A13">
        <v>12</v>
      </c>
      <c r="C13">
        <f t="shared" si="0"/>
        <v>32</v>
      </c>
      <c r="D13">
        <f>C46</f>
        <v>13</v>
      </c>
      <c r="E13">
        <f t="shared" si="1"/>
        <v>36</v>
      </c>
      <c r="F13">
        <f>E57</f>
        <v>14</v>
      </c>
      <c r="G13" s="6" t="s">
        <v>15</v>
      </c>
    </row>
    <row r="14" spans="1:7">
      <c r="A14">
        <v>6</v>
      </c>
      <c r="C14">
        <f t="shared" si="0"/>
        <v>24</v>
      </c>
      <c r="D14">
        <f>C50</f>
        <v>19</v>
      </c>
      <c r="E14">
        <f t="shared" si="1"/>
        <v>32</v>
      </c>
      <c r="F14">
        <f>E62</f>
        <v>15</v>
      </c>
      <c r="G14" s="6" t="s">
        <v>16</v>
      </c>
    </row>
    <row r="15" spans="1:7">
      <c r="A15">
        <v>6</v>
      </c>
      <c r="C15">
        <f t="shared" si="0"/>
        <v>26</v>
      </c>
      <c r="D15">
        <f>C54</f>
        <v>12</v>
      </c>
      <c r="E15">
        <f t="shared" si="1"/>
        <v>32</v>
      </c>
      <c r="F15">
        <f>E67</f>
        <v>10</v>
      </c>
      <c r="G15" s="6" t="s">
        <v>17</v>
      </c>
    </row>
    <row r="16" spans="1:7">
      <c r="A16">
        <v>8</v>
      </c>
      <c r="C16">
        <f t="shared" si="0"/>
        <v>26</v>
      </c>
      <c r="D16">
        <f>C58</f>
        <v>13</v>
      </c>
      <c r="E16">
        <f t="shared" si="1"/>
        <v>29</v>
      </c>
      <c r="F16">
        <f>E72</f>
        <v>6</v>
      </c>
      <c r="G16" s="6" t="s">
        <v>18</v>
      </c>
    </row>
    <row r="17" spans="1:7">
      <c r="A17">
        <v>4</v>
      </c>
      <c r="C17">
        <f t="shared" si="0"/>
        <v>21</v>
      </c>
      <c r="D17">
        <f>C62</f>
        <v>15</v>
      </c>
      <c r="E17">
        <f t="shared" si="1"/>
        <v>22</v>
      </c>
      <c r="F17">
        <f>E77</f>
        <v>7</v>
      </c>
      <c r="G17" s="6" t="s">
        <v>68</v>
      </c>
    </row>
    <row r="18" spans="1:7">
      <c r="A18">
        <v>8</v>
      </c>
      <c r="C18">
        <f t="shared" si="0"/>
        <v>18</v>
      </c>
      <c r="D18">
        <f>C66</f>
        <v>6</v>
      </c>
      <c r="E18">
        <f t="shared" si="1"/>
        <v>20</v>
      </c>
      <c r="F18">
        <f>E82</f>
        <v>2</v>
      </c>
      <c r="G18" s="6" t="s">
        <v>69</v>
      </c>
    </row>
    <row r="19" spans="1:7">
      <c r="A19">
        <v>6</v>
      </c>
      <c r="C19">
        <f t="shared" si="0"/>
        <v>12</v>
      </c>
      <c r="D19">
        <f>C70</f>
        <v>7</v>
      </c>
      <c r="E19">
        <f t="shared" si="1"/>
        <v>17</v>
      </c>
      <c r="F19">
        <f>E87</f>
        <v>6</v>
      </c>
      <c r="G19" s="6" t="s">
        <v>70</v>
      </c>
    </row>
    <row r="20" spans="1:7">
      <c r="A20">
        <v>3</v>
      </c>
      <c r="C20">
        <f t="shared" si="0"/>
        <v>11</v>
      </c>
      <c r="D20">
        <f>C74</f>
        <v>4</v>
      </c>
      <c r="E20">
        <f t="shared" si="1"/>
        <v>15</v>
      </c>
      <c r="F20">
        <f>E92</f>
        <v>1</v>
      </c>
      <c r="G20" s="6" t="s">
        <v>71</v>
      </c>
    </row>
    <row r="21" spans="1:7">
      <c r="A21">
        <v>1</v>
      </c>
      <c r="C21">
        <f t="shared" si="0"/>
        <v>12</v>
      </c>
      <c r="D21">
        <f>C78</f>
        <v>6</v>
      </c>
      <c r="E21">
        <f t="shared" si="1"/>
        <v>15</v>
      </c>
      <c r="F21">
        <f>E97</f>
        <v>6</v>
      </c>
      <c r="G21" s="6" t="s">
        <v>72</v>
      </c>
    </row>
    <row r="22" spans="1:7">
      <c r="A22">
        <v>2</v>
      </c>
      <c r="C22">
        <f t="shared" si="0"/>
        <v>14</v>
      </c>
      <c r="D22">
        <f>C82</f>
        <v>2</v>
      </c>
      <c r="E22">
        <f t="shared" si="1"/>
        <v>18</v>
      </c>
    </row>
    <row r="23" spans="1:7">
      <c r="A23">
        <v>5</v>
      </c>
      <c r="C23">
        <f t="shared" si="0"/>
        <v>16</v>
      </c>
      <c r="D23">
        <f>C86</f>
        <v>5</v>
      </c>
      <c r="E23">
        <f t="shared" si="1"/>
        <v>21</v>
      </c>
    </row>
    <row r="24" spans="1:7">
      <c r="A24">
        <v>4</v>
      </c>
      <c r="C24">
        <f t="shared" si="0"/>
        <v>16</v>
      </c>
      <c r="D24">
        <f>C90</f>
        <v>2</v>
      </c>
      <c r="E24">
        <f t="shared" si="1"/>
        <v>19</v>
      </c>
    </row>
    <row r="25" spans="1:7">
      <c r="A25">
        <v>3</v>
      </c>
      <c r="C25">
        <f t="shared" si="0"/>
        <v>15</v>
      </c>
      <c r="D25">
        <f>C94</f>
        <v>1</v>
      </c>
      <c r="E25">
        <f t="shared" si="1"/>
        <v>19</v>
      </c>
    </row>
    <row r="26" spans="1:7">
      <c r="A26">
        <v>4</v>
      </c>
      <c r="C26">
        <f t="shared" si="0"/>
        <v>16</v>
      </c>
      <c r="D26">
        <f>C98</f>
        <v>5</v>
      </c>
      <c r="E26">
        <f t="shared" si="1"/>
        <v>20</v>
      </c>
    </row>
    <row r="27" spans="1:7">
      <c r="A27">
        <v>5</v>
      </c>
      <c r="C27">
        <f t="shared" si="0"/>
        <v>16</v>
      </c>
      <c r="E27">
        <f t="shared" si="1"/>
        <v>19</v>
      </c>
    </row>
    <row r="28" spans="1:7">
      <c r="A28">
        <v>3</v>
      </c>
      <c r="C28">
        <f t="shared" si="0"/>
        <v>14</v>
      </c>
      <c r="E28">
        <f t="shared" si="1"/>
        <v>18</v>
      </c>
    </row>
    <row r="29" spans="1:7">
      <c r="A29">
        <v>4</v>
      </c>
      <c r="C29">
        <f t="shared" si="0"/>
        <v>15</v>
      </c>
      <c r="E29">
        <f t="shared" si="1"/>
        <v>20</v>
      </c>
    </row>
    <row r="30" spans="1:7">
      <c r="A30">
        <v>4</v>
      </c>
      <c r="C30">
        <f t="shared" si="0"/>
        <v>16</v>
      </c>
      <c r="E30">
        <f t="shared" si="1"/>
        <v>17</v>
      </c>
    </row>
    <row r="31" spans="1:7">
      <c r="A31">
        <v>3</v>
      </c>
      <c r="C31">
        <f t="shared" si="0"/>
        <v>13</v>
      </c>
      <c r="E31">
        <f t="shared" si="1"/>
        <v>21</v>
      </c>
    </row>
    <row r="32" spans="1:7">
      <c r="A32">
        <v>4</v>
      </c>
      <c r="C32">
        <f t="shared" si="0"/>
        <v>18</v>
      </c>
      <c r="E32">
        <f t="shared" si="1"/>
        <v>21</v>
      </c>
    </row>
    <row r="33" spans="1:5">
      <c r="A33">
        <v>5</v>
      </c>
      <c r="C33">
        <f t="shared" si="0"/>
        <v>17</v>
      </c>
      <c r="E33">
        <f t="shared" si="1"/>
        <v>22</v>
      </c>
    </row>
    <row r="34" spans="1:5">
      <c r="A34">
        <v>1</v>
      </c>
      <c r="C34">
        <f t="shared" si="0"/>
        <v>17</v>
      </c>
      <c r="E34">
        <f t="shared" si="1"/>
        <v>22</v>
      </c>
    </row>
    <row r="35" spans="1:5">
      <c r="A35">
        <v>8</v>
      </c>
      <c r="C35">
        <f t="shared" si="0"/>
        <v>21</v>
      </c>
      <c r="E35">
        <f t="shared" si="1"/>
        <v>24</v>
      </c>
    </row>
    <row r="36" spans="1:5">
      <c r="A36">
        <v>3</v>
      </c>
      <c r="C36">
        <f t="shared" si="0"/>
        <v>16</v>
      </c>
      <c r="E36">
        <f t="shared" si="1"/>
        <v>22</v>
      </c>
    </row>
    <row r="37" spans="1:5">
      <c r="A37">
        <v>5</v>
      </c>
      <c r="C37">
        <f t="shared" si="0"/>
        <v>19</v>
      </c>
      <c r="E37">
        <f t="shared" si="1"/>
        <v>21</v>
      </c>
    </row>
    <row r="38" spans="1:5">
      <c r="A38">
        <v>5</v>
      </c>
      <c r="C38">
        <f t="shared" si="0"/>
        <v>16</v>
      </c>
      <c r="E38">
        <f t="shared" si="1"/>
        <v>16</v>
      </c>
    </row>
    <row r="39" spans="1:5">
      <c r="A39">
        <v>3</v>
      </c>
      <c r="C39">
        <f t="shared" si="0"/>
        <v>11</v>
      </c>
      <c r="E39">
        <f t="shared" si="1"/>
        <v>16</v>
      </c>
    </row>
    <row r="40" spans="1:5">
      <c r="A40">
        <v>6</v>
      </c>
      <c r="C40">
        <f t="shared" si="0"/>
        <v>13</v>
      </c>
      <c r="E40">
        <f t="shared" si="1"/>
        <v>17</v>
      </c>
    </row>
    <row r="41" spans="1:5">
      <c r="A41">
        <v>2</v>
      </c>
      <c r="C41">
        <f t="shared" si="0"/>
        <v>11</v>
      </c>
      <c r="E41">
        <f t="shared" si="1"/>
        <v>14</v>
      </c>
    </row>
    <row r="42" spans="1:5">
      <c r="A42">
        <v>0</v>
      </c>
      <c r="C42">
        <f t="shared" si="0"/>
        <v>12</v>
      </c>
      <c r="E42">
        <f t="shared" si="1"/>
        <v>19</v>
      </c>
    </row>
    <row r="43" spans="1:5">
      <c r="A43">
        <v>5</v>
      </c>
      <c r="C43">
        <f t="shared" si="0"/>
        <v>19</v>
      </c>
      <c r="E43">
        <f t="shared" si="1"/>
        <v>21</v>
      </c>
    </row>
    <row r="44" spans="1:5">
      <c r="A44">
        <v>4</v>
      </c>
      <c r="C44">
        <f t="shared" si="0"/>
        <v>16</v>
      </c>
      <c r="E44">
        <f t="shared" si="1"/>
        <v>19</v>
      </c>
    </row>
    <row r="45" spans="1:5">
      <c r="A45">
        <v>3</v>
      </c>
      <c r="C45">
        <f t="shared" si="0"/>
        <v>15</v>
      </c>
      <c r="E45">
        <f t="shared" si="1"/>
        <v>16</v>
      </c>
    </row>
    <row r="46" spans="1:5">
      <c r="A46">
        <v>7</v>
      </c>
      <c r="C46">
        <f t="shared" si="0"/>
        <v>13</v>
      </c>
      <c r="E46">
        <f t="shared" si="1"/>
        <v>15</v>
      </c>
    </row>
    <row r="47" spans="1:5">
      <c r="A47">
        <v>2</v>
      </c>
      <c r="C47">
        <f t="shared" si="0"/>
        <v>8</v>
      </c>
      <c r="E47">
        <f t="shared" si="1"/>
        <v>16</v>
      </c>
    </row>
    <row r="48" spans="1:5">
      <c r="A48">
        <v>3</v>
      </c>
      <c r="C48">
        <f t="shared" si="0"/>
        <v>14</v>
      </c>
      <c r="E48">
        <f t="shared" si="1"/>
        <v>16</v>
      </c>
    </row>
    <row r="49" spans="1:5">
      <c r="A49">
        <v>1</v>
      </c>
      <c r="C49">
        <f t="shared" si="0"/>
        <v>13</v>
      </c>
      <c r="E49">
        <f t="shared" si="1"/>
        <v>20</v>
      </c>
    </row>
    <row r="50" spans="1:5">
      <c r="A50">
        <v>2</v>
      </c>
      <c r="C50">
        <f t="shared" si="0"/>
        <v>19</v>
      </c>
      <c r="E50">
        <f t="shared" si="1"/>
        <v>24</v>
      </c>
    </row>
    <row r="51" spans="1:5">
      <c r="A51">
        <v>8</v>
      </c>
      <c r="C51">
        <f t="shared" si="0"/>
        <v>22</v>
      </c>
      <c r="E51">
        <f t="shared" si="1"/>
        <v>25</v>
      </c>
    </row>
    <row r="52" spans="1:5">
      <c r="A52">
        <v>2</v>
      </c>
      <c r="C52">
        <f t="shared" si="0"/>
        <v>17</v>
      </c>
      <c r="E52">
        <f t="shared" si="1"/>
        <v>20</v>
      </c>
    </row>
    <row r="53" spans="1:5">
      <c r="A53">
        <v>7</v>
      </c>
      <c r="C53">
        <f t="shared" si="0"/>
        <v>18</v>
      </c>
      <c r="E53">
        <f t="shared" si="1"/>
        <v>19</v>
      </c>
    </row>
    <row r="54" spans="1:5">
      <c r="A54">
        <v>5</v>
      </c>
      <c r="C54">
        <f t="shared" si="0"/>
        <v>12</v>
      </c>
      <c r="E54">
        <f t="shared" si="1"/>
        <v>14</v>
      </c>
    </row>
    <row r="55" spans="1:5">
      <c r="A55">
        <v>3</v>
      </c>
      <c r="C55">
        <f t="shared" si="0"/>
        <v>9</v>
      </c>
      <c r="E55">
        <f t="shared" si="1"/>
        <v>13</v>
      </c>
    </row>
    <row r="56" spans="1:5">
      <c r="A56">
        <v>3</v>
      </c>
      <c r="C56">
        <f t="shared" si="0"/>
        <v>10</v>
      </c>
      <c r="E56">
        <f t="shared" si="1"/>
        <v>12</v>
      </c>
    </row>
    <row r="57" spans="1:5">
      <c r="A57">
        <v>1</v>
      </c>
      <c r="C57">
        <f t="shared" si="0"/>
        <v>9</v>
      </c>
      <c r="E57">
        <f t="shared" si="1"/>
        <v>14</v>
      </c>
    </row>
    <row r="58" spans="1:5">
      <c r="A58">
        <v>2</v>
      </c>
      <c r="C58">
        <f t="shared" si="0"/>
        <v>13</v>
      </c>
      <c r="E58">
        <f t="shared" si="1"/>
        <v>16</v>
      </c>
    </row>
    <row r="59" spans="1:5">
      <c r="A59">
        <v>4</v>
      </c>
      <c r="C59">
        <f t="shared" si="0"/>
        <v>14</v>
      </c>
      <c r="E59">
        <f t="shared" si="1"/>
        <v>19</v>
      </c>
    </row>
    <row r="60" spans="1:5">
      <c r="A60">
        <v>2</v>
      </c>
      <c r="C60">
        <f t="shared" si="0"/>
        <v>15</v>
      </c>
      <c r="E60">
        <f t="shared" si="1"/>
        <v>20</v>
      </c>
    </row>
    <row r="61" spans="1:5">
      <c r="A61">
        <v>5</v>
      </c>
      <c r="C61">
        <f t="shared" si="0"/>
        <v>18</v>
      </c>
      <c r="E61">
        <f t="shared" si="1"/>
        <v>20</v>
      </c>
    </row>
    <row r="62" spans="1:5">
      <c r="A62">
        <v>3</v>
      </c>
      <c r="C62">
        <f t="shared" si="0"/>
        <v>15</v>
      </c>
      <c r="E62">
        <f t="shared" si="1"/>
        <v>15</v>
      </c>
    </row>
    <row r="63" spans="1:5">
      <c r="A63">
        <v>5</v>
      </c>
      <c r="C63">
        <f t="shared" si="0"/>
        <v>12</v>
      </c>
      <c r="E63">
        <f t="shared" si="1"/>
        <v>14</v>
      </c>
    </row>
    <row r="64" spans="1:5">
      <c r="A64">
        <v>5</v>
      </c>
      <c r="C64">
        <f t="shared" si="0"/>
        <v>9</v>
      </c>
      <c r="E64">
        <f t="shared" si="1"/>
        <v>11</v>
      </c>
    </row>
    <row r="65" spans="1:5">
      <c r="A65">
        <v>2</v>
      </c>
      <c r="C65">
        <f t="shared" si="0"/>
        <v>6</v>
      </c>
      <c r="E65">
        <f t="shared" si="1"/>
        <v>8</v>
      </c>
    </row>
    <row r="66" spans="1:5">
      <c r="A66">
        <v>0</v>
      </c>
      <c r="C66">
        <f t="shared" si="0"/>
        <v>6</v>
      </c>
      <c r="E66">
        <f t="shared" si="1"/>
        <v>8</v>
      </c>
    </row>
    <row r="67" spans="1:5">
      <c r="A67">
        <v>2</v>
      </c>
      <c r="C67">
        <f t="shared" ref="C67:C101" si="2">SUM(A67:A70)</f>
        <v>8</v>
      </c>
      <c r="E67">
        <f t="shared" ref="E67:E101" si="3">SUM(A67:A71)</f>
        <v>10</v>
      </c>
    </row>
    <row r="68" spans="1:5">
      <c r="A68">
        <v>2</v>
      </c>
      <c r="C68">
        <f t="shared" si="2"/>
        <v>8</v>
      </c>
      <c r="E68">
        <f t="shared" si="3"/>
        <v>9</v>
      </c>
    </row>
    <row r="69" spans="1:5">
      <c r="A69">
        <v>2</v>
      </c>
      <c r="C69">
        <f t="shared" si="2"/>
        <v>7</v>
      </c>
      <c r="E69">
        <f t="shared" si="3"/>
        <v>9</v>
      </c>
    </row>
    <row r="70" spans="1:5">
      <c r="A70">
        <v>2</v>
      </c>
      <c r="C70">
        <f t="shared" si="2"/>
        <v>7</v>
      </c>
      <c r="E70">
        <f t="shared" si="3"/>
        <v>8</v>
      </c>
    </row>
    <row r="71" spans="1:5">
      <c r="A71">
        <v>2</v>
      </c>
      <c r="C71">
        <f t="shared" si="2"/>
        <v>6</v>
      </c>
      <c r="E71">
        <f t="shared" si="3"/>
        <v>7</v>
      </c>
    </row>
    <row r="72" spans="1:5">
      <c r="A72">
        <v>1</v>
      </c>
      <c r="C72">
        <f t="shared" si="2"/>
        <v>5</v>
      </c>
      <c r="E72">
        <f t="shared" si="3"/>
        <v>6</v>
      </c>
    </row>
    <row r="73" spans="1:5">
      <c r="A73">
        <v>2</v>
      </c>
      <c r="C73">
        <f t="shared" si="2"/>
        <v>5</v>
      </c>
      <c r="E73">
        <f t="shared" si="3"/>
        <v>6</v>
      </c>
    </row>
    <row r="74" spans="1:5">
      <c r="A74">
        <v>1</v>
      </c>
      <c r="C74">
        <f t="shared" si="2"/>
        <v>4</v>
      </c>
      <c r="E74">
        <f t="shared" si="3"/>
        <v>6</v>
      </c>
    </row>
    <row r="75" spans="1:5">
      <c r="A75">
        <v>1</v>
      </c>
      <c r="C75">
        <f t="shared" si="2"/>
        <v>5</v>
      </c>
      <c r="E75">
        <f t="shared" si="3"/>
        <v>6</v>
      </c>
    </row>
    <row r="76" spans="1:5">
      <c r="A76">
        <v>1</v>
      </c>
      <c r="C76">
        <f t="shared" si="2"/>
        <v>5</v>
      </c>
      <c r="E76">
        <f t="shared" si="3"/>
        <v>6</v>
      </c>
    </row>
    <row r="77" spans="1:5">
      <c r="A77">
        <v>1</v>
      </c>
      <c r="C77">
        <f t="shared" si="2"/>
        <v>5</v>
      </c>
      <c r="E77">
        <f t="shared" si="3"/>
        <v>7</v>
      </c>
    </row>
    <row r="78" spans="1:5">
      <c r="A78">
        <v>2</v>
      </c>
      <c r="C78">
        <f t="shared" si="2"/>
        <v>6</v>
      </c>
      <c r="E78">
        <f t="shared" si="3"/>
        <v>7</v>
      </c>
    </row>
    <row r="79" spans="1:5">
      <c r="A79">
        <v>1</v>
      </c>
      <c r="C79">
        <f t="shared" si="2"/>
        <v>5</v>
      </c>
      <c r="E79">
        <f t="shared" si="3"/>
        <v>5</v>
      </c>
    </row>
    <row r="80" spans="1:5">
      <c r="A80">
        <v>1</v>
      </c>
      <c r="C80">
        <f t="shared" si="2"/>
        <v>4</v>
      </c>
      <c r="E80">
        <f t="shared" si="3"/>
        <v>4</v>
      </c>
    </row>
    <row r="81" spans="1:5">
      <c r="A81">
        <v>2</v>
      </c>
      <c r="C81">
        <f t="shared" si="2"/>
        <v>3</v>
      </c>
      <c r="E81">
        <f t="shared" si="3"/>
        <v>4</v>
      </c>
    </row>
    <row r="82" spans="1:5">
      <c r="A82">
        <v>1</v>
      </c>
      <c r="C82">
        <f t="shared" si="2"/>
        <v>2</v>
      </c>
      <c r="E82">
        <f t="shared" si="3"/>
        <v>2</v>
      </c>
    </row>
    <row r="83" spans="1:5">
      <c r="A83">
        <v>0</v>
      </c>
      <c r="C83">
        <f t="shared" si="2"/>
        <v>1</v>
      </c>
      <c r="E83">
        <f t="shared" si="3"/>
        <v>2</v>
      </c>
    </row>
    <row r="84" spans="1:5">
      <c r="A84">
        <v>0</v>
      </c>
      <c r="C84">
        <f t="shared" si="2"/>
        <v>2</v>
      </c>
      <c r="E84">
        <f t="shared" si="3"/>
        <v>4</v>
      </c>
    </row>
    <row r="85" spans="1:5">
      <c r="A85">
        <v>1</v>
      </c>
      <c r="C85">
        <f t="shared" si="2"/>
        <v>4</v>
      </c>
      <c r="E85">
        <f t="shared" si="3"/>
        <v>6</v>
      </c>
    </row>
    <row r="86" spans="1:5">
      <c r="A86">
        <v>0</v>
      </c>
      <c r="C86">
        <f t="shared" si="2"/>
        <v>5</v>
      </c>
      <c r="E86">
        <f t="shared" si="3"/>
        <v>6</v>
      </c>
    </row>
    <row r="87" spans="1:5">
      <c r="A87">
        <v>1</v>
      </c>
      <c r="C87">
        <f t="shared" si="2"/>
        <v>6</v>
      </c>
      <c r="E87">
        <f t="shared" si="3"/>
        <v>6</v>
      </c>
    </row>
    <row r="88" spans="1:5">
      <c r="A88">
        <v>2</v>
      </c>
      <c r="C88">
        <f t="shared" si="2"/>
        <v>5</v>
      </c>
      <c r="E88">
        <f t="shared" si="3"/>
        <v>5</v>
      </c>
    </row>
    <row r="89" spans="1:5">
      <c r="A89">
        <v>2</v>
      </c>
      <c r="C89">
        <f t="shared" si="2"/>
        <v>3</v>
      </c>
      <c r="E89">
        <f t="shared" si="3"/>
        <v>4</v>
      </c>
    </row>
    <row r="90" spans="1:5">
      <c r="A90">
        <v>1</v>
      </c>
      <c r="C90">
        <f t="shared" si="2"/>
        <v>2</v>
      </c>
      <c r="E90">
        <f t="shared" si="3"/>
        <v>2</v>
      </c>
    </row>
    <row r="91" spans="1:5">
      <c r="A91">
        <v>0</v>
      </c>
      <c r="C91">
        <f t="shared" si="2"/>
        <v>1</v>
      </c>
      <c r="E91">
        <f t="shared" si="3"/>
        <v>1</v>
      </c>
    </row>
    <row r="92" spans="1:5">
      <c r="A92">
        <v>0</v>
      </c>
      <c r="C92">
        <f t="shared" si="2"/>
        <v>1</v>
      </c>
      <c r="E92">
        <f t="shared" si="3"/>
        <v>1</v>
      </c>
    </row>
    <row r="93" spans="1:5">
      <c r="A93">
        <v>1</v>
      </c>
      <c r="C93">
        <f t="shared" si="2"/>
        <v>1</v>
      </c>
      <c r="E93">
        <f t="shared" si="3"/>
        <v>2</v>
      </c>
    </row>
    <row r="94" spans="1:5">
      <c r="A94">
        <v>0</v>
      </c>
      <c r="C94">
        <f t="shared" si="2"/>
        <v>1</v>
      </c>
      <c r="E94">
        <f t="shared" si="3"/>
        <v>1</v>
      </c>
    </row>
    <row r="95" spans="1:5">
      <c r="A95">
        <v>0</v>
      </c>
      <c r="C95">
        <f t="shared" si="2"/>
        <v>1</v>
      </c>
      <c r="E95">
        <f t="shared" si="3"/>
        <v>2</v>
      </c>
    </row>
    <row r="96" spans="1:5">
      <c r="A96">
        <v>0</v>
      </c>
      <c r="C96">
        <f t="shared" si="2"/>
        <v>2</v>
      </c>
      <c r="E96">
        <f t="shared" si="3"/>
        <v>2</v>
      </c>
    </row>
    <row r="97" spans="1:5">
      <c r="A97">
        <v>1</v>
      </c>
      <c r="C97">
        <f t="shared" si="2"/>
        <v>2</v>
      </c>
      <c r="E97">
        <f t="shared" si="3"/>
        <v>6</v>
      </c>
    </row>
    <row r="98" spans="1:5">
      <c r="A98">
        <v>0</v>
      </c>
      <c r="C98">
        <f t="shared" si="2"/>
        <v>5</v>
      </c>
      <c r="E98">
        <f t="shared" si="3"/>
        <v>305</v>
      </c>
    </row>
    <row r="99" spans="1:5">
      <c r="A99">
        <v>1</v>
      </c>
      <c r="C99">
        <f t="shared" si="2"/>
        <v>305</v>
      </c>
      <c r="E99">
        <f t="shared" si="3"/>
        <v>305</v>
      </c>
    </row>
    <row r="100" spans="1:5">
      <c r="A100">
        <v>0</v>
      </c>
      <c r="C100">
        <f t="shared" si="2"/>
        <v>304</v>
      </c>
      <c r="E100">
        <f t="shared" si="3"/>
        <v>304</v>
      </c>
    </row>
    <row r="101" spans="1:5">
      <c r="A101">
        <v>4</v>
      </c>
      <c r="C101">
        <f t="shared" si="2"/>
        <v>304</v>
      </c>
      <c r="E101">
        <f t="shared" si="3"/>
        <v>304</v>
      </c>
    </row>
    <row r="102" spans="1:5">
      <c r="A102">
        <v>300</v>
      </c>
    </row>
    <row r="105" spans="1:5">
      <c r="A105" t="s">
        <v>24</v>
      </c>
    </row>
    <row r="106" spans="1:5">
      <c r="A106">
        <v>14</v>
      </c>
    </row>
    <row r="107" spans="1:5">
      <c r="A107">
        <v>7</v>
      </c>
    </row>
    <row r="108" spans="1:5">
      <c r="A108">
        <v>35</v>
      </c>
    </row>
    <row r="109" spans="1:5">
      <c r="A109">
        <v>32</v>
      </c>
    </row>
    <row r="110" spans="1:5">
      <c r="A110">
        <v>26</v>
      </c>
    </row>
    <row r="111" spans="1:5">
      <c r="A111">
        <v>21</v>
      </c>
    </row>
    <row r="112" spans="1:5">
      <c r="A112">
        <v>15</v>
      </c>
    </row>
    <row r="113" spans="1:1">
      <c r="A113">
        <v>17</v>
      </c>
    </row>
    <row r="114" spans="1:1">
      <c r="A114">
        <v>133</v>
      </c>
    </row>
    <row r="117" spans="1:1">
      <c r="A117">
        <v>298</v>
      </c>
    </row>
    <row r="118" spans="1:1">
      <c r="A118">
        <v>24.496644295302012</v>
      </c>
    </row>
    <row r="119" spans="1:1">
      <c r="A119">
        <v>37.919463087248324</v>
      </c>
    </row>
    <row r="120" spans="1:1">
      <c r="A120">
        <v>37.583892617449663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G2" sqref="G2"/>
    </sheetView>
  </sheetViews>
  <sheetFormatPr defaultRowHeight="15"/>
  <sheetData>
    <row r="1" spans="1:2">
      <c r="A1" s="10" t="s">
        <v>73</v>
      </c>
      <c r="B1" s="10" t="s">
        <v>75</v>
      </c>
    </row>
    <row r="2" spans="1:2">
      <c r="A2" s="7">
        <v>15</v>
      </c>
      <c r="B2" s="8">
        <v>78</v>
      </c>
    </row>
    <row r="3" spans="1:2">
      <c r="A3" s="7">
        <v>22.5</v>
      </c>
      <c r="B3" s="8">
        <v>36</v>
      </c>
    </row>
    <row r="4" spans="1:2">
      <c r="A4" s="7">
        <v>30</v>
      </c>
      <c r="B4" s="8">
        <v>20</v>
      </c>
    </row>
    <row r="5" spans="1:2">
      <c r="A5" s="7">
        <v>37.5</v>
      </c>
      <c r="B5" s="8">
        <v>22</v>
      </c>
    </row>
    <row r="6" spans="1:2">
      <c r="A6" s="7">
        <v>45</v>
      </c>
      <c r="B6" s="8">
        <v>19</v>
      </c>
    </row>
    <row r="7" spans="1:2">
      <c r="A7" s="7">
        <v>60</v>
      </c>
      <c r="B7" s="8">
        <v>49</v>
      </c>
    </row>
    <row r="8" spans="1:2">
      <c r="A8" s="7">
        <v>75</v>
      </c>
      <c r="B8" s="8">
        <v>36</v>
      </c>
    </row>
    <row r="9" spans="1:2">
      <c r="A9" s="7">
        <v>100</v>
      </c>
      <c r="B9" s="8">
        <v>28</v>
      </c>
    </row>
    <row r="10" spans="1:2" ht="15.75" thickBot="1">
      <c r="A10" s="9" t="s">
        <v>74</v>
      </c>
      <c r="B10" s="9">
        <v>7</v>
      </c>
    </row>
  </sheetData>
  <sortState ref="A2:A9">
    <sortCondition ref="A2"/>
  </sortState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>
      <selection activeCell="L21" sqref="L21"/>
    </sheetView>
  </sheetViews>
  <sheetFormatPr defaultRowHeight="15"/>
  <sheetData>
    <row r="1" spans="1:2">
      <c r="A1" s="10" t="s">
        <v>76</v>
      </c>
      <c r="B1" s="10" t="s">
        <v>75</v>
      </c>
    </row>
    <row r="2" spans="1:2">
      <c r="A2" s="7">
        <v>7.5</v>
      </c>
      <c r="B2" s="8">
        <v>18</v>
      </c>
    </row>
    <row r="3" spans="1:2">
      <c r="A3" s="7">
        <v>15</v>
      </c>
      <c r="B3" s="8">
        <v>60</v>
      </c>
    </row>
    <row r="4" spans="1:2">
      <c r="A4" s="7">
        <v>22.5</v>
      </c>
      <c r="B4" s="8">
        <v>36</v>
      </c>
    </row>
    <row r="5" spans="1:2">
      <c r="A5" s="7">
        <v>30</v>
      </c>
      <c r="B5" s="8">
        <v>20</v>
      </c>
    </row>
    <row r="6" spans="1:2">
      <c r="A6" s="7">
        <v>37.5</v>
      </c>
      <c r="B6" s="8">
        <v>22</v>
      </c>
    </row>
    <row r="7" spans="1:2">
      <c r="A7" s="7">
        <v>45</v>
      </c>
      <c r="B7" s="8">
        <v>19</v>
      </c>
    </row>
    <row r="8" spans="1:2">
      <c r="A8" s="7">
        <v>60</v>
      </c>
      <c r="B8" s="8">
        <v>49</v>
      </c>
    </row>
    <row r="9" spans="1:2">
      <c r="A9" s="7">
        <v>75</v>
      </c>
      <c r="B9" s="8">
        <v>36</v>
      </c>
    </row>
    <row r="10" spans="1:2">
      <c r="A10" s="7">
        <v>100</v>
      </c>
      <c r="B10" s="8">
        <v>28</v>
      </c>
    </row>
    <row r="11" spans="1:2" ht="15.75" thickBot="1">
      <c r="A11" s="9" t="s">
        <v>74</v>
      </c>
      <c r="B11" s="9">
        <v>7</v>
      </c>
    </row>
  </sheetData>
  <sortState ref="A2:A10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/>
  <dimension ref="A1:B300"/>
  <sheetViews>
    <sheetView topLeftCell="A2" workbookViewId="0">
      <selection activeCell="E12" sqref="E12"/>
    </sheetView>
  </sheetViews>
  <sheetFormatPr defaultRowHeight="15"/>
  <sheetData>
    <row r="1" spans="1:2">
      <c r="B1" t="s">
        <v>76</v>
      </c>
    </row>
    <row r="2" spans="1:2">
      <c r="A2">
        <v>0</v>
      </c>
      <c r="B2">
        <v>7.5</v>
      </c>
    </row>
    <row r="3" spans="1:2">
      <c r="A3">
        <v>0.5</v>
      </c>
      <c r="B3">
        <v>15</v>
      </c>
    </row>
    <row r="4" spans="1:2">
      <c r="A4">
        <v>1.2999999999999972</v>
      </c>
      <c r="B4">
        <v>22.5</v>
      </c>
    </row>
    <row r="5" spans="1:2">
      <c r="A5">
        <v>2.9000000000000057</v>
      </c>
      <c r="B5">
        <v>30</v>
      </c>
    </row>
    <row r="6" spans="1:2">
      <c r="A6">
        <v>3.3999999999999915</v>
      </c>
      <c r="B6">
        <v>37.5</v>
      </c>
    </row>
    <row r="7" spans="1:2">
      <c r="A7">
        <v>3.7999999999999972</v>
      </c>
      <c r="B7">
        <v>45</v>
      </c>
    </row>
    <row r="8" spans="1:2">
      <c r="A8">
        <v>4.5999999999999943</v>
      </c>
      <c r="B8">
        <v>60</v>
      </c>
    </row>
    <row r="9" spans="1:2">
      <c r="A9">
        <v>4.7000000000000028</v>
      </c>
      <c r="B9">
        <v>75</v>
      </c>
    </row>
    <row r="10" spans="1:2">
      <c r="A10">
        <v>5</v>
      </c>
      <c r="B10">
        <v>100</v>
      </c>
    </row>
    <row r="11" spans="1:2">
      <c r="A11">
        <v>5.1999999999999886</v>
      </c>
    </row>
    <row r="12" spans="1:2">
      <c r="A12">
        <v>5.5</v>
      </c>
    </row>
    <row r="13" spans="1:2">
      <c r="A13">
        <v>6.1999999999999886</v>
      </c>
    </row>
    <row r="14" spans="1:2">
      <c r="A14">
        <v>6.2000000000000028</v>
      </c>
    </row>
    <row r="15" spans="1:2">
      <c r="A15">
        <v>6.5</v>
      </c>
    </row>
    <row r="16" spans="1:2">
      <c r="A16">
        <v>7</v>
      </c>
    </row>
    <row r="17" spans="1:1">
      <c r="A17">
        <v>7.0999999999999943</v>
      </c>
    </row>
    <row r="18" spans="1:1">
      <c r="A18">
        <v>7.0999999999999943</v>
      </c>
    </row>
    <row r="19" spans="1:1">
      <c r="A19">
        <v>7.1999999999999886</v>
      </c>
    </row>
    <row r="20" spans="1:1">
      <c r="A20">
        <v>7.4000000000000057</v>
      </c>
    </row>
    <row r="21" spans="1:1">
      <c r="A21">
        <v>7.7999999999999972</v>
      </c>
    </row>
    <row r="22" spans="1:1">
      <c r="A22">
        <v>7.7999999999999972</v>
      </c>
    </row>
    <row r="23" spans="1:1">
      <c r="A23">
        <v>7.7999999999999972</v>
      </c>
    </row>
    <row r="24" spans="1:1">
      <c r="A24">
        <v>8</v>
      </c>
    </row>
    <row r="25" spans="1:1">
      <c r="A25">
        <v>8</v>
      </c>
    </row>
    <row r="26" spans="1:1">
      <c r="A26">
        <v>8.1000000000000085</v>
      </c>
    </row>
    <row r="27" spans="1:1">
      <c r="A27">
        <v>8.1000000000000085</v>
      </c>
    </row>
    <row r="28" spans="1:1">
      <c r="A28">
        <v>8.7999999999999972</v>
      </c>
    </row>
    <row r="29" spans="1:1">
      <c r="A29">
        <v>8.8000000000000114</v>
      </c>
    </row>
    <row r="30" spans="1:1">
      <c r="A30">
        <v>8.8999999999999915</v>
      </c>
    </row>
    <row r="31" spans="1:1">
      <c r="A31">
        <v>9.0999999999999943</v>
      </c>
    </row>
    <row r="32" spans="1:1">
      <c r="A32">
        <v>9.1999999999999886</v>
      </c>
    </row>
    <row r="33" spans="1:1">
      <c r="A33">
        <v>9.2000000000000028</v>
      </c>
    </row>
    <row r="34" spans="1:1">
      <c r="A34">
        <v>9.2000000000000028</v>
      </c>
    </row>
    <row r="35" spans="1:1">
      <c r="A35">
        <v>9.3999999999999915</v>
      </c>
    </row>
    <row r="36" spans="1:1">
      <c r="A36">
        <v>9.5</v>
      </c>
    </row>
    <row r="37" spans="1:1">
      <c r="A37">
        <v>9.5999999999999943</v>
      </c>
    </row>
    <row r="38" spans="1:1">
      <c r="A38">
        <v>9.7000000000000028</v>
      </c>
    </row>
    <row r="39" spans="1:1">
      <c r="A39">
        <v>9.7999999999999972</v>
      </c>
    </row>
    <row r="40" spans="1:1">
      <c r="A40">
        <v>10.200000000000003</v>
      </c>
    </row>
    <row r="41" spans="1:1">
      <c r="A41">
        <v>10.299999999999997</v>
      </c>
    </row>
    <row r="42" spans="1:1">
      <c r="A42">
        <v>10.400000000000006</v>
      </c>
    </row>
    <row r="43" spans="1:1">
      <c r="A43">
        <v>10.5</v>
      </c>
    </row>
    <row r="44" spans="1:1">
      <c r="A44">
        <v>10.599999999999994</v>
      </c>
    </row>
    <row r="45" spans="1:1">
      <c r="A45">
        <v>10.599999999999994</v>
      </c>
    </row>
    <row r="46" spans="1:1">
      <c r="A46">
        <v>10.600000000000009</v>
      </c>
    </row>
    <row r="47" spans="1:1">
      <c r="A47">
        <v>10.600000000000009</v>
      </c>
    </row>
    <row r="48" spans="1:1">
      <c r="A48">
        <v>10.799999999999997</v>
      </c>
    </row>
    <row r="49" spans="1:1">
      <c r="A49">
        <v>10.900000000000006</v>
      </c>
    </row>
    <row r="50" spans="1:1">
      <c r="A50">
        <v>11</v>
      </c>
    </row>
    <row r="51" spans="1:1">
      <c r="A51">
        <v>11.099999999999994</v>
      </c>
    </row>
    <row r="52" spans="1:1">
      <c r="A52">
        <v>11.200000000000003</v>
      </c>
    </row>
    <row r="53" spans="1:1">
      <c r="A53">
        <v>11.200000000000003</v>
      </c>
    </row>
    <row r="54" spans="1:1">
      <c r="A54">
        <v>11.300000000000011</v>
      </c>
    </row>
    <row r="55" spans="1:1">
      <c r="A55">
        <v>11.300000000000011</v>
      </c>
    </row>
    <row r="56" spans="1:1">
      <c r="A56">
        <v>11.300000000000011</v>
      </c>
    </row>
    <row r="57" spans="1:1">
      <c r="A57">
        <v>11.700000000000003</v>
      </c>
    </row>
    <row r="58" spans="1:1">
      <c r="A58">
        <v>12</v>
      </c>
    </row>
    <row r="59" spans="1:1">
      <c r="A59">
        <v>12.099999999999994</v>
      </c>
    </row>
    <row r="60" spans="1:1">
      <c r="A60">
        <v>12.5</v>
      </c>
    </row>
    <row r="61" spans="1:1">
      <c r="A61">
        <v>12.5</v>
      </c>
    </row>
    <row r="62" spans="1:1">
      <c r="A62">
        <v>12.599999999999994</v>
      </c>
    </row>
    <row r="63" spans="1:1">
      <c r="A63">
        <v>12.599999999999994</v>
      </c>
    </row>
    <row r="64" spans="1:1">
      <c r="A64">
        <v>12.600000000000009</v>
      </c>
    </row>
    <row r="65" spans="1:1">
      <c r="A65">
        <v>12.700000000000003</v>
      </c>
    </row>
    <row r="66" spans="1:1">
      <c r="A66">
        <v>13</v>
      </c>
    </row>
    <row r="67" spans="1:1">
      <c r="A67">
        <v>13.099999999999994</v>
      </c>
    </row>
    <row r="68" spans="1:1">
      <c r="A68">
        <v>13.299999999999997</v>
      </c>
    </row>
    <row r="69" spans="1:1">
      <c r="A69">
        <v>13.399999999999991</v>
      </c>
    </row>
    <row r="70" spans="1:1">
      <c r="A70">
        <v>13.400000000000006</v>
      </c>
    </row>
    <row r="71" spans="1:1">
      <c r="A71">
        <v>13.400000000000006</v>
      </c>
    </row>
    <row r="72" spans="1:1">
      <c r="A72">
        <v>13.5</v>
      </c>
    </row>
    <row r="73" spans="1:1">
      <c r="A73">
        <v>13.5</v>
      </c>
    </row>
    <row r="74" spans="1:1">
      <c r="A74">
        <v>13.700000000000003</v>
      </c>
    </row>
    <row r="75" spans="1:1">
      <c r="A75">
        <v>14</v>
      </c>
    </row>
    <row r="76" spans="1:1">
      <c r="A76">
        <v>14.5</v>
      </c>
    </row>
    <row r="77" spans="1:1">
      <c r="A77">
        <v>14.5</v>
      </c>
    </row>
    <row r="78" spans="1:1">
      <c r="A78">
        <v>14.700000000000003</v>
      </c>
    </row>
    <row r="79" spans="1:1">
      <c r="A79">
        <v>14.700000000000003</v>
      </c>
    </row>
    <row r="80" spans="1:1">
      <c r="A80">
        <v>14.900000000000006</v>
      </c>
    </row>
    <row r="81" spans="1:1">
      <c r="A81">
        <v>15.200000000000003</v>
      </c>
    </row>
    <row r="82" spans="1:1">
      <c r="A82">
        <v>15.600000000000009</v>
      </c>
    </row>
    <row r="83" spans="1:1">
      <c r="A83">
        <v>15.799999999999997</v>
      </c>
    </row>
    <row r="84" spans="1:1">
      <c r="A84">
        <v>16</v>
      </c>
    </row>
    <row r="85" spans="1:1">
      <c r="A85">
        <v>16.099999999999994</v>
      </c>
    </row>
    <row r="86" spans="1:1">
      <c r="A86">
        <v>16.099999999999994</v>
      </c>
    </row>
    <row r="87" spans="1:1">
      <c r="A87">
        <v>16.399999999999991</v>
      </c>
    </row>
    <row r="88" spans="1:1">
      <c r="A88">
        <v>16.800000000000011</v>
      </c>
    </row>
    <row r="89" spans="1:1">
      <c r="A89">
        <v>17</v>
      </c>
    </row>
    <row r="90" spans="1:1">
      <c r="A90">
        <v>17.200000000000003</v>
      </c>
    </row>
    <row r="91" spans="1:1">
      <c r="A91">
        <v>17.5</v>
      </c>
    </row>
    <row r="92" spans="1:1">
      <c r="A92">
        <v>17.900000000000006</v>
      </c>
    </row>
    <row r="93" spans="1:1">
      <c r="A93">
        <v>18.299999999999997</v>
      </c>
    </row>
    <row r="94" spans="1:1">
      <c r="A94">
        <v>18.300000000000011</v>
      </c>
    </row>
    <row r="95" spans="1:1">
      <c r="A95">
        <v>18.5</v>
      </c>
    </row>
    <row r="96" spans="1:1">
      <c r="A96">
        <v>19</v>
      </c>
    </row>
    <row r="97" spans="1:1">
      <c r="A97">
        <v>19.099999999999994</v>
      </c>
    </row>
    <row r="98" spans="1:1">
      <c r="A98">
        <v>19.100000000000009</v>
      </c>
    </row>
    <row r="99" spans="1:1">
      <c r="A99">
        <v>19.599999999999994</v>
      </c>
    </row>
    <row r="100" spans="1:1">
      <c r="A100">
        <v>19.599999999999994</v>
      </c>
    </row>
    <row r="101" spans="1:1">
      <c r="A101">
        <v>19.700000000000003</v>
      </c>
    </row>
    <row r="102" spans="1:1">
      <c r="A102">
        <v>19.899999999999991</v>
      </c>
    </row>
    <row r="103" spans="1:1">
      <c r="A103">
        <v>19.900000000000006</v>
      </c>
    </row>
    <row r="104" spans="1:1">
      <c r="A104">
        <v>20.099999999999994</v>
      </c>
    </row>
    <row r="105" spans="1:1">
      <c r="A105">
        <v>20.299999999999997</v>
      </c>
    </row>
    <row r="106" spans="1:1">
      <c r="A106">
        <v>20.400000000000006</v>
      </c>
    </row>
    <row r="107" spans="1:1">
      <c r="A107">
        <v>20.400000000000006</v>
      </c>
    </row>
    <row r="108" spans="1:1">
      <c r="A108">
        <v>20.5</v>
      </c>
    </row>
    <row r="109" spans="1:1">
      <c r="A109">
        <v>20.599999999999994</v>
      </c>
    </row>
    <row r="110" spans="1:1">
      <c r="A110">
        <v>21.099999999999994</v>
      </c>
    </row>
    <row r="111" spans="1:1">
      <c r="A111">
        <v>21.299999999999997</v>
      </c>
    </row>
    <row r="112" spans="1:1">
      <c r="A112">
        <v>21.399999999999991</v>
      </c>
    </row>
    <row r="113" spans="1:1">
      <c r="A113">
        <v>21.799999999999997</v>
      </c>
    </row>
    <row r="114" spans="1:1">
      <c r="A114">
        <v>21.899999999999991</v>
      </c>
    </row>
    <row r="115" spans="1:1">
      <c r="A115">
        <v>21.900000000000006</v>
      </c>
    </row>
    <row r="116" spans="1:1">
      <c r="A116">
        <v>22.100000000000009</v>
      </c>
    </row>
    <row r="117" spans="1:1">
      <c r="A117">
        <v>22.599999999999994</v>
      </c>
    </row>
    <row r="118" spans="1:1">
      <c r="A118">
        <v>23.099999999999994</v>
      </c>
    </row>
    <row r="119" spans="1:1">
      <c r="A119">
        <v>23.100000000000009</v>
      </c>
    </row>
    <row r="120" spans="1:1">
      <c r="A120">
        <v>23.299999999999997</v>
      </c>
    </row>
    <row r="121" spans="1:1">
      <c r="A121">
        <v>23.599999999999994</v>
      </c>
    </row>
    <row r="122" spans="1:1">
      <c r="A122">
        <v>23.700000000000003</v>
      </c>
    </row>
    <row r="123" spans="1:1">
      <c r="A123">
        <v>24.200000000000003</v>
      </c>
    </row>
    <row r="124" spans="1:1">
      <c r="A124">
        <v>25</v>
      </c>
    </row>
    <row r="125" spans="1:1">
      <c r="A125">
        <v>25.299999999999997</v>
      </c>
    </row>
    <row r="126" spans="1:1">
      <c r="A126">
        <v>25.400000000000006</v>
      </c>
    </row>
    <row r="127" spans="1:1">
      <c r="A127">
        <v>25.900000000000006</v>
      </c>
    </row>
    <row r="128" spans="1:1">
      <c r="A128">
        <v>26.299999999999997</v>
      </c>
    </row>
    <row r="129" spans="1:1">
      <c r="A129">
        <v>26.600000000000009</v>
      </c>
    </row>
    <row r="130" spans="1:1">
      <c r="A130">
        <v>27</v>
      </c>
    </row>
    <row r="131" spans="1:1">
      <c r="A131">
        <v>27.099999999999994</v>
      </c>
    </row>
    <row r="132" spans="1:1">
      <c r="A132">
        <v>27.900000000000006</v>
      </c>
    </row>
    <row r="133" spans="1:1">
      <c r="A133">
        <v>28.600000000000009</v>
      </c>
    </row>
    <row r="134" spans="1:1">
      <c r="A134">
        <v>28.600000000000009</v>
      </c>
    </row>
    <row r="135" spans="1:1">
      <c r="A135">
        <v>29.199999999999989</v>
      </c>
    </row>
    <row r="136" spans="1:1">
      <c r="A136">
        <v>29.899999999999991</v>
      </c>
    </row>
    <row r="137" spans="1:1">
      <c r="A137">
        <v>30.499999999999993</v>
      </c>
    </row>
    <row r="138" spans="1:1">
      <c r="A138">
        <v>30.5</v>
      </c>
    </row>
    <row r="139" spans="1:1">
      <c r="A139">
        <v>31</v>
      </c>
    </row>
    <row r="140" spans="1:1">
      <c r="A140">
        <v>31.200000000000003</v>
      </c>
    </row>
    <row r="141" spans="1:1">
      <c r="A141">
        <v>32.700000000000003</v>
      </c>
    </row>
    <row r="142" spans="1:1">
      <c r="A142">
        <v>32.700000000000003</v>
      </c>
    </row>
    <row r="143" spans="1:1">
      <c r="A143">
        <v>32.800000000000011</v>
      </c>
    </row>
    <row r="144" spans="1:1">
      <c r="A144">
        <v>33.700000000000003</v>
      </c>
    </row>
    <row r="145" spans="1:1">
      <c r="A145">
        <v>33.799999999999997</v>
      </c>
    </row>
    <row r="146" spans="1:1">
      <c r="A146">
        <v>34</v>
      </c>
    </row>
    <row r="147" spans="1:1">
      <c r="A147">
        <v>34.200000000000003</v>
      </c>
    </row>
    <row r="148" spans="1:1">
      <c r="A148">
        <v>34.599999999999994</v>
      </c>
    </row>
    <row r="149" spans="1:1">
      <c r="A149">
        <v>34.799999999999997</v>
      </c>
    </row>
    <row r="150" spans="1:1">
      <c r="A150">
        <v>35</v>
      </c>
    </row>
    <row r="151" spans="1:1">
      <c r="A151">
        <v>35.799999999999997</v>
      </c>
    </row>
    <row r="152" spans="1:1">
      <c r="A152">
        <v>36.5</v>
      </c>
    </row>
    <row r="153" spans="1:1">
      <c r="A153">
        <v>36.599999999999994</v>
      </c>
    </row>
    <row r="154" spans="1:1">
      <c r="A154">
        <v>37</v>
      </c>
    </row>
    <row r="155" spans="1:1">
      <c r="A155">
        <v>37.099999999999994</v>
      </c>
    </row>
    <row r="156" spans="1:1">
      <c r="A156">
        <v>37.200000000000003</v>
      </c>
    </row>
    <row r="157" spans="1:1">
      <c r="A157">
        <v>37.400000000000006</v>
      </c>
    </row>
    <row r="158" spans="1:1">
      <c r="A158">
        <v>37.5</v>
      </c>
    </row>
    <row r="159" spans="1:1">
      <c r="A159">
        <v>37.700000000000003</v>
      </c>
    </row>
    <row r="160" spans="1:1">
      <c r="A160">
        <v>38.099999999999994</v>
      </c>
    </row>
    <row r="161" spans="1:1">
      <c r="A161">
        <v>38.200000000000003</v>
      </c>
    </row>
    <row r="162" spans="1:1">
      <c r="A162">
        <v>38.799999999999997</v>
      </c>
    </row>
    <row r="163" spans="1:1">
      <c r="A163">
        <v>38.800000000000004</v>
      </c>
    </row>
    <row r="164" spans="1:1">
      <c r="A164">
        <v>39.400000000000006</v>
      </c>
    </row>
    <row r="165" spans="1:1">
      <c r="A165">
        <v>41</v>
      </c>
    </row>
    <row r="166" spans="1:1">
      <c r="A166">
        <v>41.100000000000009</v>
      </c>
    </row>
    <row r="167" spans="1:1">
      <c r="A167">
        <v>41.2</v>
      </c>
    </row>
    <row r="168" spans="1:1">
      <c r="A168">
        <v>42.099999999999994</v>
      </c>
    </row>
    <row r="169" spans="1:1">
      <c r="A169">
        <v>42.1</v>
      </c>
    </row>
    <row r="170" spans="1:1">
      <c r="A170">
        <v>42.400000000000006</v>
      </c>
    </row>
    <row r="171" spans="1:1">
      <c r="A171">
        <v>42.9</v>
      </c>
    </row>
    <row r="172" spans="1:1">
      <c r="A172">
        <v>43.2</v>
      </c>
    </row>
    <row r="173" spans="1:1">
      <c r="A173">
        <v>43.900000000000006</v>
      </c>
    </row>
    <row r="174" spans="1:1">
      <c r="A174">
        <v>44.1</v>
      </c>
    </row>
    <row r="175" spans="1:1">
      <c r="A175">
        <v>44.599999999999994</v>
      </c>
    </row>
    <row r="176" spans="1:1">
      <c r="A176">
        <v>44.7</v>
      </c>
    </row>
    <row r="177" spans="1:1">
      <c r="A177">
        <v>44.999999999999993</v>
      </c>
    </row>
    <row r="178" spans="1:1">
      <c r="A178">
        <v>45.4</v>
      </c>
    </row>
    <row r="179" spans="1:1">
      <c r="A179">
        <v>45.4</v>
      </c>
    </row>
    <row r="180" spans="1:1">
      <c r="A180">
        <v>45.5</v>
      </c>
    </row>
    <row r="181" spans="1:1">
      <c r="A181">
        <v>46.5</v>
      </c>
    </row>
    <row r="182" spans="1:1">
      <c r="A182">
        <v>46.599999999999994</v>
      </c>
    </row>
    <row r="183" spans="1:1">
      <c r="A183">
        <v>46.8</v>
      </c>
    </row>
    <row r="184" spans="1:1">
      <c r="A184">
        <v>47.099999999999994</v>
      </c>
    </row>
    <row r="185" spans="1:1">
      <c r="A185">
        <v>47.3</v>
      </c>
    </row>
    <row r="186" spans="1:1">
      <c r="A186">
        <v>47.3</v>
      </c>
    </row>
    <row r="187" spans="1:1">
      <c r="A187">
        <v>47.999999999999993</v>
      </c>
    </row>
    <row r="188" spans="1:1">
      <c r="A188">
        <v>48.3</v>
      </c>
    </row>
    <row r="189" spans="1:1">
      <c r="A189">
        <v>48.8</v>
      </c>
    </row>
    <row r="190" spans="1:1">
      <c r="A190">
        <v>49.099999999999994</v>
      </c>
    </row>
    <row r="191" spans="1:1">
      <c r="A191">
        <v>49.699999999999996</v>
      </c>
    </row>
    <row r="192" spans="1:1">
      <c r="A192">
        <v>49.7</v>
      </c>
    </row>
    <row r="193" spans="1:1">
      <c r="A193">
        <v>49.899999999999991</v>
      </c>
    </row>
    <row r="194" spans="1:1">
      <c r="A194">
        <v>49.999999999999993</v>
      </c>
    </row>
    <row r="195" spans="1:1">
      <c r="A195">
        <v>50.000000000000007</v>
      </c>
    </row>
    <row r="196" spans="1:1">
      <c r="A196">
        <v>50.500000000000007</v>
      </c>
    </row>
    <row r="197" spans="1:1">
      <c r="A197">
        <v>50.8</v>
      </c>
    </row>
    <row r="198" spans="1:1">
      <c r="A198">
        <v>51.400000000000006</v>
      </c>
    </row>
    <row r="199" spans="1:1">
      <c r="A199">
        <v>52.100000000000009</v>
      </c>
    </row>
    <row r="200" spans="1:1">
      <c r="A200">
        <v>52.2</v>
      </c>
    </row>
    <row r="201" spans="1:1">
      <c r="A201">
        <v>52.5</v>
      </c>
    </row>
    <row r="202" spans="1:1">
      <c r="A202">
        <v>52.599999999999994</v>
      </c>
    </row>
    <row r="203" spans="1:1">
      <c r="A203">
        <v>52.999999999999993</v>
      </c>
    </row>
    <row r="204" spans="1:1">
      <c r="A204">
        <v>53.2</v>
      </c>
    </row>
    <row r="205" spans="1:1">
      <c r="A205">
        <v>53.2</v>
      </c>
    </row>
    <row r="206" spans="1:1">
      <c r="A206">
        <v>53.800000000000004</v>
      </c>
    </row>
    <row r="207" spans="1:1">
      <c r="A207">
        <v>54.599999999999994</v>
      </c>
    </row>
    <row r="208" spans="1:1">
      <c r="A208">
        <v>54.9</v>
      </c>
    </row>
    <row r="209" spans="1:1">
      <c r="A209">
        <v>55.699999999999996</v>
      </c>
    </row>
    <row r="210" spans="1:1">
      <c r="A210">
        <v>55.8</v>
      </c>
    </row>
    <row r="211" spans="1:1">
      <c r="A211">
        <v>55.899999999999991</v>
      </c>
    </row>
    <row r="212" spans="1:1">
      <c r="A212">
        <v>55.900000000000006</v>
      </c>
    </row>
    <row r="213" spans="1:1">
      <c r="A213">
        <v>56</v>
      </c>
    </row>
    <row r="214" spans="1:1">
      <c r="A214">
        <v>56.2</v>
      </c>
    </row>
    <row r="215" spans="1:1">
      <c r="A215">
        <v>56.300000000000004</v>
      </c>
    </row>
    <row r="216" spans="1:1">
      <c r="A216">
        <v>56.6</v>
      </c>
    </row>
    <row r="217" spans="1:1">
      <c r="A217">
        <v>57.400000000000006</v>
      </c>
    </row>
    <row r="218" spans="1:1">
      <c r="A218">
        <v>57.6</v>
      </c>
    </row>
    <row r="219" spans="1:1">
      <c r="A219">
        <v>57.6</v>
      </c>
    </row>
    <row r="220" spans="1:1">
      <c r="A220">
        <v>58.2</v>
      </c>
    </row>
    <row r="221" spans="1:1">
      <c r="A221">
        <v>58.4</v>
      </c>
    </row>
    <row r="222" spans="1:1">
      <c r="A222">
        <v>59</v>
      </c>
    </row>
    <row r="223" spans="1:1">
      <c r="A223">
        <v>59.1</v>
      </c>
    </row>
    <row r="224" spans="1:1">
      <c r="A224">
        <v>59.4</v>
      </c>
    </row>
    <row r="225" spans="1:1">
      <c r="A225">
        <v>59.499999999999993</v>
      </c>
    </row>
    <row r="226" spans="1:1">
      <c r="A226">
        <v>59.8</v>
      </c>
    </row>
    <row r="227" spans="1:1">
      <c r="A227">
        <v>60.4</v>
      </c>
    </row>
    <row r="228" spans="1:1">
      <c r="A228">
        <v>60.7</v>
      </c>
    </row>
    <row r="229" spans="1:1">
      <c r="A229">
        <v>60.9</v>
      </c>
    </row>
    <row r="230" spans="1:1">
      <c r="A230">
        <v>61.400000000000006</v>
      </c>
    </row>
    <row r="231" spans="1:1">
      <c r="A231">
        <v>61.8</v>
      </c>
    </row>
    <row r="232" spans="1:1">
      <c r="A232">
        <v>61.900000000000006</v>
      </c>
    </row>
    <row r="233" spans="1:1">
      <c r="A233">
        <v>62.599999999999994</v>
      </c>
    </row>
    <row r="234" spans="1:1">
      <c r="A234">
        <v>62.9</v>
      </c>
    </row>
    <row r="235" spans="1:1">
      <c r="A235">
        <v>63.600000000000009</v>
      </c>
    </row>
    <row r="236" spans="1:1">
      <c r="A236">
        <v>64.099999999999994</v>
      </c>
    </row>
    <row r="237" spans="1:1">
      <c r="A237">
        <v>64.199999999999989</v>
      </c>
    </row>
    <row r="238" spans="1:1">
      <c r="A238">
        <v>64.5</v>
      </c>
    </row>
    <row r="239" spans="1:1">
      <c r="A239">
        <v>64.7</v>
      </c>
    </row>
    <row r="240" spans="1:1">
      <c r="A240">
        <v>64.7</v>
      </c>
    </row>
    <row r="241" spans="1:1">
      <c r="A241">
        <v>65</v>
      </c>
    </row>
    <row r="242" spans="1:1">
      <c r="A242">
        <v>65.5</v>
      </c>
    </row>
    <row r="243" spans="1:1">
      <c r="A243">
        <v>66</v>
      </c>
    </row>
    <row r="244" spans="1:1">
      <c r="A244">
        <v>67</v>
      </c>
    </row>
    <row r="245" spans="1:1">
      <c r="A245">
        <v>67.2</v>
      </c>
    </row>
    <row r="246" spans="1:1">
      <c r="A246">
        <v>67.3</v>
      </c>
    </row>
    <row r="247" spans="1:1">
      <c r="A247">
        <v>67.400000000000006</v>
      </c>
    </row>
    <row r="248" spans="1:1">
      <c r="A248">
        <v>67.5</v>
      </c>
    </row>
    <row r="249" spans="1:1">
      <c r="A249">
        <v>68</v>
      </c>
    </row>
    <row r="250" spans="1:1">
      <c r="A250">
        <v>68.099999999999994</v>
      </c>
    </row>
    <row r="251" spans="1:1">
      <c r="A251">
        <v>68.199999999999989</v>
      </c>
    </row>
    <row r="252" spans="1:1">
      <c r="A252">
        <v>68.3</v>
      </c>
    </row>
    <row r="253" spans="1:1">
      <c r="A253">
        <v>69.2</v>
      </c>
    </row>
    <row r="254" spans="1:1">
      <c r="A254">
        <v>71</v>
      </c>
    </row>
    <row r="255" spans="1:1">
      <c r="A255">
        <v>71.5</v>
      </c>
    </row>
    <row r="256" spans="1:1">
      <c r="A256">
        <v>72.599999999999994</v>
      </c>
    </row>
    <row r="257" spans="1:1">
      <c r="A257">
        <v>72.7</v>
      </c>
    </row>
    <row r="258" spans="1:1">
      <c r="A258">
        <v>73.399999999999991</v>
      </c>
    </row>
    <row r="259" spans="1:1">
      <c r="A259">
        <v>73.599999999999994</v>
      </c>
    </row>
    <row r="260" spans="1:1">
      <c r="A260">
        <v>73.599999999999994</v>
      </c>
    </row>
    <row r="261" spans="1:1">
      <c r="A261">
        <v>74</v>
      </c>
    </row>
    <row r="262" spans="1:1">
      <c r="A262">
        <v>74.099999999999994</v>
      </c>
    </row>
    <row r="263" spans="1:1">
      <c r="A263">
        <v>76.3</v>
      </c>
    </row>
    <row r="264" spans="1:1">
      <c r="A264">
        <v>76.800000000000011</v>
      </c>
    </row>
    <row r="265" spans="1:1">
      <c r="A265">
        <v>77.100000000000009</v>
      </c>
    </row>
    <row r="266" spans="1:1">
      <c r="A266">
        <v>78.2</v>
      </c>
    </row>
    <row r="267" spans="1:1">
      <c r="A267">
        <v>79.3</v>
      </c>
    </row>
    <row r="268" spans="1:1">
      <c r="A268">
        <v>79.400000000000006</v>
      </c>
    </row>
    <row r="269" spans="1:1">
      <c r="A269">
        <v>79.7</v>
      </c>
    </row>
    <row r="270" spans="1:1">
      <c r="A270">
        <v>80.3</v>
      </c>
    </row>
    <row r="271" spans="1:1">
      <c r="A271">
        <v>80.5</v>
      </c>
    </row>
    <row r="272" spans="1:1">
      <c r="A272">
        <v>83.5</v>
      </c>
    </row>
    <row r="273" spans="1:1">
      <c r="A273">
        <v>84.3</v>
      </c>
    </row>
    <row r="274" spans="1:1">
      <c r="A274">
        <v>84.3</v>
      </c>
    </row>
    <row r="275" spans="1:1">
      <c r="A275">
        <v>84.5</v>
      </c>
    </row>
    <row r="276" spans="1:1">
      <c r="A276">
        <v>84.600000000000009</v>
      </c>
    </row>
    <row r="277" spans="1:1">
      <c r="A277">
        <v>85</v>
      </c>
    </row>
    <row r="278" spans="1:1">
      <c r="A278">
        <v>85.6</v>
      </c>
    </row>
    <row r="279" spans="1:1">
      <c r="A279">
        <v>87</v>
      </c>
    </row>
    <row r="280" spans="1:1">
      <c r="A280">
        <v>88.5</v>
      </c>
    </row>
    <row r="281" spans="1:1">
      <c r="A281">
        <v>89.5</v>
      </c>
    </row>
    <row r="282" spans="1:1">
      <c r="A282">
        <v>90.300000000000011</v>
      </c>
    </row>
    <row r="283" spans="1:1">
      <c r="A283">
        <v>91.5</v>
      </c>
    </row>
    <row r="284" spans="1:1">
      <c r="A284">
        <v>91.8</v>
      </c>
    </row>
    <row r="285" spans="1:1">
      <c r="A285">
        <v>92.300000000000011</v>
      </c>
    </row>
    <row r="286" spans="1:1">
      <c r="A286">
        <v>93.7</v>
      </c>
    </row>
    <row r="287" spans="1:1">
      <c r="A287">
        <v>95.4</v>
      </c>
    </row>
    <row r="288" spans="1:1">
      <c r="A288">
        <v>95.4</v>
      </c>
    </row>
    <row r="289" spans="1:1">
      <c r="A289">
        <v>97.3</v>
      </c>
    </row>
    <row r="290" spans="1:1">
      <c r="A290">
        <v>97.8</v>
      </c>
    </row>
    <row r="291" spans="1:1">
      <c r="A291">
        <v>101.8</v>
      </c>
    </row>
    <row r="292" spans="1:1">
      <c r="A292">
        <v>104.9</v>
      </c>
    </row>
    <row r="293" spans="1:1">
      <c r="A293">
        <v>109</v>
      </c>
    </row>
    <row r="294" spans="1:1">
      <c r="A294">
        <v>110.60000000000001</v>
      </c>
    </row>
    <row r="295" spans="1:1">
      <c r="A295">
        <v>110.70000000000002</v>
      </c>
    </row>
    <row r="296" spans="1:1">
      <c r="A296">
        <v>111.8</v>
      </c>
    </row>
    <row r="297" spans="1:1">
      <c r="A297">
        <v>121.7</v>
      </c>
    </row>
    <row r="299" spans="1:1">
      <c r="A299">
        <v>39.447635135135108</v>
      </c>
    </row>
    <row r="300" spans="1:1">
      <c r="A300">
        <v>27.652958179612067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/>
  <dimension ref="A2:E111"/>
  <sheetViews>
    <sheetView workbookViewId="0">
      <selection activeCell="P22" sqref="P22"/>
    </sheetView>
  </sheetViews>
  <sheetFormatPr defaultRowHeight="15"/>
  <sheetData>
    <row r="2" spans="1:5">
      <c r="A2">
        <f>AVERAGE(A8:A107)</f>
        <v>5413.3992424242424</v>
      </c>
      <c r="B2">
        <f t="shared" ref="B2:E2" si="0">AVERAGE(B8:B107)</f>
        <v>4601.0707070707085</v>
      </c>
      <c r="C2">
        <f t="shared" si="0"/>
        <v>1.8888888888888879E-2</v>
      </c>
      <c r="D2">
        <f t="shared" si="0"/>
        <v>7.6051717171717153</v>
      </c>
      <c r="E2">
        <f t="shared" si="0"/>
        <v>101.13333333333333</v>
      </c>
    </row>
    <row r="3" spans="1:5">
      <c r="A3">
        <f>STDEV(A8:A107)</f>
        <v>507.56756197520622</v>
      </c>
      <c r="B3">
        <f t="shared" ref="B3:E3" si="1">STDEV(B8:B107)</f>
        <v>440.73701868956073</v>
      </c>
      <c r="C3">
        <f t="shared" si="1"/>
        <v>2.8171808490950545E-3</v>
      </c>
      <c r="D3">
        <f t="shared" si="1"/>
        <v>2.0389070253367323</v>
      </c>
      <c r="E3">
        <f t="shared" si="1"/>
        <v>10.097049478103385</v>
      </c>
    </row>
    <row r="8" spans="1:5">
      <c r="A8" t="s">
        <v>60</v>
      </c>
      <c r="B8" t="s">
        <v>61</v>
      </c>
      <c r="C8" t="s">
        <v>62</v>
      </c>
      <c r="D8" t="s">
        <v>63</v>
      </c>
      <c r="E8" t="s">
        <v>64</v>
      </c>
    </row>
    <row r="9" spans="1:5">
      <c r="A9">
        <v>6069.6710000000003</v>
      </c>
      <c r="B9">
        <v>4442.3</v>
      </c>
      <c r="C9">
        <v>1.9E-2</v>
      </c>
      <c r="D9">
        <v>7.585</v>
      </c>
      <c r="E9">
        <v>113.5</v>
      </c>
    </row>
    <row r="10" spans="1:5">
      <c r="A10">
        <v>4685.5069999999996</v>
      </c>
      <c r="B10">
        <v>4400.6000000000004</v>
      </c>
      <c r="C10">
        <v>0.02</v>
      </c>
      <c r="D10">
        <v>5.6619999999999999</v>
      </c>
      <c r="E10">
        <v>95.2</v>
      </c>
    </row>
    <row r="11" spans="1:5">
      <c r="A11">
        <v>4898.9939999999997</v>
      </c>
      <c r="B11">
        <v>4812.8999999999996</v>
      </c>
      <c r="C11">
        <v>2.1000000000000001E-2</v>
      </c>
      <c r="D11">
        <v>6.8250000000000002</v>
      </c>
      <c r="E11">
        <v>102.7</v>
      </c>
    </row>
    <row r="12" spans="1:5">
      <c r="A12">
        <v>5723.9380000000001</v>
      </c>
      <c r="B12">
        <v>4287.3</v>
      </c>
      <c r="C12">
        <v>2.1999999999999999E-2</v>
      </c>
      <c r="D12">
        <v>8.69</v>
      </c>
      <c r="E12">
        <v>124.5</v>
      </c>
    </row>
    <row r="13" spans="1:5">
      <c r="A13">
        <v>5638.8370000000004</v>
      </c>
      <c r="B13">
        <v>4796.2</v>
      </c>
      <c r="C13">
        <v>1.6E-2</v>
      </c>
      <c r="D13">
        <v>7.9370000000000003</v>
      </c>
      <c r="E13">
        <v>92.8</v>
      </c>
    </row>
    <row r="14" spans="1:5">
      <c r="A14">
        <v>6792.1639999999998</v>
      </c>
      <c r="B14">
        <v>4783.7</v>
      </c>
      <c r="C14">
        <v>1.4999999999999999E-2</v>
      </c>
      <c r="D14">
        <v>9.7929999999999993</v>
      </c>
      <c r="E14">
        <v>104</v>
      </c>
    </row>
    <row r="15" spans="1:5">
      <c r="A15">
        <v>3920.8209999999999</v>
      </c>
      <c r="B15">
        <v>4204.1000000000004</v>
      </c>
      <c r="C15">
        <v>2.5999999999999999E-2</v>
      </c>
      <c r="D15">
        <v>5.01</v>
      </c>
      <c r="E15">
        <v>103</v>
      </c>
    </row>
    <row r="16" spans="1:5">
      <c r="A16">
        <v>5238.5209999999997</v>
      </c>
      <c r="B16">
        <v>4331.5</v>
      </c>
      <c r="C16">
        <v>2.5000000000000001E-2</v>
      </c>
      <c r="D16">
        <v>7.87</v>
      </c>
      <c r="E16">
        <v>131.5</v>
      </c>
    </row>
    <row r="17" spans="1:5">
      <c r="A17">
        <v>6266.3119999999999</v>
      </c>
      <c r="B17">
        <v>4876.6000000000004</v>
      </c>
      <c r="C17">
        <v>1.6E-2</v>
      </c>
      <c r="D17">
        <v>8.2189999999999994</v>
      </c>
      <c r="E17">
        <v>98.3</v>
      </c>
    </row>
    <row r="18" spans="1:5">
      <c r="A18">
        <v>5224.34</v>
      </c>
      <c r="B18">
        <v>4175.2</v>
      </c>
      <c r="C18">
        <v>1.7999999999999999E-2</v>
      </c>
      <c r="D18">
        <v>6.2</v>
      </c>
      <c r="E18">
        <v>93.8</v>
      </c>
    </row>
    <row r="19" spans="1:5">
      <c r="A19">
        <v>5886.3429999999998</v>
      </c>
      <c r="B19">
        <v>4897.3999999999996</v>
      </c>
      <c r="C19">
        <v>1.7000000000000001E-2</v>
      </c>
      <c r="D19">
        <v>8.6199999999999992</v>
      </c>
      <c r="E19">
        <v>101</v>
      </c>
    </row>
    <row r="20" spans="1:5">
      <c r="A20">
        <v>5533.8959999999997</v>
      </c>
      <c r="B20">
        <v>4308.8</v>
      </c>
      <c r="C20">
        <v>1.7000000000000001E-2</v>
      </c>
      <c r="D20">
        <v>6.375</v>
      </c>
      <c r="E20">
        <v>92.2</v>
      </c>
    </row>
    <row r="21" spans="1:5">
      <c r="A21">
        <v>5661.8010000000004</v>
      </c>
      <c r="B21">
        <v>4316.8</v>
      </c>
      <c r="C21">
        <v>0.02</v>
      </c>
      <c r="D21">
        <v>6.282</v>
      </c>
      <c r="E21">
        <v>110.5</v>
      </c>
    </row>
    <row r="22" spans="1:5">
      <c r="A22">
        <v>5378.47</v>
      </c>
      <c r="B22">
        <v>4580.8</v>
      </c>
      <c r="C22">
        <v>1.7000000000000001E-2</v>
      </c>
      <c r="D22">
        <v>6.508</v>
      </c>
      <c r="E22">
        <v>89.9</v>
      </c>
    </row>
    <row r="23" spans="1:5">
      <c r="A23">
        <v>5305.4679999999998</v>
      </c>
      <c r="B23">
        <v>4200.1000000000004</v>
      </c>
      <c r="C23">
        <v>2.1000000000000001E-2</v>
      </c>
      <c r="D23">
        <v>6.1749999999999998</v>
      </c>
      <c r="E23">
        <v>110.6</v>
      </c>
    </row>
    <row r="24" spans="1:5">
      <c r="A24">
        <v>6103.43</v>
      </c>
      <c r="B24">
        <v>5058</v>
      </c>
      <c r="C24">
        <v>1.7999999999999999E-2</v>
      </c>
      <c r="D24">
        <v>9.6349999999999998</v>
      </c>
      <c r="E24">
        <v>107.3</v>
      </c>
    </row>
    <row r="25" spans="1:5">
      <c r="A25">
        <v>4550.4949999999999</v>
      </c>
      <c r="B25">
        <v>4695.2</v>
      </c>
      <c r="C25">
        <v>2.3E-2</v>
      </c>
      <c r="D25">
        <v>6.5540000000000003</v>
      </c>
      <c r="E25">
        <v>104.5</v>
      </c>
    </row>
    <row r="26" spans="1:5">
      <c r="A26">
        <v>4770.4870000000001</v>
      </c>
      <c r="B26">
        <v>4505.5</v>
      </c>
      <c r="C26">
        <v>2.3E-2</v>
      </c>
      <c r="D26">
        <v>6.28</v>
      </c>
      <c r="E26">
        <v>109.5</v>
      </c>
    </row>
    <row r="27" spans="1:5">
      <c r="A27">
        <v>5616.058</v>
      </c>
      <c r="B27">
        <v>4636.2</v>
      </c>
      <c r="C27">
        <v>1.7000000000000001E-2</v>
      </c>
      <c r="D27">
        <v>7.8479999999999999</v>
      </c>
      <c r="E27">
        <v>95.9</v>
      </c>
    </row>
    <row r="28" spans="1:5">
      <c r="A28">
        <v>5930.7359999999999</v>
      </c>
      <c r="B28">
        <v>4395.5</v>
      </c>
      <c r="C28">
        <v>1.7000000000000001E-2</v>
      </c>
      <c r="D28">
        <v>7.0229999999999997</v>
      </c>
      <c r="E28">
        <v>101.3</v>
      </c>
    </row>
    <row r="29" spans="1:5">
      <c r="A29">
        <v>4611.5510000000004</v>
      </c>
      <c r="B29">
        <v>3825.5</v>
      </c>
      <c r="C29">
        <v>2.9000000000000001E-2</v>
      </c>
      <c r="D29">
        <v>6.923</v>
      </c>
      <c r="E29">
        <v>134.6</v>
      </c>
    </row>
    <row r="30" spans="1:5">
      <c r="A30">
        <v>6262.357</v>
      </c>
      <c r="B30">
        <v>4433.8999999999996</v>
      </c>
      <c r="C30">
        <v>1.7000000000000001E-2</v>
      </c>
      <c r="D30">
        <v>7.6779999999999999</v>
      </c>
      <c r="E30">
        <v>105</v>
      </c>
    </row>
    <row r="31" spans="1:5">
      <c r="A31">
        <v>5638.0230000000001</v>
      </c>
      <c r="B31">
        <v>4544.3</v>
      </c>
      <c r="C31">
        <v>1.7999999999999999E-2</v>
      </c>
      <c r="D31">
        <v>7.0720000000000001</v>
      </c>
      <c r="E31">
        <v>103.9</v>
      </c>
    </row>
    <row r="32" spans="1:5">
      <c r="A32">
        <v>5910.0460000000003</v>
      </c>
      <c r="B32">
        <v>4665.2</v>
      </c>
      <c r="C32">
        <v>1.7000000000000001E-2</v>
      </c>
      <c r="D32">
        <v>7.3470000000000004</v>
      </c>
      <c r="E32">
        <v>100</v>
      </c>
    </row>
    <row r="33" spans="1:5">
      <c r="A33">
        <v>4549.2340000000004</v>
      </c>
      <c r="B33">
        <v>4435.3999999999996</v>
      </c>
      <c r="C33">
        <v>2.4E-2</v>
      </c>
      <c r="D33">
        <v>6.5780000000000003</v>
      </c>
      <c r="E33">
        <v>110</v>
      </c>
    </row>
    <row r="34" spans="1:5">
      <c r="A34">
        <v>5371.9449999999997</v>
      </c>
      <c r="B34">
        <v>4457.8999999999996</v>
      </c>
      <c r="C34">
        <v>1.7000000000000001E-2</v>
      </c>
      <c r="D34">
        <v>7.7939999999999996</v>
      </c>
      <c r="E34">
        <v>90.2</v>
      </c>
    </row>
    <row r="35" spans="1:5">
      <c r="A35">
        <v>5396.3459999999995</v>
      </c>
      <c r="B35">
        <v>4407.1000000000004</v>
      </c>
      <c r="C35">
        <v>2.1000000000000001E-2</v>
      </c>
      <c r="D35">
        <v>7.3239999999999998</v>
      </c>
      <c r="E35">
        <v>111.5</v>
      </c>
    </row>
    <row r="36" spans="1:5">
      <c r="A36">
        <v>5034.2809999999999</v>
      </c>
      <c r="B36">
        <v>4198.3</v>
      </c>
      <c r="C36">
        <v>0.02</v>
      </c>
      <c r="D36">
        <v>5.6859999999999999</v>
      </c>
      <c r="E36">
        <v>102.8</v>
      </c>
    </row>
    <row r="37" spans="1:5">
      <c r="A37">
        <v>4414.5780000000004</v>
      </c>
      <c r="B37">
        <v>4304.3999999999996</v>
      </c>
      <c r="C37">
        <v>2.3E-2</v>
      </c>
      <c r="D37">
        <v>5.6520000000000001</v>
      </c>
      <c r="E37">
        <v>103.5</v>
      </c>
    </row>
    <row r="38" spans="1:5">
      <c r="A38">
        <v>5938.8090000000002</v>
      </c>
      <c r="B38">
        <v>4530.2</v>
      </c>
      <c r="C38">
        <v>2.1000000000000001E-2</v>
      </c>
      <c r="D38">
        <v>7.7329999999999997</v>
      </c>
      <c r="E38">
        <v>123.6</v>
      </c>
    </row>
    <row r="39" spans="1:5">
      <c r="A39">
        <v>5311.0649999999996</v>
      </c>
      <c r="B39">
        <v>4426.5</v>
      </c>
      <c r="C39">
        <v>1.7000000000000001E-2</v>
      </c>
      <c r="D39">
        <v>7.3620000000000001</v>
      </c>
      <c r="E39">
        <v>89.8</v>
      </c>
    </row>
    <row r="40" spans="1:5">
      <c r="A40">
        <v>5245.3329999999996</v>
      </c>
      <c r="B40">
        <v>4340</v>
      </c>
      <c r="C40">
        <v>1.7999999999999999E-2</v>
      </c>
      <c r="D40">
        <v>6.0620000000000003</v>
      </c>
      <c r="E40">
        <v>95.6</v>
      </c>
    </row>
    <row r="41" spans="1:5">
      <c r="A41">
        <v>5115.7740000000003</v>
      </c>
      <c r="B41">
        <v>4372.5</v>
      </c>
      <c r="C41">
        <v>1.9E-2</v>
      </c>
      <c r="D41">
        <v>6.258</v>
      </c>
      <c r="E41">
        <v>96.6</v>
      </c>
    </row>
    <row r="42" spans="1:5">
      <c r="A42">
        <v>5844.3810000000003</v>
      </c>
      <c r="B42">
        <v>4974.7</v>
      </c>
      <c r="C42">
        <v>1.6E-2</v>
      </c>
      <c r="D42">
        <v>8.4570000000000007</v>
      </c>
      <c r="E42">
        <v>94.6</v>
      </c>
    </row>
    <row r="43" spans="1:5">
      <c r="A43">
        <v>5005.3029999999999</v>
      </c>
      <c r="B43">
        <v>4615.5</v>
      </c>
      <c r="C43">
        <v>0.02</v>
      </c>
      <c r="D43">
        <v>5.7409999999999997</v>
      </c>
      <c r="E43">
        <v>98.1</v>
      </c>
    </row>
    <row r="44" spans="1:5">
      <c r="A44">
        <v>4977.9520000000002</v>
      </c>
      <c r="B44">
        <v>4596.8999999999996</v>
      </c>
      <c r="C44">
        <v>2.3E-2</v>
      </c>
      <c r="D44">
        <v>6.9669999999999996</v>
      </c>
      <c r="E44">
        <v>113.9</v>
      </c>
    </row>
    <row r="45" spans="1:5">
      <c r="A45">
        <v>5328.19</v>
      </c>
      <c r="B45">
        <v>4492.8</v>
      </c>
      <c r="C45">
        <v>1.7999999999999999E-2</v>
      </c>
      <c r="D45">
        <v>6.8419999999999996</v>
      </c>
      <c r="E45">
        <v>93.9</v>
      </c>
    </row>
    <row r="46" spans="1:5">
      <c r="A46">
        <v>5153.9989999999998</v>
      </c>
      <c r="B46">
        <v>4675.5</v>
      </c>
      <c r="C46">
        <v>0.02</v>
      </c>
      <c r="D46">
        <v>7.8339999999999996</v>
      </c>
      <c r="E46">
        <v>100.5</v>
      </c>
    </row>
    <row r="47" spans="1:5">
      <c r="A47">
        <v>5176.0309999999999</v>
      </c>
      <c r="B47">
        <v>4587.3999999999996</v>
      </c>
      <c r="C47">
        <v>1.7999999999999999E-2</v>
      </c>
      <c r="D47">
        <v>6.6529999999999996</v>
      </c>
      <c r="E47">
        <v>95.4</v>
      </c>
    </row>
    <row r="48" spans="1:5">
      <c r="A48">
        <v>5786.3879999999999</v>
      </c>
      <c r="B48">
        <v>4578.8999999999996</v>
      </c>
      <c r="C48">
        <v>1.7000000000000001E-2</v>
      </c>
      <c r="D48">
        <v>7.4260000000000002</v>
      </c>
      <c r="E48">
        <v>96.9</v>
      </c>
    </row>
    <row r="49" spans="1:5">
      <c r="A49">
        <v>5939.402</v>
      </c>
      <c r="B49">
        <v>4543.2</v>
      </c>
      <c r="C49">
        <v>1.7000000000000001E-2</v>
      </c>
      <c r="D49">
        <v>8.3710000000000004</v>
      </c>
      <c r="E49">
        <v>100.7</v>
      </c>
    </row>
    <row r="50" spans="1:5">
      <c r="A50">
        <v>5328.7460000000001</v>
      </c>
      <c r="B50">
        <v>4741.1000000000004</v>
      </c>
      <c r="C50">
        <v>1.7999999999999999E-2</v>
      </c>
      <c r="D50">
        <v>7.2169999999999996</v>
      </c>
      <c r="E50">
        <v>95.3</v>
      </c>
    </row>
    <row r="51" spans="1:5">
      <c r="A51">
        <v>5326.8789999999999</v>
      </c>
      <c r="B51">
        <v>4927.3</v>
      </c>
      <c r="C51">
        <v>1.7000000000000001E-2</v>
      </c>
      <c r="D51">
        <v>8.4540000000000006</v>
      </c>
      <c r="E51">
        <v>88.8</v>
      </c>
    </row>
    <row r="52" spans="1:5">
      <c r="A52">
        <v>5910.3959999999997</v>
      </c>
      <c r="B52">
        <v>4358.3</v>
      </c>
      <c r="C52">
        <v>1.6E-2</v>
      </c>
      <c r="D52">
        <v>6.9420000000000002</v>
      </c>
      <c r="E52">
        <v>95.5</v>
      </c>
    </row>
    <row r="53" spans="1:5">
      <c r="A53">
        <v>5464.915</v>
      </c>
      <c r="B53">
        <v>4557.3999999999996</v>
      </c>
      <c r="C53">
        <v>1.7000000000000001E-2</v>
      </c>
      <c r="D53">
        <v>6.992</v>
      </c>
      <c r="E53">
        <v>95.1</v>
      </c>
    </row>
    <row r="54" spans="1:5">
      <c r="A54">
        <v>5113.3050000000003</v>
      </c>
      <c r="B54">
        <v>4343.5</v>
      </c>
      <c r="C54">
        <v>2.5000000000000001E-2</v>
      </c>
      <c r="D54">
        <v>7.3449999999999998</v>
      </c>
      <c r="E54">
        <v>129.6</v>
      </c>
    </row>
    <row r="55" spans="1:5">
      <c r="A55">
        <v>5334.3519999999999</v>
      </c>
      <c r="B55">
        <v>4320.1000000000004</v>
      </c>
      <c r="C55">
        <v>1.7999999999999999E-2</v>
      </c>
      <c r="D55">
        <v>6.7510000000000003</v>
      </c>
      <c r="E55">
        <v>96.1</v>
      </c>
    </row>
    <row r="56" spans="1:5">
      <c r="A56">
        <v>5047.384</v>
      </c>
      <c r="B56">
        <v>4837.7</v>
      </c>
      <c r="C56">
        <v>1.7999999999999999E-2</v>
      </c>
      <c r="D56">
        <v>7.34</v>
      </c>
      <c r="E56">
        <v>90</v>
      </c>
    </row>
    <row r="57" spans="1:5">
      <c r="A57">
        <v>5885.8050000000003</v>
      </c>
      <c r="B57">
        <v>4871.1000000000004</v>
      </c>
      <c r="C57">
        <v>1.9E-2</v>
      </c>
      <c r="D57">
        <v>7.9889999999999999</v>
      </c>
      <c r="E57">
        <v>112.6</v>
      </c>
    </row>
    <row r="58" spans="1:5">
      <c r="A58">
        <v>5332.3320000000003</v>
      </c>
      <c r="B58">
        <v>4351.8</v>
      </c>
      <c r="C58">
        <v>1.7999999999999999E-2</v>
      </c>
      <c r="D58">
        <v>8.6940000000000008</v>
      </c>
      <c r="E58">
        <v>95.7</v>
      </c>
    </row>
    <row r="59" spans="1:5">
      <c r="A59">
        <v>5714.5420000000004</v>
      </c>
      <c r="B59">
        <v>4913.5</v>
      </c>
      <c r="C59">
        <v>1.7000000000000001E-2</v>
      </c>
      <c r="D59">
        <v>9.7810000000000006</v>
      </c>
      <c r="E59">
        <v>98.1</v>
      </c>
    </row>
    <row r="60" spans="1:5">
      <c r="A60">
        <v>5540.0959999999995</v>
      </c>
      <c r="B60">
        <v>5296.2</v>
      </c>
      <c r="C60">
        <v>1.7000000000000001E-2</v>
      </c>
      <c r="D60">
        <v>9.3170000000000002</v>
      </c>
      <c r="E60">
        <v>91.4</v>
      </c>
    </row>
    <row r="61" spans="1:5">
      <c r="A61">
        <v>5767.8739999999998</v>
      </c>
      <c r="B61">
        <v>4884.7</v>
      </c>
      <c r="C61">
        <v>1.7000000000000001E-2</v>
      </c>
      <c r="D61">
        <v>7.8419999999999996</v>
      </c>
      <c r="E61">
        <v>100.1</v>
      </c>
    </row>
    <row r="62" spans="1:5">
      <c r="A62">
        <v>5875.8860000000004</v>
      </c>
      <c r="B62">
        <v>4496.7</v>
      </c>
      <c r="C62">
        <v>1.6E-2</v>
      </c>
      <c r="D62">
        <v>7.9980000000000002</v>
      </c>
      <c r="E62">
        <v>96.4</v>
      </c>
    </row>
    <row r="63" spans="1:5">
      <c r="A63">
        <v>5023.7240000000002</v>
      </c>
      <c r="B63">
        <v>4667.8</v>
      </c>
      <c r="C63">
        <v>2.3E-2</v>
      </c>
      <c r="D63">
        <v>6.532</v>
      </c>
      <c r="E63">
        <v>113.9</v>
      </c>
    </row>
    <row r="64" spans="1:5">
      <c r="A64">
        <v>5275.8760000000002</v>
      </c>
      <c r="B64">
        <v>4399.2</v>
      </c>
      <c r="C64">
        <v>2.1000000000000001E-2</v>
      </c>
      <c r="D64">
        <v>6.26</v>
      </c>
      <c r="E64">
        <v>110.1</v>
      </c>
    </row>
    <row r="65" spans="1:5">
      <c r="A65">
        <v>6121.0150000000003</v>
      </c>
      <c r="B65">
        <v>4807.7</v>
      </c>
      <c r="C65">
        <v>1.6E-2</v>
      </c>
      <c r="D65">
        <v>7.9379999999999997</v>
      </c>
      <c r="E65">
        <v>97.5</v>
      </c>
    </row>
    <row r="66" spans="1:5">
      <c r="A66">
        <v>4519.3950000000004</v>
      </c>
      <c r="B66">
        <v>4181.3</v>
      </c>
      <c r="C66">
        <v>2.3E-2</v>
      </c>
      <c r="D66">
        <v>6.28</v>
      </c>
      <c r="E66">
        <v>104.1</v>
      </c>
    </row>
    <row r="67" spans="1:5">
      <c r="A67">
        <v>4919.5609999999997</v>
      </c>
      <c r="B67">
        <v>4117.1000000000004</v>
      </c>
      <c r="C67">
        <v>1.7000000000000001E-2</v>
      </c>
      <c r="D67">
        <v>5.6840000000000002</v>
      </c>
      <c r="E67">
        <v>85.2</v>
      </c>
    </row>
    <row r="68" spans="1:5">
      <c r="A68">
        <v>5901.1509999999998</v>
      </c>
      <c r="B68">
        <v>4059.5</v>
      </c>
      <c r="C68">
        <v>1.7999999999999999E-2</v>
      </c>
      <c r="D68">
        <v>8.157</v>
      </c>
      <c r="E68">
        <v>104.1</v>
      </c>
    </row>
    <row r="69" spans="1:5">
      <c r="A69">
        <v>5779.0789999999997</v>
      </c>
      <c r="B69">
        <v>4562.5</v>
      </c>
      <c r="C69">
        <v>1.9E-2</v>
      </c>
      <c r="D69">
        <v>8.5719999999999992</v>
      </c>
      <c r="E69">
        <v>108.2</v>
      </c>
    </row>
    <row r="70" spans="1:5">
      <c r="A70">
        <v>5408.192</v>
      </c>
      <c r="B70">
        <v>4497.3</v>
      </c>
      <c r="C70">
        <v>1.9E-2</v>
      </c>
      <c r="D70">
        <v>6.8869999999999996</v>
      </c>
      <c r="E70">
        <v>102.6</v>
      </c>
    </row>
    <row r="71" spans="1:5">
      <c r="A71">
        <v>4793.8270000000002</v>
      </c>
      <c r="B71">
        <v>4554.8999999999996</v>
      </c>
      <c r="C71">
        <v>2.1999999999999999E-2</v>
      </c>
      <c r="D71">
        <v>7.048</v>
      </c>
      <c r="E71">
        <v>106.3</v>
      </c>
    </row>
    <row r="72" spans="1:5">
      <c r="A72">
        <v>5521.4629999999997</v>
      </c>
      <c r="B72">
        <v>5810.8</v>
      </c>
      <c r="C72">
        <v>1.7000000000000001E-2</v>
      </c>
      <c r="D72">
        <v>10.125</v>
      </c>
      <c r="E72">
        <v>92.4</v>
      </c>
    </row>
    <row r="73" spans="1:5">
      <c r="A73">
        <v>5844.6509999999998</v>
      </c>
      <c r="B73">
        <v>7458.4</v>
      </c>
      <c r="C73">
        <v>1.2999999999999999E-2</v>
      </c>
      <c r="D73">
        <v>23.922000000000001</v>
      </c>
      <c r="E73">
        <v>75.8</v>
      </c>
    </row>
    <row r="74" spans="1:5">
      <c r="A74">
        <v>5366.5959999999995</v>
      </c>
      <c r="B74">
        <v>5223.1000000000004</v>
      </c>
      <c r="C74">
        <v>1.7999999999999999E-2</v>
      </c>
      <c r="D74">
        <v>9.7129999999999992</v>
      </c>
      <c r="E74">
        <v>94</v>
      </c>
    </row>
    <row r="75" spans="1:5">
      <c r="A75">
        <v>5511.5569999999998</v>
      </c>
      <c r="B75">
        <v>4685.1000000000004</v>
      </c>
      <c r="C75">
        <v>1.7000000000000001E-2</v>
      </c>
      <c r="D75">
        <v>7.4720000000000004</v>
      </c>
      <c r="E75">
        <v>95.6</v>
      </c>
    </row>
    <row r="76" spans="1:5">
      <c r="A76">
        <v>5822.21</v>
      </c>
      <c r="B76">
        <v>4379.2</v>
      </c>
      <c r="C76">
        <v>1.7999999999999999E-2</v>
      </c>
      <c r="D76">
        <v>8.1379999999999999</v>
      </c>
      <c r="E76">
        <v>106.4</v>
      </c>
    </row>
    <row r="77" spans="1:5">
      <c r="A77">
        <v>5231.643</v>
      </c>
      <c r="B77">
        <v>4878</v>
      </c>
      <c r="C77">
        <v>1.9E-2</v>
      </c>
      <c r="D77">
        <v>8.3569999999999993</v>
      </c>
      <c r="E77">
        <v>98.8</v>
      </c>
    </row>
    <row r="78" spans="1:5">
      <c r="A78">
        <v>5819.3850000000002</v>
      </c>
      <c r="B78">
        <v>4911.5</v>
      </c>
      <c r="C78">
        <v>1.7999999999999999E-2</v>
      </c>
      <c r="D78">
        <v>8.9039999999999999</v>
      </c>
      <c r="E78">
        <v>102.3</v>
      </c>
    </row>
    <row r="79" spans="1:5">
      <c r="A79">
        <v>5786.0990000000002</v>
      </c>
      <c r="B79">
        <v>4681.5</v>
      </c>
      <c r="C79">
        <v>1.7000000000000001E-2</v>
      </c>
      <c r="D79">
        <v>7.8540000000000001</v>
      </c>
      <c r="E79">
        <v>100.2</v>
      </c>
    </row>
    <row r="80" spans="1:5">
      <c r="A80">
        <v>4400.1629999999996</v>
      </c>
      <c r="B80">
        <v>4120.1000000000004</v>
      </c>
      <c r="C80">
        <v>2.1999999999999999E-2</v>
      </c>
      <c r="D80">
        <v>5.44</v>
      </c>
      <c r="E80">
        <v>96.9</v>
      </c>
    </row>
    <row r="81" spans="1:5">
      <c r="A81">
        <v>5193.5259999999998</v>
      </c>
      <c r="B81">
        <v>4701.3999999999996</v>
      </c>
      <c r="C81">
        <v>1.7999999999999999E-2</v>
      </c>
      <c r="D81">
        <v>8.9870000000000001</v>
      </c>
      <c r="E81">
        <v>91.3</v>
      </c>
    </row>
    <row r="82" spans="1:5">
      <c r="A82">
        <v>5831.4449999999997</v>
      </c>
      <c r="B82">
        <v>4897.8</v>
      </c>
      <c r="C82">
        <v>1.7999999999999999E-2</v>
      </c>
      <c r="D82">
        <v>8.2569999999999997</v>
      </c>
      <c r="E82">
        <v>105.4</v>
      </c>
    </row>
    <row r="83" spans="1:5">
      <c r="A83">
        <v>6198.4809999999998</v>
      </c>
      <c r="B83">
        <v>5819.7</v>
      </c>
      <c r="C83">
        <v>1.4E-2</v>
      </c>
      <c r="D83">
        <v>11.625999999999999</v>
      </c>
      <c r="E83">
        <v>88.5</v>
      </c>
    </row>
    <row r="84" spans="1:5">
      <c r="A84">
        <v>5370.2979999999998</v>
      </c>
      <c r="B84">
        <v>4697.8999999999996</v>
      </c>
      <c r="C84">
        <v>1.7999999999999999E-2</v>
      </c>
      <c r="D84">
        <v>7.3840000000000003</v>
      </c>
      <c r="E84">
        <v>97.3</v>
      </c>
    </row>
    <row r="85" spans="1:5">
      <c r="A85">
        <v>5676.4639999999999</v>
      </c>
      <c r="B85">
        <v>4506.8999999999996</v>
      </c>
      <c r="C85">
        <v>1.6E-2</v>
      </c>
      <c r="D85">
        <v>7.3769999999999998</v>
      </c>
      <c r="E85">
        <v>92</v>
      </c>
    </row>
    <row r="86" spans="1:5">
      <c r="A86">
        <v>5037.6099999999997</v>
      </c>
      <c r="B86">
        <v>4370</v>
      </c>
      <c r="C86">
        <v>2.1000000000000001E-2</v>
      </c>
      <c r="D86">
        <v>6.9379999999999997</v>
      </c>
      <c r="E86">
        <v>105.8</v>
      </c>
    </row>
    <row r="87" spans="1:5">
      <c r="A87">
        <v>5089.2330000000002</v>
      </c>
      <c r="B87">
        <v>4231.7</v>
      </c>
      <c r="C87">
        <v>2.4E-2</v>
      </c>
      <c r="D87">
        <v>7.2640000000000002</v>
      </c>
      <c r="E87">
        <v>119.8</v>
      </c>
    </row>
    <row r="88" spans="1:5">
      <c r="A88">
        <v>5244.6790000000001</v>
      </c>
      <c r="B88">
        <v>4439.7</v>
      </c>
      <c r="C88">
        <v>1.7000000000000001E-2</v>
      </c>
      <c r="D88">
        <v>7.0620000000000003</v>
      </c>
      <c r="E88">
        <v>91.7</v>
      </c>
    </row>
    <row r="89" spans="1:5">
      <c r="A89">
        <v>5632.884</v>
      </c>
      <c r="B89">
        <v>4932.8999999999996</v>
      </c>
      <c r="C89">
        <v>1.9E-2</v>
      </c>
      <c r="D89">
        <v>8.7469999999999999</v>
      </c>
      <c r="E89">
        <v>107.3</v>
      </c>
    </row>
    <row r="90" spans="1:5">
      <c r="A90">
        <v>5253.5450000000001</v>
      </c>
      <c r="B90">
        <v>4469.8</v>
      </c>
      <c r="C90">
        <v>1.7999999999999999E-2</v>
      </c>
      <c r="D90">
        <v>7.194</v>
      </c>
      <c r="E90">
        <v>94.4</v>
      </c>
    </row>
    <row r="91" spans="1:5">
      <c r="A91">
        <v>5330.4250000000002</v>
      </c>
      <c r="B91">
        <v>4648.8</v>
      </c>
      <c r="C91">
        <v>0.02</v>
      </c>
      <c r="D91">
        <v>6.8220000000000001</v>
      </c>
      <c r="E91">
        <v>106</v>
      </c>
    </row>
    <row r="92" spans="1:5">
      <c r="A92">
        <v>5791.866</v>
      </c>
      <c r="B92">
        <v>4384.3</v>
      </c>
      <c r="C92">
        <v>1.7999999999999999E-2</v>
      </c>
      <c r="D92">
        <v>6.9870000000000001</v>
      </c>
      <c r="E92">
        <v>103.6</v>
      </c>
    </row>
    <row r="93" spans="1:5">
      <c r="A93">
        <v>5042.9830000000002</v>
      </c>
      <c r="B93">
        <v>4780.3999999999996</v>
      </c>
      <c r="C93">
        <v>0.02</v>
      </c>
      <c r="D93">
        <v>6.742</v>
      </c>
      <c r="E93">
        <v>101.1</v>
      </c>
    </row>
    <row r="94" spans="1:5">
      <c r="A94">
        <v>5200.7520000000004</v>
      </c>
      <c r="B94">
        <v>4494.7</v>
      </c>
      <c r="C94">
        <v>2.1000000000000001E-2</v>
      </c>
      <c r="D94">
        <v>8.3019999999999996</v>
      </c>
      <c r="E94">
        <v>111</v>
      </c>
    </row>
    <row r="95" spans="1:5">
      <c r="A95">
        <v>5804.8320000000003</v>
      </c>
      <c r="B95">
        <v>4626.6000000000004</v>
      </c>
      <c r="C95">
        <v>1.6E-2</v>
      </c>
      <c r="D95">
        <v>8.5679999999999996</v>
      </c>
      <c r="E95">
        <v>95.2</v>
      </c>
    </row>
    <row r="96" spans="1:5">
      <c r="A96">
        <v>6209.5990000000002</v>
      </c>
      <c r="B96">
        <v>4902.2</v>
      </c>
      <c r="C96">
        <v>1.6E-2</v>
      </c>
      <c r="D96">
        <v>8.3879999999999999</v>
      </c>
      <c r="E96">
        <v>96.9</v>
      </c>
    </row>
    <row r="97" spans="1:5">
      <c r="A97">
        <v>5793.3729999999996</v>
      </c>
      <c r="B97">
        <v>5233.2</v>
      </c>
      <c r="C97">
        <v>1.6E-2</v>
      </c>
      <c r="D97">
        <v>9.8049999999999997</v>
      </c>
      <c r="E97">
        <v>95</v>
      </c>
    </row>
    <row r="98" spans="1:5">
      <c r="A98">
        <v>5798.3890000000001</v>
      </c>
      <c r="B98">
        <v>4384.7</v>
      </c>
      <c r="C98">
        <v>1.9E-2</v>
      </c>
      <c r="D98">
        <v>7.0190000000000001</v>
      </c>
      <c r="E98">
        <v>109</v>
      </c>
    </row>
    <row r="99" spans="1:5">
      <c r="A99">
        <v>5901.7079999999996</v>
      </c>
      <c r="B99">
        <v>4319.3</v>
      </c>
      <c r="C99">
        <v>1.9E-2</v>
      </c>
      <c r="D99">
        <v>7.45</v>
      </c>
      <c r="E99">
        <v>111.4</v>
      </c>
    </row>
    <row r="100" spans="1:5">
      <c r="A100">
        <v>5509.7349999999997</v>
      </c>
      <c r="B100">
        <v>4410.3999999999996</v>
      </c>
      <c r="C100">
        <v>1.6E-2</v>
      </c>
      <c r="D100">
        <v>8.1140000000000008</v>
      </c>
      <c r="E100">
        <v>86.1</v>
      </c>
    </row>
    <row r="101" spans="1:5">
      <c r="A101">
        <v>4588.7529999999997</v>
      </c>
      <c r="B101">
        <v>4257.7</v>
      </c>
      <c r="C101">
        <v>1.7999999999999999E-2</v>
      </c>
      <c r="D101">
        <v>5.6740000000000004</v>
      </c>
      <c r="E101">
        <v>83.8</v>
      </c>
    </row>
    <row r="102" spans="1:5">
      <c r="A102">
        <v>5718.8969999999999</v>
      </c>
      <c r="B102">
        <v>4414.2</v>
      </c>
      <c r="C102">
        <v>1.9E-2</v>
      </c>
      <c r="D102">
        <v>8.1340000000000003</v>
      </c>
      <c r="E102">
        <v>105.8</v>
      </c>
    </row>
    <row r="103" spans="1:5">
      <c r="A103">
        <v>4658.0780000000004</v>
      </c>
      <c r="B103">
        <v>4287.6000000000004</v>
      </c>
      <c r="C103">
        <v>2.1999999999999999E-2</v>
      </c>
      <c r="D103">
        <v>5.8659999999999997</v>
      </c>
      <c r="E103">
        <v>100.9</v>
      </c>
    </row>
    <row r="104" spans="1:5">
      <c r="A104">
        <v>5919.0659999999998</v>
      </c>
      <c r="B104">
        <v>4965.7</v>
      </c>
      <c r="C104">
        <v>1.4999999999999999E-2</v>
      </c>
      <c r="D104">
        <v>7.2389999999999999</v>
      </c>
      <c r="E104">
        <v>89.4</v>
      </c>
    </row>
    <row r="105" spans="1:5">
      <c r="A105">
        <v>4693.1859999999997</v>
      </c>
      <c r="B105">
        <v>4441.7</v>
      </c>
      <c r="C105">
        <v>2.3E-2</v>
      </c>
      <c r="D105">
        <v>6.665</v>
      </c>
      <c r="E105">
        <v>109.8</v>
      </c>
    </row>
    <row r="106" spans="1:5">
      <c r="A106">
        <v>5223.1779999999999</v>
      </c>
      <c r="B106">
        <v>4519.1000000000004</v>
      </c>
      <c r="C106">
        <v>1.7000000000000001E-2</v>
      </c>
      <c r="D106">
        <v>6.2869999999999999</v>
      </c>
      <c r="E106">
        <v>88.1</v>
      </c>
    </row>
    <row r="107" spans="1:5">
      <c r="A107">
        <v>4318.1639999999998</v>
      </c>
      <c r="B107">
        <v>3762.4</v>
      </c>
      <c r="C107">
        <v>2.4E-2</v>
      </c>
      <c r="D107">
        <v>5.218</v>
      </c>
      <c r="E107">
        <v>103.4</v>
      </c>
    </row>
    <row r="108" spans="1:5">
      <c r="A108">
        <v>5019.0680000000002</v>
      </c>
      <c r="B108">
        <v>4266.2</v>
      </c>
      <c r="C108">
        <v>1.9E-2</v>
      </c>
      <c r="D108">
        <v>6.1440000000000001</v>
      </c>
      <c r="E108">
        <v>94.6</v>
      </c>
    </row>
    <row r="109" spans="1:5">
      <c r="A109" t="s">
        <v>60</v>
      </c>
      <c r="B109" t="s">
        <v>61</v>
      </c>
      <c r="C109" t="s">
        <v>62</v>
      </c>
      <c r="D109" t="s">
        <v>63</v>
      </c>
      <c r="E109" t="s">
        <v>64</v>
      </c>
    </row>
    <row r="110" spans="1:5">
      <c r="A110">
        <f t="shared" ref="A110:E110" si="2">AVERAGE(A8:A108)</f>
        <v>5409.4559300000001</v>
      </c>
      <c r="B110">
        <f t="shared" si="2"/>
        <v>4597.7220000000016</v>
      </c>
      <c r="C110">
        <f t="shared" si="2"/>
        <v>1.888999999999999E-2</v>
      </c>
      <c r="D110">
        <f t="shared" si="2"/>
        <v>7.5905599999999982</v>
      </c>
      <c r="E110">
        <f t="shared" si="2"/>
        <v>101.068</v>
      </c>
    </row>
    <row r="111" spans="1:5">
      <c r="A111">
        <f t="shared" ref="A111:E111" si="3">STDEV(A8:A108)</f>
        <v>506.53482629250453</v>
      </c>
      <c r="B111">
        <f t="shared" si="3"/>
        <v>439.78220885828392</v>
      </c>
      <c r="C111">
        <f t="shared" si="3"/>
        <v>2.8029385734376438E-3</v>
      </c>
      <c r="D111">
        <f t="shared" si="3"/>
        <v>2.0338389203522071</v>
      </c>
      <c r="E111">
        <f t="shared" si="3"/>
        <v>10.067147088676709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Sheet4</vt:lpstr>
      <vt:lpstr>Sheet5</vt:lpstr>
      <vt:lpstr>Sheet3</vt:lpstr>
      <vt:lpstr>Calibration</vt:lpstr>
    </vt:vector>
  </TitlesOfParts>
  <Company>University of Mississippi Medical Center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Hester_lab</dc:creator>
  <cp:lastModifiedBy>Hester_lab</cp:lastModifiedBy>
  <cp:lastPrinted>2012-09-11T19:16:36Z</cp:lastPrinted>
  <dcterms:created xsi:type="dcterms:W3CDTF">2012-09-05T16:27:16Z</dcterms:created>
  <dcterms:modified xsi:type="dcterms:W3CDTF">2012-11-13T18:52:49Z</dcterms:modified>
</cp:coreProperties>
</file>