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 PDOC Test Cases" sheetId="1" r:id="rId4"/>
    <sheet state="visible" name="2024 PDOC Output" sheetId="2" r:id="rId5"/>
    <sheet state="visible" name="2023 PDOC Test Cases" sheetId="3" r:id="rId6"/>
    <sheet state="visible" name="WebRas Test Cases" sheetId="4" r:id="rId7"/>
    <sheet state="visible" name="Applicable additions" sheetId="5" r:id="rId8"/>
  </sheets>
  <definedNames>
    <definedName hidden="1" localSheetId="0" name="_xlnm._FilterDatabase">'2024 PDOC Test Cases'!$A$2:$AV$31</definedName>
    <definedName hidden="1" localSheetId="2" name="_xlnm._FilterDatabase">'2023 PDOC Test Cases'!$A$2:$AR$31</definedName>
    <definedName hidden="1" localSheetId="3" name="_xlnm._FilterDatabase">'WebRas Test Cases'!$A$3:$BC$29</definedName>
  </definedNames>
  <calcPr/>
</workbook>
</file>

<file path=xl/sharedStrings.xml><?xml version="1.0" encoding="utf-8"?>
<sst xmlns="http://schemas.openxmlformats.org/spreadsheetml/2006/main" count="2687" uniqueCount="262">
  <si>
    <t>Bonus Section</t>
  </si>
  <si>
    <t>Taxable Benefits Section</t>
  </si>
  <si>
    <t>Employer's Contributions to the Employee's RRSP</t>
  </si>
  <si>
    <t>Employee's Contributions to the RRSP or RPPs or PRPPs</t>
  </si>
  <si>
    <t>Union Dues</t>
  </si>
  <si>
    <t>Test number</t>
  </si>
  <si>
    <t>Type of Calculation</t>
  </si>
  <si>
    <t>Province</t>
  </si>
  <si>
    <t>Pay period frequency</t>
  </si>
  <si>
    <t>Date</t>
  </si>
  <si>
    <t>Salary</t>
  </si>
  <si>
    <t>Vacation pay</t>
  </si>
  <si>
    <t>Bonus? Y/N</t>
  </si>
  <si>
    <t>List</t>
  </si>
  <si>
    <t>Quebec Pension Plan</t>
  </si>
  <si>
    <t>Member of Clergy</t>
  </si>
  <si>
    <t>Total Current Bonus Payable</t>
  </si>
  <si>
    <t>RRSP, RPP, PRPP, union dues, and other deduction amounts from current bonus</t>
  </si>
  <si>
    <t>Previous bonus(es)</t>
  </si>
  <si>
    <t>RRSP, RPP, PRPP, Union Dues, and other deductions amounts from previous bonus(es) and retroactive payment(s)</t>
  </si>
  <si>
    <t>Deductions for CPP/QPP additional contributions deducted from previous bonus(es) and retroactive payment(s)</t>
  </si>
  <si>
    <t>Cash, insurable for EI</t>
  </si>
  <si>
    <t>Non-Cash, Insurable for EI</t>
  </si>
  <si>
    <t>Non-cash, not insurable for EI</t>
  </si>
  <si>
    <t>Contribution</t>
  </si>
  <si>
    <t>Employee cannot withdrawal amounts</t>
  </si>
  <si>
    <t>EE's Cont. to RRSP</t>
  </si>
  <si>
    <t>EE's Cont. to RPP</t>
  </si>
  <si>
    <t>EE's Cont. to PRPP</t>
  </si>
  <si>
    <t>In 2023, the employer deducted CPP/QPP contributions before transferring employee into Quebec</t>
  </si>
  <si>
    <t>Federal Claim amount</t>
  </si>
  <si>
    <t>Additional Tax Deductions</t>
  </si>
  <si>
    <t>Provincial Claim Amount</t>
  </si>
  <si>
    <t>Pensionable earnings YTD</t>
  </si>
  <si>
    <t>CPP contributions YTD</t>
  </si>
  <si>
    <t>Second additional CPP contributions deducted YTD</t>
  </si>
  <si>
    <t>QPP contributions YTD</t>
  </si>
  <si>
    <t>Second additional QPP contributions deducted YTD</t>
  </si>
  <si>
    <t>Insurable Earnings YTD</t>
  </si>
  <si>
    <t>EI Premium YTD</t>
  </si>
  <si>
    <t>EI Premium Rate</t>
  </si>
  <si>
    <t># Pay Periods in Year</t>
  </si>
  <si>
    <t># Periods Paid (TOTAL)</t>
  </si>
  <si>
    <t># Periods Paid Before transferring EE in/out of Quebec</t>
  </si>
  <si>
    <t>First day of the Year</t>
  </si>
  <si>
    <t>Alberta</t>
  </si>
  <si>
    <t>Weekly</t>
  </si>
  <si>
    <t>No</t>
  </si>
  <si>
    <t>(empty)</t>
  </si>
  <si>
    <t>No selection</t>
  </si>
  <si>
    <t>British Columbia</t>
  </si>
  <si>
    <t>Bi-Weekly</t>
  </si>
  <si>
    <t>Taxable benefits and allowances provided to your employee (such as parking, cell phone use, Internet use, employee training)</t>
  </si>
  <si>
    <t>Manitoba</t>
  </si>
  <si>
    <t>Semi-Monthly</t>
  </si>
  <si>
    <t>Employer's contributions to the employee's RRSP</t>
  </si>
  <si>
    <t>Checkmark</t>
  </si>
  <si>
    <t>New Brunswick</t>
  </si>
  <si>
    <t>Monthly</t>
  </si>
  <si>
    <t xml:space="preserve">Employee's contributions to RRSPs or RPPs or PRPPs </t>
  </si>
  <si>
    <t>Newfoundland &amp; Labrador</t>
  </si>
  <si>
    <t>Union dues</t>
  </si>
  <si>
    <t>Nova Scotia</t>
  </si>
  <si>
    <t>Ontario</t>
  </si>
  <si>
    <t>Prince Edward Island</t>
  </si>
  <si>
    <t>Yes</t>
  </si>
  <si>
    <t>Saskatchewan</t>
  </si>
  <si>
    <t xml:space="preserve">Northwest Territories </t>
  </si>
  <si>
    <t>Nunavut</t>
  </si>
  <si>
    <t>Yukon</t>
  </si>
  <si>
    <t>No Checkmark</t>
  </si>
  <si>
    <t>Quebec</t>
  </si>
  <si>
    <t>calculation if adding more test cases</t>
  </si>
  <si>
    <t>Test</t>
  </si>
  <si>
    <t>Employee's name</t>
  </si>
  <si>
    <t>Employer's name</t>
  </si>
  <si>
    <t>Date the employee is paid (YYYY-MM-DD)</t>
  </si>
  <si>
    <t>Province of employment</t>
  </si>
  <si>
    <t>Federal amount from TD1</t>
  </si>
  <si>
    <t>Provincial amount from TD1</t>
  </si>
  <si>
    <t>Salary or wages income</t>
  </si>
  <si>
    <t>Taxable benefit paid in cash</t>
  </si>
  <si>
    <t>Total cash income</t>
  </si>
  <si>
    <t>Federal tax deduction</t>
  </si>
  <si>
    <t>Provincial tax deduction</t>
  </si>
  <si>
    <t>Additional tax deduction</t>
  </si>
  <si>
    <t>Total tax deductions on income</t>
  </si>
  <si>
    <t>Amounts deducted at source</t>
  </si>
  <si>
    <t>Adjustment to net amount</t>
  </si>
  <si>
    <t>Total current bonus payable</t>
  </si>
  <si>
    <t>Federal tax deduction on bonus</t>
  </si>
  <si>
    <t>Provincial tax deduction on bonus</t>
  </si>
  <si>
    <t>Total tax deductions on bonus</t>
  </si>
  <si>
    <t>Amounts deducted from current bonus</t>
  </si>
  <si>
    <t>Total retroactive pay increase</t>
  </si>
  <si>
    <t>Federal tax deduction on retroactive pay</t>
  </si>
  <si>
    <t>Provincial tax deduction on retroactive pay</t>
  </si>
  <si>
    <t>Total tax deductions on retroactive pay</t>
  </si>
  <si>
    <t>Amounts deducted from retro</t>
  </si>
  <si>
    <t>CPP deduction</t>
  </si>
  <si>
    <t>CPP2 deduction</t>
  </si>
  <si>
    <t>QPP deduction</t>
  </si>
  <si>
    <t>QPP2 deduction</t>
  </si>
  <si>
    <t>EI deduction</t>
  </si>
  <si>
    <t>Total deductions</t>
  </si>
  <si>
    <t>Net amount</t>
  </si>
  <si>
    <t>Employer's Contribution to Employee's RRSP in cash</t>
  </si>
  <si>
    <t>Clergy Housing Allowance</t>
  </si>
  <si>
    <t>Clergy Housing Allowance - Utilities</t>
  </si>
  <si>
    <t>Non-cash, insurable for EI</t>
  </si>
  <si>
    <t>Employer's Contribution to Employee's RRSP (Non-cash)</t>
  </si>
  <si>
    <t>Clergy Housing Benefit</t>
  </si>
  <si>
    <t>Clergy Housing Benefit - Utilities</t>
  </si>
  <si>
    <t>Tips and gratuities</t>
  </si>
  <si>
    <t>Employee contribution to RPP</t>
  </si>
  <si>
    <t>Employee contribution to RRSP</t>
  </si>
  <si>
    <t>Employee contribution to PRPP</t>
  </si>
  <si>
    <t>Alimony or Maintenance Payments</t>
  </si>
  <si>
    <t>Other amounts approved by a tax services office</t>
  </si>
  <si>
    <t>Annual deduction for living in a prescribed zone</t>
  </si>
  <si>
    <t>Deductions for CPP additional contribution (F5)</t>
  </si>
  <si>
    <t>Taxable income for the pay period</t>
  </si>
  <si>
    <t>Pensionable earnings for the pay period</t>
  </si>
  <si>
    <t>Insurable earnings for the pay period</t>
  </si>
  <si>
    <t>Pensionable earnings - Year-to-Date Amounts - Inputted Value</t>
  </si>
  <si>
    <t>Pensionable earnings - Year-to-Date Amounts - Total for this Record</t>
  </si>
  <si>
    <t>Pensionable earnings (CPP) - Year-to-Date Amounts - Total for this Record</t>
  </si>
  <si>
    <t>Pensionable earnings (QPP) - Year-to-Date Amounts - Total for this Record</t>
  </si>
  <si>
    <t>CPP contributions - Year-to-Date Amounts - Inputted Value</t>
  </si>
  <si>
    <t>CPP contributions - Year-to-Date Amounts - Total for this Record</t>
  </si>
  <si>
    <t>CPP2 contributions - Year-toDate Amounts - Inputted Value</t>
  </si>
  <si>
    <t>CPP2 contributions - Year-to-Date Amounts - Total for this Record</t>
  </si>
  <si>
    <t>QPP contributions - Year-to-Date Amounts - Inputted Value</t>
  </si>
  <si>
    <t>QPP contributions - Year-to-Date Amounts - Total for this Record</t>
  </si>
  <si>
    <t>QPP2 contributions - Year-to-Date Amounts - Inputted Value</t>
  </si>
  <si>
    <t>QPP2 contributions - Year-to-Date Amounts - Total for this Record</t>
  </si>
  <si>
    <t>Insurable earnings - Year-to-Date Amounts - Inputted Value</t>
  </si>
  <si>
    <t>Insurable earnings - Year-to-Date Amounts - Total for this Record</t>
  </si>
  <si>
    <t>EI premiums - Year-to-Date Amounts - Inputted Value</t>
  </si>
  <si>
    <t>EI premiums - Year-to-Date Amounts - Total for this Record</t>
  </si>
  <si>
    <t>Deductions for CPP additional contributions from non-periodic payments - Year-to-Date Amounts - Inputted Value</t>
  </si>
  <si>
    <t>Deductions for QPP additional contributions from non-periodic payments - Year-to-Date Amounts - Inputted Value</t>
  </si>
  <si>
    <t>Deductions for CPP additional contributions from non-periodic payments - Year-to-Date Amounts - Total for this Record</t>
  </si>
  <si>
    <t>Deductions for QPP additional contributions from non-periodic payments - Year-to-Date Amounts - Total for this Record</t>
  </si>
  <si>
    <t>Employee CPP contributions</t>
  </si>
  <si>
    <t>Employee CPP2 contributions</t>
  </si>
  <si>
    <t>Employer CPP contributions</t>
  </si>
  <si>
    <t>Employer CPP2 contributions</t>
  </si>
  <si>
    <t>Subtotal of Canada Pension Plan</t>
  </si>
  <si>
    <t>Employee QPP contributions</t>
  </si>
  <si>
    <t>Employee QPP2 contributions</t>
  </si>
  <si>
    <t>Employer QPP contributions</t>
  </si>
  <si>
    <t>Employer QPP2 contributions</t>
  </si>
  <si>
    <t>Subtotal of Quebec Pension Plan</t>
  </si>
  <si>
    <t>Employee EI contributions</t>
  </si>
  <si>
    <t>Employer EI contributions</t>
  </si>
  <si>
    <t>Subtotal of Employment Insurance (EI)</t>
  </si>
  <si>
    <t>Tax deductions</t>
  </si>
  <si>
    <t>For this calculation, remit this amount</t>
  </si>
  <si>
    <t>Weekly (52 pay periods a year)</t>
  </si>
  <si>
    <t>N/A</t>
  </si>
  <si>
    <t>Biweekly (26 pay periods a year)</t>
  </si>
  <si>
    <t>Semi-monthly (24 pay periods a year)</t>
  </si>
  <si>
    <t>Monthly (12 pay periods a year)</t>
  </si>
  <si>
    <t>Newfoundland and Labrador</t>
  </si>
  <si>
    <t>73,200.00 (Maximum)</t>
  </si>
  <si>
    <t>3,867.50 (Maximum)</t>
  </si>
  <si>
    <t>188.00 (Maximum)</t>
  </si>
  <si>
    <t>63,200.00 (Maximum)</t>
  </si>
  <si>
    <t>1,049.12 (Maximum)</t>
  </si>
  <si>
    <t>Northwest Territories</t>
  </si>
  <si>
    <t>4,160.00 (Maximum)</t>
  </si>
  <si>
    <t>834.24 (Maximum)</t>
  </si>
  <si>
    <t># Periods Paid</t>
  </si>
  <si>
    <t>BASIC AMOUNTS</t>
  </si>
  <si>
    <t>DEDUCTIONS FOR THE CURRENT PAY PERIOD</t>
  </si>
  <si>
    <t>Forms Information</t>
  </si>
  <si>
    <t>Gratuities and Retroactive Pay</t>
  </si>
  <si>
    <t>Calculate Contributions</t>
  </si>
  <si>
    <t>G</t>
  </si>
  <si>
    <t>G (inc)</t>
  </si>
  <si>
    <t>No factor</t>
  </si>
  <si>
    <t>F</t>
  </si>
  <si>
    <t>E1</t>
  </si>
  <si>
    <t>E2</t>
  </si>
  <si>
    <t>L</t>
  </si>
  <si>
    <t>Pr</t>
  </si>
  <si>
    <t>J</t>
  </si>
  <si>
    <t>K1</t>
  </si>
  <si>
    <t>J1</t>
  </si>
  <si>
    <t>B2</t>
  </si>
  <si>
    <t>NOTE: This is like if you tried to apply factor F to Bonuses only</t>
  </si>
  <si>
    <t>B1</t>
  </si>
  <si>
    <t>G1</t>
  </si>
  <si>
    <t>H1</t>
  </si>
  <si>
    <t>R</t>
  </si>
  <si>
    <t>A5</t>
  </si>
  <si>
    <t>CSB1</t>
  </si>
  <si>
    <t>G minus this value equals S3</t>
  </si>
  <si>
    <t>A6</t>
  </si>
  <si>
    <t>G minus this value equals S4</t>
  </si>
  <si>
    <t>Total Pay Periods</t>
  </si>
  <si>
    <t>Current Pay Period</t>
  </si>
  <si>
    <t>Salary or Wages</t>
  </si>
  <si>
    <t>Taxable Benefits (Optional)</t>
  </si>
  <si>
    <t>Should any of the employee’s income be excluded for purposes of calculating the deduction for employment income?</t>
  </si>
  <si>
    <t>Income excluded for purposes of calculating the deduction for employment income (optional)</t>
  </si>
  <si>
    <t>Contribution to a registered pension plan (RPP) (optional)</t>
  </si>
  <si>
    <t>Contribution to a registered retirement savings plan (RRSP) (optional)</t>
  </si>
  <si>
    <t>Contribution to voluntary retirement savings plan (VRSP) or to a pooled registered pension plan (PRPP) (optional)</t>
  </si>
  <si>
    <t>Contribution to a retirement compensation arrangement (optional)</t>
  </si>
  <si>
    <t>Deduction for the Cooperative Investment Plan (CIP) (125% of the amount withheld from the employee’s remuneration) (optional)</t>
  </si>
  <si>
    <t>Deduction for foreign researchers, foreign experts, foreign specialists, foreign professors, foreign producers, foreign farm workers, Québec sailors, members of the Canadian Armed Forces or members of a Canadian police force (optional)</t>
  </si>
  <si>
    <t>Travel deduction for residents of designated remote areas (optional)</t>
  </si>
  <si>
    <t>Security option deduction (optional)</t>
  </si>
  <si>
    <t>CREDITS FOR THE PURCHASE OF SHARES FOR THE CURRENT PAY PERIOD - Contribution to the Fonds de solidarité des travailleurs du Québec (FTQ)</t>
  </si>
  <si>
    <t>CREDITS FOR THE PURCHASE OF SHARES FOR THE CURRENT PAY PERIOD - Contribution to Fondaction (optional)</t>
  </si>
  <si>
    <t>Did the employee complete form TP-1015.3-V?</t>
  </si>
  <si>
    <t>Which version of form TP-1015.3-V was completed?</t>
  </si>
  <si>
    <t>Amount from line 7</t>
  </si>
  <si>
    <t>Amount from line 9</t>
  </si>
  <si>
    <t>Did the employee complete form TP-1015.N-V or form TP-1017-V?</t>
  </si>
  <si>
    <t>Additional amount of income tax to be withheld as shown on form TP-1015.N-V or TP-1017-V (optional)</t>
  </si>
  <si>
    <t xml:space="preserve">Additional amount of income tax to be withheld as shown on line 11 of form TP-1015.3-V or on form TP-1015.N-V or TP-1017-V </t>
  </si>
  <si>
    <t>Was form TP-1015.3-V completed before the first pay period of the current year?</t>
  </si>
  <si>
    <t>Number of pay periods remaining in the year (including the current pay period)</t>
  </si>
  <si>
    <t>Deductions on line 19</t>
  </si>
  <si>
    <t>Did the employee complete form TP-1016-V?</t>
  </si>
  <si>
    <t>Was form TP-1016-V completed before the first pay period of the current year?</t>
  </si>
  <si>
    <t>Annual tax credits authorized by Revenu Québec</t>
  </si>
  <si>
    <t>Annual deductions authorized by Revenu Québec</t>
  </si>
  <si>
    <t>Gratuities, retroactive pay or similar lump-sum payments</t>
  </si>
  <si>
    <t>Deductions on gratuities, retroactive pay or similar lump-sum payments (optional)</t>
  </si>
  <si>
    <t>YTD
Gratuities, retroactive pay or similar lump-sum payments</t>
  </si>
  <si>
    <t>YTD Deductions on gratuities, retroactive pay or similar lump-sum payments (optional)</t>
  </si>
  <si>
    <t>YTD Gross income subject to source deductions of income tax (excluding gratuities, retroactive pay and similar lump-sum payments)</t>
  </si>
  <si>
    <t>YTD Deductions on gross income (optional)</t>
  </si>
  <si>
    <t>YTD Deduction for employment income (optional)</t>
  </si>
  <si>
    <t>Was the employee transferred from an establishment subject to the CPP to one subject to the QPP during the year?</t>
  </si>
  <si>
    <t>Employee’s CPP contribution withheld since the start of the year (before the current pay period)</t>
  </si>
  <si>
    <t>Has the employee’s QPP maximum annual contribution been reached? ($4,038.40)</t>
  </si>
  <si>
    <t>QPP contributions withheld since the start of the year (before the start of the current pay period)</t>
  </si>
  <si>
    <t>Portion of the above amount that is related to gratuities, retroactive pay or similar lump-sum payments accumulated since the start of the year (before the current pay period)</t>
  </si>
  <si>
    <t>Income not subject to QPP contributions for the current pay period (optional)</t>
  </si>
  <si>
    <t>Has the employee’s QPIP maximum annual premium been reached?  ($449.54)</t>
  </si>
  <si>
    <t>QPIP premiums withheld since the start of the year (before the start of the current pay period)</t>
  </si>
  <si>
    <t>Income not subject to QPIP premiums for the current pay period (optional)</t>
  </si>
  <si>
    <t>CALCULATING THE EMPLOYER HEALTH SERVICES FUND CONTRIBUTION - Total payroll (including unreimbursed indemnities further to an industrial accident)</t>
  </si>
  <si>
    <t>CALCULATING THE EMPLOYER HEALTH SERVICES FUND CONTRIBUTION - Are you a public-sector employer?</t>
  </si>
  <si>
    <t>CALCULATING THE EMPLOYER HEALTH SERVICES FUND CONTRIBUTION - Do you qualify for the reduced health services fund contribution rate for small and medium-sized businesses in the primary and manufacturing sectors?</t>
  </si>
  <si>
    <t>Salary or wages, plus gratuities, retro pay, or other lump-sum payments</t>
  </si>
  <si>
    <t>2023-01 or 2023-07 version</t>
  </si>
  <si>
    <t>Always No or N/A (not supported)</t>
  </si>
  <si>
    <t>Not Applicable</t>
  </si>
  <si>
    <t>Salary or wages</t>
  </si>
  <si>
    <t>find the factor next</t>
  </si>
  <si>
    <t>Annual deduction for living in a prescribed zone  Help with Annual deduction for living in a prescribed zone</t>
  </si>
  <si>
    <t>Other deduction and Non-Refundable Tax Credit amounts approved by a tax service office or tax centre</t>
  </si>
  <si>
    <t xml:space="preserve">Alimony or maintenance payments (for garnishment or a similar order of a court or competent tribunal)  </t>
  </si>
  <si>
    <t>Help with Alimony or maintenance payments</t>
  </si>
  <si>
    <t>Tax exempt for Indigenous peoples, if employment income is situated on a reserve</t>
  </si>
  <si>
    <t>In 2023, the employer deducted QPP contributions before transferring employee to another province or territory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</si>
</sst>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quot;$&quot;#,##0.00"/>
    <numFmt numFmtId="166" formatCode="m/d/yyyy"/>
    <numFmt numFmtId="167" formatCode="yyyy-mm-dd"/>
  </numFmts>
  <fonts count="7">
    <font>
      <sz val="10.0"/>
      <color rgb="FF000000"/>
      <name val="Arial"/>
      <scheme val="minor"/>
    </font>
    <font>
      <b/>
      <color theme="1"/>
      <name val="Arial"/>
      <scheme val="minor"/>
    </font>
    <font>
      <color theme="1"/>
      <name val="Arial"/>
      <scheme val="minor"/>
    </font>
    <font>
      <color theme="1"/>
      <name val="Arial"/>
    </font>
    <font>
      <b/>
      <i/>
      <color theme="1"/>
      <name val="Arial"/>
      <scheme val="minor"/>
    </font>
    <font>
      <i/>
      <color theme="1"/>
      <name val="Arial"/>
      <scheme val="minor"/>
    </font>
    <font>
      <sz val="11.0"/>
      <color theme="1"/>
      <name val="Arial"/>
    </font>
  </fonts>
  <fills count="11">
    <fill>
      <patternFill patternType="none"/>
    </fill>
    <fill>
      <patternFill patternType="lightGray"/>
    </fill>
    <fill>
      <patternFill patternType="solid">
        <fgColor rgb="FFFCE5CD"/>
        <bgColor rgb="FFFCE5CD"/>
      </patternFill>
    </fill>
    <fill>
      <patternFill patternType="solid">
        <fgColor rgb="FFC9DAF8"/>
        <bgColor rgb="FFC9DAF8"/>
      </patternFill>
    </fill>
    <fill>
      <patternFill patternType="solid">
        <fgColor rgb="FFE6B8AF"/>
        <bgColor rgb="FFE6B8AF"/>
      </patternFill>
    </fill>
    <fill>
      <patternFill patternType="solid">
        <fgColor rgb="FFD9EAD3"/>
        <bgColor rgb="FFD9EAD3"/>
      </patternFill>
    </fill>
    <fill>
      <patternFill patternType="solid">
        <fgColor rgb="FFFFF2CC"/>
        <bgColor rgb="FFFFF2CC"/>
      </patternFill>
    </fill>
    <fill>
      <patternFill patternType="solid">
        <fgColor rgb="FFB4A7D6"/>
        <bgColor rgb="FFB4A7D6"/>
      </patternFill>
    </fill>
    <fill>
      <patternFill patternType="solid">
        <fgColor rgb="FFEAD1DC"/>
        <bgColor rgb="FFEAD1DC"/>
      </patternFill>
    </fill>
    <fill>
      <patternFill patternType="solid">
        <fgColor rgb="FFB7B7B7"/>
        <bgColor rgb="FFB7B7B7"/>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0" fontId="1" numFmtId="0" xfId="0" applyAlignment="1" applyFont="1">
      <alignment horizontal="center" shrinkToFit="0" wrapText="1"/>
    </xf>
    <xf borderId="0" fillId="0" fontId="1" numFmtId="0" xfId="0" applyAlignment="1" applyFont="1">
      <alignment shrinkToFit="0" wrapText="1"/>
    </xf>
    <xf borderId="0" fillId="2" fontId="2" numFmtId="0" xfId="0" applyAlignment="1" applyFill="1" applyFont="1">
      <alignment readingOrder="0"/>
    </xf>
    <xf borderId="0" fillId="2" fontId="2" numFmtId="164" xfId="0" applyAlignment="1" applyFont="1" applyNumberFormat="1">
      <alignment readingOrder="0"/>
    </xf>
    <xf borderId="0" fillId="2" fontId="2" numFmtId="165" xfId="0" applyAlignment="1" applyFont="1" applyNumberFormat="1">
      <alignment readingOrder="0"/>
    </xf>
    <xf borderId="0" fillId="2" fontId="2" numFmtId="0" xfId="0" applyAlignment="1" applyFont="1">
      <alignment readingOrder="0" shrinkToFit="0" wrapText="1"/>
    </xf>
    <xf borderId="0" fillId="2" fontId="2" numFmtId="0" xfId="0" applyFont="1"/>
    <xf borderId="0" fillId="2" fontId="2" numFmtId="4" xfId="0" applyAlignment="1" applyFont="1" applyNumberFormat="1">
      <alignment readingOrder="0"/>
    </xf>
    <xf borderId="0" fillId="2" fontId="3" numFmtId="166" xfId="0" applyAlignment="1" applyFont="1" applyNumberFormat="1">
      <alignment readingOrder="0" vertical="bottom"/>
    </xf>
    <xf borderId="0" fillId="2" fontId="2" numFmtId="165" xfId="0" applyFont="1" applyNumberFormat="1"/>
    <xf borderId="0" fillId="3" fontId="2" numFmtId="165" xfId="0" applyFill="1" applyFont="1" applyNumberFormat="1"/>
    <xf borderId="0" fillId="3" fontId="2" numFmtId="165" xfId="0" applyAlignment="1" applyFont="1" applyNumberFormat="1">
      <alignment readingOrder="0"/>
    </xf>
    <xf borderId="0" fillId="2" fontId="2" numFmtId="0" xfId="0" applyAlignment="1" applyFont="1">
      <alignment readingOrder="0"/>
    </xf>
    <xf borderId="1" fillId="2" fontId="4" numFmtId="165" xfId="0" applyAlignment="1" applyBorder="1" applyFont="1" applyNumberFormat="1">
      <alignment readingOrder="0"/>
    </xf>
    <xf borderId="0" fillId="2" fontId="2" numFmtId="165" xfId="0" applyAlignment="1" applyFont="1" applyNumberFormat="1">
      <alignment readingOrder="0" shrinkToFit="0" wrapText="1"/>
    </xf>
    <xf borderId="0" fillId="2" fontId="3" numFmtId="0" xfId="0" applyAlignment="1" applyFont="1">
      <alignment vertical="bottom"/>
    </xf>
    <xf borderId="0" fillId="2" fontId="3" numFmtId="165" xfId="0" applyAlignment="1" applyFont="1" applyNumberFormat="1">
      <alignment vertical="bottom"/>
    </xf>
    <xf borderId="0" fillId="2" fontId="3" numFmtId="0" xfId="0" applyAlignment="1" applyFont="1">
      <alignment readingOrder="0" vertical="bottom"/>
    </xf>
    <xf borderId="0" fillId="4" fontId="2" numFmtId="0" xfId="0" applyAlignment="1" applyFill="1" applyFont="1">
      <alignment readingOrder="0"/>
    </xf>
    <xf borderId="0" fillId="4" fontId="2" numFmtId="165" xfId="0" applyAlignment="1" applyFont="1" applyNumberFormat="1">
      <alignment readingOrder="0"/>
    </xf>
    <xf borderId="0" fillId="4" fontId="2" numFmtId="0" xfId="0" applyAlignment="1" applyFont="1">
      <alignment readingOrder="0" shrinkToFit="0" wrapText="1"/>
    </xf>
    <xf borderId="0" fillId="4" fontId="2" numFmtId="165" xfId="0" applyFont="1" applyNumberFormat="1"/>
    <xf borderId="0" fillId="4" fontId="2" numFmtId="0" xfId="0" applyFont="1"/>
    <xf borderId="0" fillId="4" fontId="3" numFmtId="0" xfId="0" applyAlignment="1" applyFont="1">
      <alignment vertical="bottom"/>
    </xf>
    <xf borderId="0" fillId="4" fontId="3" numFmtId="165" xfId="0" applyAlignment="1" applyFont="1" applyNumberFormat="1">
      <alignment vertical="bottom"/>
    </xf>
    <xf borderId="0" fillId="0" fontId="5" numFmtId="0" xfId="0" applyAlignment="1" applyFont="1">
      <alignment readingOrder="0"/>
    </xf>
    <xf borderId="0" fillId="0" fontId="2" numFmtId="0" xfId="0" applyAlignment="1" applyFont="1">
      <alignment shrinkToFit="0" wrapText="1"/>
    </xf>
    <xf borderId="0" fillId="0" fontId="2" numFmtId="165" xfId="0" applyFont="1" applyNumberFormat="1"/>
    <xf borderId="0" fillId="0" fontId="2" numFmtId="0" xfId="0" applyAlignment="1" applyFont="1">
      <alignment readingOrder="0" shrinkToFit="0" wrapText="1"/>
    </xf>
    <xf borderId="0" fillId="0" fontId="2" numFmtId="0" xfId="0" applyAlignment="1" applyFont="1">
      <alignment readingOrder="0"/>
    </xf>
    <xf borderId="0" fillId="0" fontId="2" numFmtId="167" xfId="0" applyAlignment="1" applyFont="1" applyNumberFormat="1">
      <alignment readingOrder="0"/>
    </xf>
    <xf borderId="0" fillId="0" fontId="2" numFmtId="4"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0" fillId="5" fontId="1" numFmtId="0" xfId="0" applyAlignment="1" applyFill="1" applyFont="1">
      <alignment horizontal="center" readingOrder="0" shrinkToFit="0" wrapText="1"/>
    </xf>
    <xf borderId="0" fillId="6" fontId="1" numFmtId="0" xfId="0" applyAlignment="1" applyFill="1" applyFont="1">
      <alignment horizontal="center" readingOrder="0" shrinkToFit="0" wrapText="1"/>
    </xf>
    <xf borderId="0" fillId="3" fontId="1" numFmtId="0" xfId="0" applyAlignment="1" applyFont="1">
      <alignment horizontal="center" readingOrder="0" shrinkToFit="0" wrapText="1"/>
    </xf>
    <xf borderId="0" fillId="7" fontId="1" numFmtId="0" xfId="0" applyAlignment="1" applyFill="1" applyFont="1">
      <alignment horizontal="center" readingOrder="0" shrinkToFit="0" wrapText="1"/>
    </xf>
    <xf borderId="0" fillId="8" fontId="1" numFmtId="0" xfId="0" applyAlignment="1" applyFill="1" applyFont="1">
      <alignment horizontal="center" readingOrder="0" shrinkToFit="0" wrapText="1"/>
    </xf>
    <xf borderId="0" fillId="9" fontId="1" numFmtId="0" xfId="0" applyAlignment="1" applyFill="1" applyFont="1">
      <alignment readingOrder="0" shrinkToFit="0" wrapText="1"/>
    </xf>
    <xf borderId="0" fillId="2" fontId="2" numFmtId="3" xfId="0" applyAlignment="1" applyFont="1" applyNumberFormat="1">
      <alignment readingOrder="0"/>
    </xf>
    <xf borderId="0" fillId="10" fontId="6" numFmtId="0" xfId="0" applyAlignment="1" applyFill="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2" width="15.13"/>
    <col customWidth="1" min="3" max="3" width="11.88"/>
    <col customWidth="1" min="4" max="4" width="12.0"/>
    <col customWidth="1" min="5" max="6" width="9.38"/>
    <col customWidth="1" min="7" max="7" width="11.13"/>
    <col customWidth="1" min="9" max="9" width="47.13"/>
    <col customWidth="1" min="10" max="11" width="11.88"/>
    <col customWidth="1" min="12" max="26" width="12.63"/>
    <col customWidth="1" min="27" max="27" width="11.88"/>
    <col customWidth="1" min="28" max="37" width="12.63"/>
  </cols>
  <sheetData>
    <row r="1">
      <c r="A1" s="1"/>
      <c r="B1" s="1"/>
      <c r="C1" s="1"/>
      <c r="D1" s="1"/>
      <c r="E1" s="1"/>
      <c r="F1" s="1"/>
      <c r="G1" s="1"/>
      <c r="H1" s="1"/>
      <c r="I1" s="1"/>
      <c r="J1" s="1"/>
      <c r="K1" s="1"/>
      <c r="L1" s="1" t="s">
        <v>0</v>
      </c>
      <c r="Q1" s="1" t="s">
        <v>1</v>
      </c>
      <c r="T1" s="1" t="s">
        <v>2</v>
      </c>
      <c r="V1" s="1" t="s">
        <v>3</v>
      </c>
      <c r="Y1" s="2" t="s">
        <v>4</v>
      </c>
      <c r="Z1" s="1"/>
      <c r="AA1" s="1"/>
      <c r="AB1" s="1"/>
      <c r="AC1" s="1"/>
      <c r="AD1" s="1"/>
      <c r="AE1" s="1"/>
      <c r="AF1" s="1"/>
      <c r="AG1" s="1"/>
      <c r="AH1" s="1"/>
      <c r="AI1" s="1"/>
      <c r="AJ1" s="1"/>
      <c r="AK1" s="1"/>
      <c r="AL1" s="1"/>
      <c r="AM1" s="3"/>
      <c r="AN1" s="3"/>
      <c r="AO1" s="3"/>
      <c r="AP1" s="3"/>
      <c r="AQ1" s="3"/>
      <c r="AR1" s="3"/>
      <c r="AS1" s="3"/>
      <c r="AT1" s="3"/>
      <c r="AU1" s="3"/>
      <c r="AV1" s="3"/>
    </row>
    <row r="2" ht="111.7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28</v>
      </c>
      <c r="Y2" s="2" t="s">
        <v>4</v>
      </c>
      <c r="Z2" s="2" t="s">
        <v>29</v>
      </c>
      <c r="AA2" s="2" t="s">
        <v>15</v>
      </c>
      <c r="AB2" s="2" t="s">
        <v>30</v>
      </c>
      <c r="AC2" s="2" t="s">
        <v>31</v>
      </c>
      <c r="AD2" s="2" t="s">
        <v>32</v>
      </c>
      <c r="AE2" s="2" t="s">
        <v>33</v>
      </c>
      <c r="AF2" s="2" t="s">
        <v>34</v>
      </c>
      <c r="AG2" s="2" t="s">
        <v>35</v>
      </c>
      <c r="AH2" s="2" t="s">
        <v>36</v>
      </c>
      <c r="AI2" s="2" t="s">
        <v>37</v>
      </c>
      <c r="AJ2" s="2" t="s">
        <v>38</v>
      </c>
      <c r="AK2" s="2" t="s">
        <v>39</v>
      </c>
      <c r="AL2" s="2" t="s">
        <v>40</v>
      </c>
      <c r="AM2" s="4"/>
      <c r="AN2" s="2" t="s">
        <v>41</v>
      </c>
      <c r="AO2" s="2" t="s">
        <v>42</v>
      </c>
      <c r="AP2" s="2" t="s">
        <v>43</v>
      </c>
      <c r="AQ2" s="2" t="s">
        <v>44</v>
      </c>
      <c r="AR2" s="4"/>
      <c r="AS2" s="4"/>
      <c r="AT2" s="4"/>
      <c r="AU2" s="4"/>
      <c r="AV2" s="4"/>
    </row>
    <row r="3">
      <c r="A3" s="5">
        <v>1.0</v>
      </c>
      <c r="B3" s="5" t="s">
        <v>10</v>
      </c>
      <c r="C3" s="5" t="s">
        <v>45</v>
      </c>
      <c r="D3" s="5" t="s">
        <v>46</v>
      </c>
      <c r="E3" s="6">
        <f>DATE(YEAR('2023 PDOC Test Cases'!E3)+1, MONTH('2023 PDOC Test Cases'!E3), DAY('2023 PDOC Test Cases'!E3))</f>
        <v>45322</v>
      </c>
      <c r="F3" s="7">
        <v>2000.0</v>
      </c>
      <c r="G3" s="7">
        <v>80.0</v>
      </c>
      <c r="H3" s="5" t="s">
        <v>47</v>
      </c>
      <c r="I3" s="8" t="s">
        <v>48</v>
      </c>
      <c r="J3" s="5" t="s">
        <v>47</v>
      </c>
      <c r="K3" s="5" t="s">
        <v>47</v>
      </c>
      <c r="L3" s="7"/>
      <c r="M3" s="7"/>
      <c r="N3" s="7"/>
      <c r="O3" s="7"/>
      <c r="P3" s="7"/>
      <c r="Q3" s="7"/>
      <c r="R3" s="7"/>
      <c r="S3" s="7"/>
      <c r="T3" s="7"/>
      <c r="U3" s="7"/>
      <c r="V3" s="7"/>
      <c r="W3" s="7"/>
      <c r="X3" s="7"/>
      <c r="Y3" s="7"/>
      <c r="Z3" s="7" t="s">
        <v>47</v>
      </c>
      <c r="AA3" s="5" t="s">
        <v>49</v>
      </c>
      <c r="AB3" s="7">
        <v>15705.0</v>
      </c>
      <c r="AC3" s="7">
        <v>0.0</v>
      </c>
      <c r="AD3" s="7">
        <v>21885.0</v>
      </c>
      <c r="AE3" s="7">
        <v>0.0</v>
      </c>
      <c r="AF3" s="7">
        <f t="shared" ref="AF3:AF6" si="1">IF(C3="Quebec","SKIP",AE3*5.95%)</f>
        <v>0</v>
      </c>
      <c r="AG3" s="7"/>
      <c r="AH3" s="7" t="str">
        <f t="shared" ref="AH3:AH26" si="2">IF(C3="Quebec",AE3*6.4%,"SKIP")</f>
        <v>SKIP</v>
      </c>
      <c r="AI3" s="7"/>
      <c r="AJ3" s="7">
        <v>0.0</v>
      </c>
      <c r="AK3" s="7">
        <v>0.0</v>
      </c>
      <c r="AL3" s="5">
        <v>1.4</v>
      </c>
      <c r="AM3" s="9"/>
      <c r="AN3" s="5">
        <v>52.0</v>
      </c>
      <c r="AO3" s="10">
        <v>0.0</v>
      </c>
      <c r="AP3" s="11"/>
      <c r="AQ3" s="11">
        <v>45292.0</v>
      </c>
      <c r="AR3" s="9"/>
      <c r="AS3" s="12">
        <f t="shared" ref="AS3:AS30" si="3">AE3+L3+F3</f>
        <v>2000</v>
      </c>
      <c r="AT3" s="12">
        <f t="shared" ref="AT3:AT30" si="4">AS3-68500</f>
        <v>-66500</v>
      </c>
      <c r="AU3" s="12">
        <f t="shared" ref="AU3:AU30" si="5">AS3-73200</f>
        <v>-71200</v>
      </c>
      <c r="AV3" s="9"/>
    </row>
    <row r="4">
      <c r="A4" s="5">
        <v>2.0</v>
      </c>
      <c r="B4" s="5" t="s">
        <v>10</v>
      </c>
      <c r="C4" s="5" t="s">
        <v>50</v>
      </c>
      <c r="D4" s="5" t="s">
        <v>51</v>
      </c>
      <c r="E4" s="6">
        <f>DATE(YEAR('2023 PDOC Test Cases'!E4)+1, MONTH('2023 PDOC Test Cases'!E4), DAY('2023 PDOC Test Cases'!E4))</f>
        <v>45350</v>
      </c>
      <c r="F4" s="7">
        <v>3000.0</v>
      </c>
      <c r="G4" s="7">
        <v>0.0</v>
      </c>
      <c r="H4" s="5" t="s">
        <v>47</v>
      </c>
      <c r="I4" s="8" t="s">
        <v>52</v>
      </c>
      <c r="J4" s="5"/>
      <c r="K4" s="5" t="s">
        <v>47</v>
      </c>
      <c r="L4" s="7"/>
      <c r="M4" s="7"/>
      <c r="N4" s="7"/>
      <c r="O4" s="7"/>
      <c r="P4" s="7"/>
      <c r="Q4" s="7">
        <v>100.0</v>
      </c>
      <c r="R4" s="7">
        <v>75.0</v>
      </c>
      <c r="S4" s="7">
        <v>50.0</v>
      </c>
      <c r="T4" s="7"/>
      <c r="U4" s="7"/>
      <c r="V4" s="7"/>
      <c r="W4" s="7"/>
      <c r="X4" s="7"/>
      <c r="Y4" s="7"/>
      <c r="Z4" s="7" t="s">
        <v>47</v>
      </c>
      <c r="AA4" s="5" t="s">
        <v>49</v>
      </c>
      <c r="AB4" s="7">
        <v>15705.0</v>
      </c>
      <c r="AC4" s="7">
        <v>0.0</v>
      </c>
      <c r="AD4" s="7">
        <v>12580.0</v>
      </c>
      <c r="AE4" s="7">
        <v>0.0</v>
      </c>
      <c r="AF4" s="7">
        <f t="shared" si="1"/>
        <v>0</v>
      </c>
      <c r="AG4" s="7"/>
      <c r="AH4" s="7" t="str">
        <f t="shared" si="2"/>
        <v>SKIP</v>
      </c>
      <c r="AI4" s="7"/>
      <c r="AJ4" s="7">
        <v>0.0</v>
      </c>
      <c r="AK4" s="7">
        <v>0.0</v>
      </c>
      <c r="AL4" s="5">
        <v>1.4</v>
      </c>
      <c r="AM4" s="9"/>
      <c r="AN4" s="5">
        <v>26.0</v>
      </c>
      <c r="AO4" s="10">
        <v>0.0</v>
      </c>
      <c r="AP4" s="11"/>
      <c r="AQ4" s="11">
        <v>45292.0</v>
      </c>
      <c r="AR4" s="9"/>
      <c r="AS4" s="12">
        <f t="shared" si="3"/>
        <v>3000</v>
      </c>
      <c r="AT4" s="12">
        <f t="shared" si="4"/>
        <v>-65500</v>
      </c>
      <c r="AU4" s="12">
        <f t="shared" si="5"/>
        <v>-70200</v>
      </c>
      <c r="AV4" s="9"/>
    </row>
    <row r="5">
      <c r="A5" s="5">
        <v>3.0</v>
      </c>
      <c r="B5" s="5" t="s">
        <v>10</v>
      </c>
      <c r="C5" s="5" t="s">
        <v>53</v>
      </c>
      <c r="D5" s="5" t="s">
        <v>54</v>
      </c>
      <c r="E5" s="6">
        <f>DATE(YEAR('2023 PDOC Test Cases'!E5)+1, MONTH('2023 PDOC Test Cases'!E5), DAY('2023 PDOC Test Cases'!E5))</f>
        <v>45382</v>
      </c>
      <c r="F5" s="7">
        <v>4000.0</v>
      </c>
      <c r="G5" s="7">
        <v>0.0</v>
      </c>
      <c r="H5" s="5" t="s">
        <v>47</v>
      </c>
      <c r="I5" s="8" t="s">
        <v>55</v>
      </c>
      <c r="J5" s="5"/>
      <c r="K5" s="5" t="s">
        <v>47</v>
      </c>
      <c r="L5" s="12"/>
      <c r="M5" s="12"/>
      <c r="N5" s="12"/>
      <c r="O5" s="12"/>
      <c r="P5" s="12"/>
      <c r="Q5" s="12"/>
      <c r="R5" s="12"/>
      <c r="S5" s="12"/>
      <c r="T5" s="7">
        <v>50.0</v>
      </c>
      <c r="U5" s="7" t="s">
        <v>56</v>
      </c>
      <c r="V5" s="7"/>
      <c r="W5" s="7"/>
      <c r="X5" s="7"/>
      <c r="Y5" s="7"/>
      <c r="Z5" s="7" t="s">
        <v>47</v>
      </c>
      <c r="AA5" s="5" t="s">
        <v>49</v>
      </c>
      <c r="AB5" s="7">
        <v>15705.0</v>
      </c>
      <c r="AC5" s="7">
        <v>0.0</v>
      </c>
      <c r="AD5" s="7">
        <v>15780.0</v>
      </c>
      <c r="AE5" s="12">
        <f>(F5*6)-ROUND(3500/24,2)*6+0.02</f>
        <v>23125.04</v>
      </c>
      <c r="AF5" s="7">
        <f t="shared" si="1"/>
        <v>1375.93988</v>
      </c>
      <c r="AG5" s="7">
        <v>0.0</v>
      </c>
      <c r="AH5" s="7" t="str">
        <f t="shared" si="2"/>
        <v>SKIP</v>
      </c>
      <c r="AI5" s="12"/>
      <c r="AJ5" s="12">
        <f>F5*6</f>
        <v>24000</v>
      </c>
      <c r="AK5" s="12">
        <f t="shared" ref="AK5:AK6" si="6">if(C5="Quebec",AJ5*1.27%,AJ5*1.63%)</f>
        <v>391.2</v>
      </c>
      <c r="AL5" s="5">
        <v>1.4</v>
      </c>
      <c r="AM5" s="9"/>
      <c r="AN5" s="5">
        <v>24.0</v>
      </c>
      <c r="AO5" s="10">
        <f t="shared" ref="AO5:AO22" si="7">ROUNDDOWN((E5-AQ5)/(365/AN5),0)</f>
        <v>5</v>
      </c>
      <c r="AP5" s="11"/>
      <c r="AQ5" s="11">
        <v>45292.0</v>
      </c>
      <c r="AR5" s="9"/>
      <c r="AS5" s="12">
        <f t="shared" si="3"/>
        <v>27125.04</v>
      </c>
      <c r="AT5" s="12">
        <f t="shared" si="4"/>
        <v>-41374.96</v>
      </c>
      <c r="AU5" s="12">
        <f t="shared" si="5"/>
        <v>-46074.96</v>
      </c>
      <c r="AV5" s="9"/>
    </row>
    <row r="6">
      <c r="A6" s="5">
        <v>4.0</v>
      </c>
      <c r="B6" s="5" t="s">
        <v>10</v>
      </c>
      <c r="C6" s="5" t="s">
        <v>57</v>
      </c>
      <c r="D6" s="5" t="s">
        <v>58</v>
      </c>
      <c r="E6" s="6">
        <f>DATE(YEAR('2023 PDOC Test Cases'!E6)+1, MONTH('2023 PDOC Test Cases'!E6), DAY('2023 PDOC Test Cases'!E6))</f>
        <v>45412</v>
      </c>
      <c r="F6" s="7">
        <v>5000.0</v>
      </c>
      <c r="G6" s="7">
        <v>0.0</v>
      </c>
      <c r="H6" s="5" t="s">
        <v>47</v>
      </c>
      <c r="I6" s="8" t="s">
        <v>59</v>
      </c>
      <c r="J6" s="5"/>
      <c r="K6" s="5" t="s">
        <v>47</v>
      </c>
      <c r="L6" s="12"/>
      <c r="M6" s="12"/>
      <c r="N6" s="12"/>
      <c r="O6" s="12"/>
      <c r="P6" s="12"/>
      <c r="Q6" s="12"/>
      <c r="R6" s="12"/>
      <c r="S6" s="12"/>
      <c r="T6" s="12"/>
      <c r="U6" s="12"/>
      <c r="V6" s="7">
        <v>300.0</v>
      </c>
      <c r="W6" s="7">
        <v>100.0</v>
      </c>
      <c r="X6" s="7">
        <v>0.0</v>
      </c>
      <c r="Y6" s="7"/>
      <c r="Z6" s="7" t="s">
        <v>47</v>
      </c>
      <c r="AA6" s="5" t="s">
        <v>49</v>
      </c>
      <c r="AB6" s="7">
        <v>15705.0</v>
      </c>
      <c r="AC6" s="7">
        <v>0.0</v>
      </c>
      <c r="AD6" s="7">
        <v>13044.0</v>
      </c>
      <c r="AE6" s="12">
        <f>(F6*4)-ROUND(3500/12,2)*4+0.02</f>
        <v>18833.34</v>
      </c>
      <c r="AF6" s="7">
        <f t="shared" si="1"/>
        <v>1120.58373</v>
      </c>
      <c r="AG6" s="7"/>
      <c r="AH6" s="7" t="str">
        <f t="shared" si="2"/>
        <v>SKIP</v>
      </c>
      <c r="AI6" s="12"/>
      <c r="AJ6" s="12">
        <f>F6*4</f>
        <v>20000</v>
      </c>
      <c r="AK6" s="12">
        <f t="shared" si="6"/>
        <v>326</v>
      </c>
      <c r="AL6" s="5">
        <v>1.4</v>
      </c>
      <c r="AM6" s="9"/>
      <c r="AN6" s="5">
        <v>12.0</v>
      </c>
      <c r="AO6" s="10">
        <f t="shared" si="7"/>
        <v>3</v>
      </c>
      <c r="AP6" s="11"/>
      <c r="AQ6" s="11">
        <v>45292.0</v>
      </c>
      <c r="AR6" s="9"/>
      <c r="AS6" s="12">
        <f t="shared" si="3"/>
        <v>23833.34</v>
      </c>
      <c r="AT6" s="12">
        <f t="shared" si="4"/>
        <v>-44666.66</v>
      </c>
      <c r="AU6" s="12">
        <f t="shared" si="5"/>
        <v>-49366.66</v>
      </c>
      <c r="AV6" s="9"/>
    </row>
    <row r="7">
      <c r="A7" s="5">
        <v>5.0</v>
      </c>
      <c r="B7" s="5" t="s">
        <v>10</v>
      </c>
      <c r="C7" s="5" t="s">
        <v>60</v>
      </c>
      <c r="D7" s="5" t="s">
        <v>46</v>
      </c>
      <c r="E7" s="6">
        <f>DATE(YEAR('2023 PDOC Test Cases'!E7)+1, MONTH('2023 PDOC Test Cases'!E7), DAY('2023 PDOC Test Cases'!E7))</f>
        <v>45443</v>
      </c>
      <c r="F7" s="7">
        <v>6000.0</v>
      </c>
      <c r="G7" s="7">
        <v>0.0</v>
      </c>
      <c r="H7" s="5" t="s">
        <v>47</v>
      </c>
      <c r="I7" s="8" t="s">
        <v>61</v>
      </c>
      <c r="J7" s="5"/>
      <c r="K7" s="5" t="s">
        <v>47</v>
      </c>
      <c r="L7" s="12"/>
      <c r="M7" s="12"/>
      <c r="N7" s="12"/>
      <c r="O7" s="12"/>
      <c r="P7" s="12"/>
      <c r="Q7" s="12"/>
      <c r="R7" s="12"/>
      <c r="S7" s="12"/>
      <c r="T7" s="12"/>
      <c r="U7" s="12"/>
      <c r="V7" s="12"/>
      <c r="W7" s="12"/>
      <c r="X7" s="12"/>
      <c r="Y7" s="7">
        <v>30.0</v>
      </c>
      <c r="Z7" s="7" t="s">
        <v>47</v>
      </c>
      <c r="AA7" s="5" t="s">
        <v>49</v>
      </c>
      <c r="AB7" s="7">
        <v>15705.0</v>
      </c>
      <c r="AC7" s="7">
        <v>0.0</v>
      </c>
      <c r="AD7" s="7">
        <v>10818.0</v>
      </c>
      <c r="AE7" s="13">
        <f t="shared" ref="AE7:AE30" si="8">MIN(73200,(F7*AO7)+N7)</f>
        <v>73200</v>
      </c>
      <c r="AF7" s="14">
        <f t="shared" ref="AF7:AF26" si="9">IF(C7="Quebec","SKIP",IF(AE7&gt;68500,3867.5,(AE7-ROUND(3500/52,2)*AO7)*5.95%))</f>
        <v>3867.5</v>
      </c>
      <c r="AG7" s="14">
        <f t="shared" ref="AG7:AG26" si="10">IF(C7="Quebec","SKIP",IF(AE7&gt;68500,(AE7-68500)*4%,0))</f>
        <v>188</v>
      </c>
      <c r="AH7" s="7" t="str">
        <f t="shared" si="2"/>
        <v>SKIP</v>
      </c>
      <c r="AI7" s="13"/>
      <c r="AJ7" s="13">
        <f t="shared" ref="AJ7:AJ30" si="11">MIN(63200,F7*AO7)</f>
        <v>63200</v>
      </c>
      <c r="AK7" s="13">
        <f t="shared" ref="AK7:AK30" si="12">if(C7="Quebec",AJ7*1.32%,AJ7*1.66%)</f>
        <v>1049.12</v>
      </c>
      <c r="AL7" s="5">
        <v>1.4</v>
      </c>
      <c r="AM7" s="9"/>
      <c r="AN7" s="15">
        <v>52.0</v>
      </c>
      <c r="AO7" s="10">
        <f t="shared" si="7"/>
        <v>21</v>
      </c>
      <c r="AP7" s="11"/>
      <c r="AQ7" s="11">
        <v>45292.0</v>
      </c>
      <c r="AR7" s="9"/>
      <c r="AS7" s="12">
        <f t="shared" si="3"/>
        <v>79200</v>
      </c>
      <c r="AT7" s="12">
        <f t="shared" si="4"/>
        <v>10700</v>
      </c>
      <c r="AU7" s="12">
        <f t="shared" si="5"/>
        <v>6000</v>
      </c>
      <c r="AV7" s="9"/>
    </row>
    <row r="8">
      <c r="A8" s="5">
        <v>6.0</v>
      </c>
      <c r="B8" s="5" t="s">
        <v>10</v>
      </c>
      <c r="C8" s="5" t="s">
        <v>62</v>
      </c>
      <c r="D8" s="5" t="s">
        <v>51</v>
      </c>
      <c r="E8" s="6">
        <f>DATE(YEAR('2023 PDOC Test Cases'!E8)+1, MONTH('2023 PDOC Test Cases'!E8), DAY('2023 PDOC Test Cases'!E8))</f>
        <v>45473</v>
      </c>
      <c r="F8" s="7">
        <v>7000.0</v>
      </c>
      <c r="G8" s="7">
        <v>0.0</v>
      </c>
      <c r="H8" s="5" t="s">
        <v>47</v>
      </c>
      <c r="I8" s="8" t="s">
        <v>48</v>
      </c>
      <c r="J8" s="5"/>
      <c r="K8" s="5" t="s">
        <v>47</v>
      </c>
      <c r="L8" s="12"/>
      <c r="M8" s="12"/>
      <c r="N8" s="12"/>
      <c r="O8" s="12"/>
      <c r="P8" s="12"/>
      <c r="Q8" s="12"/>
      <c r="R8" s="12"/>
      <c r="S8" s="12"/>
      <c r="T8" s="12"/>
      <c r="U8" s="12"/>
      <c r="V8" s="12"/>
      <c r="W8" s="12"/>
      <c r="X8" s="12"/>
      <c r="Y8" s="12"/>
      <c r="Z8" s="7" t="s">
        <v>47</v>
      </c>
      <c r="AA8" s="5" t="s">
        <v>49</v>
      </c>
      <c r="AB8" s="7">
        <v>15705.0</v>
      </c>
      <c r="AC8" s="7">
        <v>50.0</v>
      </c>
      <c r="AD8" s="7">
        <v>11481.0</v>
      </c>
      <c r="AE8" s="13">
        <f t="shared" si="8"/>
        <v>73200</v>
      </c>
      <c r="AF8" s="14">
        <f t="shared" si="9"/>
        <v>3867.5</v>
      </c>
      <c r="AG8" s="14">
        <f t="shared" si="10"/>
        <v>188</v>
      </c>
      <c r="AH8" s="7" t="str">
        <f t="shared" si="2"/>
        <v>SKIP</v>
      </c>
      <c r="AI8" s="13"/>
      <c r="AJ8" s="13">
        <f t="shared" si="11"/>
        <v>63200</v>
      </c>
      <c r="AK8" s="13">
        <f t="shared" si="12"/>
        <v>1049.12</v>
      </c>
      <c r="AL8" s="5">
        <v>1.4</v>
      </c>
      <c r="AM8" s="9"/>
      <c r="AN8" s="15">
        <v>26.0</v>
      </c>
      <c r="AO8" s="10">
        <f t="shared" si="7"/>
        <v>12</v>
      </c>
      <c r="AP8" s="11"/>
      <c r="AQ8" s="11">
        <v>45292.0</v>
      </c>
      <c r="AR8" s="9"/>
      <c r="AS8" s="12">
        <f t="shared" si="3"/>
        <v>80200</v>
      </c>
      <c r="AT8" s="12">
        <f t="shared" si="4"/>
        <v>11700</v>
      </c>
      <c r="AU8" s="12">
        <f t="shared" si="5"/>
        <v>7000</v>
      </c>
      <c r="AV8" s="9"/>
    </row>
    <row r="9">
      <c r="A9" s="5">
        <v>7.0</v>
      </c>
      <c r="B9" s="5" t="s">
        <v>10</v>
      </c>
      <c r="C9" s="5" t="s">
        <v>63</v>
      </c>
      <c r="D9" s="5" t="s">
        <v>54</v>
      </c>
      <c r="E9" s="6">
        <f>DATE(YEAR('2023 PDOC Test Cases'!E9)+1, MONTH('2023 PDOC Test Cases'!E9), DAY('2023 PDOC Test Cases'!E9))</f>
        <v>45504</v>
      </c>
      <c r="F9" s="7">
        <v>8000.0</v>
      </c>
      <c r="G9" s="7">
        <v>0.0</v>
      </c>
      <c r="H9" s="5" t="s">
        <v>47</v>
      </c>
      <c r="I9" s="8" t="s">
        <v>48</v>
      </c>
      <c r="J9" s="5"/>
      <c r="K9" s="5" t="s">
        <v>47</v>
      </c>
      <c r="L9" s="12"/>
      <c r="M9" s="12"/>
      <c r="N9" s="12"/>
      <c r="O9" s="12"/>
      <c r="P9" s="12"/>
      <c r="Q9" s="12"/>
      <c r="R9" s="12"/>
      <c r="S9" s="12"/>
      <c r="T9" s="12"/>
      <c r="U9" s="12"/>
      <c r="V9" s="12"/>
      <c r="W9" s="12"/>
      <c r="X9" s="12"/>
      <c r="Y9" s="12"/>
      <c r="Z9" s="7" t="s">
        <v>47</v>
      </c>
      <c r="AA9" s="5" t="s">
        <v>49</v>
      </c>
      <c r="AB9" s="7">
        <v>15705.0</v>
      </c>
      <c r="AC9" s="7">
        <v>0.0</v>
      </c>
      <c r="AD9" s="7">
        <v>12399.0</v>
      </c>
      <c r="AE9" s="13">
        <f t="shared" si="8"/>
        <v>73200</v>
      </c>
      <c r="AF9" s="14">
        <f t="shared" si="9"/>
        <v>3867.5</v>
      </c>
      <c r="AG9" s="14">
        <f t="shared" si="10"/>
        <v>188</v>
      </c>
      <c r="AH9" s="7" t="str">
        <f t="shared" si="2"/>
        <v>SKIP</v>
      </c>
      <c r="AI9" s="13"/>
      <c r="AJ9" s="13">
        <f t="shared" si="11"/>
        <v>63200</v>
      </c>
      <c r="AK9" s="13">
        <f t="shared" si="12"/>
        <v>1049.12</v>
      </c>
      <c r="AL9" s="5">
        <v>1.4</v>
      </c>
      <c r="AM9" s="9"/>
      <c r="AN9" s="15">
        <v>24.0</v>
      </c>
      <c r="AO9" s="10">
        <f t="shared" si="7"/>
        <v>13</v>
      </c>
      <c r="AP9" s="11"/>
      <c r="AQ9" s="11">
        <v>45292.0</v>
      </c>
      <c r="AR9" s="9"/>
      <c r="AS9" s="12">
        <f t="shared" si="3"/>
        <v>81200</v>
      </c>
      <c r="AT9" s="12">
        <f t="shared" si="4"/>
        <v>12700</v>
      </c>
      <c r="AU9" s="12">
        <f t="shared" si="5"/>
        <v>8000</v>
      </c>
      <c r="AV9" s="9"/>
    </row>
    <row r="10">
      <c r="A10" s="5">
        <v>8.0</v>
      </c>
      <c r="B10" s="5" t="s">
        <v>10</v>
      </c>
      <c r="C10" s="5" t="s">
        <v>64</v>
      </c>
      <c r="D10" s="5" t="s">
        <v>58</v>
      </c>
      <c r="E10" s="6">
        <f>DATE(YEAR('2023 PDOC Test Cases'!E10)+1, MONTH('2023 PDOC Test Cases'!E10), DAY('2023 PDOC Test Cases'!E10))</f>
        <v>45535</v>
      </c>
      <c r="F10" s="7">
        <v>9000.0</v>
      </c>
      <c r="G10" s="7">
        <v>0.0</v>
      </c>
      <c r="H10" s="5" t="s">
        <v>65</v>
      </c>
      <c r="I10" s="8" t="s">
        <v>48</v>
      </c>
      <c r="J10" s="5"/>
      <c r="K10" s="5" t="s">
        <v>47</v>
      </c>
      <c r="L10" s="7">
        <v>100.0</v>
      </c>
      <c r="M10" s="12"/>
      <c r="N10" s="7">
        <v>6000.0</v>
      </c>
      <c r="O10" s="12"/>
      <c r="P10" s="12"/>
      <c r="Q10" s="12"/>
      <c r="R10" s="12"/>
      <c r="S10" s="12"/>
      <c r="T10" s="12"/>
      <c r="U10" s="12"/>
      <c r="V10" s="12"/>
      <c r="W10" s="12"/>
      <c r="X10" s="12"/>
      <c r="Y10" s="12"/>
      <c r="Z10" s="7" t="s">
        <v>47</v>
      </c>
      <c r="AA10" s="5" t="s">
        <v>49</v>
      </c>
      <c r="AB10" s="7">
        <v>15705.0</v>
      </c>
      <c r="AC10" s="7">
        <v>0.0</v>
      </c>
      <c r="AD10" s="7">
        <v>13500.0</v>
      </c>
      <c r="AE10" s="13">
        <f t="shared" si="8"/>
        <v>69000</v>
      </c>
      <c r="AF10" s="14">
        <f t="shared" si="9"/>
        <v>3867.5</v>
      </c>
      <c r="AG10" s="14">
        <f t="shared" si="10"/>
        <v>20</v>
      </c>
      <c r="AH10" s="7" t="str">
        <f t="shared" si="2"/>
        <v>SKIP</v>
      </c>
      <c r="AI10" s="13"/>
      <c r="AJ10" s="13">
        <f t="shared" si="11"/>
        <v>63000</v>
      </c>
      <c r="AK10" s="13">
        <f t="shared" si="12"/>
        <v>1045.8</v>
      </c>
      <c r="AL10" s="5">
        <v>1.4</v>
      </c>
      <c r="AM10" s="9"/>
      <c r="AN10" s="15">
        <v>12.0</v>
      </c>
      <c r="AO10" s="10">
        <f t="shared" si="7"/>
        <v>7</v>
      </c>
      <c r="AP10" s="11"/>
      <c r="AQ10" s="11">
        <v>45292.0</v>
      </c>
      <c r="AR10" s="9"/>
      <c r="AS10" s="12">
        <f t="shared" si="3"/>
        <v>78100</v>
      </c>
      <c r="AT10" s="12">
        <f t="shared" si="4"/>
        <v>9600</v>
      </c>
      <c r="AU10" s="12">
        <f t="shared" si="5"/>
        <v>4900</v>
      </c>
      <c r="AV10" s="9"/>
    </row>
    <row r="11">
      <c r="A11" s="5">
        <v>9.0</v>
      </c>
      <c r="B11" s="5" t="s">
        <v>10</v>
      </c>
      <c r="C11" s="5" t="s">
        <v>66</v>
      </c>
      <c r="D11" s="5" t="s">
        <v>46</v>
      </c>
      <c r="E11" s="6">
        <f>DATE(YEAR('2023 PDOC Test Cases'!E11)+1, MONTH('2023 PDOC Test Cases'!E11), DAY('2023 PDOC Test Cases'!E11))</f>
        <v>45565</v>
      </c>
      <c r="F11" s="7">
        <v>3500.0</v>
      </c>
      <c r="G11" s="7">
        <v>0.0</v>
      </c>
      <c r="H11" s="5" t="s">
        <v>47</v>
      </c>
      <c r="I11" s="8" t="s">
        <v>48</v>
      </c>
      <c r="J11" s="5"/>
      <c r="K11" s="5" t="s">
        <v>47</v>
      </c>
      <c r="L11" s="12"/>
      <c r="M11" s="12"/>
      <c r="N11" s="12"/>
      <c r="O11" s="12"/>
      <c r="P11" s="12"/>
      <c r="Q11" s="12"/>
      <c r="R11" s="12"/>
      <c r="S11" s="12"/>
      <c r="T11" s="7"/>
      <c r="U11" s="7"/>
      <c r="V11" s="7"/>
      <c r="W11" s="7"/>
      <c r="X11" s="7"/>
      <c r="Y11" s="7"/>
      <c r="Z11" s="7" t="s">
        <v>47</v>
      </c>
      <c r="AA11" s="5" t="s">
        <v>49</v>
      </c>
      <c r="AB11" s="16">
        <v>0.0</v>
      </c>
      <c r="AC11" s="7">
        <v>0.0</v>
      </c>
      <c r="AD11" s="7">
        <v>18491.0</v>
      </c>
      <c r="AE11" s="13">
        <f t="shared" si="8"/>
        <v>73200</v>
      </c>
      <c r="AF11" s="14">
        <f t="shared" si="9"/>
        <v>3867.5</v>
      </c>
      <c r="AG11" s="14">
        <f t="shared" si="10"/>
        <v>188</v>
      </c>
      <c r="AH11" s="7" t="str">
        <f t="shared" si="2"/>
        <v>SKIP</v>
      </c>
      <c r="AI11" s="13"/>
      <c r="AJ11" s="13">
        <f t="shared" si="11"/>
        <v>63200</v>
      </c>
      <c r="AK11" s="13">
        <f t="shared" si="12"/>
        <v>1049.12</v>
      </c>
      <c r="AL11" s="5">
        <v>1.4</v>
      </c>
      <c r="AM11" s="9"/>
      <c r="AN11" s="15">
        <v>52.0</v>
      </c>
      <c r="AO11" s="10">
        <f t="shared" si="7"/>
        <v>38</v>
      </c>
      <c r="AP11" s="11"/>
      <c r="AQ11" s="11">
        <v>45292.0</v>
      </c>
      <c r="AR11" s="9"/>
      <c r="AS11" s="12">
        <f t="shared" si="3"/>
        <v>76700</v>
      </c>
      <c r="AT11" s="12">
        <f t="shared" si="4"/>
        <v>8200</v>
      </c>
      <c r="AU11" s="12">
        <f t="shared" si="5"/>
        <v>3500</v>
      </c>
      <c r="AV11" s="9"/>
    </row>
    <row r="12">
      <c r="A12" s="5">
        <v>10.0</v>
      </c>
      <c r="B12" s="5" t="s">
        <v>10</v>
      </c>
      <c r="C12" s="5" t="s">
        <v>67</v>
      </c>
      <c r="D12" s="5" t="s">
        <v>51</v>
      </c>
      <c r="E12" s="6">
        <f>DATE(YEAR('2023 PDOC Test Cases'!E12)+1, MONTH('2023 PDOC Test Cases'!E12), DAY('2023 PDOC Test Cases'!E12))</f>
        <v>45596</v>
      </c>
      <c r="F12" s="7">
        <v>11000.0</v>
      </c>
      <c r="G12" s="7">
        <v>0.0</v>
      </c>
      <c r="H12" s="5" t="s">
        <v>47</v>
      </c>
      <c r="I12" s="8" t="s">
        <v>48</v>
      </c>
      <c r="J12" s="5"/>
      <c r="K12" s="5" t="s">
        <v>47</v>
      </c>
      <c r="L12" s="12"/>
      <c r="M12" s="12"/>
      <c r="N12" s="12"/>
      <c r="O12" s="12"/>
      <c r="P12" s="12"/>
      <c r="Q12" s="12"/>
      <c r="R12" s="12"/>
      <c r="S12" s="12"/>
      <c r="T12" s="12"/>
      <c r="U12" s="12"/>
      <c r="V12" s="12"/>
      <c r="W12" s="12"/>
      <c r="X12" s="12"/>
      <c r="Y12" s="12"/>
      <c r="Z12" s="7" t="s">
        <v>47</v>
      </c>
      <c r="AA12" s="5" t="s">
        <v>49</v>
      </c>
      <c r="AB12" s="7">
        <v>15705.0</v>
      </c>
      <c r="AC12" s="7">
        <v>0.0</v>
      </c>
      <c r="AD12" s="7">
        <v>17373.0</v>
      </c>
      <c r="AE12" s="13">
        <f t="shared" si="8"/>
        <v>73200</v>
      </c>
      <c r="AF12" s="14">
        <f t="shared" si="9"/>
        <v>3867.5</v>
      </c>
      <c r="AG12" s="14">
        <f t="shared" si="10"/>
        <v>188</v>
      </c>
      <c r="AH12" s="7" t="str">
        <f t="shared" si="2"/>
        <v>SKIP</v>
      </c>
      <c r="AI12" s="13"/>
      <c r="AJ12" s="13">
        <f t="shared" si="11"/>
        <v>63200</v>
      </c>
      <c r="AK12" s="13">
        <f t="shared" si="12"/>
        <v>1049.12</v>
      </c>
      <c r="AL12" s="5">
        <v>1.4</v>
      </c>
      <c r="AM12" s="9"/>
      <c r="AN12" s="15">
        <v>26.0</v>
      </c>
      <c r="AO12" s="10">
        <f t="shared" si="7"/>
        <v>21</v>
      </c>
      <c r="AP12" s="11"/>
      <c r="AQ12" s="11">
        <v>45292.0</v>
      </c>
      <c r="AR12" s="9"/>
      <c r="AS12" s="12">
        <f t="shared" si="3"/>
        <v>84200</v>
      </c>
      <c r="AT12" s="12">
        <f t="shared" si="4"/>
        <v>15700</v>
      </c>
      <c r="AU12" s="12">
        <f t="shared" si="5"/>
        <v>11000</v>
      </c>
      <c r="AV12" s="9"/>
    </row>
    <row r="13">
      <c r="A13" s="5">
        <v>11.0</v>
      </c>
      <c r="B13" s="5" t="s">
        <v>10</v>
      </c>
      <c r="C13" s="5" t="s">
        <v>68</v>
      </c>
      <c r="D13" s="5" t="s">
        <v>54</v>
      </c>
      <c r="E13" s="6">
        <f>DATE(YEAR('2023 PDOC Test Cases'!E13)+1, MONTH('2023 PDOC Test Cases'!E13), DAY('2023 PDOC Test Cases'!E13))</f>
        <v>45626</v>
      </c>
      <c r="F13" s="7">
        <v>12000.0</v>
      </c>
      <c r="G13" s="7">
        <v>0.0</v>
      </c>
      <c r="H13" s="5" t="s">
        <v>47</v>
      </c>
      <c r="I13" s="8" t="s">
        <v>48</v>
      </c>
      <c r="J13" s="5"/>
      <c r="K13" s="5" t="s">
        <v>47</v>
      </c>
      <c r="L13" s="12"/>
      <c r="M13" s="12"/>
      <c r="N13" s="12"/>
      <c r="O13" s="12"/>
      <c r="P13" s="12"/>
      <c r="Q13" s="12"/>
      <c r="R13" s="12"/>
      <c r="S13" s="12"/>
      <c r="T13" s="12"/>
      <c r="U13" s="12"/>
      <c r="V13" s="12"/>
      <c r="W13" s="12"/>
      <c r="X13" s="12"/>
      <c r="Y13" s="12"/>
      <c r="Z13" s="7" t="s">
        <v>47</v>
      </c>
      <c r="AA13" s="5" t="s">
        <v>49</v>
      </c>
      <c r="AB13" s="7">
        <v>15705.0</v>
      </c>
      <c r="AC13" s="7">
        <v>0.0</v>
      </c>
      <c r="AD13" s="7">
        <v>18767.0</v>
      </c>
      <c r="AE13" s="13">
        <f t="shared" si="8"/>
        <v>73200</v>
      </c>
      <c r="AF13" s="14">
        <f t="shared" si="9"/>
        <v>3867.5</v>
      </c>
      <c r="AG13" s="14">
        <f t="shared" si="10"/>
        <v>188</v>
      </c>
      <c r="AH13" s="7" t="str">
        <f t="shared" si="2"/>
        <v>SKIP</v>
      </c>
      <c r="AI13" s="13"/>
      <c r="AJ13" s="13">
        <f t="shared" si="11"/>
        <v>63200</v>
      </c>
      <c r="AK13" s="13">
        <f t="shared" si="12"/>
        <v>1049.12</v>
      </c>
      <c r="AL13" s="5">
        <v>1.4</v>
      </c>
      <c r="AM13" s="9"/>
      <c r="AN13" s="15">
        <v>24.0</v>
      </c>
      <c r="AO13" s="10">
        <f t="shared" si="7"/>
        <v>21</v>
      </c>
      <c r="AP13" s="11"/>
      <c r="AQ13" s="11">
        <v>45292.0</v>
      </c>
      <c r="AR13" s="9"/>
      <c r="AS13" s="12">
        <f t="shared" si="3"/>
        <v>85200</v>
      </c>
      <c r="AT13" s="12">
        <f t="shared" si="4"/>
        <v>16700</v>
      </c>
      <c r="AU13" s="12">
        <f t="shared" si="5"/>
        <v>12000</v>
      </c>
      <c r="AV13" s="9"/>
    </row>
    <row r="14">
      <c r="A14" s="5">
        <v>12.0</v>
      </c>
      <c r="B14" s="5" t="s">
        <v>10</v>
      </c>
      <c r="C14" s="5" t="s">
        <v>69</v>
      </c>
      <c r="D14" s="5" t="s">
        <v>58</v>
      </c>
      <c r="E14" s="6">
        <f>DATE(YEAR('2023 PDOC Test Cases'!E14)+1, MONTH('2023 PDOC Test Cases'!E14), DAY('2023 PDOC Test Cases'!E14))</f>
        <v>45657</v>
      </c>
      <c r="F14" s="7">
        <v>13000.0</v>
      </c>
      <c r="G14" s="7">
        <v>0.0</v>
      </c>
      <c r="H14" s="5" t="s">
        <v>47</v>
      </c>
      <c r="I14" s="8" t="s">
        <v>52</v>
      </c>
      <c r="J14" s="5"/>
      <c r="K14" s="5" t="s">
        <v>47</v>
      </c>
      <c r="L14" s="7"/>
      <c r="M14" s="7"/>
      <c r="N14" s="7"/>
      <c r="O14" s="7"/>
      <c r="P14" s="7"/>
      <c r="Q14" s="7">
        <v>500.0</v>
      </c>
      <c r="R14" s="12"/>
      <c r="S14" s="7">
        <v>1000.0</v>
      </c>
      <c r="T14" s="17"/>
      <c r="U14" s="17"/>
      <c r="V14" s="17"/>
      <c r="W14" s="17"/>
      <c r="X14" s="17"/>
      <c r="Y14" s="17"/>
      <c r="Z14" s="7" t="s">
        <v>47</v>
      </c>
      <c r="AA14" s="5" t="s">
        <v>49</v>
      </c>
      <c r="AB14" s="16">
        <f>12719+(((66083-((F14*AN14)-155625))/66083)*1679)</f>
        <v>14388.47221</v>
      </c>
      <c r="AC14" s="7">
        <v>0.0</v>
      </c>
      <c r="AD14" s="7">
        <v>15705.0</v>
      </c>
      <c r="AE14" s="13">
        <f t="shared" si="8"/>
        <v>73200</v>
      </c>
      <c r="AF14" s="14">
        <f t="shared" si="9"/>
        <v>3867.5</v>
      </c>
      <c r="AG14" s="14">
        <f t="shared" si="10"/>
        <v>188</v>
      </c>
      <c r="AH14" s="7" t="str">
        <f t="shared" si="2"/>
        <v>SKIP</v>
      </c>
      <c r="AI14" s="13"/>
      <c r="AJ14" s="13">
        <f t="shared" si="11"/>
        <v>63200</v>
      </c>
      <c r="AK14" s="13">
        <f t="shared" si="12"/>
        <v>1049.12</v>
      </c>
      <c r="AL14" s="5">
        <v>1.4</v>
      </c>
      <c r="AM14" s="9"/>
      <c r="AN14" s="15">
        <v>12.0</v>
      </c>
      <c r="AO14" s="10">
        <f t="shared" si="7"/>
        <v>12</v>
      </c>
      <c r="AP14" s="11"/>
      <c r="AQ14" s="11">
        <v>45292.0</v>
      </c>
      <c r="AR14" s="9"/>
      <c r="AS14" s="12">
        <f t="shared" si="3"/>
        <v>86200</v>
      </c>
      <c r="AT14" s="12">
        <f t="shared" si="4"/>
        <v>17700</v>
      </c>
      <c r="AU14" s="12">
        <f t="shared" si="5"/>
        <v>13000</v>
      </c>
      <c r="AV14" s="9"/>
    </row>
    <row r="15">
      <c r="A15" s="5">
        <v>13.0</v>
      </c>
      <c r="B15" s="5" t="s">
        <v>10</v>
      </c>
      <c r="C15" s="5" t="s">
        <v>45</v>
      </c>
      <c r="D15" s="5" t="s">
        <v>46</v>
      </c>
      <c r="E15" s="6">
        <f>DATE(YEAR('2023 PDOC Test Cases'!E15)+1, MONTH('2023 PDOC Test Cases'!E15), DAY('2023 PDOC Test Cases'!E15))</f>
        <v>45322</v>
      </c>
      <c r="F15" s="7">
        <v>100.0</v>
      </c>
      <c r="G15" s="12">
        <f t="shared" ref="G15:G16" si="13">F15*4%</f>
        <v>4</v>
      </c>
      <c r="H15" s="5" t="s">
        <v>65</v>
      </c>
      <c r="I15" s="8" t="s">
        <v>55</v>
      </c>
      <c r="J15" s="5"/>
      <c r="K15" s="5" t="s">
        <v>47</v>
      </c>
      <c r="L15" s="7">
        <v>10000.0</v>
      </c>
      <c r="M15" s="7">
        <v>0.0</v>
      </c>
      <c r="N15" s="7">
        <v>0.0</v>
      </c>
      <c r="O15" s="7">
        <v>0.0</v>
      </c>
      <c r="P15" s="7">
        <v>0.0</v>
      </c>
      <c r="Q15" s="12"/>
      <c r="R15" s="12"/>
      <c r="S15" s="12"/>
      <c r="T15" s="7">
        <v>500.0</v>
      </c>
      <c r="U15" s="7" t="s">
        <v>70</v>
      </c>
      <c r="V15" s="12"/>
      <c r="W15" s="12"/>
      <c r="X15" s="12"/>
      <c r="Y15" s="12"/>
      <c r="Z15" s="7" t="s">
        <v>47</v>
      </c>
      <c r="AA15" s="5" t="s">
        <v>49</v>
      </c>
      <c r="AB15" s="7">
        <v>15705.0</v>
      </c>
      <c r="AC15" s="7">
        <v>0.0</v>
      </c>
      <c r="AD15" s="7">
        <v>21885.0</v>
      </c>
      <c r="AE15" s="13">
        <f t="shared" si="8"/>
        <v>400</v>
      </c>
      <c r="AF15" s="14">
        <f t="shared" si="9"/>
        <v>7.78022</v>
      </c>
      <c r="AG15" s="14">
        <f t="shared" si="10"/>
        <v>0</v>
      </c>
      <c r="AH15" s="7" t="str">
        <f t="shared" si="2"/>
        <v>SKIP</v>
      </c>
      <c r="AI15" s="13"/>
      <c r="AJ15" s="13">
        <f t="shared" si="11"/>
        <v>400</v>
      </c>
      <c r="AK15" s="13">
        <f t="shared" si="12"/>
        <v>6.64</v>
      </c>
      <c r="AL15" s="5">
        <v>1.4</v>
      </c>
      <c r="AM15" s="9"/>
      <c r="AN15" s="15">
        <v>52.0</v>
      </c>
      <c r="AO15" s="10">
        <f t="shared" si="7"/>
        <v>4</v>
      </c>
      <c r="AP15" s="11"/>
      <c r="AQ15" s="11">
        <v>45292.0</v>
      </c>
      <c r="AR15" s="9"/>
      <c r="AS15" s="12">
        <f t="shared" si="3"/>
        <v>10500</v>
      </c>
      <c r="AT15" s="12">
        <f t="shared" si="4"/>
        <v>-58000</v>
      </c>
      <c r="AU15" s="12">
        <f t="shared" si="5"/>
        <v>-62700</v>
      </c>
      <c r="AV15" s="9"/>
    </row>
    <row r="16">
      <c r="A16" s="5">
        <v>14.0</v>
      </c>
      <c r="B16" s="5" t="s">
        <v>10</v>
      </c>
      <c r="C16" s="5" t="s">
        <v>50</v>
      </c>
      <c r="D16" s="5" t="s">
        <v>51</v>
      </c>
      <c r="E16" s="6">
        <f>DATE(YEAR('2023 PDOC Test Cases'!E16)+1, MONTH('2023 PDOC Test Cases'!E16), DAY('2023 PDOC Test Cases'!E16))</f>
        <v>45350</v>
      </c>
      <c r="F16" s="7">
        <v>200.0</v>
      </c>
      <c r="G16" s="12">
        <f t="shared" si="13"/>
        <v>8</v>
      </c>
      <c r="H16" s="5" t="s">
        <v>65</v>
      </c>
      <c r="I16" s="8" t="s">
        <v>59</v>
      </c>
      <c r="J16" s="5"/>
      <c r="K16" s="5" t="s">
        <v>47</v>
      </c>
      <c r="L16" s="7">
        <v>300.0</v>
      </c>
      <c r="M16" s="7">
        <v>0.0</v>
      </c>
      <c r="N16" s="7">
        <v>500.0</v>
      </c>
      <c r="O16" s="7">
        <v>0.0</v>
      </c>
      <c r="P16" s="7">
        <v>1.95</v>
      </c>
      <c r="Q16" s="12"/>
      <c r="R16" s="12"/>
      <c r="S16" s="12"/>
      <c r="T16" s="12"/>
      <c r="U16" s="12"/>
      <c r="V16" s="7">
        <v>50.0</v>
      </c>
      <c r="W16" s="12"/>
      <c r="X16" s="12"/>
      <c r="Y16" s="12"/>
      <c r="Z16" s="7" t="s">
        <v>47</v>
      </c>
      <c r="AA16" s="5" t="s">
        <v>49</v>
      </c>
      <c r="AB16" s="7">
        <v>15705.0</v>
      </c>
      <c r="AC16" s="7">
        <v>0.0</v>
      </c>
      <c r="AD16" s="7">
        <v>12580.0</v>
      </c>
      <c r="AE16" s="13">
        <f t="shared" si="8"/>
        <v>1300</v>
      </c>
      <c r="AF16" s="14">
        <f t="shared" si="9"/>
        <v>61.33022</v>
      </c>
      <c r="AG16" s="14">
        <f t="shared" si="10"/>
        <v>0</v>
      </c>
      <c r="AH16" s="7" t="str">
        <f t="shared" si="2"/>
        <v>SKIP</v>
      </c>
      <c r="AI16" s="13"/>
      <c r="AJ16" s="13">
        <f t="shared" si="11"/>
        <v>800</v>
      </c>
      <c r="AK16" s="13">
        <f t="shared" si="12"/>
        <v>13.28</v>
      </c>
      <c r="AL16" s="5">
        <v>1.4</v>
      </c>
      <c r="AM16" s="9"/>
      <c r="AN16" s="15">
        <v>26.0</v>
      </c>
      <c r="AO16" s="10">
        <f t="shared" si="7"/>
        <v>4</v>
      </c>
      <c r="AP16" s="11"/>
      <c r="AQ16" s="11">
        <v>45292.0</v>
      </c>
      <c r="AR16" s="9"/>
      <c r="AS16" s="12">
        <f t="shared" si="3"/>
        <v>1800</v>
      </c>
      <c r="AT16" s="12">
        <f t="shared" si="4"/>
        <v>-66700</v>
      </c>
      <c r="AU16" s="12">
        <f t="shared" si="5"/>
        <v>-71400</v>
      </c>
      <c r="AV16" s="9"/>
    </row>
    <row r="17">
      <c r="A17" s="5">
        <v>15.0</v>
      </c>
      <c r="B17" s="5" t="s">
        <v>10</v>
      </c>
      <c r="C17" s="5" t="s">
        <v>57</v>
      </c>
      <c r="D17" s="5" t="s">
        <v>54</v>
      </c>
      <c r="E17" s="6">
        <f>DATE(YEAR('2023 PDOC Test Cases'!E17)+1, MONTH('2023 PDOC Test Cases'!E17), DAY('2023 PDOC Test Cases'!E17))</f>
        <v>45382</v>
      </c>
      <c r="F17" s="7">
        <v>300.0</v>
      </c>
      <c r="G17" s="7">
        <v>0.0</v>
      </c>
      <c r="H17" s="5" t="s">
        <v>65</v>
      </c>
      <c r="I17" s="8" t="s">
        <v>61</v>
      </c>
      <c r="J17" s="5"/>
      <c r="K17" s="5" t="s">
        <v>47</v>
      </c>
      <c r="L17" s="7">
        <v>5000.0</v>
      </c>
      <c r="M17" s="7">
        <v>0.0</v>
      </c>
      <c r="N17" s="7">
        <v>1000.0</v>
      </c>
      <c r="O17" s="7">
        <v>0.0</v>
      </c>
      <c r="P17" s="7">
        <v>3.9</v>
      </c>
      <c r="Q17" s="12"/>
      <c r="R17" s="12"/>
      <c r="S17" s="12"/>
      <c r="T17" s="12"/>
      <c r="U17" s="12"/>
      <c r="V17" s="12"/>
      <c r="W17" s="12"/>
      <c r="X17" s="12"/>
      <c r="Y17" s="7">
        <v>50.0</v>
      </c>
      <c r="Z17" s="7" t="s">
        <v>47</v>
      </c>
      <c r="AA17" s="5" t="s">
        <v>49</v>
      </c>
      <c r="AB17" s="7">
        <v>15705.0</v>
      </c>
      <c r="AC17" s="7">
        <v>0.0</v>
      </c>
      <c r="AD17" s="7">
        <v>13044.0</v>
      </c>
      <c r="AE17" s="13">
        <f t="shared" si="8"/>
        <v>2500</v>
      </c>
      <c r="AF17" s="14">
        <f t="shared" si="9"/>
        <v>128.725275</v>
      </c>
      <c r="AG17" s="14">
        <f t="shared" si="10"/>
        <v>0</v>
      </c>
      <c r="AH17" s="7" t="str">
        <f t="shared" si="2"/>
        <v>SKIP</v>
      </c>
      <c r="AI17" s="13"/>
      <c r="AJ17" s="13">
        <f t="shared" si="11"/>
        <v>1500</v>
      </c>
      <c r="AK17" s="13">
        <f t="shared" si="12"/>
        <v>24.9</v>
      </c>
      <c r="AL17" s="5">
        <v>1.4</v>
      </c>
      <c r="AM17" s="9"/>
      <c r="AN17" s="15">
        <v>24.0</v>
      </c>
      <c r="AO17" s="10">
        <f t="shared" si="7"/>
        <v>5</v>
      </c>
      <c r="AP17" s="11"/>
      <c r="AQ17" s="11">
        <v>45292.0</v>
      </c>
      <c r="AR17" s="9"/>
      <c r="AS17" s="12">
        <f t="shared" si="3"/>
        <v>7800</v>
      </c>
      <c r="AT17" s="12">
        <f t="shared" si="4"/>
        <v>-60700</v>
      </c>
      <c r="AU17" s="12">
        <f t="shared" si="5"/>
        <v>-65400</v>
      </c>
      <c r="AV17" s="9"/>
    </row>
    <row r="18">
      <c r="A18" s="5">
        <v>16.0</v>
      </c>
      <c r="B18" s="5" t="s">
        <v>10</v>
      </c>
      <c r="C18" s="5" t="s">
        <v>60</v>
      </c>
      <c r="D18" s="5" t="s">
        <v>58</v>
      </c>
      <c r="E18" s="6">
        <f>DATE(YEAR('2023 PDOC Test Cases'!E18)+1, MONTH('2023 PDOC Test Cases'!E18), DAY('2023 PDOC Test Cases'!E18))</f>
        <v>45412</v>
      </c>
      <c r="F18" s="7">
        <v>400.0</v>
      </c>
      <c r="G18" s="7">
        <v>0.0</v>
      </c>
      <c r="H18" s="5" t="s">
        <v>65</v>
      </c>
      <c r="I18" s="8" t="s">
        <v>48</v>
      </c>
      <c r="J18" s="5"/>
      <c r="K18" s="5" t="s">
        <v>47</v>
      </c>
      <c r="L18" s="7">
        <v>2500.0</v>
      </c>
      <c r="M18" s="7">
        <v>0.0</v>
      </c>
      <c r="N18" s="7">
        <v>2500.0</v>
      </c>
      <c r="O18" s="7">
        <v>0.0</v>
      </c>
      <c r="P18" s="7">
        <v>9.75</v>
      </c>
      <c r="Q18" s="12"/>
      <c r="R18" s="12"/>
      <c r="S18" s="12"/>
      <c r="T18" s="12"/>
      <c r="U18" s="12"/>
      <c r="V18" s="12"/>
      <c r="W18" s="12"/>
      <c r="X18" s="12"/>
      <c r="Y18" s="12"/>
      <c r="Z18" s="7" t="s">
        <v>47</v>
      </c>
      <c r="AA18" s="5" t="s">
        <v>49</v>
      </c>
      <c r="AB18" s="7">
        <v>15705.0</v>
      </c>
      <c r="AC18" s="7">
        <v>0.0</v>
      </c>
      <c r="AD18" s="7">
        <v>10818.0</v>
      </c>
      <c r="AE18" s="13">
        <f t="shared" si="8"/>
        <v>3700</v>
      </c>
      <c r="AF18" s="14">
        <f t="shared" si="9"/>
        <v>208.135165</v>
      </c>
      <c r="AG18" s="14">
        <f t="shared" si="10"/>
        <v>0</v>
      </c>
      <c r="AH18" s="7" t="str">
        <f t="shared" si="2"/>
        <v>SKIP</v>
      </c>
      <c r="AI18" s="13"/>
      <c r="AJ18" s="13">
        <f t="shared" si="11"/>
        <v>1200</v>
      </c>
      <c r="AK18" s="13">
        <f t="shared" si="12"/>
        <v>19.92</v>
      </c>
      <c r="AL18" s="5">
        <v>1.4</v>
      </c>
      <c r="AM18" s="9"/>
      <c r="AN18" s="15">
        <v>12.0</v>
      </c>
      <c r="AO18" s="10">
        <f t="shared" si="7"/>
        <v>3</v>
      </c>
      <c r="AP18" s="11"/>
      <c r="AQ18" s="11">
        <v>45292.0</v>
      </c>
      <c r="AR18" s="9"/>
      <c r="AS18" s="12">
        <f t="shared" si="3"/>
        <v>6600</v>
      </c>
      <c r="AT18" s="12">
        <f t="shared" si="4"/>
        <v>-61900</v>
      </c>
      <c r="AU18" s="12">
        <f t="shared" si="5"/>
        <v>-66600</v>
      </c>
      <c r="AV18" s="9"/>
    </row>
    <row r="19">
      <c r="A19" s="5">
        <v>17.0</v>
      </c>
      <c r="B19" s="5" t="s">
        <v>10</v>
      </c>
      <c r="C19" s="5" t="s">
        <v>62</v>
      </c>
      <c r="D19" s="5" t="s">
        <v>46</v>
      </c>
      <c r="E19" s="6">
        <f>DATE(YEAR('2023 PDOC Test Cases'!E19)+1, MONTH('2023 PDOC Test Cases'!E19), DAY('2023 PDOC Test Cases'!E19))</f>
        <v>45443</v>
      </c>
      <c r="F19" s="7">
        <v>500.0</v>
      </c>
      <c r="G19" s="7">
        <v>0.0</v>
      </c>
      <c r="H19" s="5" t="s">
        <v>65</v>
      </c>
      <c r="I19" s="8" t="s">
        <v>48</v>
      </c>
      <c r="J19" s="5"/>
      <c r="K19" s="5" t="s">
        <v>47</v>
      </c>
      <c r="L19" s="7">
        <v>100000.0</v>
      </c>
      <c r="M19" s="7">
        <v>0.0</v>
      </c>
      <c r="N19" s="7">
        <v>0.0</v>
      </c>
      <c r="O19" s="7">
        <v>0.0</v>
      </c>
      <c r="P19" s="7">
        <v>0.0</v>
      </c>
      <c r="Q19" s="12"/>
      <c r="R19" s="12"/>
      <c r="S19" s="12"/>
      <c r="T19" s="12"/>
      <c r="U19" s="12"/>
      <c r="V19" s="12"/>
      <c r="W19" s="12"/>
      <c r="X19" s="12"/>
      <c r="Y19" s="12"/>
      <c r="Z19" s="7" t="s">
        <v>47</v>
      </c>
      <c r="AA19" s="5" t="s">
        <v>49</v>
      </c>
      <c r="AB19" s="7">
        <v>15705.0</v>
      </c>
      <c r="AC19" s="7">
        <v>0.0</v>
      </c>
      <c r="AD19" s="7">
        <v>11481.0</v>
      </c>
      <c r="AE19" s="13">
        <f t="shared" si="8"/>
        <v>10500</v>
      </c>
      <c r="AF19" s="14">
        <f t="shared" si="9"/>
        <v>540.646155</v>
      </c>
      <c r="AG19" s="14">
        <f t="shared" si="10"/>
        <v>0</v>
      </c>
      <c r="AH19" s="7" t="str">
        <f t="shared" si="2"/>
        <v>SKIP</v>
      </c>
      <c r="AI19" s="13"/>
      <c r="AJ19" s="13">
        <f t="shared" si="11"/>
        <v>10500</v>
      </c>
      <c r="AK19" s="13">
        <f t="shared" si="12"/>
        <v>174.3</v>
      </c>
      <c r="AL19" s="5">
        <v>1.4</v>
      </c>
      <c r="AM19" s="9"/>
      <c r="AN19" s="15">
        <v>52.0</v>
      </c>
      <c r="AO19" s="10">
        <f t="shared" si="7"/>
        <v>21</v>
      </c>
      <c r="AP19" s="11"/>
      <c r="AQ19" s="11">
        <v>45292.0</v>
      </c>
      <c r="AR19" s="9"/>
      <c r="AS19" s="12">
        <f t="shared" si="3"/>
        <v>111000</v>
      </c>
      <c r="AT19" s="12">
        <f t="shared" si="4"/>
        <v>42500</v>
      </c>
      <c r="AU19" s="12">
        <f t="shared" si="5"/>
        <v>37800</v>
      </c>
      <c r="AV19" s="9"/>
    </row>
    <row r="20">
      <c r="A20" s="5">
        <v>18.0</v>
      </c>
      <c r="B20" s="5" t="s">
        <v>10</v>
      </c>
      <c r="C20" s="5" t="s">
        <v>63</v>
      </c>
      <c r="D20" s="5" t="s">
        <v>51</v>
      </c>
      <c r="E20" s="6">
        <f>DATE(YEAR('2023 PDOC Test Cases'!E20)+1, MONTH('2023 PDOC Test Cases'!E20), DAY('2023 PDOC Test Cases'!E20))</f>
        <v>45473</v>
      </c>
      <c r="F20" s="7">
        <v>600.0</v>
      </c>
      <c r="G20" s="7">
        <v>0.0</v>
      </c>
      <c r="H20" s="5" t="s">
        <v>65</v>
      </c>
      <c r="I20" s="8" t="s">
        <v>48</v>
      </c>
      <c r="J20" s="5"/>
      <c r="K20" s="5" t="s">
        <v>47</v>
      </c>
      <c r="L20" s="7">
        <v>600.0</v>
      </c>
      <c r="M20" s="12"/>
      <c r="N20" s="7">
        <v>600.0</v>
      </c>
      <c r="O20" s="12"/>
      <c r="P20" s="12">
        <f>1.95/5*6</f>
        <v>2.34</v>
      </c>
      <c r="Q20" s="12"/>
      <c r="R20" s="12"/>
      <c r="S20" s="12"/>
      <c r="T20" s="12"/>
      <c r="U20" s="12"/>
      <c r="V20" s="12"/>
      <c r="W20" s="12"/>
      <c r="X20" s="12"/>
      <c r="Y20" s="12"/>
      <c r="Z20" s="7" t="s">
        <v>47</v>
      </c>
      <c r="AA20" s="5" t="s">
        <v>49</v>
      </c>
      <c r="AB20" s="7">
        <v>15705.0</v>
      </c>
      <c r="AC20" s="7">
        <v>0.0</v>
      </c>
      <c r="AD20" s="7">
        <v>12399.0</v>
      </c>
      <c r="AE20" s="13">
        <f t="shared" si="8"/>
        <v>7800</v>
      </c>
      <c r="AF20" s="14">
        <f t="shared" si="9"/>
        <v>416.04066</v>
      </c>
      <c r="AG20" s="14">
        <f t="shared" si="10"/>
        <v>0</v>
      </c>
      <c r="AH20" s="7" t="str">
        <f t="shared" si="2"/>
        <v>SKIP</v>
      </c>
      <c r="AI20" s="13"/>
      <c r="AJ20" s="13">
        <f t="shared" si="11"/>
        <v>7200</v>
      </c>
      <c r="AK20" s="13">
        <f t="shared" si="12"/>
        <v>119.52</v>
      </c>
      <c r="AL20" s="5">
        <v>1.4</v>
      </c>
      <c r="AM20" s="9"/>
      <c r="AN20" s="15">
        <v>26.0</v>
      </c>
      <c r="AO20" s="10">
        <f t="shared" si="7"/>
        <v>12</v>
      </c>
      <c r="AP20" s="11"/>
      <c r="AQ20" s="11">
        <v>45292.0</v>
      </c>
      <c r="AR20" s="9"/>
      <c r="AS20" s="12">
        <f t="shared" si="3"/>
        <v>9000</v>
      </c>
      <c r="AT20" s="12">
        <f t="shared" si="4"/>
        <v>-59500</v>
      </c>
      <c r="AU20" s="12">
        <f t="shared" si="5"/>
        <v>-64200</v>
      </c>
      <c r="AV20" s="9"/>
    </row>
    <row r="21">
      <c r="A21" s="5">
        <v>19.0</v>
      </c>
      <c r="B21" s="5" t="s">
        <v>10</v>
      </c>
      <c r="C21" s="5" t="s">
        <v>66</v>
      </c>
      <c r="D21" s="5" t="s">
        <v>54</v>
      </c>
      <c r="E21" s="6">
        <f>DATE(YEAR('2023 PDOC Test Cases'!E21)+1, MONTH('2023 PDOC Test Cases'!E21), DAY('2023 PDOC Test Cases'!E21))</f>
        <v>45504</v>
      </c>
      <c r="F21" s="7">
        <v>3000.0</v>
      </c>
      <c r="G21" s="12">
        <f t="shared" ref="G21:G22" si="14">F21*4%</f>
        <v>120</v>
      </c>
      <c r="H21" s="5" t="s">
        <v>65</v>
      </c>
      <c r="I21" s="8" t="s">
        <v>48</v>
      </c>
      <c r="J21" s="5"/>
      <c r="K21" s="5" t="s">
        <v>47</v>
      </c>
      <c r="L21" s="7">
        <v>3500.0</v>
      </c>
      <c r="M21" s="12"/>
      <c r="N21" s="12"/>
      <c r="O21" s="12"/>
      <c r="P21" s="12"/>
      <c r="Q21" s="12"/>
      <c r="R21" s="12"/>
      <c r="S21" s="12"/>
      <c r="T21" s="12"/>
      <c r="U21" s="12"/>
      <c r="V21" s="12"/>
      <c r="W21" s="12"/>
      <c r="X21" s="12"/>
      <c r="Y21" s="12"/>
      <c r="Z21" s="7" t="s">
        <v>47</v>
      </c>
      <c r="AA21" s="5" t="s">
        <v>49</v>
      </c>
      <c r="AB21" s="7">
        <v>15705.0</v>
      </c>
      <c r="AC21" s="7">
        <v>0.0</v>
      </c>
      <c r="AD21" s="7">
        <v>0.0</v>
      </c>
      <c r="AE21" s="13">
        <f t="shared" si="8"/>
        <v>39000</v>
      </c>
      <c r="AF21" s="14">
        <f t="shared" si="9"/>
        <v>2268.435715</v>
      </c>
      <c r="AG21" s="14">
        <f t="shared" si="10"/>
        <v>0</v>
      </c>
      <c r="AH21" s="7" t="str">
        <f t="shared" si="2"/>
        <v>SKIP</v>
      </c>
      <c r="AI21" s="13"/>
      <c r="AJ21" s="13">
        <f t="shared" si="11"/>
        <v>39000</v>
      </c>
      <c r="AK21" s="13">
        <f t="shared" si="12"/>
        <v>647.4</v>
      </c>
      <c r="AL21" s="5">
        <v>1.4</v>
      </c>
      <c r="AM21" s="9"/>
      <c r="AN21" s="15">
        <v>24.0</v>
      </c>
      <c r="AO21" s="10">
        <f t="shared" si="7"/>
        <v>13</v>
      </c>
      <c r="AP21" s="11"/>
      <c r="AQ21" s="11">
        <v>45292.0</v>
      </c>
      <c r="AR21" s="9"/>
      <c r="AS21" s="12">
        <f t="shared" si="3"/>
        <v>45500</v>
      </c>
      <c r="AT21" s="12">
        <f t="shared" si="4"/>
        <v>-23000</v>
      </c>
      <c r="AU21" s="12">
        <f t="shared" si="5"/>
        <v>-27700</v>
      </c>
      <c r="AV21" s="9"/>
    </row>
    <row r="22">
      <c r="A22" s="5">
        <v>20.0</v>
      </c>
      <c r="B22" s="5" t="s">
        <v>10</v>
      </c>
      <c r="C22" s="5" t="s">
        <v>63</v>
      </c>
      <c r="D22" s="5" t="s">
        <v>58</v>
      </c>
      <c r="E22" s="6">
        <f>DATE(YEAR('2023 PDOC Test Cases'!E22)+1, MONTH('2023 PDOC Test Cases'!E22), DAY('2023 PDOC Test Cases'!E22))</f>
        <v>45535</v>
      </c>
      <c r="F22" s="7">
        <v>12000.0</v>
      </c>
      <c r="G22" s="12">
        <f t="shared" si="14"/>
        <v>480</v>
      </c>
      <c r="H22" s="5" t="s">
        <v>65</v>
      </c>
      <c r="I22" s="8" t="s">
        <v>48</v>
      </c>
      <c r="J22" s="5"/>
      <c r="K22" s="5" t="s">
        <v>47</v>
      </c>
      <c r="L22" s="7">
        <v>5000.0</v>
      </c>
      <c r="M22" s="12"/>
      <c r="N22" s="7">
        <v>100000.0</v>
      </c>
      <c r="O22" s="12"/>
      <c r="P22" s="7">
        <v>6.31</v>
      </c>
      <c r="Q22" s="12"/>
      <c r="R22" s="12"/>
      <c r="S22" s="12"/>
      <c r="T22" s="12"/>
      <c r="U22" s="12"/>
      <c r="V22" s="12"/>
      <c r="W22" s="12"/>
      <c r="X22" s="12"/>
      <c r="Y22" s="12"/>
      <c r="Z22" s="7" t="s">
        <v>47</v>
      </c>
      <c r="AA22" s="5" t="s">
        <v>49</v>
      </c>
      <c r="AB22" s="7">
        <v>15705.0</v>
      </c>
      <c r="AC22" s="7">
        <v>0.0</v>
      </c>
      <c r="AD22" s="7">
        <v>12399.0</v>
      </c>
      <c r="AE22" s="13">
        <f t="shared" si="8"/>
        <v>73200</v>
      </c>
      <c r="AF22" s="14">
        <f t="shared" si="9"/>
        <v>3867.5</v>
      </c>
      <c r="AG22" s="14">
        <f t="shared" si="10"/>
        <v>188</v>
      </c>
      <c r="AH22" s="7" t="str">
        <f t="shared" si="2"/>
        <v>SKIP</v>
      </c>
      <c r="AI22" s="13"/>
      <c r="AJ22" s="13">
        <f t="shared" si="11"/>
        <v>63200</v>
      </c>
      <c r="AK22" s="13">
        <f t="shared" si="12"/>
        <v>1049.12</v>
      </c>
      <c r="AL22" s="5">
        <v>1.4</v>
      </c>
      <c r="AM22" s="9"/>
      <c r="AN22" s="15">
        <v>12.0</v>
      </c>
      <c r="AO22" s="10">
        <f t="shared" si="7"/>
        <v>7</v>
      </c>
      <c r="AP22" s="11"/>
      <c r="AQ22" s="11">
        <v>45292.0</v>
      </c>
      <c r="AR22" s="9"/>
      <c r="AS22" s="12">
        <f t="shared" si="3"/>
        <v>90200</v>
      </c>
      <c r="AT22" s="12">
        <f t="shared" si="4"/>
        <v>21700</v>
      </c>
      <c r="AU22" s="12">
        <f t="shared" si="5"/>
        <v>17000</v>
      </c>
      <c r="AV22" s="9"/>
    </row>
    <row r="23">
      <c r="A23" s="5">
        <v>21.0</v>
      </c>
      <c r="B23" s="5" t="s">
        <v>10</v>
      </c>
      <c r="C23" s="5" t="s">
        <v>45</v>
      </c>
      <c r="D23" s="5" t="s">
        <v>58</v>
      </c>
      <c r="E23" s="6">
        <f>DATE(YEAR('2023 PDOC Test Cases'!E23)+1, MONTH('2023 PDOC Test Cases'!E23), DAY('2023 PDOC Test Cases'!E23))</f>
        <v>45565</v>
      </c>
      <c r="F23" s="7">
        <v>1.0</v>
      </c>
      <c r="G23" s="7">
        <v>0.0</v>
      </c>
      <c r="H23" s="5" t="s">
        <v>65</v>
      </c>
      <c r="I23" s="8" t="s">
        <v>48</v>
      </c>
      <c r="J23" s="5"/>
      <c r="K23" s="5" t="s">
        <v>47</v>
      </c>
      <c r="L23" s="7">
        <v>4500.0</v>
      </c>
      <c r="M23" s="12"/>
      <c r="N23" s="7"/>
      <c r="O23" s="12"/>
      <c r="P23" s="7"/>
      <c r="Q23" s="12"/>
      <c r="R23" s="12"/>
      <c r="S23" s="12"/>
      <c r="T23" s="12"/>
      <c r="U23" s="12"/>
      <c r="V23" s="12"/>
      <c r="W23" s="12"/>
      <c r="X23" s="12"/>
      <c r="Y23" s="12"/>
      <c r="Z23" s="7" t="s">
        <v>47</v>
      </c>
      <c r="AA23" s="5" t="s">
        <v>49</v>
      </c>
      <c r="AB23" s="7">
        <v>15705.0</v>
      </c>
      <c r="AC23" s="7">
        <v>0.0</v>
      </c>
      <c r="AD23" s="7">
        <v>21885.0</v>
      </c>
      <c r="AE23" s="13">
        <f t="shared" si="8"/>
        <v>0</v>
      </c>
      <c r="AF23" s="14">
        <f t="shared" si="9"/>
        <v>0</v>
      </c>
      <c r="AG23" s="14">
        <f t="shared" si="10"/>
        <v>0</v>
      </c>
      <c r="AH23" s="7" t="str">
        <f t="shared" si="2"/>
        <v>SKIP</v>
      </c>
      <c r="AI23" s="13"/>
      <c r="AJ23" s="13">
        <f t="shared" si="11"/>
        <v>0</v>
      </c>
      <c r="AK23" s="13">
        <f t="shared" si="12"/>
        <v>0</v>
      </c>
      <c r="AL23" s="5">
        <v>1.4</v>
      </c>
      <c r="AM23" s="9"/>
      <c r="AN23" s="15">
        <v>12.0</v>
      </c>
      <c r="AO23" s="10">
        <v>0.0</v>
      </c>
      <c r="AP23" s="11"/>
      <c r="AQ23" s="11">
        <v>45292.0</v>
      </c>
      <c r="AR23" s="9"/>
      <c r="AS23" s="12">
        <f t="shared" si="3"/>
        <v>4501</v>
      </c>
      <c r="AT23" s="12">
        <f t="shared" si="4"/>
        <v>-63999</v>
      </c>
      <c r="AU23" s="12">
        <f t="shared" si="5"/>
        <v>-68699</v>
      </c>
      <c r="AV23" s="9"/>
    </row>
    <row r="24">
      <c r="A24" s="5">
        <v>22.0</v>
      </c>
      <c r="B24" s="5" t="s">
        <v>10</v>
      </c>
      <c r="C24" s="5" t="s">
        <v>50</v>
      </c>
      <c r="D24" s="5" t="s">
        <v>46</v>
      </c>
      <c r="E24" s="6">
        <f>DATE(YEAR('2023 PDOC Test Cases'!E24)+1, MONTH('2023 PDOC Test Cases'!E24), DAY('2023 PDOC Test Cases'!E24))</f>
        <v>45292</v>
      </c>
      <c r="F24" s="7">
        <v>67.31</v>
      </c>
      <c r="G24" s="7">
        <v>0.0</v>
      </c>
      <c r="H24" s="5" t="s">
        <v>65</v>
      </c>
      <c r="I24" s="8" t="s">
        <v>48</v>
      </c>
      <c r="J24" s="5"/>
      <c r="K24" s="5" t="s">
        <v>47</v>
      </c>
      <c r="L24" s="7">
        <v>1000.0</v>
      </c>
      <c r="M24" s="12"/>
      <c r="N24" s="7"/>
      <c r="O24" s="12"/>
      <c r="P24" s="7"/>
      <c r="Q24" s="12"/>
      <c r="R24" s="12"/>
      <c r="S24" s="12"/>
      <c r="T24" s="12"/>
      <c r="U24" s="12"/>
      <c r="V24" s="12"/>
      <c r="W24" s="12"/>
      <c r="X24" s="12"/>
      <c r="Y24" s="12"/>
      <c r="Z24" s="7" t="s">
        <v>47</v>
      </c>
      <c r="AA24" s="5" t="s">
        <v>49</v>
      </c>
      <c r="AB24" s="7">
        <v>15705.0</v>
      </c>
      <c r="AC24" s="7">
        <v>0.0</v>
      </c>
      <c r="AD24" s="7">
        <v>12580.0</v>
      </c>
      <c r="AE24" s="13">
        <f t="shared" si="8"/>
        <v>0</v>
      </c>
      <c r="AF24" s="14">
        <f t="shared" si="9"/>
        <v>0</v>
      </c>
      <c r="AG24" s="14">
        <f t="shared" si="10"/>
        <v>0</v>
      </c>
      <c r="AH24" s="7" t="str">
        <f t="shared" si="2"/>
        <v>SKIP</v>
      </c>
      <c r="AI24" s="13"/>
      <c r="AJ24" s="13">
        <f t="shared" si="11"/>
        <v>0</v>
      </c>
      <c r="AK24" s="13">
        <f t="shared" si="12"/>
        <v>0</v>
      </c>
      <c r="AL24" s="5">
        <v>1.4</v>
      </c>
      <c r="AM24" s="9"/>
      <c r="AN24" s="15">
        <v>12.0</v>
      </c>
      <c r="AO24" s="10">
        <f t="shared" ref="AO24:AO28" si="15">ROUNDDOWN((E24-AQ24)/(365/AN24),0)</f>
        <v>0</v>
      </c>
      <c r="AP24" s="11"/>
      <c r="AQ24" s="11">
        <v>45292.0</v>
      </c>
      <c r="AR24" s="9"/>
      <c r="AS24" s="12">
        <f t="shared" si="3"/>
        <v>1067.31</v>
      </c>
      <c r="AT24" s="12">
        <f t="shared" si="4"/>
        <v>-67432.69</v>
      </c>
      <c r="AU24" s="12">
        <f t="shared" si="5"/>
        <v>-72132.69</v>
      </c>
      <c r="AV24" s="9"/>
    </row>
    <row r="25">
      <c r="A25" s="5">
        <v>23.0</v>
      </c>
      <c r="B25" s="5" t="s">
        <v>10</v>
      </c>
      <c r="C25" s="5" t="s">
        <v>50</v>
      </c>
      <c r="D25" s="5" t="s">
        <v>46</v>
      </c>
      <c r="E25" s="6">
        <f>DATE(YEAR('2023 PDOC Test Cases'!E25)+1, MONTH('2023 PDOC Test Cases'!E25), DAY('2023 PDOC Test Cases'!E25))</f>
        <v>45292</v>
      </c>
      <c r="F25" s="7">
        <v>77.31</v>
      </c>
      <c r="G25" s="7">
        <v>0.0</v>
      </c>
      <c r="H25" s="5" t="s">
        <v>65</v>
      </c>
      <c r="I25" s="8" t="s">
        <v>48</v>
      </c>
      <c r="J25" s="5"/>
      <c r="K25" s="5" t="s">
        <v>47</v>
      </c>
      <c r="L25" s="7">
        <v>1000.0</v>
      </c>
      <c r="M25" s="12"/>
      <c r="N25" s="7"/>
      <c r="O25" s="12"/>
      <c r="P25" s="7"/>
      <c r="Q25" s="12"/>
      <c r="R25" s="12"/>
      <c r="S25" s="12"/>
      <c r="T25" s="12"/>
      <c r="U25" s="12"/>
      <c r="V25" s="12"/>
      <c r="W25" s="12"/>
      <c r="X25" s="12"/>
      <c r="Y25" s="12"/>
      <c r="Z25" s="7" t="s">
        <v>47</v>
      </c>
      <c r="AA25" s="5" t="s">
        <v>49</v>
      </c>
      <c r="AB25" s="7">
        <v>15705.0</v>
      </c>
      <c r="AC25" s="7">
        <v>0.0</v>
      </c>
      <c r="AD25" s="7">
        <v>12580.0</v>
      </c>
      <c r="AE25" s="13">
        <f t="shared" si="8"/>
        <v>0</v>
      </c>
      <c r="AF25" s="14">
        <f t="shared" si="9"/>
        <v>0</v>
      </c>
      <c r="AG25" s="14">
        <f t="shared" si="10"/>
        <v>0</v>
      </c>
      <c r="AH25" s="7" t="str">
        <f t="shared" si="2"/>
        <v>SKIP</v>
      </c>
      <c r="AI25" s="13"/>
      <c r="AJ25" s="13">
        <f t="shared" si="11"/>
        <v>0</v>
      </c>
      <c r="AK25" s="13">
        <f t="shared" si="12"/>
        <v>0</v>
      </c>
      <c r="AL25" s="5">
        <v>1.4</v>
      </c>
      <c r="AM25" s="9"/>
      <c r="AN25" s="15">
        <v>12.0</v>
      </c>
      <c r="AO25" s="10">
        <f t="shared" si="15"/>
        <v>0</v>
      </c>
      <c r="AP25" s="11"/>
      <c r="AQ25" s="11">
        <v>45292.0</v>
      </c>
      <c r="AR25" s="9"/>
      <c r="AS25" s="12">
        <f t="shared" si="3"/>
        <v>1077.31</v>
      </c>
      <c r="AT25" s="12">
        <f t="shared" si="4"/>
        <v>-67422.69</v>
      </c>
      <c r="AU25" s="12">
        <f t="shared" si="5"/>
        <v>-72122.69</v>
      </c>
      <c r="AV25" s="9"/>
    </row>
    <row r="26">
      <c r="A26" s="5">
        <v>24.0</v>
      </c>
      <c r="B26" s="5" t="s">
        <v>10</v>
      </c>
      <c r="C26" s="5" t="s">
        <v>53</v>
      </c>
      <c r="D26" s="5" t="s">
        <v>51</v>
      </c>
      <c r="E26" s="6">
        <f>DATE(YEAR('2023 PDOC Test Cases'!E26)+1, MONTH('2023 PDOC Test Cases'!E26), DAY('2023 PDOC Test Cases'!E26))</f>
        <v>45456</v>
      </c>
      <c r="F26" s="7">
        <v>1600.0</v>
      </c>
      <c r="G26" s="7">
        <v>96.0</v>
      </c>
      <c r="H26" s="5" t="s">
        <v>47</v>
      </c>
      <c r="I26" s="8" t="s">
        <v>48</v>
      </c>
      <c r="J26" s="5"/>
      <c r="K26" s="5" t="s">
        <v>47</v>
      </c>
      <c r="L26" s="7">
        <v>0.0</v>
      </c>
      <c r="M26" s="12"/>
      <c r="N26" s="7"/>
      <c r="O26" s="12"/>
      <c r="P26" s="7"/>
      <c r="Q26" s="12"/>
      <c r="R26" s="12"/>
      <c r="S26" s="12"/>
      <c r="T26" s="12"/>
      <c r="U26" s="12"/>
      <c r="V26" s="12"/>
      <c r="W26" s="12"/>
      <c r="X26" s="12"/>
      <c r="Y26" s="12"/>
      <c r="Z26" s="7" t="s">
        <v>47</v>
      </c>
      <c r="AA26" s="5" t="s">
        <v>49</v>
      </c>
      <c r="AB26" s="7">
        <v>15705.0</v>
      </c>
      <c r="AC26" s="7">
        <v>0.0</v>
      </c>
      <c r="AD26" s="7">
        <v>15780.0</v>
      </c>
      <c r="AE26" s="13">
        <f t="shared" si="8"/>
        <v>17600</v>
      </c>
      <c r="AF26" s="14">
        <f t="shared" si="9"/>
        <v>1003.145605</v>
      </c>
      <c r="AG26" s="14">
        <f t="shared" si="10"/>
        <v>0</v>
      </c>
      <c r="AH26" s="7" t="str">
        <f t="shared" si="2"/>
        <v>SKIP</v>
      </c>
      <c r="AI26" s="13"/>
      <c r="AJ26" s="13">
        <f t="shared" si="11"/>
        <v>17600</v>
      </c>
      <c r="AK26" s="13">
        <f t="shared" si="12"/>
        <v>292.16</v>
      </c>
      <c r="AL26" s="5">
        <v>1.4</v>
      </c>
      <c r="AM26" s="9"/>
      <c r="AN26" s="5">
        <v>26.0</v>
      </c>
      <c r="AO26" s="10">
        <f t="shared" si="15"/>
        <v>11</v>
      </c>
      <c r="AP26" s="11"/>
      <c r="AQ26" s="11">
        <v>45292.0</v>
      </c>
      <c r="AR26" s="18"/>
      <c r="AS26" s="19">
        <f t="shared" si="3"/>
        <v>19200</v>
      </c>
      <c r="AT26" s="12">
        <f t="shared" si="4"/>
        <v>-49300</v>
      </c>
      <c r="AU26" s="19">
        <f t="shared" si="5"/>
        <v>-54000</v>
      </c>
      <c r="AV26" s="18"/>
    </row>
    <row r="27">
      <c r="A27" s="5">
        <v>25.0</v>
      </c>
      <c r="B27" s="5" t="s">
        <v>10</v>
      </c>
      <c r="C27" s="5" t="s">
        <v>71</v>
      </c>
      <c r="D27" s="5" t="s">
        <v>46</v>
      </c>
      <c r="E27" s="6">
        <f>DATE(YEAR('2023 PDOC Test Cases'!E27)+1, MONTH('2023 PDOC Test Cases'!E27), DAY('2023 PDOC Test Cases'!E27))</f>
        <v>45456</v>
      </c>
      <c r="F27" s="7">
        <v>10000.0</v>
      </c>
      <c r="G27" s="7">
        <v>0.0</v>
      </c>
      <c r="H27" s="5" t="s">
        <v>65</v>
      </c>
      <c r="I27" s="8" t="s">
        <v>48</v>
      </c>
      <c r="J27" s="5"/>
      <c r="K27" s="5" t="s">
        <v>47</v>
      </c>
      <c r="L27" s="7">
        <v>1000.0</v>
      </c>
      <c r="M27" s="12"/>
      <c r="N27" s="7">
        <v>0.0</v>
      </c>
      <c r="O27" s="12"/>
      <c r="P27" s="7"/>
      <c r="Q27" s="12"/>
      <c r="R27" s="12"/>
      <c r="S27" s="12"/>
      <c r="T27" s="12"/>
      <c r="U27" s="12"/>
      <c r="V27" s="12"/>
      <c r="W27" s="12"/>
      <c r="X27" s="12"/>
      <c r="Y27" s="12"/>
      <c r="Z27" s="7" t="s">
        <v>47</v>
      </c>
      <c r="AA27" s="5" t="s">
        <v>49</v>
      </c>
      <c r="AB27" s="7">
        <v>15705.0</v>
      </c>
      <c r="AC27" s="7">
        <v>0.0</v>
      </c>
      <c r="AD27" s="7">
        <v>0.0</v>
      </c>
      <c r="AE27" s="13">
        <f t="shared" si="8"/>
        <v>73200</v>
      </c>
      <c r="AF27" s="14" t="str">
        <f t="shared" ref="AF27:AF28" si="16">IF(AND(C27="Quebec",Z27="No"),"SKIP",IF(AE27&gt;68500,3867.5,(AE27-ROUND(3500/52,2)*AO27)*5.95%))</f>
        <v>SKIP</v>
      </c>
      <c r="AG27" s="14" t="str">
        <f t="shared" ref="AG27:AG28" si="17">IF(AND(C27="Quebec",Z27="No"),"SKIP",IF(AE27&gt;68500,(AE27-68500)*4%,0))</f>
        <v>SKIP</v>
      </c>
      <c r="AH27" s="7">
        <f t="shared" ref="AH27:AH28" si="18">IF(C27="Quebec",IF(AE27&gt;68500,4160,(AE27-ROUND(3500/52,2)*AO27)*6.4%),"SKIP")</f>
        <v>4160</v>
      </c>
      <c r="AI27" s="13">
        <f t="shared" ref="AI27:AI28" si="19">IF(C27="Quebec",IF(AE27&gt;68500,(AE27-68500)*4%,0),"SKIP")</f>
        <v>188</v>
      </c>
      <c r="AJ27" s="13">
        <f t="shared" si="11"/>
        <v>63200</v>
      </c>
      <c r="AK27" s="13">
        <f t="shared" si="12"/>
        <v>834.24</v>
      </c>
      <c r="AL27" s="5">
        <v>1.4</v>
      </c>
      <c r="AM27" s="9"/>
      <c r="AN27" s="5">
        <v>52.0</v>
      </c>
      <c r="AO27" s="10">
        <f t="shared" si="15"/>
        <v>23</v>
      </c>
      <c r="AP27" s="20"/>
      <c r="AQ27" s="11">
        <v>45292.0</v>
      </c>
      <c r="AR27" s="18"/>
      <c r="AS27" s="19">
        <f t="shared" si="3"/>
        <v>84200</v>
      </c>
      <c r="AT27" s="12">
        <f t="shared" si="4"/>
        <v>15700</v>
      </c>
      <c r="AU27" s="19">
        <f t="shared" si="5"/>
        <v>11000</v>
      </c>
      <c r="AV27" s="18"/>
    </row>
    <row r="28">
      <c r="A28" s="5">
        <v>26.0</v>
      </c>
      <c r="B28" s="5" t="s">
        <v>10</v>
      </c>
      <c r="C28" s="5" t="s">
        <v>71</v>
      </c>
      <c r="D28" s="5" t="s">
        <v>51</v>
      </c>
      <c r="E28" s="6">
        <f>DATE(YEAR('2023 PDOC Test Cases'!E28)+1, MONTH('2023 PDOC Test Cases'!E28), DAY('2023 PDOC Test Cases'!E28))</f>
        <v>45456</v>
      </c>
      <c r="F28" s="7">
        <v>1000.0</v>
      </c>
      <c r="G28" s="7">
        <v>0.0</v>
      </c>
      <c r="H28" s="5" t="s">
        <v>65</v>
      </c>
      <c r="I28" s="8" t="s">
        <v>59</v>
      </c>
      <c r="J28" s="5"/>
      <c r="K28" s="5" t="s">
        <v>47</v>
      </c>
      <c r="L28" s="7">
        <v>500.0</v>
      </c>
      <c r="M28" s="12"/>
      <c r="N28" s="7">
        <v>1500.0</v>
      </c>
      <c r="O28" s="12"/>
      <c r="P28" s="7"/>
      <c r="Q28" s="12"/>
      <c r="R28" s="12"/>
      <c r="S28" s="12"/>
      <c r="T28" s="12"/>
      <c r="U28" s="12"/>
      <c r="V28" s="12"/>
      <c r="W28" s="7">
        <v>50.0</v>
      </c>
      <c r="X28" s="12"/>
      <c r="Y28" s="12"/>
      <c r="Z28" s="7" t="s">
        <v>47</v>
      </c>
      <c r="AA28" s="5" t="s">
        <v>49</v>
      </c>
      <c r="AB28" s="7">
        <v>15705.0</v>
      </c>
      <c r="AC28" s="7">
        <v>0.0</v>
      </c>
      <c r="AD28" s="7">
        <v>0.0</v>
      </c>
      <c r="AE28" s="13">
        <f t="shared" si="8"/>
        <v>12500</v>
      </c>
      <c r="AF28" s="14" t="str">
        <f t="shared" si="16"/>
        <v>SKIP</v>
      </c>
      <c r="AG28" s="14" t="str">
        <f t="shared" si="17"/>
        <v>SKIP</v>
      </c>
      <c r="AH28" s="7">
        <f t="shared" si="18"/>
        <v>752.61376</v>
      </c>
      <c r="AI28" s="13">
        <f t="shared" si="19"/>
        <v>0</v>
      </c>
      <c r="AJ28" s="13">
        <f t="shared" si="11"/>
        <v>11000</v>
      </c>
      <c r="AK28" s="13">
        <f t="shared" si="12"/>
        <v>145.2</v>
      </c>
      <c r="AL28" s="5">
        <v>1.4</v>
      </c>
      <c r="AM28" s="9"/>
      <c r="AN28" s="5">
        <v>26.0</v>
      </c>
      <c r="AO28" s="10">
        <f t="shared" si="15"/>
        <v>11</v>
      </c>
      <c r="AP28" s="20"/>
      <c r="AQ28" s="11">
        <v>45292.0</v>
      </c>
      <c r="AR28" s="18"/>
      <c r="AS28" s="19">
        <f t="shared" si="3"/>
        <v>14000</v>
      </c>
      <c r="AT28" s="12">
        <f t="shared" si="4"/>
        <v>-54500</v>
      </c>
      <c r="AU28" s="19">
        <f t="shared" si="5"/>
        <v>-59200</v>
      </c>
      <c r="AV28" s="18"/>
    </row>
    <row r="29">
      <c r="A29" s="5">
        <v>27.0</v>
      </c>
      <c r="B29" s="5" t="s">
        <v>10</v>
      </c>
      <c r="C29" s="5" t="s">
        <v>71</v>
      </c>
      <c r="D29" s="5" t="s">
        <v>54</v>
      </c>
      <c r="E29" s="6">
        <f>DATE(YEAR('2023 PDOC Test Cases'!E29)+1, MONTH('2023 PDOC Test Cases'!E29), DAY('2023 PDOC Test Cases'!E29))</f>
        <v>45458</v>
      </c>
      <c r="F29" s="7">
        <v>4000.0</v>
      </c>
      <c r="G29" s="7">
        <v>0.0</v>
      </c>
      <c r="H29" s="5" t="s">
        <v>47</v>
      </c>
      <c r="I29" s="8" t="s">
        <v>48</v>
      </c>
      <c r="J29" s="5"/>
      <c r="K29" s="5" t="s">
        <v>47</v>
      </c>
      <c r="L29" s="7"/>
      <c r="M29" s="12"/>
      <c r="N29" s="7"/>
      <c r="O29" s="12"/>
      <c r="P29" s="7"/>
      <c r="Q29" s="12"/>
      <c r="R29" s="12"/>
      <c r="S29" s="12"/>
      <c r="T29" s="12"/>
      <c r="U29" s="12"/>
      <c r="V29" s="12"/>
      <c r="W29" s="12"/>
      <c r="X29" s="12"/>
      <c r="Y29" s="12"/>
      <c r="Z29" s="7" t="s">
        <v>65</v>
      </c>
      <c r="AA29" s="5" t="s">
        <v>49</v>
      </c>
      <c r="AB29" s="7">
        <v>15705.0</v>
      </c>
      <c r="AC29" s="7">
        <v>0.0</v>
      </c>
      <c r="AD29" s="7">
        <v>0.0</v>
      </c>
      <c r="AE29" s="13">
        <f t="shared" si="8"/>
        <v>20000</v>
      </c>
      <c r="AF29" s="14">
        <f>(10000-(3500/24*5))*5.95%</f>
        <v>551.6145833</v>
      </c>
      <c r="AG29" s="14">
        <v>0.0</v>
      </c>
      <c r="AH29" s="14">
        <f>(10000-(3500/24*5))*6.4%</f>
        <v>593.3333333</v>
      </c>
      <c r="AI29" s="14">
        <v>0.0</v>
      </c>
      <c r="AJ29" s="13">
        <f t="shared" si="11"/>
        <v>20000</v>
      </c>
      <c r="AK29" s="13">
        <f t="shared" si="12"/>
        <v>264</v>
      </c>
      <c r="AL29" s="5">
        <v>1.4</v>
      </c>
      <c r="AM29" s="9"/>
      <c r="AN29" s="5">
        <v>24.0</v>
      </c>
      <c r="AO29" s="10">
        <v>5.0</v>
      </c>
      <c r="AP29" s="20">
        <v>5.0</v>
      </c>
      <c r="AQ29" s="11">
        <v>45292.0</v>
      </c>
      <c r="AR29" s="18"/>
      <c r="AS29" s="19">
        <f t="shared" si="3"/>
        <v>24000</v>
      </c>
      <c r="AT29" s="12">
        <f t="shared" si="4"/>
        <v>-44500</v>
      </c>
      <c r="AU29" s="19">
        <f t="shared" si="5"/>
        <v>-49200</v>
      </c>
      <c r="AV29" s="18"/>
    </row>
    <row r="30">
      <c r="A30" s="21">
        <v>28.0</v>
      </c>
      <c r="B30" s="21" t="s">
        <v>10</v>
      </c>
      <c r="C30" s="21" t="s">
        <v>71</v>
      </c>
      <c r="D30" s="21" t="s">
        <v>58</v>
      </c>
      <c r="E30" s="6">
        <f>DATE(YEAR('2023 PDOC Test Cases'!E30)+1, MONTH('2023 PDOC Test Cases'!E30), DAY('2023 PDOC Test Cases'!E30))</f>
        <v>45473</v>
      </c>
      <c r="F30" s="22">
        <v>10000.0</v>
      </c>
      <c r="G30" s="22">
        <v>0.0</v>
      </c>
      <c r="H30" s="21" t="s">
        <v>47</v>
      </c>
      <c r="I30" s="23" t="s">
        <v>48</v>
      </c>
      <c r="J30" s="21"/>
      <c r="K30" s="21" t="s">
        <v>47</v>
      </c>
      <c r="L30" s="22">
        <v>0.0</v>
      </c>
      <c r="M30" s="24"/>
      <c r="N30" s="22">
        <v>0.0</v>
      </c>
      <c r="O30" s="24"/>
      <c r="P30" s="22"/>
      <c r="Q30" s="24"/>
      <c r="R30" s="24"/>
      <c r="S30" s="24"/>
      <c r="T30" s="24"/>
      <c r="U30" s="24"/>
      <c r="V30" s="24"/>
      <c r="W30" s="24"/>
      <c r="X30" s="24"/>
      <c r="Y30" s="24"/>
      <c r="Z30" s="22" t="s">
        <v>47</v>
      </c>
      <c r="AA30" s="21" t="s">
        <v>49</v>
      </c>
      <c r="AB30" s="22">
        <v>15705.0</v>
      </c>
      <c r="AC30" s="22">
        <v>0.0</v>
      </c>
      <c r="AD30" s="22">
        <v>0.0</v>
      </c>
      <c r="AE30" s="13">
        <f t="shared" si="8"/>
        <v>50000</v>
      </c>
      <c r="AF30" s="14" t="str">
        <f>IF(AND(C30="Quebec",Z30="No"),"SKIP",IF(AE30&gt;68500,3867.5,(AE30-ROUND(3500/52,2)*AO30)*5.95%))</f>
        <v>SKIP</v>
      </c>
      <c r="AG30" s="14" t="str">
        <f>IF(AND(C30="Quebec",Z30="No"),"SKIP",IF(AE30&gt;68500,(AE30-68500)*4%,0))</f>
        <v>SKIP</v>
      </c>
      <c r="AH30" s="7">
        <f>IF(C30="Quebec",IF(AE30&gt;68500,4160,(AE30-ROUND(3500/52,2)*AO30)*6.4%),"SKIP")</f>
        <v>3178.4608</v>
      </c>
      <c r="AI30" s="13">
        <f>IF(C30="Quebec",IF(AE30&gt;68500,(AE30-68500)*4%,0),"SKIP")</f>
        <v>0</v>
      </c>
      <c r="AJ30" s="13">
        <f t="shared" si="11"/>
        <v>50000</v>
      </c>
      <c r="AK30" s="13">
        <f t="shared" si="12"/>
        <v>660</v>
      </c>
      <c r="AL30" s="21">
        <v>1.4</v>
      </c>
      <c r="AM30" s="25"/>
      <c r="AN30" s="21">
        <v>12.0</v>
      </c>
      <c r="AO30" s="10">
        <f>ROUNDDOWN((E30-AQ30)/(365/AN30),0)</f>
        <v>5</v>
      </c>
      <c r="AP30" s="20"/>
      <c r="AQ30" s="11">
        <v>45292.0</v>
      </c>
      <c r="AR30" s="26"/>
      <c r="AS30" s="27">
        <f t="shared" si="3"/>
        <v>60000</v>
      </c>
      <c r="AT30" s="12">
        <f t="shared" si="4"/>
        <v>-8500</v>
      </c>
      <c r="AU30" s="27">
        <f t="shared" si="5"/>
        <v>-13200</v>
      </c>
      <c r="AV30" s="26"/>
    </row>
    <row r="31">
      <c r="A31" s="28" t="s">
        <v>72</v>
      </c>
      <c r="I31" s="29"/>
      <c r="AE31" s="30"/>
      <c r="AF31" s="30"/>
      <c r="AG31" s="7"/>
      <c r="AH31" s="7"/>
      <c r="AI31" s="30"/>
      <c r="AJ31" s="30"/>
      <c r="AK31" s="30"/>
    </row>
    <row r="32">
      <c r="I32" s="29"/>
    </row>
    <row r="33">
      <c r="I33" s="29"/>
    </row>
    <row r="34">
      <c r="I34" s="29"/>
    </row>
    <row r="35">
      <c r="I35" s="29"/>
    </row>
    <row r="36">
      <c r="I36" s="29"/>
    </row>
    <row r="37">
      <c r="I37" s="29"/>
    </row>
    <row r="38">
      <c r="I38" s="29"/>
    </row>
    <row r="39">
      <c r="I39" s="29"/>
    </row>
    <row r="40">
      <c r="I40" s="29"/>
    </row>
    <row r="41">
      <c r="I41" s="29"/>
    </row>
    <row r="42">
      <c r="I42" s="29"/>
    </row>
    <row r="43">
      <c r="I43" s="29"/>
    </row>
    <row r="44">
      <c r="I44" s="29"/>
    </row>
    <row r="45">
      <c r="I45" s="29"/>
    </row>
    <row r="46">
      <c r="I46" s="29"/>
    </row>
    <row r="47">
      <c r="I47" s="29"/>
    </row>
    <row r="48">
      <c r="I48" s="29"/>
    </row>
    <row r="49">
      <c r="I49" s="29"/>
    </row>
    <row r="50">
      <c r="I50" s="29"/>
    </row>
    <row r="51">
      <c r="I51" s="29"/>
    </row>
    <row r="52">
      <c r="I52" s="29"/>
    </row>
    <row r="53">
      <c r="I53" s="29"/>
    </row>
    <row r="54">
      <c r="I54" s="29"/>
    </row>
    <row r="55">
      <c r="I55" s="29"/>
    </row>
    <row r="56">
      <c r="I56" s="29"/>
    </row>
    <row r="57">
      <c r="I57" s="29"/>
    </row>
    <row r="58">
      <c r="I58" s="29"/>
    </row>
    <row r="59">
      <c r="I59" s="29"/>
    </row>
    <row r="60">
      <c r="I60" s="29"/>
    </row>
    <row r="61">
      <c r="I61" s="29"/>
    </row>
    <row r="62">
      <c r="I62" s="29"/>
    </row>
    <row r="63">
      <c r="I63" s="29"/>
    </row>
    <row r="64">
      <c r="I64" s="29"/>
    </row>
    <row r="65">
      <c r="I65" s="29"/>
    </row>
    <row r="66">
      <c r="I66" s="29"/>
    </row>
    <row r="67">
      <c r="I67" s="29"/>
    </row>
    <row r="68">
      <c r="I68" s="29"/>
    </row>
    <row r="69">
      <c r="I69" s="29"/>
    </row>
    <row r="70">
      <c r="I70" s="29"/>
    </row>
    <row r="71">
      <c r="I71" s="29"/>
    </row>
    <row r="72">
      <c r="I72" s="29"/>
    </row>
    <row r="73">
      <c r="I73" s="29"/>
    </row>
    <row r="74">
      <c r="I74" s="29"/>
    </row>
    <row r="75">
      <c r="I75" s="29"/>
    </row>
    <row r="76">
      <c r="I76" s="29"/>
    </row>
    <row r="77">
      <c r="I77" s="29"/>
    </row>
    <row r="78">
      <c r="I78" s="29"/>
    </row>
    <row r="79">
      <c r="I79" s="29"/>
    </row>
    <row r="80">
      <c r="I80" s="29"/>
    </row>
    <row r="81">
      <c r="I81" s="29"/>
    </row>
    <row r="82">
      <c r="I82" s="29"/>
    </row>
    <row r="83">
      <c r="I83" s="29"/>
    </row>
    <row r="84">
      <c r="I84" s="29"/>
    </row>
    <row r="85">
      <c r="I85" s="29"/>
    </row>
    <row r="86">
      <c r="I86" s="29"/>
    </row>
    <row r="87">
      <c r="I87" s="29"/>
    </row>
    <row r="88">
      <c r="I88" s="29"/>
    </row>
    <row r="89">
      <c r="I89" s="29"/>
    </row>
    <row r="90">
      <c r="I90" s="29"/>
    </row>
    <row r="91">
      <c r="I91" s="29"/>
    </row>
    <row r="92">
      <c r="I92" s="29"/>
    </row>
    <row r="93">
      <c r="I93" s="29"/>
    </row>
    <row r="94">
      <c r="I94" s="29"/>
    </row>
    <row r="95">
      <c r="I95" s="29"/>
    </row>
    <row r="96">
      <c r="I96" s="29"/>
    </row>
    <row r="97">
      <c r="I97" s="29"/>
    </row>
    <row r="98">
      <c r="I98" s="29"/>
    </row>
    <row r="99">
      <c r="I99" s="29"/>
    </row>
    <row r="100">
      <c r="I100" s="29"/>
    </row>
    <row r="101">
      <c r="I101" s="29"/>
    </row>
    <row r="102">
      <c r="I102" s="29"/>
    </row>
    <row r="103">
      <c r="I103" s="29"/>
    </row>
    <row r="104">
      <c r="I104" s="29"/>
    </row>
    <row r="105">
      <c r="I105" s="29"/>
    </row>
    <row r="106">
      <c r="I106" s="29"/>
    </row>
    <row r="107">
      <c r="I107" s="29"/>
    </row>
    <row r="108">
      <c r="I108" s="29"/>
    </row>
    <row r="109">
      <c r="I109" s="29"/>
    </row>
    <row r="110">
      <c r="I110" s="29"/>
    </row>
    <row r="111">
      <c r="I111" s="29"/>
    </row>
    <row r="112">
      <c r="I112" s="29"/>
    </row>
    <row r="113">
      <c r="I113" s="29"/>
    </row>
    <row r="114">
      <c r="I114" s="29"/>
    </row>
    <row r="115">
      <c r="I115" s="29"/>
    </row>
    <row r="116">
      <c r="I116" s="29"/>
    </row>
    <row r="117">
      <c r="I117" s="29"/>
    </row>
    <row r="118">
      <c r="I118" s="29"/>
    </row>
    <row r="119">
      <c r="I119" s="29"/>
    </row>
    <row r="120">
      <c r="I120" s="29"/>
    </row>
    <row r="121">
      <c r="I121" s="29"/>
    </row>
    <row r="122">
      <c r="I122" s="29"/>
    </row>
    <row r="123">
      <c r="I123" s="29"/>
    </row>
    <row r="124">
      <c r="I124" s="29"/>
    </row>
    <row r="125">
      <c r="I125" s="29"/>
    </row>
    <row r="126">
      <c r="I126" s="29"/>
    </row>
    <row r="127">
      <c r="I127" s="29"/>
    </row>
    <row r="128">
      <c r="I128" s="29"/>
    </row>
    <row r="129">
      <c r="I129" s="29"/>
    </row>
    <row r="130">
      <c r="I130" s="29"/>
    </row>
    <row r="131">
      <c r="I131" s="29"/>
    </row>
    <row r="132">
      <c r="I132" s="29"/>
    </row>
    <row r="133">
      <c r="I133" s="29"/>
    </row>
    <row r="134">
      <c r="I134" s="29"/>
    </row>
    <row r="135">
      <c r="I135" s="29"/>
    </row>
    <row r="136">
      <c r="I136" s="29"/>
    </row>
    <row r="137">
      <c r="I137" s="29"/>
    </row>
    <row r="138">
      <c r="I138" s="29"/>
    </row>
    <row r="139">
      <c r="I139" s="29"/>
    </row>
    <row r="140">
      <c r="I140" s="29"/>
    </row>
    <row r="141">
      <c r="I141" s="29"/>
    </row>
    <row r="142">
      <c r="I142" s="29"/>
    </row>
    <row r="143">
      <c r="I143" s="29"/>
    </row>
    <row r="144">
      <c r="I144" s="29"/>
    </row>
    <row r="145">
      <c r="I145" s="29"/>
    </row>
    <row r="146">
      <c r="I146" s="29"/>
    </row>
    <row r="147">
      <c r="I147" s="29"/>
    </row>
    <row r="148">
      <c r="I148" s="29"/>
    </row>
    <row r="149">
      <c r="I149" s="29"/>
    </row>
    <row r="150">
      <c r="I150" s="29"/>
    </row>
    <row r="151">
      <c r="I151" s="29"/>
    </row>
    <row r="152">
      <c r="I152" s="29"/>
    </row>
    <row r="153">
      <c r="I153" s="29"/>
    </row>
    <row r="154">
      <c r="I154" s="29"/>
    </row>
    <row r="155">
      <c r="I155" s="29"/>
    </row>
    <row r="156">
      <c r="I156" s="29"/>
    </row>
    <row r="157">
      <c r="I157" s="29"/>
    </row>
    <row r="158">
      <c r="I158" s="29"/>
    </row>
    <row r="159">
      <c r="I159" s="29"/>
    </row>
    <row r="160">
      <c r="I160" s="29"/>
    </row>
    <row r="161">
      <c r="I161" s="29"/>
    </row>
    <row r="162">
      <c r="I162" s="29"/>
    </row>
    <row r="163">
      <c r="I163" s="29"/>
    </row>
    <row r="164">
      <c r="I164" s="29"/>
    </row>
    <row r="165">
      <c r="I165" s="29"/>
    </row>
    <row r="166">
      <c r="I166" s="29"/>
    </row>
    <row r="167">
      <c r="I167" s="29"/>
    </row>
    <row r="168">
      <c r="I168" s="29"/>
    </row>
    <row r="169">
      <c r="I169" s="29"/>
    </row>
    <row r="170">
      <c r="I170" s="29"/>
    </row>
    <row r="171">
      <c r="I171" s="29"/>
    </row>
    <row r="172">
      <c r="I172" s="29"/>
    </row>
    <row r="173">
      <c r="I173" s="29"/>
    </row>
    <row r="174">
      <c r="I174" s="29"/>
    </row>
    <row r="175">
      <c r="I175" s="29"/>
    </row>
    <row r="176">
      <c r="I176" s="29"/>
    </row>
    <row r="177">
      <c r="I177" s="29"/>
    </row>
    <row r="178">
      <c r="I178" s="29"/>
    </row>
    <row r="179">
      <c r="I179" s="29"/>
    </row>
    <row r="180">
      <c r="I180" s="29"/>
    </row>
    <row r="181">
      <c r="I181" s="29"/>
    </row>
    <row r="182">
      <c r="I182" s="29"/>
    </row>
    <row r="183">
      <c r="I183" s="29"/>
    </row>
    <row r="184">
      <c r="I184" s="29"/>
    </row>
    <row r="185">
      <c r="I185" s="29"/>
    </row>
    <row r="186">
      <c r="I186" s="29"/>
    </row>
    <row r="187">
      <c r="I187" s="29"/>
    </row>
    <row r="188">
      <c r="I188" s="29"/>
    </row>
    <row r="189">
      <c r="I189" s="29"/>
    </row>
    <row r="190">
      <c r="I190" s="29"/>
    </row>
    <row r="191">
      <c r="I191" s="29"/>
    </row>
    <row r="192">
      <c r="I192" s="29"/>
    </row>
    <row r="193">
      <c r="I193" s="29"/>
    </row>
    <row r="194">
      <c r="I194" s="29"/>
    </row>
    <row r="195">
      <c r="I195" s="29"/>
    </row>
    <row r="196">
      <c r="I196" s="29"/>
    </row>
    <row r="197">
      <c r="I197" s="29"/>
    </row>
    <row r="198">
      <c r="I198" s="29"/>
    </row>
    <row r="199">
      <c r="I199" s="29"/>
    </row>
    <row r="200">
      <c r="I200" s="29"/>
    </row>
    <row r="201">
      <c r="I201" s="29"/>
    </row>
    <row r="202">
      <c r="I202" s="29"/>
    </row>
    <row r="203">
      <c r="I203" s="29"/>
    </row>
    <row r="204">
      <c r="I204" s="29"/>
    </row>
    <row r="205">
      <c r="I205" s="29"/>
    </row>
    <row r="206">
      <c r="I206" s="29"/>
    </row>
    <row r="207">
      <c r="I207" s="29"/>
    </row>
    <row r="208">
      <c r="I208" s="29"/>
    </row>
    <row r="209">
      <c r="I209" s="29"/>
    </row>
    <row r="210">
      <c r="I210" s="29"/>
    </row>
    <row r="211">
      <c r="I211" s="29"/>
    </row>
    <row r="212">
      <c r="I212" s="29"/>
    </row>
    <row r="213">
      <c r="I213" s="29"/>
    </row>
    <row r="214">
      <c r="I214" s="29"/>
    </row>
    <row r="215">
      <c r="I215" s="29"/>
    </row>
    <row r="216">
      <c r="I216" s="29"/>
    </row>
    <row r="217">
      <c r="I217" s="29"/>
    </row>
    <row r="218">
      <c r="I218" s="29"/>
    </row>
    <row r="219">
      <c r="I219" s="29"/>
    </row>
    <row r="220">
      <c r="I220" s="29"/>
    </row>
    <row r="221">
      <c r="I221" s="29"/>
    </row>
    <row r="222">
      <c r="I222" s="29"/>
    </row>
    <row r="223">
      <c r="I223" s="29"/>
    </row>
    <row r="224">
      <c r="I224" s="29"/>
    </row>
    <row r="225">
      <c r="I225" s="29"/>
    </row>
    <row r="226">
      <c r="I226" s="29"/>
    </row>
    <row r="227">
      <c r="I227" s="29"/>
    </row>
    <row r="228">
      <c r="I228" s="29"/>
    </row>
    <row r="229">
      <c r="I229" s="29"/>
    </row>
    <row r="230">
      <c r="I230" s="29"/>
    </row>
    <row r="231">
      <c r="I231" s="29"/>
    </row>
    <row r="232">
      <c r="I232" s="29"/>
    </row>
    <row r="233">
      <c r="I233" s="29"/>
    </row>
    <row r="234">
      <c r="I234" s="29"/>
    </row>
    <row r="235">
      <c r="I235" s="29"/>
    </row>
    <row r="236">
      <c r="I236" s="29"/>
    </row>
    <row r="237">
      <c r="I237" s="29"/>
    </row>
    <row r="238">
      <c r="I238" s="29"/>
    </row>
    <row r="239">
      <c r="I239" s="29"/>
    </row>
    <row r="240">
      <c r="I240" s="29"/>
    </row>
    <row r="241">
      <c r="I241" s="29"/>
    </row>
    <row r="242">
      <c r="I242" s="29"/>
    </row>
    <row r="243">
      <c r="I243" s="29"/>
    </row>
    <row r="244">
      <c r="I244" s="29"/>
    </row>
    <row r="245">
      <c r="I245" s="29"/>
    </row>
    <row r="246">
      <c r="I246" s="29"/>
    </row>
    <row r="247">
      <c r="I247" s="29"/>
    </row>
    <row r="248">
      <c r="I248" s="29"/>
    </row>
    <row r="249">
      <c r="I249" s="29"/>
    </row>
    <row r="250">
      <c r="I250" s="29"/>
    </row>
    <row r="251">
      <c r="I251" s="29"/>
    </row>
    <row r="252">
      <c r="I252" s="29"/>
    </row>
    <row r="253">
      <c r="I253" s="29"/>
    </row>
    <row r="254">
      <c r="I254" s="29"/>
    </row>
    <row r="255">
      <c r="I255" s="29"/>
    </row>
    <row r="256">
      <c r="I256" s="29"/>
    </row>
    <row r="257">
      <c r="I257" s="29"/>
    </row>
    <row r="258">
      <c r="I258" s="29"/>
    </row>
    <row r="259">
      <c r="I259" s="29"/>
    </row>
    <row r="260">
      <c r="I260" s="29"/>
    </row>
    <row r="261">
      <c r="I261" s="29"/>
    </row>
    <row r="262">
      <c r="I262" s="29"/>
    </row>
    <row r="263">
      <c r="I263" s="29"/>
    </row>
    <row r="264">
      <c r="I264" s="29"/>
    </row>
    <row r="265">
      <c r="I265" s="29"/>
    </row>
    <row r="266">
      <c r="I266" s="29"/>
    </row>
    <row r="267">
      <c r="I267" s="29"/>
    </row>
    <row r="268">
      <c r="I268" s="29"/>
    </row>
    <row r="269">
      <c r="I269" s="29"/>
    </row>
    <row r="270">
      <c r="I270" s="29"/>
    </row>
    <row r="271">
      <c r="I271" s="29"/>
    </row>
    <row r="272">
      <c r="I272" s="29"/>
    </row>
    <row r="273">
      <c r="I273" s="29"/>
    </row>
    <row r="274">
      <c r="I274" s="29"/>
    </row>
    <row r="275">
      <c r="I275" s="29"/>
    </row>
    <row r="276">
      <c r="I276" s="29"/>
    </row>
    <row r="277">
      <c r="I277" s="29"/>
    </row>
    <row r="278">
      <c r="I278" s="29"/>
    </row>
    <row r="279">
      <c r="I279" s="29"/>
    </row>
    <row r="280">
      <c r="I280" s="29"/>
    </row>
    <row r="281">
      <c r="I281" s="29"/>
    </row>
    <row r="282">
      <c r="I282" s="29"/>
    </row>
    <row r="283">
      <c r="I283" s="29"/>
    </row>
    <row r="284">
      <c r="I284" s="29"/>
    </row>
    <row r="285">
      <c r="I285" s="29"/>
    </row>
    <row r="286">
      <c r="I286" s="29"/>
    </row>
    <row r="287">
      <c r="I287" s="29"/>
    </row>
    <row r="288">
      <c r="I288" s="29"/>
    </row>
    <row r="289">
      <c r="I289" s="29"/>
    </row>
    <row r="290">
      <c r="I290" s="29"/>
    </row>
    <row r="291">
      <c r="I291" s="29"/>
    </row>
    <row r="292">
      <c r="I292" s="29"/>
    </row>
    <row r="293">
      <c r="I293" s="29"/>
    </row>
    <row r="294">
      <c r="I294" s="29"/>
    </row>
    <row r="295">
      <c r="I295" s="29"/>
    </row>
    <row r="296">
      <c r="I296" s="29"/>
    </row>
    <row r="297">
      <c r="I297" s="29"/>
    </row>
    <row r="298">
      <c r="I298" s="29"/>
    </row>
    <row r="299">
      <c r="I299" s="29"/>
    </row>
    <row r="300">
      <c r="I300" s="29"/>
    </row>
    <row r="301">
      <c r="I301" s="29"/>
    </row>
    <row r="302">
      <c r="I302" s="29"/>
    </row>
    <row r="303">
      <c r="I303" s="29"/>
    </row>
    <row r="304">
      <c r="I304" s="29"/>
    </row>
    <row r="305">
      <c r="I305" s="29"/>
    </row>
    <row r="306">
      <c r="I306" s="29"/>
    </row>
    <row r="307">
      <c r="I307" s="29"/>
    </row>
    <row r="308">
      <c r="I308" s="29"/>
    </row>
    <row r="309">
      <c r="I309" s="29"/>
    </row>
    <row r="310">
      <c r="I310" s="29"/>
    </row>
    <row r="311">
      <c r="I311" s="29"/>
    </row>
    <row r="312">
      <c r="I312" s="29"/>
    </row>
    <row r="313">
      <c r="I313" s="29"/>
    </row>
    <row r="314">
      <c r="I314" s="29"/>
    </row>
    <row r="315">
      <c r="I315" s="29"/>
    </row>
    <row r="316">
      <c r="I316" s="29"/>
    </row>
    <row r="317">
      <c r="I317" s="29"/>
    </row>
    <row r="318">
      <c r="I318" s="29"/>
    </row>
    <row r="319">
      <c r="I319" s="29"/>
    </row>
    <row r="320">
      <c r="I320" s="29"/>
    </row>
    <row r="321">
      <c r="I321" s="29"/>
    </row>
    <row r="322">
      <c r="I322" s="29"/>
    </row>
    <row r="323">
      <c r="I323" s="29"/>
    </row>
    <row r="324">
      <c r="I324" s="29"/>
    </row>
    <row r="325">
      <c r="I325" s="29"/>
    </row>
    <row r="326">
      <c r="I326" s="29"/>
    </row>
    <row r="327">
      <c r="I327" s="29"/>
    </row>
    <row r="328">
      <c r="I328" s="29"/>
    </row>
    <row r="329">
      <c r="I329" s="29"/>
    </row>
    <row r="330">
      <c r="I330" s="29"/>
    </row>
    <row r="331">
      <c r="I331" s="29"/>
    </row>
    <row r="332">
      <c r="I332" s="29"/>
    </row>
    <row r="333">
      <c r="I333" s="29"/>
    </row>
    <row r="334">
      <c r="I334" s="29"/>
    </row>
    <row r="335">
      <c r="I335" s="29"/>
    </row>
    <row r="336">
      <c r="I336" s="29"/>
    </row>
    <row r="337">
      <c r="I337" s="29"/>
    </row>
    <row r="338">
      <c r="I338" s="29"/>
    </row>
    <row r="339">
      <c r="I339" s="29"/>
    </row>
    <row r="340">
      <c r="I340" s="29"/>
    </row>
    <row r="341">
      <c r="I341" s="29"/>
    </row>
    <row r="342">
      <c r="I342" s="29"/>
    </row>
    <row r="343">
      <c r="I343" s="29"/>
    </row>
    <row r="344">
      <c r="I344" s="29"/>
    </row>
    <row r="345">
      <c r="I345" s="29"/>
    </row>
    <row r="346">
      <c r="I346" s="29"/>
    </row>
    <row r="347">
      <c r="I347" s="29"/>
    </row>
    <row r="348">
      <c r="I348" s="29"/>
    </row>
    <row r="349">
      <c r="I349" s="29"/>
    </row>
    <row r="350">
      <c r="I350" s="29"/>
    </row>
    <row r="351">
      <c r="I351" s="29"/>
    </row>
    <row r="352">
      <c r="I352" s="29"/>
    </row>
    <row r="353">
      <c r="I353" s="29"/>
    </row>
    <row r="354">
      <c r="I354" s="29"/>
    </row>
    <row r="355">
      <c r="I355" s="29"/>
    </row>
    <row r="356">
      <c r="I356" s="29"/>
    </row>
    <row r="357">
      <c r="I357" s="29"/>
    </row>
    <row r="358">
      <c r="I358" s="29"/>
    </row>
    <row r="359">
      <c r="I359" s="29"/>
    </row>
    <row r="360">
      <c r="I360" s="29"/>
    </row>
    <row r="361">
      <c r="I361" s="29"/>
    </row>
    <row r="362">
      <c r="I362" s="29"/>
    </row>
    <row r="363">
      <c r="I363" s="29"/>
    </row>
    <row r="364">
      <c r="I364" s="29"/>
    </row>
    <row r="365">
      <c r="I365" s="29"/>
    </row>
    <row r="366">
      <c r="I366" s="29"/>
    </row>
    <row r="367">
      <c r="I367" s="29"/>
    </row>
    <row r="368">
      <c r="I368" s="29"/>
    </row>
    <row r="369">
      <c r="I369" s="29"/>
    </row>
    <row r="370">
      <c r="I370" s="29"/>
    </row>
    <row r="371">
      <c r="I371" s="29"/>
    </row>
    <row r="372">
      <c r="I372" s="29"/>
    </row>
    <row r="373">
      <c r="I373" s="29"/>
    </row>
    <row r="374">
      <c r="I374" s="29"/>
    </row>
    <row r="375">
      <c r="I375" s="29"/>
    </row>
    <row r="376">
      <c r="I376" s="29"/>
    </row>
    <row r="377">
      <c r="I377" s="29"/>
    </row>
    <row r="378">
      <c r="I378" s="29"/>
    </row>
    <row r="379">
      <c r="I379" s="29"/>
    </row>
    <row r="380">
      <c r="I380" s="29"/>
    </row>
    <row r="381">
      <c r="I381" s="29"/>
    </row>
    <row r="382">
      <c r="I382" s="29"/>
    </row>
    <row r="383">
      <c r="I383" s="29"/>
    </row>
    <row r="384">
      <c r="I384" s="29"/>
    </row>
    <row r="385">
      <c r="I385" s="29"/>
    </row>
    <row r="386">
      <c r="I386" s="29"/>
    </row>
    <row r="387">
      <c r="I387" s="29"/>
    </row>
    <row r="388">
      <c r="I388" s="29"/>
    </row>
    <row r="389">
      <c r="I389" s="29"/>
    </row>
    <row r="390">
      <c r="I390" s="29"/>
    </row>
    <row r="391">
      <c r="I391" s="29"/>
    </row>
    <row r="392">
      <c r="I392" s="29"/>
    </row>
    <row r="393">
      <c r="I393" s="29"/>
    </row>
    <row r="394">
      <c r="I394" s="29"/>
    </row>
    <row r="395">
      <c r="I395" s="29"/>
    </row>
    <row r="396">
      <c r="I396" s="29"/>
    </row>
    <row r="397">
      <c r="I397" s="29"/>
    </row>
    <row r="398">
      <c r="I398" s="29"/>
    </row>
    <row r="399">
      <c r="I399" s="29"/>
    </row>
    <row r="400">
      <c r="I400" s="29"/>
    </row>
    <row r="401">
      <c r="I401" s="29"/>
    </row>
    <row r="402">
      <c r="I402" s="29"/>
    </row>
    <row r="403">
      <c r="I403" s="29"/>
    </row>
    <row r="404">
      <c r="I404" s="29"/>
    </row>
    <row r="405">
      <c r="I405" s="29"/>
    </row>
    <row r="406">
      <c r="I406" s="29"/>
    </row>
    <row r="407">
      <c r="I407" s="29"/>
    </row>
    <row r="408">
      <c r="I408" s="29"/>
    </row>
    <row r="409">
      <c r="I409" s="29"/>
    </row>
    <row r="410">
      <c r="I410" s="29"/>
    </row>
    <row r="411">
      <c r="I411" s="29"/>
    </row>
    <row r="412">
      <c r="I412" s="29"/>
    </row>
    <row r="413">
      <c r="I413" s="29"/>
    </row>
    <row r="414">
      <c r="I414" s="29"/>
    </row>
    <row r="415">
      <c r="I415" s="29"/>
    </row>
    <row r="416">
      <c r="I416" s="29"/>
    </row>
    <row r="417">
      <c r="I417" s="29"/>
    </row>
    <row r="418">
      <c r="I418" s="29"/>
    </row>
    <row r="419">
      <c r="I419" s="29"/>
    </row>
    <row r="420">
      <c r="I420" s="29"/>
    </row>
    <row r="421">
      <c r="I421" s="29"/>
    </row>
    <row r="422">
      <c r="I422" s="29"/>
    </row>
    <row r="423">
      <c r="I423" s="29"/>
    </row>
    <row r="424">
      <c r="I424" s="29"/>
    </row>
    <row r="425">
      <c r="I425" s="29"/>
    </row>
    <row r="426">
      <c r="I426" s="29"/>
    </row>
    <row r="427">
      <c r="I427" s="29"/>
    </row>
    <row r="428">
      <c r="I428" s="29"/>
    </row>
    <row r="429">
      <c r="I429" s="29"/>
    </row>
    <row r="430">
      <c r="I430" s="29"/>
    </row>
    <row r="431">
      <c r="I431" s="29"/>
    </row>
    <row r="432">
      <c r="I432" s="29"/>
    </row>
    <row r="433">
      <c r="I433" s="29"/>
    </row>
    <row r="434">
      <c r="I434" s="29"/>
    </row>
    <row r="435">
      <c r="I435" s="29"/>
    </row>
    <row r="436">
      <c r="I436" s="29"/>
    </row>
    <row r="437">
      <c r="I437" s="29"/>
    </row>
    <row r="438">
      <c r="I438" s="29"/>
    </row>
    <row r="439">
      <c r="I439" s="29"/>
    </row>
    <row r="440">
      <c r="I440" s="29"/>
    </row>
    <row r="441">
      <c r="I441" s="29"/>
    </row>
    <row r="442">
      <c r="I442" s="29"/>
    </row>
    <row r="443">
      <c r="I443" s="29"/>
    </row>
    <row r="444">
      <c r="I444" s="29"/>
    </row>
    <row r="445">
      <c r="I445" s="29"/>
    </row>
    <row r="446">
      <c r="I446" s="29"/>
    </row>
    <row r="447">
      <c r="I447" s="29"/>
    </row>
    <row r="448">
      <c r="I448" s="29"/>
    </row>
    <row r="449">
      <c r="I449" s="29"/>
    </row>
    <row r="450">
      <c r="I450" s="29"/>
    </row>
    <row r="451">
      <c r="I451" s="29"/>
    </row>
    <row r="452">
      <c r="I452" s="29"/>
    </row>
    <row r="453">
      <c r="I453" s="29"/>
    </row>
    <row r="454">
      <c r="I454" s="29"/>
    </row>
    <row r="455">
      <c r="I455" s="29"/>
    </row>
    <row r="456">
      <c r="I456" s="29"/>
    </row>
    <row r="457">
      <c r="I457" s="29"/>
    </row>
    <row r="458">
      <c r="I458" s="29"/>
    </row>
    <row r="459">
      <c r="I459" s="29"/>
    </row>
    <row r="460">
      <c r="I460" s="29"/>
    </row>
    <row r="461">
      <c r="I461" s="29"/>
    </row>
    <row r="462">
      <c r="I462" s="29"/>
    </row>
    <row r="463">
      <c r="I463" s="29"/>
    </row>
    <row r="464">
      <c r="I464" s="29"/>
    </row>
    <row r="465">
      <c r="I465" s="29"/>
    </row>
    <row r="466">
      <c r="I466" s="29"/>
    </row>
    <row r="467">
      <c r="I467" s="29"/>
    </row>
    <row r="468">
      <c r="I468" s="29"/>
    </row>
    <row r="469">
      <c r="I469" s="29"/>
    </row>
    <row r="470">
      <c r="I470" s="29"/>
    </row>
    <row r="471">
      <c r="I471" s="29"/>
    </row>
    <row r="472">
      <c r="I472" s="29"/>
    </row>
    <row r="473">
      <c r="I473" s="29"/>
    </row>
    <row r="474">
      <c r="I474" s="29"/>
    </row>
    <row r="475">
      <c r="I475" s="29"/>
    </row>
    <row r="476">
      <c r="I476" s="29"/>
    </row>
    <row r="477">
      <c r="I477" s="29"/>
    </row>
    <row r="478">
      <c r="I478" s="29"/>
    </row>
    <row r="479">
      <c r="I479" s="29"/>
    </row>
    <row r="480">
      <c r="I480" s="29"/>
    </row>
    <row r="481">
      <c r="I481" s="29"/>
    </row>
    <row r="482">
      <c r="I482" s="29"/>
    </row>
    <row r="483">
      <c r="I483" s="29"/>
    </row>
    <row r="484">
      <c r="I484" s="29"/>
    </row>
    <row r="485">
      <c r="I485" s="29"/>
    </row>
    <row r="486">
      <c r="I486" s="29"/>
    </row>
    <row r="487">
      <c r="I487" s="29"/>
    </row>
    <row r="488">
      <c r="I488" s="29"/>
    </row>
    <row r="489">
      <c r="I489" s="29"/>
    </row>
    <row r="490">
      <c r="I490" s="29"/>
    </row>
    <row r="491">
      <c r="I491" s="29"/>
    </row>
    <row r="492">
      <c r="I492" s="29"/>
    </row>
    <row r="493">
      <c r="I493" s="29"/>
    </row>
    <row r="494">
      <c r="I494" s="29"/>
    </row>
    <row r="495">
      <c r="I495" s="29"/>
    </row>
    <row r="496">
      <c r="I496" s="29"/>
    </row>
    <row r="497">
      <c r="I497" s="29"/>
    </row>
    <row r="498">
      <c r="I498" s="29"/>
    </row>
    <row r="499">
      <c r="I499" s="29"/>
    </row>
    <row r="500">
      <c r="I500" s="29"/>
    </row>
    <row r="501">
      <c r="I501" s="29"/>
    </row>
    <row r="502">
      <c r="I502" s="29"/>
    </row>
    <row r="503">
      <c r="I503" s="29"/>
    </row>
    <row r="504">
      <c r="I504" s="29"/>
    </row>
    <row r="505">
      <c r="I505" s="29"/>
    </row>
    <row r="506">
      <c r="I506" s="29"/>
    </row>
    <row r="507">
      <c r="I507" s="29"/>
    </row>
    <row r="508">
      <c r="I508" s="29"/>
    </row>
    <row r="509">
      <c r="I509" s="29"/>
    </row>
    <row r="510">
      <c r="I510" s="29"/>
    </row>
    <row r="511">
      <c r="I511" s="29"/>
    </row>
    <row r="512">
      <c r="I512" s="29"/>
    </row>
    <row r="513">
      <c r="I513" s="29"/>
    </row>
    <row r="514">
      <c r="I514" s="29"/>
    </row>
    <row r="515">
      <c r="I515" s="29"/>
    </row>
    <row r="516">
      <c r="I516" s="29"/>
    </row>
    <row r="517">
      <c r="I517" s="29"/>
    </row>
    <row r="518">
      <c r="I518" s="29"/>
    </row>
    <row r="519">
      <c r="I519" s="29"/>
    </row>
    <row r="520">
      <c r="I520" s="29"/>
    </row>
    <row r="521">
      <c r="I521" s="29"/>
    </row>
    <row r="522">
      <c r="I522" s="29"/>
    </row>
    <row r="523">
      <c r="I523" s="29"/>
    </row>
    <row r="524">
      <c r="I524" s="29"/>
    </row>
    <row r="525">
      <c r="I525" s="29"/>
    </row>
    <row r="526">
      <c r="I526" s="29"/>
    </row>
    <row r="527">
      <c r="I527" s="29"/>
    </row>
    <row r="528">
      <c r="I528" s="29"/>
    </row>
    <row r="529">
      <c r="I529" s="29"/>
    </row>
    <row r="530">
      <c r="I530" s="29"/>
    </row>
    <row r="531">
      <c r="I531" s="29"/>
    </row>
    <row r="532">
      <c r="I532" s="29"/>
    </row>
    <row r="533">
      <c r="I533" s="29"/>
    </row>
    <row r="534">
      <c r="I534" s="29"/>
    </row>
    <row r="535">
      <c r="I535" s="29"/>
    </row>
    <row r="536">
      <c r="I536" s="29"/>
    </row>
    <row r="537">
      <c r="I537" s="29"/>
    </row>
    <row r="538">
      <c r="I538" s="29"/>
    </row>
    <row r="539">
      <c r="I539" s="29"/>
    </row>
    <row r="540">
      <c r="I540" s="29"/>
    </row>
    <row r="541">
      <c r="I541" s="29"/>
    </row>
    <row r="542">
      <c r="I542" s="29"/>
    </row>
    <row r="543">
      <c r="I543" s="29"/>
    </row>
    <row r="544">
      <c r="I544" s="29"/>
    </row>
    <row r="545">
      <c r="I545" s="29"/>
    </row>
    <row r="546">
      <c r="I546" s="29"/>
    </row>
    <row r="547">
      <c r="I547" s="29"/>
    </row>
    <row r="548">
      <c r="I548" s="29"/>
    </row>
    <row r="549">
      <c r="I549" s="29"/>
    </row>
    <row r="550">
      <c r="I550" s="29"/>
    </row>
    <row r="551">
      <c r="I551" s="29"/>
    </row>
    <row r="552">
      <c r="I552" s="29"/>
    </row>
    <row r="553">
      <c r="I553" s="29"/>
    </row>
    <row r="554">
      <c r="I554" s="29"/>
    </row>
    <row r="555">
      <c r="I555" s="29"/>
    </row>
    <row r="556">
      <c r="I556" s="29"/>
    </row>
    <row r="557">
      <c r="I557" s="29"/>
    </row>
    <row r="558">
      <c r="I558" s="29"/>
    </row>
    <row r="559">
      <c r="I559" s="29"/>
    </row>
    <row r="560">
      <c r="I560" s="29"/>
    </row>
    <row r="561">
      <c r="I561" s="29"/>
    </row>
    <row r="562">
      <c r="I562" s="29"/>
    </row>
    <row r="563">
      <c r="I563" s="29"/>
    </row>
    <row r="564">
      <c r="I564" s="29"/>
    </row>
    <row r="565">
      <c r="I565" s="29"/>
    </row>
    <row r="566">
      <c r="I566" s="29"/>
    </row>
    <row r="567">
      <c r="I567" s="29"/>
    </row>
    <row r="568">
      <c r="I568" s="29"/>
    </row>
    <row r="569">
      <c r="I569" s="29"/>
    </row>
    <row r="570">
      <c r="I570" s="29"/>
    </row>
    <row r="571">
      <c r="I571" s="29"/>
    </row>
    <row r="572">
      <c r="I572" s="29"/>
    </row>
    <row r="573">
      <c r="I573" s="29"/>
    </row>
    <row r="574">
      <c r="I574" s="29"/>
    </row>
    <row r="575">
      <c r="I575" s="29"/>
    </row>
    <row r="576">
      <c r="I576" s="29"/>
    </row>
    <row r="577">
      <c r="I577" s="29"/>
    </row>
    <row r="578">
      <c r="I578" s="29"/>
    </row>
    <row r="579">
      <c r="I579" s="29"/>
    </row>
    <row r="580">
      <c r="I580" s="29"/>
    </row>
    <row r="581">
      <c r="I581" s="29"/>
    </row>
    <row r="582">
      <c r="I582" s="29"/>
    </row>
    <row r="583">
      <c r="I583" s="29"/>
    </row>
    <row r="584">
      <c r="I584" s="29"/>
    </row>
    <row r="585">
      <c r="I585" s="29"/>
    </row>
    <row r="586">
      <c r="I586" s="29"/>
    </row>
    <row r="587">
      <c r="I587" s="29"/>
    </row>
    <row r="588">
      <c r="I588" s="29"/>
    </row>
    <row r="589">
      <c r="I589" s="29"/>
    </row>
    <row r="590">
      <c r="I590" s="29"/>
    </row>
    <row r="591">
      <c r="I591" s="29"/>
    </row>
    <row r="592">
      <c r="I592" s="29"/>
    </row>
    <row r="593">
      <c r="I593" s="29"/>
    </row>
    <row r="594">
      <c r="I594" s="29"/>
    </row>
    <row r="595">
      <c r="I595" s="29"/>
    </row>
    <row r="596">
      <c r="I596" s="29"/>
    </row>
    <row r="597">
      <c r="I597" s="29"/>
    </row>
    <row r="598">
      <c r="I598" s="29"/>
    </row>
    <row r="599">
      <c r="I599" s="29"/>
    </row>
    <row r="600">
      <c r="I600" s="29"/>
    </row>
    <row r="601">
      <c r="I601" s="29"/>
    </row>
    <row r="602">
      <c r="I602" s="29"/>
    </row>
    <row r="603">
      <c r="I603" s="29"/>
    </row>
    <row r="604">
      <c r="I604" s="29"/>
    </row>
    <row r="605">
      <c r="I605" s="29"/>
    </row>
    <row r="606">
      <c r="I606" s="29"/>
    </row>
    <row r="607">
      <c r="I607" s="29"/>
    </row>
    <row r="608">
      <c r="I608" s="29"/>
    </row>
    <row r="609">
      <c r="I609" s="29"/>
    </row>
    <row r="610">
      <c r="I610" s="29"/>
    </row>
    <row r="611">
      <c r="I611" s="29"/>
    </row>
    <row r="612">
      <c r="I612" s="29"/>
    </row>
    <row r="613">
      <c r="I613" s="29"/>
    </row>
    <row r="614">
      <c r="I614" s="29"/>
    </row>
    <row r="615">
      <c r="I615" s="29"/>
    </row>
    <row r="616">
      <c r="I616" s="29"/>
    </row>
    <row r="617">
      <c r="I617" s="29"/>
    </row>
    <row r="618">
      <c r="I618" s="29"/>
    </row>
    <row r="619">
      <c r="I619" s="29"/>
    </row>
    <row r="620">
      <c r="I620" s="29"/>
    </row>
    <row r="621">
      <c r="I621" s="29"/>
    </row>
    <row r="622">
      <c r="I622" s="29"/>
    </row>
    <row r="623">
      <c r="I623" s="29"/>
    </row>
    <row r="624">
      <c r="I624" s="29"/>
    </row>
    <row r="625">
      <c r="I625" s="29"/>
    </row>
    <row r="626">
      <c r="I626" s="29"/>
    </row>
    <row r="627">
      <c r="I627" s="29"/>
    </row>
    <row r="628">
      <c r="I628" s="29"/>
    </row>
    <row r="629">
      <c r="I629" s="29"/>
    </row>
    <row r="630">
      <c r="I630" s="29"/>
    </row>
    <row r="631">
      <c r="I631" s="29"/>
    </row>
    <row r="632">
      <c r="I632" s="29"/>
    </row>
    <row r="633">
      <c r="I633" s="29"/>
    </row>
    <row r="634">
      <c r="I634" s="29"/>
    </row>
    <row r="635">
      <c r="I635" s="29"/>
    </row>
    <row r="636">
      <c r="I636" s="29"/>
    </row>
    <row r="637">
      <c r="I637" s="29"/>
    </row>
    <row r="638">
      <c r="I638" s="29"/>
    </row>
    <row r="639">
      <c r="I639" s="29"/>
    </row>
    <row r="640">
      <c r="I640" s="29"/>
    </row>
    <row r="641">
      <c r="I641" s="29"/>
    </row>
    <row r="642">
      <c r="I642" s="29"/>
    </row>
    <row r="643">
      <c r="I643" s="29"/>
    </row>
    <row r="644">
      <c r="I644" s="29"/>
    </row>
    <row r="645">
      <c r="I645" s="29"/>
    </row>
    <row r="646">
      <c r="I646" s="29"/>
    </row>
    <row r="647">
      <c r="I647" s="29"/>
    </row>
    <row r="648">
      <c r="I648" s="29"/>
    </row>
    <row r="649">
      <c r="I649" s="29"/>
    </row>
    <row r="650">
      <c r="I650" s="29"/>
    </row>
    <row r="651">
      <c r="I651" s="29"/>
    </row>
    <row r="652">
      <c r="I652" s="29"/>
    </row>
    <row r="653">
      <c r="I653" s="29"/>
    </row>
    <row r="654">
      <c r="I654" s="29"/>
    </row>
    <row r="655">
      <c r="I655" s="29"/>
    </row>
    <row r="656">
      <c r="I656" s="29"/>
    </row>
    <row r="657">
      <c r="I657" s="29"/>
    </row>
    <row r="658">
      <c r="I658" s="29"/>
    </row>
    <row r="659">
      <c r="I659" s="29"/>
    </row>
    <row r="660">
      <c r="I660" s="29"/>
    </row>
    <row r="661">
      <c r="I661" s="29"/>
    </row>
    <row r="662">
      <c r="I662" s="29"/>
    </row>
    <row r="663">
      <c r="I663" s="29"/>
    </row>
    <row r="664">
      <c r="I664" s="29"/>
    </row>
    <row r="665">
      <c r="I665" s="29"/>
    </row>
    <row r="666">
      <c r="I666" s="29"/>
    </row>
    <row r="667">
      <c r="I667" s="29"/>
    </row>
    <row r="668">
      <c r="I668" s="29"/>
    </row>
    <row r="669">
      <c r="I669" s="29"/>
    </row>
    <row r="670">
      <c r="I670" s="29"/>
    </row>
    <row r="671">
      <c r="I671" s="29"/>
    </row>
    <row r="672">
      <c r="I672" s="29"/>
    </row>
    <row r="673">
      <c r="I673" s="29"/>
    </row>
    <row r="674">
      <c r="I674" s="29"/>
    </row>
    <row r="675">
      <c r="I675" s="29"/>
    </row>
    <row r="676">
      <c r="I676" s="29"/>
    </row>
    <row r="677">
      <c r="I677" s="29"/>
    </row>
    <row r="678">
      <c r="I678" s="29"/>
    </row>
    <row r="679">
      <c r="I679" s="29"/>
    </row>
    <row r="680">
      <c r="I680" s="29"/>
    </row>
    <row r="681">
      <c r="I681" s="29"/>
    </row>
    <row r="682">
      <c r="I682" s="29"/>
    </row>
    <row r="683">
      <c r="I683" s="29"/>
    </row>
    <row r="684">
      <c r="I684" s="29"/>
    </row>
    <row r="685">
      <c r="I685" s="29"/>
    </row>
    <row r="686">
      <c r="I686" s="29"/>
    </row>
    <row r="687">
      <c r="I687" s="29"/>
    </row>
    <row r="688">
      <c r="I688" s="29"/>
    </row>
    <row r="689">
      <c r="I689" s="29"/>
    </row>
    <row r="690">
      <c r="I690" s="29"/>
    </row>
    <row r="691">
      <c r="I691" s="29"/>
    </row>
    <row r="692">
      <c r="I692" s="29"/>
    </row>
    <row r="693">
      <c r="I693" s="29"/>
    </row>
    <row r="694">
      <c r="I694" s="29"/>
    </row>
    <row r="695">
      <c r="I695" s="29"/>
    </row>
    <row r="696">
      <c r="I696" s="29"/>
    </row>
    <row r="697">
      <c r="I697" s="29"/>
    </row>
    <row r="698">
      <c r="I698" s="29"/>
    </row>
    <row r="699">
      <c r="I699" s="29"/>
    </row>
    <row r="700">
      <c r="I700" s="29"/>
    </row>
    <row r="701">
      <c r="I701" s="29"/>
    </row>
    <row r="702">
      <c r="I702" s="29"/>
    </row>
    <row r="703">
      <c r="I703" s="29"/>
    </row>
    <row r="704">
      <c r="I704" s="29"/>
    </row>
    <row r="705">
      <c r="I705" s="29"/>
    </row>
    <row r="706">
      <c r="I706" s="29"/>
    </row>
    <row r="707">
      <c r="I707" s="29"/>
    </row>
    <row r="708">
      <c r="I708" s="29"/>
    </row>
    <row r="709">
      <c r="I709" s="29"/>
    </row>
    <row r="710">
      <c r="I710" s="29"/>
    </row>
    <row r="711">
      <c r="I711" s="29"/>
    </row>
    <row r="712">
      <c r="I712" s="29"/>
    </row>
    <row r="713">
      <c r="I713" s="29"/>
    </row>
    <row r="714">
      <c r="I714" s="29"/>
    </row>
    <row r="715">
      <c r="I715" s="29"/>
    </row>
    <row r="716">
      <c r="I716" s="29"/>
    </row>
    <row r="717">
      <c r="I717" s="29"/>
    </row>
    <row r="718">
      <c r="I718" s="29"/>
    </row>
    <row r="719">
      <c r="I719" s="29"/>
    </row>
    <row r="720">
      <c r="I720" s="29"/>
    </row>
    <row r="721">
      <c r="I721" s="29"/>
    </row>
    <row r="722">
      <c r="I722" s="29"/>
    </row>
    <row r="723">
      <c r="I723" s="29"/>
    </row>
    <row r="724">
      <c r="I724" s="29"/>
    </row>
    <row r="725">
      <c r="I725" s="29"/>
    </row>
    <row r="726">
      <c r="I726" s="29"/>
    </row>
    <row r="727">
      <c r="I727" s="29"/>
    </row>
    <row r="728">
      <c r="I728" s="29"/>
    </row>
    <row r="729">
      <c r="I729" s="29"/>
    </row>
    <row r="730">
      <c r="I730" s="29"/>
    </row>
    <row r="731">
      <c r="I731" s="29"/>
    </row>
    <row r="732">
      <c r="I732" s="29"/>
    </row>
    <row r="733">
      <c r="I733" s="29"/>
    </row>
    <row r="734">
      <c r="I734" s="29"/>
    </row>
    <row r="735">
      <c r="I735" s="29"/>
    </row>
    <row r="736">
      <c r="I736" s="29"/>
    </row>
    <row r="737">
      <c r="I737" s="29"/>
    </row>
    <row r="738">
      <c r="I738" s="29"/>
    </row>
    <row r="739">
      <c r="I739" s="29"/>
    </row>
    <row r="740">
      <c r="I740" s="29"/>
    </row>
    <row r="741">
      <c r="I741" s="29"/>
    </row>
    <row r="742">
      <c r="I742" s="29"/>
    </row>
    <row r="743">
      <c r="I743" s="29"/>
    </row>
    <row r="744">
      <c r="I744" s="29"/>
    </row>
    <row r="745">
      <c r="I745" s="29"/>
    </row>
    <row r="746">
      <c r="I746" s="29"/>
    </row>
    <row r="747">
      <c r="I747" s="29"/>
    </row>
    <row r="748">
      <c r="I748" s="29"/>
    </row>
    <row r="749">
      <c r="I749" s="29"/>
    </row>
    <row r="750">
      <c r="I750" s="29"/>
    </row>
    <row r="751">
      <c r="I751" s="29"/>
    </row>
    <row r="752">
      <c r="I752" s="29"/>
    </row>
    <row r="753">
      <c r="I753" s="29"/>
    </row>
    <row r="754">
      <c r="I754" s="29"/>
    </row>
    <row r="755">
      <c r="I755" s="29"/>
    </row>
    <row r="756">
      <c r="I756" s="29"/>
    </row>
    <row r="757">
      <c r="I757" s="29"/>
    </row>
    <row r="758">
      <c r="I758" s="29"/>
    </row>
    <row r="759">
      <c r="I759" s="29"/>
    </row>
    <row r="760">
      <c r="I760" s="29"/>
    </row>
    <row r="761">
      <c r="I761" s="29"/>
    </row>
    <row r="762">
      <c r="I762" s="29"/>
    </row>
    <row r="763">
      <c r="I763" s="29"/>
    </row>
    <row r="764">
      <c r="I764" s="29"/>
    </row>
    <row r="765">
      <c r="I765" s="29"/>
    </row>
    <row r="766">
      <c r="I766" s="29"/>
    </row>
    <row r="767">
      <c r="I767" s="29"/>
    </row>
    <row r="768">
      <c r="I768" s="29"/>
    </row>
    <row r="769">
      <c r="I769" s="29"/>
    </row>
    <row r="770">
      <c r="I770" s="29"/>
    </row>
    <row r="771">
      <c r="I771" s="29"/>
    </row>
    <row r="772">
      <c r="I772" s="29"/>
    </row>
    <row r="773">
      <c r="I773" s="29"/>
    </row>
    <row r="774">
      <c r="I774" s="29"/>
    </row>
    <row r="775">
      <c r="I775" s="29"/>
    </row>
    <row r="776">
      <c r="I776" s="29"/>
    </row>
    <row r="777">
      <c r="I777" s="29"/>
    </row>
    <row r="778">
      <c r="I778" s="29"/>
    </row>
    <row r="779">
      <c r="I779" s="29"/>
    </row>
    <row r="780">
      <c r="I780" s="29"/>
    </row>
    <row r="781">
      <c r="I781" s="29"/>
    </row>
    <row r="782">
      <c r="I782" s="29"/>
    </row>
    <row r="783">
      <c r="I783" s="29"/>
    </row>
    <row r="784">
      <c r="I784" s="29"/>
    </row>
    <row r="785">
      <c r="I785" s="29"/>
    </row>
    <row r="786">
      <c r="I786" s="29"/>
    </row>
    <row r="787">
      <c r="I787" s="29"/>
    </row>
    <row r="788">
      <c r="I788" s="29"/>
    </row>
    <row r="789">
      <c r="I789" s="29"/>
    </row>
    <row r="790">
      <c r="I790" s="29"/>
    </row>
    <row r="791">
      <c r="I791" s="29"/>
    </row>
    <row r="792">
      <c r="I792" s="29"/>
    </row>
    <row r="793">
      <c r="I793" s="29"/>
    </row>
    <row r="794">
      <c r="I794" s="29"/>
    </row>
    <row r="795">
      <c r="I795" s="29"/>
    </row>
    <row r="796">
      <c r="I796" s="29"/>
    </row>
    <row r="797">
      <c r="I797" s="29"/>
    </row>
    <row r="798">
      <c r="I798" s="29"/>
    </row>
    <row r="799">
      <c r="I799" s="29"/>
    </row>
    <row r="800">
      <c r="I800" s="29"/>
    </row>
    <row r="801">
      <c r="I801" s="29"/>
    </row>
    <row r="802">
      <c r="I802" s="29"/>
    </row>
    <row r="803">
      <c r="I803" s="29"/>
    </row>
    <row r="804">
      <c r="I804" s="29"/>
    </row>
    <row r="805">
      <c r="I805" s="29"/>
    </row>
    <row r="806">
      <c r="I806" s="29"/>
    </row>
    <row r="807">
      <c r="I807" s="29"/>
    </row>
    <row r="808">
      <c r="I808" s="29"/>
    </row>
    <row r="809">
      <c r="I809" s="29"/>
    </row>
    <row r="810">
      <c r="I810" s="29"/>
    </row>
    <row r="811">
      <c r="I811" s="29"/>
    </row>
    <row r="812">
      <c r="I812" s="29"/>
    </row>
    <row r="813">
      <c r="I813" s="29"/>
    </row>
    <row r="814">
      <c r="I814" s="29"/>
    </row>
    <row r="815">
      <c r="I815" s="29"/>
    </row>
    <row r="816">
      <c r="I816" s="29"/>
    </row>
    <row r="817">
      <c r="I817" s="29"/>
    </row>
    <row r="818">
      <c r="I818" s="29"/>
    </row>
    <row r="819">
      <c r="I819" s="29"/>
    </row>
    <row r="820">
      <c r="I820" s="29"/>
    </row>
    <row r="821">
      <c r="I821" s="29"/>
    </row>
    <row r="822">
      <c r="I822" s="29"/>
    </row>
    <row r="823">
      <c r="I823" s="29"/>
    </row>
    <row r="824">
      <c r="I824" s="29"/>
    </row>
    <row r="825">
      <c r="I825" s="29"/>
    </row>
    <row r="826">
      <c r="I826" s="29"/>
    </row>
    <row r="827">
      <c r="I827" s="29"/>
    </row>
    <row r="828">
      <c r="I828" s="29"/>
    </row>
    <row r="829">
      <c r="I829" s="29"/>
    </row>
    <row r="830">
      <c r="I830" s="29"/>
    </row>
    <row r="831">
      <c r="I831" s="29"/>
    </row>
    <row r="832">
      <c r="I832" s="29"/>
    </row>
    <row r="833">
      <c r="I833" s="29"/>
    </row>
    <row r="834">
      <c r="I834" s="29"/>
    </row>
    <row r="835">
      <c r="I835" s="29"/>
    </row>
    <row r="836">
      <c r="I836" s="29"/>
    </row>
    <row r="837">
      <c r="I837" s="29"/>
    </row>
    <row r="838">
      <c r="I838" s="29"/>
    </row>
    <row r="839">
      <c r="I839" s="29"/>
    </row>
    <row r="840">
      <c r="I840" s="29"/>
    </row>
    <row r="841">
      <c r="I841" s="29"/>
    </row>
    <row r="842">
      <c r="I842" s="29"/>
    </row>
    <row r="843">
      <c r="I843" s="29"/>
    </row>
    <row r="844">
      <c r="I844" s="29"/>
    </row>
    <row r="845">
      <c r="I845" s="29"/>
    </row>
    <row r="846">
      <c r="I846" s="29"/>
    </row>
    <row r="847">
      <c r="I847" s="29"/>
    </row>
    <row r="848">
      <c r="I848" s="29"/>
    </row>
    <row r="849">
      <c r="I849" s="29"/>
    </row>
    <row r="850">
      <c r="I850" s="29"/>
    </row>
    <row r="851">
      <c r="I851" s="29"/>
    </row>
    <row r="852">
      <c r="I852" s="29"/>
    </row>
    <row r="853">
      <c r="I853" s="29"/>
    </row>
    <row r="854">
      <c r="I854" s="29"/>
    </row>
    <row r="855">
      <c r="I855" s="29"/>
    </row>
    <row r="856">
      <c r="I856" s="29"/>
    </row>
    <row r="857">
      <c r="I857" s="29"/>
    </row>
    <row r="858">
      <c r="I858" s="29"/>
    </row>
    <row r="859">
      <c r="I859" s="29"/>
    </row>
    <row r="860">
      <c r="I860" s="29"/>
    </row>
    <row r="861">
      <c r="I861" s="29"/>
    </row>
    <row r="862">
      <c r="I862" s="29"/>
    </row>
    <row r="863">
      <c r="I863" s="29"/>
    </row>
    <row r="864">
      <c r="I864" s="29"/>
    </row>
    <row r="865">
      <c r="I865" s="29"/>
    </row>
    <row r="866">
      <c r="I866" s="29"/>
    </row>
    <row r="867">
      <c r="I867" s="29"/>
    </row>
    <row r="868">
      <c r="I868" s="29"/>
    </row>
    <row r="869">
      <c r="I869" s="29"/>
    </row>
    <row r="870">
      <c r="I870" s="29"/>
    </row>
    <row r="871">
      <c r="I871" s="29"/>
    </row>
    <row r="872">
      <c r="I872" s="29"/>
    </row>
    <row r="873">
      <c r="I873" s="29"/>
    </row>
    <row r="874">
      <c r="I874" s="29"/>
    </row>
    <row r="875">
      <c r="I875" s="29"/>
    </row>
    <row r="876">
      <c r="I876" s="29"/>
    </row>
    <row r="877">
      <c r="I877" s="29"/>
    </row>
    <row r="878">
      <c r="I878" s="29"/>
    </row>
    <row r="879">
      <c r="I879" s="29"/>
    </row>
    <row r="880">
      <c r="I880" s="29"/>
    </row>
    <row r="881">
      <c r="I881" s="29"/>
    </row>
    <row r="882">
      <c r="I882" s="29"/>
    </row>
    <row r="883">
      <c r="I883" s="29"/>
    </row>
    <row r="884">
      <c r="I884" s="29"/>
    </row>
    <row r="885">
      <c r="I885" s="29"/>
    </row>
    <row r="886">
      <c r="I886" s="29"/>
    </row>
    <row r="887">
      <c r="I887" s="29"/>
    </row>
    <row r="888">
      <c r="I888" s="29"/>
    </row>
    <row r="889">
      <c r="I889" s="29"/>
    </row>
    <row r="890">
      <c r="I890" s="29"/>
    </row>
    <row r="891">
      <c r="I891" s="29"/>
    </row>
    <row r="892">
      <c r="I892" s="29"/>
    </row>
    <row r="893">
      <c r="I893" s="29"/>
    </row>
    <row r="894">
      <c r="I894" s="29"/>
    </row>
    <row r="895">
      <c r="I895" s="29"/>
    </row>
    <row r="896">
      <c r="I896" s="29"/>
    </row>
    <row r="897">
      <c r="I897" s="29"/>
    </row>
    <row r="898">
      <c r="I898" s="29"/>
    </row>
    <row r="899">
      <c r="I899" s="29"/>
    </row>
    <row r="900">
      <c r="I900" s="29"/>
    </row>
    <row r="901">
      <c r="I901" s="29"/>
    </row>
    <row r="902">
      <c r="I902" s="29"/>
    </row>
    <row r="903">
      <c r="I903" s="29"/>
    </row>
    <row r="904">
      <c r="I904" s="29"/>
    </row>
    <row r="905">
      <c r="I905" s="29"/>
    </row>
    <row r="906">
      <c r="I906" s="29"/>
    </row>
    <row r="907">
      <c r="I907" s="29"/>
    </row>
    <row r="908">
      <c r="I908" s="29"/>
    </row>
    <row r="909">
      <c r="I909" s="29"/>
    </row>
    <row r="910">
      <c r="I910" s="29"/>
    </row>
    <row r="911">
      <c r="I911" s="29"/>
    </row>
    <row r="912">
      <c r="I912" s="29"/>
    </row>
    <row r="913">
      <c r="I913" s="29"/>
    </row>
    <row r="914">
      <c r="I914" s="29"/>
    </row>
    <row r="915">
      <c r="I915" s="29"/>
    </row>
    <row r="916">
      <c r="I916" s="29"/>
    </row>
    <row r="917">
      <c r="I917" s="29"/>
    </row>
    <row r="918">
      <c r="I918" s="29"/>
    </row>
    <row r="919">
      <c r="I919" s="29"/>
    </row>
    <row r="920">
      <c r="I920" s="29"/>
    </row>
    <row r="921">
      <c r="I921" s="29"/>
    </row>
    <row r="922">
      <c r="I922" s="29"/>
    </row>
    <row r="923">
      <c r="I923" s="29"/>
    </row>
    <row r="924">
      <c r="I924" s="29"/>
    </row>
    <row r="925">
      <c r="I925" s="29"/>
    </row>
    <row r="926">
      <c r="I926" s="29"/>
    </row>
    <row r="927">
      <c r="I927" s="29"/>
    </row>
    <row r="928">
      <c r="I928" s="29"/>
    </row>
    <row r="929">
      <c r="I929" s="29"/>
    </row>
    <row r="930">
      <c r="I930" s="29"/>
    </row>
    <row r="931">
      <c r="I931" s="29"/>
    </row>
    <row r="932">
      <c r="I932" s="29"/>
    </row>
    <row r="933">
      <c r="I933" s="29"/>
    </row>
    <row r="934">
      <c r="I934" s="29"/>
    </row>
    <row r="935">
      <c r="I935" s="29"/>
    </row>
    <row r="936">
      <c r="I936" s="29"/>
    </row>
    <row r="937">
      <c r="I937" s="29"/>
    </row>
    <row r="938">
      <c r="I938" s="29"/>
    </row>
    <row r="939">
      <c r="I939" s="29"/>
    </row>
    <row r="940">
      <c r="I940" s="29"/>
    </row>
    <row r="941">
      <c r="I941" s="29"/>
    </row>
    <row r="942">
      <c r="I942" s="29"/>
    </row>
    <row r="943">
      <c r="I943" s="29"/>
    </row>
    <row r="944">
      <c r="I944" s="29"/>
    </row>
    <row r="945">
      <c r="I945" s="29"/>
    </row>
    <row r="946">
      <c r="I946" s="29"/>
    </row>
    <row r="947">
      <c r="I947" s="29"/>
    </row>
    <row r="948">
      <c r="I948" s="29"/>
    </row>
    <row r="949">
      <c r="I949" s="29"/>
    </row>
    <row r="950">
      <c r="I950" s="29"/>
    </row>
    <row r="951">
      <c r="I951" s="29"/>
    </row>
    <row r="952">
      <c r="I952" s="29"/>
    </row>
    <row r="953">
      <c r="I953" s="29"/>
    </row>
    <row r="954">
      <c r="I954" s="29"/>
    </row>
    <row r="955">
      <c r="I955" s="29"/>
    </row>
    <row r="956">
      <c r="I956" s="29"/>
    </row>
    <row r="957">
      <c r="I957" s="29"/>
    </row>
    <row r="958">
      <c r="I958" s="29"/>
    </row>
    <row r="959">
      <c r="I959" s="29"/>
    </row>
    <row r="960">
      <c r="I960" s="29"/>
    </row>
    <row r="961">
      <c r="I961" s="29"/>
    </row>
    <row r="962">
      <c r="I962" s="29"/>
    </row>
    <row r="963">
      <c r="I963" s="29"/>
    </row>
    <row r="964">
      <c r="I964" s="29"/>
    </row>
    <row r="965">
      <c r="I965" s="29"/>
    </row>
    <row r="966">
      <c r="I966" s="29"/>
    </row>
    <row r="967">
      <c r="I967" s="29"/>
    </row>
    <row r="968">
      <c r="I968" s="29"/>
    </row>
    <row r="969">
      <c r="I969" s="29"/>
    </row>
    <row r="970">
      <c r="I970" s="29"/>
    </row>
    <row r="971">
      <c r="I971" s="29"/>
    </row>
    <row r="972">
      <c r="I972" s="29"/>
    </row>
    <row r="973">
      <c r="I973" s="29"/>
    </row>
    <row r="974">
      <c r="I974" s="29"/>
    </row>
    <row r="975">
      <c r="I975" s="29"/>
    </row>
    <row r="976">
      <c r="I976" s="29"/>
    </row>
    <row r="977">
      <c r="I977" s="29"/>
    </row>
    <row r="978">
      <c r="I978" s="29"/>
    </row>
    <row r="979">
      <c r="I979" s="29"/>
    </row>
    <row r="980">
      <c r="I980" s="29"/>
    </row>
    <row r="981">
      <c r="I981" s="29"/>
    </row>
    <row r="982">
      <c r="I982" s="29"/>
    </row>
    <row r="983">
      <c r="I983" s="29"/>
    </row>
    <row r="984">
      <c r="I984" s="29"/>
    </row>
    <row r="985">
      <c r="I985" s="29"/>
    </row>
    <row r="986">
      <c r="I986" s="29"/>
    </row>
    <row r="987">
      <c r="I987" s="29"/>
    </row>
    <row r="988">
      <c r="I988" s="29"/>
    </row>
    <row r="989">
      <c r="I989" s="29"/>
    </row>
    <row r="990">
      <c r="I990" s="29"/>
    </row>
    <row r="991">
      <c r="I991" s="29"/>
    </row>
    <row r="992">
      <c r="I992" s="29"/>
    </row>
    <row r="993">
      <c r="I993" s="29"/>
    </row>
    <row r="994">
      <c r="I994" s="29"/>
    </row>
    <row r="995">
      <c r="I995" s="29"/>
    </row>
    <row r="996">
      <c r="I996" s="29"/>
    </row>
    <row r="997">
      <c r="I997" s="29"/>
    </row>
    <row r="998">
      <c r="I998" s="29"/>
    </row>
    <row r="999">
      <c r="I999" s="29"/>
    </row>
    <row r="1000">
      <c r="I1000" s="29"/>
    </row>
    <row r="1001">
      <c r="I1001" s="29"/>
    </row>
    <row r="1002">
      <c r="I1002" s="29"/>
    </row>
    <row r="1003">
      <c r="I1003" s="29"/>
    </row>
    <row r="1004">
      <c r="I1004" s="29"/>
    </row>
    <row r="1005">
      <c r="I1005" s="29"/>
    </row>
    <row r="1006">
      <c r="I1006" s="29"/>
    </row>
    <row r="1007">
      <c r="I1007" s="29"/>
    </row>
    <row r="1008">
      <c r="I1008" s="29"/>
    </row>
    <row r="1009">
      <c r="I1009" s="29"/>
    </row>
  </sheetData>
  <autoFilter ref="$A$2:$AV$31">
    <sortState ref="A2:AV31">
      <sortCondition ref="A2:A31"/>
      <sortCondition ref="D2:D31"/>
      <sortCondition ref="C2:C31"/>
    </sortState>
  </autoFilter>
  <mergeCells count="4">
    <mergeCell ref="L1:P1"/>
    <mergeCell ref="Q1:S1"/>
    <mergeCell ref="T1:U1"/>
    <mergeCell ref="V1:X1"/>
  </mergeCells>
  <conditionalFormatting sqref="I3:I30">
    <cfRule type="notContainsBlanks" dxfId="0" priority="1">
      <formula>LEN(TRIM(I3))&gt;0</formula>
    </cfRule>
  </conditionalFormatting>
  <dataValidations>
    <dataValidation type="list" allowBlank="1" showErrorMessage="1" sqref="H3:H30 J3:J30 Z3:Z30">
      <formula1>"Yes,No"</formula1>
    </dataValidation>
    <dataValidation type="list" allowBlank="1" showErrorMessage="1" sqref="U3:U30">
      <formula1>"(empty),Checkmark,No Checkmark"</formula1>
    </dataValidation>
    <dataValidation type="list" allowBlank="1" showErrorMessage="1" sqref="I3:I30">
      <formula1>"(empty),Taxable benefits and allowances provided to your employee (such as parking, cell phone use, Internet use, employee training),Employer's contributions to the employee's RRSP,Employee's contributions to RRSPs or RPPs or PRPPs ,Union dues,Annual dedu"&amp;"ction for living in a prescribed zone  Help with Annual deduction for living in a prescribed zone,Alimony or maintenance payments (for garnishment or a similar order of a court or competent tribunal)  ,Tax exempt employment income situated on a reserve,Ot"&amp;"her annual deductions and non-refundable tax credit amounts for the year"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73</v>
      </c>
      <c r="B1" s="31" t="s">
        <v>74</v>
      </c>
      <c r="C1" s="31" t="s">
        <v>75</v>
      </c>
      <c r="D1" s="31" t="s">
        <v>8</v>
      </c>
      <c r="E1" s="31" t="s">
        <v>76</v>
      </c>
      <c r="F1" s="31" t="s">
        <v>77</v>
      </c>
      <c r="G1" s="31" t="s">
        <v>78</v>
      </c>
      <c r="H1" s="31" t="s">
        <v>79</v>
      </c>
      <c r="I1" s="31" t="s">
        <v>80</v>
      </c>
      <c r="J1" s="31" t="s">
        <v>81</v>
      </c>
      <c r="K1" s="31" t="s">
        <v>11</v>
      </c>
      <c r="L1" s="31" t="s">
        <v>82</v>
      </c>
      <c r="M1" s="31" t="s">
        <v>83</v>
      </c>
      <c r="N1" s="31" t="s">
        <v>84</v>
      </c>
      <c r="O1" s="31" t="s">
        <v>85</v>
      </c>
      <c r="P1" s="31" t="s">
        <v>86</v>
      </c>
      <c r="Q1" s="31" t="s">
        <v>87</v>
      </c>
      <c r="R1" s="31" t="s">
        <v>88</v>
      </c>
      <c r="S1" s="31" t="s">
        <v>89</v>
      </c>
      <c r="T1" s="31" t="s">
        <v>90</v>
      </c>
      <c r="U1" s="31" t="s">
        <v>91</v>
      </c>
      <c r="V1" s="31" t="s">
        <v>92</v>
      </c>
      <c r="W1" s="31" t="s">
        <v>93</v>
      </c>
      <c r="X1" s="31" t="s">
        <v>94</v>
      </c>
      <c r="Y1" s="31" t="s">
        <v>95</v>
      </c>
      <c r="Z1" s="31" t="s">
        <v>96</v>
      </c>
      <c r="AA1" s="31" t="s">
        <v>97</v>
      </c>
      <c r="AB1" s="31" t="s">
        <v>98</v>
      </c>
      <c r="AC1" s="31" t="s">
        <v>99</v>
      </c>
      <c r="AD1" s="31" t="s">
        <v>100</v>
      </c>
      <c r="AE1" s="31" t="s">
        <v>101</v>
      </c>
      <c r="AF1" s="31" t="s">
        <v>102</v>
      </c>
      <c r="AG1" s="31" t="s">
        <v>103</v>
      </c>
      <c r="AH1" s="31" t="s">
        <v>104</v>
      </c>
      <c r="AI1" s="31" t="s">
        <v>105</v>
      </c>
      <c r="AJ1" s="31" t="s">
        <v>21</v>
      </c>
      <c r="AK1" s="31" t="s">
        <v>106</v>
      </c>
      <c r="AL1" s="31" t="s">
        <v>107</v>
      </c>
      <c r="AM1" s="31" t="s">
        <v>108</v>
      </c>
      <c r="AN1" s="31" t="s">
        <v>109</v>
      </c>
      <c r="AO1" s="31" t="s">
        <v>23</v>
      </c>
      <c r="AP1" s="31" t="s">
        <v>110</v>
      </c>
      <c r="AQ1" s="31" t="s">
        <v>111</v>
      </c>
      <c r="AR1" s="31" t="s">
        <v>112</v>
      </c>
      <c r="AS1" s="31" t="s">
        <v>113</v>
      </c>
      <c r="AT1" s="31" t="s">
        <v>114</v>
      </c>
      <c r="AU1" s="31" t="s">
        <v>115</v>
      </c>
      <c r="AV1" s="31" t="s">
        <v>116</v>
      </c>
      <c r="AW1" s="31" t="s">
        <v>61</v>
      </c>
      <c r="AX1" s="31" t="s">
        <v>117</v>
      </c>
      <c r="AY1" s="31" t="s">
        <v>118</v>
      </c>
      <c r="AZ1" s="31" t="s">
        <v>119</v>
      </c>
      <c r="BA1" s="31" t="s">
        <v>120</v>
      </c>
      <c r="BB1" s="31" t="s">
        <v>121</v>
      </c>
      <c r="BC1" s="31" t="s">
        <v>122</v>
      </c>
      <c r="BD1" s="31" t="s">
        <v>123</v>
      </c>
      <c r="BE1" s="31" t="s">
        <v>124</v>
      </c>
      <c r="BF1" s="31" t="s">
        <v>125</v>
      </c>
      <c r="BG1" s="31" t="s">
        <v>126</v>
      </c>
      <c r="BH1" s="31" t="s">
        <v>127</v>
      </c>
      <c r="BI1" s="31" t="s">
        <v>128</v>
      </c>
      <c r="BJ1" s="31" t="s">
        <v>129</v>
      </c>
      <c r="BK1" s="31" t="s">
        <v>130</v>
      </c>
      <c r="BL1" s="31" t="s">
        <v>131</v>
      </c>
      <c r="BM1" s="31" t="s">
        <v>132</v>
      </c>
      <c r="BN1" s="31" t="s">
        <v>133</v>
      </c>
      <c r="BO1" s="31" t="s">
        <v>134</v>
      </c>
      <c r="BP1" s="31" t="s">
        <v>135</v>
      </c>
      <c r="BQ1" s="31" t="s">
        <v>132</v>
      </c>
      <c r="BR1" s="31" t="s">
        <v>133</v>
      </c>
      <c r="BS1" s="31" t="s">
        <v>134</v>
      </c>
      <c r="BT1" s="31" t="s">
        <v>135</v>
      </c>
      <c r="BU1" s="31" t="s">
        <v>128</v>
      </c>
      <c r="BV1" s="31" t="s">
        <v>129</v>
      </c>
      <c r="BW1" s="31" t="s">
        <v>130</v>
      </c>
      <c r="BX1" s="31" t="s">
        <v>131</v>
      </c>
      <c r="BY1" s="31" t="s">
        <v>136</v>
      </c>
      <c r="BZ1" s="31" t="s">
        <v>137</v>
      </c>
      <c r="CA1" s="31" t="s">
        <v>138</v>
      </c>
      <c r="CB1" s="31" t="s">
        <v>139</v>
      </c>
      <c r="CC1" s="31" t="s">
        <v>140</v>
      </c>
      <c r="CD1" s="31" t="s">
        <v>141</v>
      </c>
      <c r="CE1" s="31" t="s">
        <v>142</v>
      </c>
      <c r="CF1" s="31" t="s">
        <v>143</v>
      </c>
      <c r="CG1" s="31" t="s">
        <v>144</v>
      </c>
      <c r="CH1" s="31" t="s">
        <v>145</v>
      </c>
      <c r="CI1" s="31" t="s">
        <v>146</v>
      </c>
      <c r="CJ1" s="31" t="s">
        <v>147</v>
      </c>
      <c r="CK1" s="31" t="s">
        <v>148</v>
      </c>
      <c r="CL1" s="31" t="s">
        <v>149</v>
      </c>
      <c r="CM1" s="31" t="s">
        <v>150</v>
      </c>
      <c r="CN1" s="31" t="s">
        <v>151</v>
      </c>
      <c r="CO1" s="31" t="s">
        <v>152</v>
      </c>
      <c r="CP1" s="31" t="s">
        <v>153</v>
      </c>
      <c r="CQ1" s="31" t="s">
        <v>154</v>
      </c>
      <c r="CR1" s="31" t="s">
        <v>155</v>
      </c>
      <c r="CS1" s="31" t="s">
        <v>156</v>
      </c>
      <c r="CT1" s="31" t="s">
        <v>157</v>
      </c>
      <c r="CU1" s="31" t="s">
        <v>158</v>
      </c>
      <c r="CV1" s="29"/>
    </row>
    <row r="2">
      <c r="A2" s="32">
        <v>1.0</v>
      </c>
      <c r="D2" s="32" t="s">
        <v>159</v>
      </c>
      <c r="E2" s="33">
        <v>45322.0</v>
      </c>
      <c r="F2" s="32" t="s">
        <v>45</v>
      </c>
      <c r="G2" s="32">
        <v>15705.0</v>
      </c>
      <c r="H2" s="32">
        <v>21885.0</v>
      </c>
      <c r="I2" s="34">
        <v>2000.0</v>
      </c>
      <c r="J2" s="32" t="s">
        <v>160</v>
      </c>
      <c r="K2" s="32">
        <v>80.0</v>
      </c>
      <c r="L2" s="34">
        <v>2080.0</v>
      </c>
      <c r="M2" s="32">
        <v>301.43</v>
      </c>
      <c r="N2" s="32">
        <v>155.7</v>
      </c>
      <c r="O2" s="32" t="s">
        <v>160</v>
      </c>
      <c r="P2" s="32">
        <v>457.13</v>
      </c>
      <c r="Q2" s="32" t="s">
        <v>160</v>
      </c>
      <c r="R2" s="32" t="s">
        <v>160</v>
      </c>
      <c r="S2" s="32" t="s">
        <v>160</v>
      </c>
      <c r="T2" s="32" t="s">
        <v>160</v>
      </c>
      <c r="U2" s="32" t="s">
        <v>160</v>
      </c>
      <c r="V2" s="32" t="s">
        <v>160</v>
      </c>
      <c r="W2" s="32" t="s">
        <v>160</v>
      </c>
      <c r="X2" s="32" t="s">
        <v>160</v>
      </c>
      <c r="Y2" s="32" t="s">
        <v>160</v>
      </c>
      <c r="Z2" s="32" t="s">
        <v>160</v>
      </c>
      <c r="AA2" s="32" t="s">
        <v>160</v>
      </c>
      <c r="AB2" s="32" t="s">
        <v>160</v>
      </c>
      <c r="AC2" s="32">
        <v>119.76</v>
      </c>
      <c r="AD2" s="32">
        <v>0.0</v>
      </c>
      <c r="AE2" s="32" t="s">
        <v>160</v>
      </c>
      <c r="AF2" s="32" t="s">
        <v>160</v>
      </c>
      <c r="AG2" s="32">
        <v>34.53</v>
      </c>
      <c r="AH2" s="32">
        <v>611.42</v>
      </c>
      <c r="AI2" s="34">
        <v>1468.58</v>
      </c>
      <c r="AJ2" s="32" t="s">
        <v>160</v>
      </c>
      <c r="AK2" s="32" t="s">
        <v>160</v>
      </c>
      <c r="AL2" s="32" t="s">
        <v>160</v>
      </c>
      <c r="AM2" s="32" t="s">
        <v>160</v>
      </c>
      <c r="AN2" s="32" t="s">
        <v>160</v>
      </c>
      <c r="AO2" s="32" t="s">
        <v>160</v>
      </c>
      <c r="AP2" s="32" t="s">
        <v>160</v>
      </c>
      <c r="AQ2" s="32" t="s">
        <v>160</v>
      </c>
      <c r="AR2" s="32" t="s">
        <v>160</v>
      </c>
      <c r="AS2" s="32" t="s">
        <v>160</v>
      </c>
      <c r="AT2" s="32" t="s">
        <v>160</v>
      </c>
      <c r="AU2" s="32" t="s">
        <v>160</v>
      </c>
      <c r="AV2" s="32" t="s">
        <v>160</v>
      </c>
      <c r="AW2" s="32" t="s">
        <v>160</v>
      </c>
      <c r="AX2" s="32" t="s">
        <v>160</v>
      </c>
      <c r="AY2" s="32" t="s">
        <v>160</v>
      </c>
      <c r="AZ2" s="32" t="s">
        <v>160</v>
      </c>
      <c r="BA2" s="32">
        <v>20.13</v>
      </c>
      <c r="BB2" s="34">
        <v>2059.87</v>
      </c>
      <c r="BC2" s="34">
        <v>2080.0</v>
      </c>
      <c r="BD2" s="34">
        <v>2080.0</v>
      </c>
      <c r="BE2" s="32">
        <v>0.0</v>
      </c>
      <c r="BF2" s="34">
        <v>2080.0</v>
      </c>
      <c r="BG2" s="32" t="s">
        <v>160</v>
      </c>
      <c r="BH2" s="32" t="s">
        <v>160</v>
      </c>
      <c r="BI2" s="32">
        <v>0.0</v>
      </c>
      <c r="BJ2" s="32">
        <v>119.76</v>
      </c>
      <c r="BK2" s="32">
        <v>0.0</v>
      </c>
      <c r="BL2" s="32">
        <v>0.0</v>
      </c>
      <c r="BM2" s="32" t="s">
        <v>160</v>
      </c>
      <c r="BN2" s="32" t="s">
        <v>160</v>
      </c>
      <c r="BO2" s="32" t="s">
        <v>160</v>
      </c>
      <c r="BP2" s="32" t="s">
        <v>160</v>
      </c>
      <c r="BQ2" s="32" t="s">
        <v>160</v>
      </c>
      <c r="BR2" s="32" t="s">
        <v>160</v>
      </c>
      <c r="BS2" s="32" t="s">
        <v>160</v>
      </c>
      <c r="BT2" s="32" t="s">
        <v>160</v>
      </c>
      <c r="BU2" s="32" t="s">
        <v>160</v>
      </c>
      <c r="BV2" s="32" t="s">
        <v>160</v>
      </c>
      <c r="BW2" s="32" t="s">
        <v>160</v>
      </c>
      <c r="BX2" s="32" t="s">
        <v>160</v>
      </c>
      <c r="BY2" s="32">
        <v>0.0</v>
      </c>
      <c r="BZ2" s="34">
        <v>2080.0</v>
      </c>
      <c r="CA2" s="32">
        <v>0.0</v>
      </c>
      <c r="CB2" s="32">
        <v>34.53</v>
      </c>
      <c r="CC2" s="32">
        <v>0.0</v>
      </c>
      <c r="CD2" s="32" t="s">
        <v>160</v>
      </c>
      <c r="CE2" s="32">
        <v>0.0</v>
      </c>
      <c r="CF2" s="32" t="s">
        <v>160</v>
      </c>
      <c r="CG2" s="32">
        <v>119.76</v>
      </c>
      <c r="CH2" s="32">
        <v>0.0</v>
      </c>
      <c r="CI2" s="32">
        <v>119.76</v>
      </c>
      <c r="CJ2" s="32">
        <v>0.0</v>
      </c>
      <c r="CK2" s="32">
        <v>239.52</v>
      </c>
      <c r="CL2" s="32" t="s">
        <v>160</v>
      </c>
      <c r="CM2" s="32" t="s">
        <v>160</v>
      </c>
      <c r="CN2" s="32" t="s">
        <v>160</v>
      </c>
      <c r="CO2" s="32" t="s">
        <v>160</v>
      </c>
      <c r="CP2" s="32" t="s">
        <v>160</v>
      </c>
      <c r="CQ2" s="32">
        <v>34.53</v>
      </c>
      <c r="CR2" s="32">
        <v>48.34</v>
      </c>
      <c r="CS2" s="32">
        <v>82.87</v>
      </c>
      <c r="CT2" s="32">
        <v>457.13</v>
      </c>
      <c r="CU2" s="32">
        <v>779.52</v>
      </c>
    </row>
    <row r="3">
      <c r="A3" s="32">
        <v>2.0</v>
      </c>
      <c r="D3" s="32" t="s">
        <v>161</v>
      </c>
      <c r="E3" s="33">
        <v>45350.0</v>
      </c>
      <c r="F3" s="32" t="s">
        <v>50</v>
      </c>
      <c r="G3" s="32">
        <v>15705.0</v>
      </c>
      <c r="H3" s="32">
        <v>12580.0</v>
      </c>
      <c r="I3" s="34">
        <v>3000.0</v>
      </c>
      <c r="J3" s="32">
        <v>100.0</v>
      </c>
      <c r="K3" s="32" t="s">
        <v>160</v>
      </c>
      <c r="L3" s="34">
        <v>3100.0</v>
      </c>
      <c r="M3" s="32">
        <v>413.11</v>
      </c>
      <c r="N3" s="32">
        <v>164.47</v>
      </c>
      <c r="O3" s="32" t="s">
        <v>160</v>
      </c>
      <c r="P3" s="32">
        <v>577.58</v>
      </c>
      <c r="Q3" s="32" t="s">
        <v>160</v>
      </c>
      <c r="R3" s="32" t="s">
        <v>160</v>
      </c>
      <c r="S3" s="32" t="s">
        <v>160</v>
      </c>
      <c r="T3" s="32" t="s">
        <v>160</v>
      </c>
      <c r="U3" s="32" t="s">
        <v>160</v>
      </c>
      <c r="V3" s="32" t="s">
        <v>160</v>
      </c>
      <c r="W3" s="32" t="s">
        <v>160</v>
      </c>
      <c r="X3" s="32" t="s">
        <v>160</v>
      </c>
      <c r="Y3" s="32" t="s">
        <v>160</v>
      </c>
      <c r="Z3" s="32" t="s">
        <v>160</v>
      </c>
      <c r="AA3" s="32" t="s">
        <v>160</v>
      </c>
      <c r="AB3" s="32" t="s">
        <v>160</v>
      </c>
      <c r="AC3" s="32">
        <v>183.88</v>
      </c>
      <c r="AD3" s="32">
        <v>0.0</v>
      </c>
      <c r="AE3" s="32" t="s">
        <v>160</v>
      </c>
      <c r="AF3" s="32" t="s">
        <v>160</v>
      </c>
      <c r="AG3" s="32">
        <v>52.71</v>
      </c>
      <c r="AH3" s="32">
        <v>814.17</v>
      </c>
      <c r="AI3" s="34">
        <v>2285.83</v>
      </c>
      <c r="AJ3" s="32">
        <v>100.0</v>
      </c>
      <c r="AK3" s="32" t="s">
        <v>160</v>
      </c>
      <c r="AL3" s="32" t="s">
        <v>160</v>
      </c>
      <c r="AM3" s="32" t="s">
        <v>160</v>
      </c>
      <c r="AN3" s="32">
        <v>75.0</v>
      </c>
      <c r="AO3" s="32">
        <v>50.0</v>
      </c>
      <c r="AP3" s="32" t="s">
        <v>160</v>
      </c>
      <c r="AQ3" s="32" t="s">
        <v>160</v>
      </c>
      <c r="AR3" s="32" t="s">
        <v>160</v>
      </c>
      <c r="AS3" s="32" t="s">
        <v>160</v>
      </c>
      <c r="AT3" s="32" t="s">
        <v>160</v>
      </c>
      <c r="AU3" s="32" t="s">
        <v>160</v>
      </c>
      <c r="AV3" s="32" t="s">
        <v>160</v>
      </c>
      <c r="AW3" s="32" t="s">
        <v>160</v>
      </c>
      <c r="AX3" s="32" t="s">
        <v>160</v>
      </c>
      <c r="AY3" s="32" t="s">
        <v>160</v>
      </c>
      <c r="AZ3" s="32" t="s">
        <v>160</v>
      </c>
      <c r="BA3" s="32">
        <v>30.9</v>
      </c>
      <c r="BB3" s="34">
        <v>3194.1</v>
      </c>
      <c r="BC3" s="34">
        <v>3225.0</v>
      </c>
      <c r="BD3" s="34">
        <v>3175.0</v>
      </c>
      <c r="BE3" s="32">
        <v>0.0</v>
      </c>
      <c r="BF3" s="34">
        <v>3225.0</v>
      </c>
      <c r="BG3" s="32" t="s">
        <v>160</v>
      </c>
      <c r="BH3" s="32" t="s">
        <v>160</v>
      </c>
      <c r="BI3" s="32">
        <v>0.0</v>
      </c>
      <c r="BJ3" s="32">
        <v>183.88</v>
      </c>
      <c r="BK3" s="32">
        <v>0.0</v>
      </c>
      <c r="BL3" s="32">
        <v>0.0</v>
      </c>
      <c r="BM3" s="32" t="s">
        <v>160</v>
      </c>
      <c r="BN3" s="32" t="s">
        <v>160</v>
      </c>
      <c r="BO3" s="32" t="s">
        <v>160</v>
      </c>
      <c r="BP3" s="32" t="s">
        <v>160</v>
      </c>
      <c r="BQ3" s="32" t="s">
        <v>160</v>
      </c>
      <c r="BR3" s="32" t="s">
        <v>160</v>
      </c>
      <c r="BS3" s="32" t="s">
        <v>160</v>
      </c>
      <c r="BT3" s="32" t="s">
        <v>160</v>
      </c>
      <c r="BU3" s="32" t="s">
        <v>160</v>
      </c>
      <c r="BV3" s="32" t="s">
        <v>160</v>
      </c>
      <c r="BW3" s="32" t="s">
        <v>160</v>
      </c>
      <c r="BX3" s="32" t="s">
        <v>160</v>
      </c>
      <c r="BY3" s="32">
        <v>0.0</v>
      </c>
      <c r="BZ3" s="34">
        <v>3175.0</v>
      </c>
      <c r="CA3" s="32">
        <v>0.0</v>
      </c>
      <c r="CB3" s="32">
        <v>52.71</v>
      </c>
      <c r="CC3" s="32">
        <v>0.0</v>
      </c>
      <c r="CD3" s="32" t="s">
        <v>160</v>
      </c>
      <c r="CE3" s="32">
        <v>0.0</v>
      </c>
      <c r="CF3" s="32" t="s">
        <v>160</v>
      </c>
      <c r="CG3" s="32">
        <v>183.88</v>
      </c>
      <c r="CH3" s="32">
        <v>0.0</v>
      </c>
      <c r="CI3" s="32">
        <v>183.88</v>
      </c>
      <c r="CJ3" s="32">
        <v>0.0</v>
      </c>
      <c r="CK3" s="32">
        <v>367.76</v>
      </c>
      <c r="CL3" s="32" t="s">
        <v>160</v>
      </c>
      <c r="CM3" s="32" t="s">
        <v>160</v>
      </c>
      <c r="CN3" s="32" t="s">
        <v>160</v>
      </c>
      <c r="CO3" s="32" t="s">
        <v>160</v>
      </c>
      <c r="CP3" s="32" t="s">
        <v>160</v>
      </c>
      <c r="CQ3" s="32">
        <v>52.71</v>
      </c>
      <c r="CR3" s="32">
        <v>73.79</v>
      </c>
      <c r="CS3" s="32">
        <v>126.5</v>
      </c>
      <c r="CT3" s="32">
        <v>577.58</v>
      </c>
      <c r="CU3" s="34">
        <v>1071.84</v>
      </c>
    </row>
    <row r="4">
      <c r="A4" s="32">
        <v>3.0</v>
      </c>
      <c r="D4" s="32" t="s">
        <v>162</v>
      </c>
      <c r="E4" s="33">
        <v>45382.0</v>
      </c>
      <c r="F4" s="32" t="s">
        <v>53</v>
      </c>
      <c r="G4" s="32">
        <v>15705.0</v>
      </c>
      <c r="H4" s="32">
        <v>15780.0</v>
      </c>
      <c r="I4" s="34">
        <v>4000.0</v>
      </c>
      <c r="J4" s="32" t="s">
        <v>160</v>
      </c>
      <c r="K4" s="32" t="s">
        <v>160</v>
      </c>
      <c r="L4" s="34">
        <v>4000.0</v>
      </c>
      <c r="M4" s="32">
        <v>550.18</v>
      </c>
      <c r="N4" s="32">
        <v>376.6</v>
      </c>
      <c r="O4" s="32" t="s">
        <v>160</v>
      </c>
      <c r="P4" s="32">
        <v>926.78</v>
      </c>
      <c r="Q4" s="32" t="s">
        <v>160</v>
      </c>
      <c r="R4" s="32" t="s">
        <v>160</v>
      </c>
      <c r="S4" s="32" t="s">
        <v>160</v>
      </c>
      <c r="T4" s="32" t="s">
        <v>160</v>
      </c>
      <c r="U4" s="32" t="s">
        <v>160</v>
      </c>
      <c r="V4" s="32" t="s">
        <v>160</v>
      </c>
      <c r="W4" s="32" t="s">
        <v>160</v>
      </c>
      <c r="X4" s="32" t="s">
        <v>160</v>
      </c>
      <c r="Y4" s="32" t="s">
        <v>160</v>
      </c>
      <c r="Z4" s="32" t="s">
        <v>160</v>
      </c>
      <c r="AA4" s="32" t="s">
        <v>160</v>
      </c>
      <c r="AB4" s="32" t="s">
        <v>160</v>
      </c>
      <c r="AC4" s="32">
        <v>232.3</v>
      </c>
      <c r="AD4" s="32">
        <v>0.0</v>
      </c>
      <c r="AE4" s="32" t="s">
        <v>160</v>
      </c>
      <c r="AF4" s="32" t="s">
        <v>160</v>
      </c>
      <c r="AG4" s="32">
        <v>66.4</v>
      </c>
      <c r="AH4" s="34">
        <v>1225.48</v>
      </c>
      <c r="AI4" s="34">
        <v>2774.52</v>
      </c>
      <c r="AJ4" s="32" t="s">
        <v>160</v>
      </c>
      <c r="AK4" s="32" t="s">
        <v>160</v>
      </c>
      <c r="AL4" s="32" t="s">
        <v>160</v>
      </c>
      <c r="AM4" s="32" t="s">
        <v>160</v>
      </c>
      <c r="AN4" s="32" t="s">
        <v>160</v>
      </c>
      <c r="AO4" s="32" t="s">
        <v>160</v>
      </c>
      <c r="AP4" s="32">
        <v>50.0</v>
      </c>
      <c r="AQ4" s="32" t="s">
        <v>160</v>
      </c>
      <c r="AR4" s="32" t="s">
        <v>160</v>
      </c>
      <c r="AS4" s="32" t="s">
        <v>160</v>
      </c>
      <c r="AT4" s="32" t="s">
        <v>160</v>
      </c>
      <c r="AU4" s="32" t="s">
        <v>160</v>
      </c>
      <c r="AV4" s="32" t="s">
        <v>160</v>
      </c>
      <c r="AW4" s="32" t="s">
        <v>160</v>
      </c>
      <c r="AX4" s="32" t="s">
        <v>160</v>
      </c>
      <c r="AY4" s="32" t="s">
        <v>160</v>
      </c>
      <c r="AZ4" s="32" t="s">
        <v>160</v>
      </c>
      <c r="BA4" s="32">
        <v>39.04</v>
      </c>
      <c r="BB4" s="34">
        <v>3960.96</v>
      </c>
      <c r="BC4" s="34">
        <v>4050.0</v>
      </c>
      <c r="BD4" s="34">
        <v>4000.0</v>
      </c>
      <c r="BE4" s="34">
        <v>23125.04</v>
      </c>
      <c r="BF4" s="34">
        <v>27175.04</v>
      </c>
      <c r="BG4" s="32" t="s">
        <v>160</v>
      </c>
      <c r="BH4" s="32" t="s">
        <v>160</v>
      </c>
      <c r="BI4" s="34">
        <v>1375.94</v>
      </c>
      <c r="BJ4" s="34">
        <v>1608.24</v>
      </c>
      <c r="BK4" s="32">
        <v>0.0</v>
      </c>
      <c r="BL4" s="32">
        <v>0.0</v>
      </c>
      <c r="BM4" s="32" t="s">
        <v>160</v>
      </c>
      <c r="BN4" s="32" t="s">
        <v>160</v>
      </c>
      <c r="BO4" s="32" t="s">
        <v>160</v>
      </c>
      <c r="BP4" s="32" t="s">
        <v>160</v>
      </c>
      <c r="BQ4" s="32" t="s">
        <v>160</v>
      </c>
      <c r="BR4" s="32" t="s">
        <v>160</v>
      </c>
      <c r="BS4" s="32" t="s">
        <v>160</v>
      </c>
      <c r="BT4" s="32" t="s">
        <v>160</v>
      </c>
      <c r="BU4" s="32" t="s">
        <v>160</v>
      </c>
      <c r="BV4" s="32" t="s">
        <v>160</v>
      </c>
      <c r="BW4" s="32" t="s">
        <v>160</v>
      </c>
      <c r="BX4" s="32" t="s">
        <v>160</v>
      </c>
      <c r="BY4" s="34">
        <v>24000.0</v>
      </c>
      <c r="BZ4" s="34">
        <v>28000.0</v>
      </c>
      <c r="CA4" s="32">
        <v>391.2</v>
      </c>
      <c r="CB4" s="32">
        <v>457.6</v>
      </c>
      <c r="CC4" s="32">
        <v>0.0</v>
      </c>
      <c r="CD4" s="32" t="s">
        <v>160</v>
      </c>
      <c r="CE4" s="32">
        <v>0.0</v>
      </c>
      <c r="CF4" s="32" t="s">
        <v>160</v>
      </c>
      <c r="CG4" s="32">
        <v>232.3</v>
      </c>
      <c r="CH4" s="32">
        <v>0.0</v>
      </c>
      <c r="CI4" s="32">
        <v>232.3</v>
      </c>
      <c r="CJ4" s="32">
        <v>0.0</v>
      </c>
      <c r="CK4" s="32">
        <v>464.6</v>
      </c>
      <c r="CL4" s="32" t="s">
        <v>160</v>
      </c>
      <c r="CM4" s="32" t="s">
        <v>160</v>
      </c>
      <c r="CN4" s="32" t="s">
        <v>160</v>
      </c>
      <c r="CO4" s="32" t="s">
        <v>160</v>
      </c>
      <c r="CP4" s="32" t="s">
        <v>160</v>
      </c>
      <c r="CQ4" s="32">
        <v>66.4</v>
      </c>
      <c r="CR4" s="32">
        <v>92.96</v>
      </c>
      <c r="CS4" s="32">
        <v>159.36</v>
      </c>
      <c r="CT4" s="32">
        <v>926.78</v>
      </c>
      <c r="CU4" s="34">
        <v>1550.74</v>
      </c>
    </row>
    <row r="5">
      <c r="A5" s="32">
        <v>4.0</v>
      </c>
      <c r="D5" s="32" t="s">
        <v>163</v>
      </c>
      <c r="E5" s="33">
        <v>45412.0</v>
      </c>
      <c r="F5" s="32" t="s">
        <v>57</v>
      </c>
      <c r="G5" s="32">
        <v>15705.0</v>
      </c>
      <c r="H5" s="32">
        <v>13044.0</v>
      </c>
      <c r="I5" s="34">
        <v>5000.0</v>
      </c>
      <c r="J5" s="32" t="s">
        <v>160</v>
      </c>
      <c r="K5" s="32" t="s">
        <v>160</v>
      </c>
      <c r="L5" s="34">
        <v>5000.0</v>
      </c>
      <c r="M5" s="32">
        <v>421.3</v>
      </c>
      <c r="N5" s="32">
        <v>314.02</v>
      </c>
      <c r="O5" s="32" t="s">
        <v>160</v>
      </c>
      <c r="P5" s="32">
        <v>735.32</v>
      </c>
      <c r="Q5" s="32">
        <v>400.0</v>
      </c>
      <c r="R5" s="32" t="s">
        <v>160</v>
      </c>
      <c r="S5" s="32" t="s">
        <v>160</v>
      </c>
      <c r="T5" s="32" t="s">
        <v>160</v>
      </c>
      <c r="U5" s="32" t="s">
        <v>160</v>
      </c>
      <c r="V5" s="32" t="s">
        <v>160</v>
      </c>
      <c r="W5" s="32" t="s">
        <v>160</v>
      </c>
      <c r="X5" s="32" t="s">
        <v>160</v>
      </c>
      <c r="Y5" s="32" t="s">
        <v>160</v>
      </c>
      <c r="Z5" s="32" t="s">
        <v>160</v>
      </c>
      <c r="AA5" s="32" t="s">
        <v>160</v>
      </c>
      <c r="AB5" s="32" t="s">
        <v>160</v>
      </c>
      <c r="AC5" s="32">
        <v>280.15</v>
      </c>
      <c r="AD5" s="32">
        <v>0.0</v>
      </c>
      <c r="AE5" s="32" t="s">
        <v>160</v>
      </c>
      <c r="AF5" s="32" t="s">
        <v>160</v>
      </c>
      <c r="AG5" s="32">
        <v>83.0</v>
      </c>
      <c r="AH5" s="34">
        <v>1498.47</v>
      </c>
      <c r="AI5" s="34">
        <v>3501.53</v>
      </c>
      <c r="AJ5" s="32" t="s">
        <v>160</v>
      </c>
      <c r="AK5" s="32" t="s">
        <v>160</v>
      </c>
      <c r="AL5" s="32" t="s">
        <v>160</v>
      </c>
      <c r="AM5" s="32" t="s">
        <v>160</v>
      </c>
      <c r="AN5" s="32" t="s">
        <v>160</v>
      </c>
      <c r="AO5" s="32" t="s">
        <v>160</v>
      </c>
      <c r="AP5" s="32" t="s">
        <v>160</v>
      </c>
      <c r="AQ5" s="32" t="s">
        <v>160</v>
      </c>
      <c r="AR5" s="32" t="s">
        <v>160</v>
      </c>
      <c r="AS5" s="32" t="s">
        <v>160</v>
      </c>
      <c r="AT5" s="32">
        <v>100.0</v>
      </c>
      <c r="AU5" s="32">
        <v>300.0</v>
      </c>
      <c r="AV5" s="32" t="s">
        <v>160</v>
      </c>
      <c r="AW5" s="32" t="s">
        <v>160</v>
      </c>
      <c r="AX5" s="32" t="s">
        <v>160</v>
      </c>
      <c r="AY5" s="32" t="s">
        <v>160</v>
      </c>
      <c r="AZ5" s="32" t="s">
        <v>160</v>
      </c>
      <c r="BA5" s="32">
        <v>47.08</v>
      </c>
      <c r="BB5" s="34">
        <v>4552.92</v>
      </c>
      <c r="BC5" s="34">
        <v>5000.0</v>
      </c>
      <c r="BD5" s="34">
        <v>5000.0</v>
      </c>
      <c r="BE5" s="34">
        <v>18833.34</v>
      </c>
      <c r="BF5" s="34">
        <v>23833.34</v>
      </c>
      <c r="BG5" s="32" t="s">
        <v>160</v>
      </c>
      <c r="BH5" s="32" t="s">
        <v>160</v>
      </c>
      <c r="BI5" s="34">
        <v>1120.58</v>
      </c>
      <c r="BJ5" s="34">
        <v>1400.73</v>
      </c>
      <c r="BK5" s="32">
        <v>0.0</v>
      </c>
      <c r="BL5" s="32">
        <v>0.0</v>
      </c>
      <c r="BM5" s="32" t="s">
        <v>160</v>
      </c>
      <c r="BN5" s="32" t="s">
        <v>160</v>
      </c>
      <c r="BO5" s="32" t="s">
        <v>160</v>
      </c>
      <c r="BP5" s="32" t="s">
        <v>160</v>
      </c>
      <c r="BQ5" s="32" t="s">
        <v>160</v>
      </c>
      <c r="BR5" s="32" t="s">
        <v>160</v>
      </c>
      <c r="BS5" s="32" t="s">
        <v>160</v>
      </c>
      <c r="BT5" s="32" t="s">
        <v>160</v>
      </c>
      <c r="BU5" s="32" t="s">
        <v>160</v>
      </c>
      <c r="BV5" s="32" t="s">
        <v>160</v>
      </c>
      <c r="BW5" s="32" t="s">
        <v>160</v>
      </c>
      <c r="BX5" s="32" t="s">
        <v>160</v>
      </c>
      <c r="BY5" s="34">
        <v>20000.0</v>
      </c>
      <c r="BZ5" s="34">
        <v>25000.0</v>
      </c>
      <c r="CA5" s="32">
        <v>326.0</v>
      </c>
      <c r="CB5" s="32">
        <v>409.0</v>
      </c>
      <c r="CC5" s="32">
        <v>0.0</v>
      </c>
      <c r="CD5" s="32" t="s">
        <v>160</v>
      </c>
      <c r="CE5" s="32">
        <v>0.0</v>
      </c>
      <c r="CF5" s="32" t="s">
        <v>160</v>
      </c>
      <c r="CG5" s="32">
        <v>280.15</v>
      </c>
      <c r="CH5" s="32">
        <v>0.0</v>
      </c>
      <c r="CI5" s="32">
        <v>280.15</v>
      </c>
      <c r="CJ5" s="32">
        <v>0.0</v>
      </c>
      <c r="CK5" s="32">
        <v>560.3</v>
      </c>
      <c r="CL5" s="32" t="s">
        <v>160</v>
      </c>
      <c r="CM5" s="32" t="s">
        <v>160</v>
      </c>
      <c r="CN5" s="32" t="s">
        <v>160</v>
      </c>
      <c r="CO5" s="32" t="s">
        <v>160</v>
      </c>
      <c r="CP5" s="32" t="s">
        <v>160</v>
      </c>
      <c r="CQ5" s="32">
        <v>83.0</v>
      </c>
      <c r="CR5" s="32">
        <v>116.2</v>
      </c>
      <c r="CS5" s="32">
        <v>199.2</v>
      </c>
      <c r="CT5" s="32">
        <v>735.32</v>
      </c>
      <c r="CU5" s="34">
        <v>1494.82</v>
      </c>
    </row>
    <row r="6">
      <c r="A6" s="32">
        <v>5.0</v>
      </c>
      <c r="D6" s="32" t="s">
        <v>159</v>
      </c>
      <c r="E6" s="33">
        <v>45443.0</v>
      </c>
      <c r="F6" s="32" t="s">
        <v>164</v>
      </c>
      <c r="G6" s="32">
        <v>15705.0</v>
      </c>
      <c r="H6" s="32">
        <v>10818.0</v>
      </c>
      <c r="I6" s="34">
        <v>6000.0</v>
      </c>
      <c r="J6" s="32" t="s">
        <v>160</v>
      </c>
      <c r="K6" s="32" t="s">
        <v>160</v>
      </c>
      <c r="L6" s="34">
        <v>6000.0</v>
      </c>
      <c r="M6" s="34">
        <v>1441.36</v>
      </c>
      <c r="N6" s="32">
        <v>951.31</v>
      </c>
      <c r="O6" s="32" t="s">
        <v>160</v>
      </c>
      <c r="P6" s="34">
        <v>2392.67</v>
      </c>
      <c r="Q6" s="32">
        <v>30.0</v>
      </c>
      <c r="R6" s="32" t="s">
        <v>160</v>
      </c>
      <c r="S6" s="32" t="s">
        <v>160</v>
      </c>
      <c r="T6" s="32" t="s">
        <v>160</v>
      </c>
      <c r="U6" s="32" t="s">
        <v>160</v>
      </c>
      <c r="V6" s="32" t="s">
        <v>160</v>
      </c>
      <c r="W6" s="32" t="s">
        <v>160</v>
      </c>
      <c r="X6" s="32" t="s">
        <v>160</v>
      </c>
      <c r="Y6" s="32" t="s">
        <v>160</v>
      </c>
      <c r="Z6" s="32" t="s">
        <v>160</v>
      </c>
      <c r="AA6" s="32" t="s">
        <v>160</v>
      </c>
      <c r="AB6" s="32" t="s">
        <v>160</v>
      </c>
      <c r="AC6" s="32">
        <v>0.0</v>
      </c>
      <c r="AD6" s="32">
        <v>0.0</v>
      </c>
      <c r="AE6" s="32" t="s">
        <v>160</v>
      </c>
      <c r="AF6" s="32" t="s">
        <v>160</v>
      </c>
      <c r="AG6" s="32">
        <v>0.0</v>
      </c>
      <c r="AH6" s="34">
        <v>2422.67</v>
      </c>
      <c r="AI6" s="34">
        <v>3577.33</v>
      </c>
      <c r="AJ6" s="32" t="s">
        <v>160</v>
      </c>
      <c r="AK6" s="32" t="s">
        <v>160</v>
      </c>
      <c r="AL6" s="32" t="s">
        <v>160</v>
      </c>
      <c r="AM6" s="32" t="s">
        <v>160</v>
      </c>
      <c r="AN6" s="32" t="s">
        <v>160</v>
      </c>
      <c r="AO6" s="32" t="s">
        <v>160</v>
      </c>
      <c r="AP6" s="32" t="s">
        <v>160</v>
      </c>
      <c r="AQ6" s="32" t="s">
        <v>160</v>
      </c>
      <c r="AR6" s="32" t="s">
        <v>160</v>
      </c>
      <c r="AS6" s="32" t="s">
        <v>160</v>
      </c>
      <c r="AT6" s="32" t="s">
        <v>160</v>
      </c>
      <c r="AU6" s="32" t="s">
        <v>160</v>
      </c>
      <c r="AV6" s="32" t="s">
        <v>160</v>
      </c>
      <c r="AW6" s="32">
        <v>30.0</v>
      </c>
      <c r="AX6" s="32" t="s">
        <v>160</v>
      </c>
      <c r="AY6" s="32" t="s">
        <v>160</v>
      </c>
      <c r="AZ6" s="32" t="s">
        <v>160</v>
      </c>
      <c r="BA6" s="32">
        <v>0.0</v>
      </c>
      <c r="BB6" s="34">
        <v>5970.0</v>
      </c>
      <c r="BC6" s="32">
        <v>0.0</v>
      </c>
      <c r="BD6" s="32">
        <v>0.0</v>
      </c>
      <c r="BE6" s="34">
        <v>73200.0</v>
      </c>
      <c r="BF6" s="32" t="s">
        <v>165</v>
      </c>
      <c r="BG6" s="32" t="s">
        <v>160</v>
      </c>
      <c r="BH6" s="32" t="s">
        <v>160</v>
      </c>
      <c r="BI6" s="34">
        <v>3867.5</v>
      </c>
      <c r="BJ6" s="32" t="s">
        <v>166</v>
      </c>
      <c r="BK6" s="32">
        <v>188.0</v>
      </c>
      <c r="BL6" s="32" t="s">
        <v>167</v>
      </c>
      <c r="BM6" s="32" t="s">
        <v>160</v>
      </c>
      <c r="BN6" s="32" t="s">
        <v>160</v>
      </c>
      <c r="BO6" s="32" t="s">
        <v>160</v>
      </c>
      <c r="BP6" s="32" t="s">
        <v>160</v>
      </c>
      <c r="BQ6" s="32" t="s">
        <v>160</v>
      </c>
      <c r="BR6" s="32" t="s">
        <v>160</v>
      </c>
      <c r="BS6" s="32" t="s">
        <v>160</v>
      </c>
      <c r="BT6" s="32" t="s">
        <v>160</v>
      </c>
      <c r="BU6" s="32" t="s">
        <v>160</v>
      </c>
      <c r="BV6" s="32" t="s">
        <v>160</v>
      </c>
      <c r="BW6" s="32" t="s">
        <v>160</v>
      </c>
      <c r="BX6" s="32" t="s">
        <v>160</v>
      </c>
      <c r="BY6" s="34">
        <v>63200.0</v>
      </c>
      <c r="BZ6" s="32" t="s">
        <v>168</v>
      </c>
      <c r="CA6" s="34">
        <v>1049.12</v>
      </c>
      <c r="CB6" s="32" t="s">
        <v>169</v>
      </c>
      <c r="CC6" s="32">
        <v>0.0</v>
      </c>
      <c r="CD6" s="32" t="s">
        <v>160</v>
      </c>
      <c r="CE6" s="32">
        <v>0.0</v>
      </c>
      <c r="CF6" s="32" t="s">
        <v>160</v>
      </c>
      <c r="CG6" s="32">
        <v>0.0</v>
      </c>
      <c r="CH6" s="32">
        <v>0.0</v>
      </c>
      <c r="CI6" s="32">
        <v>0.0</v>
      </c>
      <c r="CJ6" s="32">
        <v>0.0</v>
      </c>
      <c r="CK6" s="32">
        <v>0.0</v>
      </c>
      <c r="CL6" s="32" t="s">
        <v>160</v>
      </c>
      <c r="CM6" s="32" t="s">
        <v>160</v>
      </c>
      <c r="CN6" s="32" t="s">
        <v>160</v>
      </c>
      <c r="CO6" s="32" t="s">
        <v>160</v>
      </c>
      <c r="CP6" s="32" t="s">
        <v>160</v>
      </c>
      <c r="CQ6" s="32">
        <v>0.0</v>
      </c>
      <c r="CR6" s="32">
        <v>0.0</v>
      </c>
      <c r="CS6" s="32">
        <v>0.0</v>
      </c>
      <c r="CT6" s="34">
        <v>2392.67</v>
      </c>
      <c r="CU6" s="34">
        <v>2392.67</v>
      </c>
    </row>
    <row r="7">
      <c r="A7" s="32">
        <v>6.0</v>
      </c>
      <c r="D7" s="32" t="s">
        <v>161</v>
      </c>
      <c r="E7" s="33">
        <v>45473.0</v>
      </c>
      <c r="F7" s="32" t="s">
        <v>62</v>
      </c>
      <c r="G7" s="32">
        <v>15705.0</v>
      </c>
      <c r="H7" s="32">
        <v>11481.0</v>
      </c>
      <c r="I7" s="34">
        <v>7000.0</v>
      </c>
      <c r="J7" s="32" t="s">
        <v>160</v>
      </c>
      <c r="K7" s="32" t="s">
        <v>160</v>
      </c>
      <c r="L7" s="34">
        <v>7000.0</v>
      </c>
      <c r="M7" s="34">
        <v>1352.13</v>
      </c>
      <c r="N7" s="34">
        <v>1075.88</v>
      </c>
      <c r="O7" s="32" t="s">
        <v>160</v>
      </c>
      <c r="P7" s="34">
        <v>2428.01</v>
      </c>
      <c r="Q7" s="32" t="s">
        <v>160</v>
      </c>
      <c r="R7" s="32" t="s">
        <v>160</v>
      </c>
      <c r="S7" s="32" t="s">
        <v>160</v>
      </c>
      <c r="T7" s="32" t="s">
        <v>160</v>
      </c>
      <c r="U7" s="32" t="s">
        <v>160</v>
      </c>
      <c r="V7" s="32" t="s">
        <v>160</v>
      </c>
      <c r="W7" s="32" t="s">
        <v>160</v>
      </c>
      <c r="X7" s="32" t="s">
        <v>160</v>
      </c>
      <c r="Y7" s="32" t="s">
        <v>160</v>
      </c>
      <c r="Z7" s="32" t="s">
        <v>160</v>
      </c>
      <c r="AA7" s="32" t="s">
        <v>160</v>
      </c>
      <c r="AB7" s="32" t="s">
        <v>160</v>
      </c>
      <c r="AC7" s="32">
        <v>0.0</v>
      </c>
      <c r="AD7" s="32">
        <v>0.0</v>
      </c>
      <c r="AE7" s="32" t="s">
        <v>160</v>
      </c>
      <c r="AF7" s="32" t="s">
        <v>160</v>
      </c>
      <c r="AG7" s="32">
        <v>0.0</v>
      </c>
      <c r="AH7" s="34">
        <v>2428.01</v>
      </c>
      <c r="AI7" s="34">
        <v>4571.99</v>
      </c>
      <c r="AJ7" s="32" t="s">
        <v>160</v>
      </c>
      <c r="AK7" s="32" t="s">
        <v>160</v>
      </c>
      <c r="AL7" s="32" t="s">
        <v>160</v>
      </c>
      <c r="AM7" s="32" t="s">
        <v>160</v>
      </c>
      <c r="AN7" s="32" t="s">
        <v>160</v>
      </c>
      <c r="AO7" s="32" t="s">
        <v>160</v>
      </c>
      <c r="AP7" s="32" t="s">
        <v>160</v>
      </c>
      <c r="AQ7" s="32" t="s">
        <v>160</v>
      </c>
      <c r="AR7" s="32" t="s">
        <v>160</v>
      </c>
      <c r="AS7" s="32" t="s">
        <v>160</v>
      </c>
      <c r="AT7" s="32" t="s">
        <v>160</v>
      </c>
      <c r="AU7" s="32" t="s">
        <v>160</v>
      </c>
      <c r="AV7" s="32" t="s">
        <v>160</v>
      </c>
      <c r="AW7" s="32" t="s">
        <v>160</v>
      </c>
      <c r="AX7" s="32" t="s">
        <v>160</v>
      </c>
      <c r="AY7" s="32" t="s">
        <v>160</v>
      </c>
      <c r="AZ7" s="32" t="s">
        <v>160</v>
      </c>
      <c r="BA7" s="32">
        <v>0.0</v>
      </c>
      <c r="BB7" s="34">
        <v>7000.0</v>
      </c>
      <c r="BC7" s="32">
        <v>0.0</v>
      </c>
      <c r="BD7" s="32">
        <v>0.0</v>
      </c>
      <c r="BE7" s="34">
        <v>73200.0</v>
      </c>
      <c r="BF7" s="32" t="s">
        <v>165</v>
      </c>
      <c r="BG7" s="32" t="s">
        <v>160</v>
      </c>
      <c r="BH7" s="32" t="s">
        <v>160</v>
      </c>
      <c r="BI7" s="34">
        <v>3867.5</v>
      </c>
      <c r="BJ7" s="32" t="s">
        <v>166</v>
      </c>
      <c r="BK7" s="32">
        <v>188.0</v>
      </c>
      <c r="BL7" s="32" t="s">
        <v>167</v>
      </c>
      <c r="BM7" s="32" t="s">
        <v>160</v>
      </c>
      <c r="BN7" s="32" t="s">
        <v>160</v>
      </c>
      <c r="BO7" s="32" t="s">
        <v>160</v>
      </c>
      <c r="BP7" s="32" t="s">
        <v>160</v>
      </c>
      <c r="BQ7" s="32" t="s">
        <v>160</v>
      </c>
      <c r="BR7" s="32" t="s">
        <v>160</v>
      </c>
      <c r="BS7" s="32" t="s">
        <v>160</v>
      </c>
      <c r="BT7" s="32" t="s">
        <v>160</v>
      </c>
      <c r="BU7" s="32" t="s">
        <v>160</v>
      </c>
      <c r="BV7" s="32" t="s">
        <v>160</v>
      </c>
      <c r="BW7" s="32" t="s">
        <v>160</v>
      </c>
      <c r="BX7" s="32" t="s">
        <v>160</v>
      </c>
      <c r="BY7" s="34">
        <v>63200.0</v>
      </c>
      <c r="BZ7" s="32" t="s">
        <v>168</v>
      </c>
      <c r="CA7" s="34">
        <v>1049.12</v>
      </c>
      <c r="CB7" s="32" t="s">
        <v>169</v>
      </c>
      <c r="CC7" s="32">
        <v>0.0</v>
      </c>
      <c r="CD7" s="32" t="s">
        <v>160</v>
      </c>
      <c r="CE7" s="32">
        <v>0.0</v>
      </c>
      <c r="CF7" s="32" t="s">
        <v>160</v>
      </c>
      <c r="CG7" s="32">
        <v>0.0</v>
      </c>
      <c r="CH7" s="32">
        <v>0.0</v>
      </c>
      <c r="CI7" s="32">
        <v>0.0</v>
      </c>
      <c r="CJ7" s="32">
        <v>0.0</v>
      </c>
      <c r="CK7" s="32">
        <v>0.0</v>
      </c>
      <c r="CL7" s="32" t="s">
        <v>160</v>
      </c>
      <c r="CM7" s="32" t="s">
        <v>160</v>
      </c>
      <c r="CN7" s="32" t="s">
        <v>160</v>
      </c>
      <c r="CO7" s="32" t="s">
        <v>160</v>
      </c>
      <c r="CP7" s="32" t="s">
        <v>160</v>
      </c>
      <c r="CQ7" s="32">
        <v>0.0</v>
      </c>
      <c r="CR7" s="32">
        <v>0.0</v>
      </c>
      <c r="CS7" s="32">
        <v>0.0</v>
      </c>
      <c r="CT7" s="34">
        <v>2428.01</v>
      </c>
      <c r="CU7" s="34">
        <v>2428.01</v>
      </c>
    </row>
    <row r="8">
      <c r="A8" s="32">
        <v>7.0</v>
      </c>
      <c r="D8" s="32" t="s">
        <v>162</v>
      </c>
      <c r="E8" s="33">
        <v>45504.0</v>
      </c>
      <c r="F8" s="32" t="s">
        <v>63</v>
      </c>
      <c r="G8" s="32">
        <v>15705.0</v>
      </c>
      <c r="H8" s="32">
        <v>12399.0</v>
      </c>
      <c r="I8" s="34">
        <v>8000.0</v>
      </c>
      <c r="J8" s="32" t="s">
        <v>160</v>
      </c>
      <c r="K8" s="32" t="s">
        <v>160</v>
      </c>
      <c r="L8" s="34">
        <v>8000.0</v>
      </c>
      <c r="M8" s="34">
        <v>1585.64</v>
      </c>
      <c r="N8" s="32">
        <v>972.21</v>
      </c>
      <c r="O8" s="32" t="s">
        <v>160</v>
      </c>
      <c r="P8" s="34">
        <v>2557.85</v>
      </c>
      <c r="Q8" s="32" t="s">
        <v>160</v>
      </c>
      <c r="R8" s="32" t="s">
        <v>160</v>
      </c>
      <c r="S8" s="32" t="s">
        <v>160</v>
      </c>
      <c r="T8" s="32" t="s">
        <v>160</v>
      </c>
      <c r="U8" s="32" t="s">
        <v>160</v>
      </c>
      <c r="V8" s="32" t="s">
        <v>160</v>
      </c>
      <c r="W8" s="32" t="s">
        <v>160</v>
      </c>
      <c r="X8" s="32" t="s">
        <v>160</v>
      </c>
      <c r="Y8" s="32" t="s">
        <v>160</v>
      </c>
      <c r="Z8" s="32" t="s">
        <v>160</v>
      </c>
      <c r="AA8" s="32" t="s">
        <v>160</v>
      </c>
      <c r="AB8" s="32" t="s">
        <v>160</v>
      </c>
      <c r="AC8" s="32">
        <v>0.0</v>
      </c>
      <c r="AD8" s="32">
        <v>0.0</v>
      </c>
      <c r="AE8" s="32" t="s">
        <v>160</v>
      </c>
      <c r="AF8" s="32" t="s">
        <v>160</v>
      </c>
      <c r="AG8" s="32">
        <v>0.0</v>
      </c>
      <c r="AH8" s="34">
        <v>2557.85</v>
      </c>
      <c r="AI8" s="34">
        <v>5442.15</v>
      </c>
      <c r="AJ8" s="32" t="s">
        <v>160</v>
      </c>
      <c r="AK8" s="32" t="s">
        <v>160</v>
      </c>
      <c r="AL8" s="32" t="s">
        <v>160</v>
      </c>
      <c r="AM8" s="32" t="s">
        <v>160</v>
      </c>
      <c r="AN8" s="32" t="s">
        <v>160</v>
      </c>
      <c r="AO8" s="32" t="s">
        <v>160</v>
      </c>
      <c r="AP8" s="32" t="s">
        <v>160</v>
      </c>
      <c r="AQ8" s="32" t="s">
        <v>160</v>
      </c>
      <c r="AR8" s="32" t="s">
        <v>160</v>
      </c>
      <c r="AS8" s="32" t="s">
        <v>160</v>
      </c>
      <c r="AT8" s="32" t="s">
        <v>160</v>
      </c>
      <c r="AU8" s="32" t="s">
        <v>160</v>
      </c>
      <c r="AV8" s="32" t="s">
        <v>160</v>
      </c>
      <c r="AW8" s="32" t="s">
        <v>160</v>
      </c>
      <c r="AX8" s="32" t="s">
        <v>160</v>
      </c>
      <c r="AY8" s="32" t="s">
        <v>160</v>
      </c>
      <c r="AZ8" s="32" t="s">
        <v>160</v>
      </c>
      <c r="BA8" s="32">
        <v>0.0</v>
      </c>
      <c r="BB8" s="34">
        <v>8000.0</v>
      </c>
      <c r="BC8" s="32">
        <v>0.0</v>
      </c>
      <c r="BD8" s="32">
        <v>0.0</v>
      </c>
      <c r="BE8" s="34">
        <v>73200.0</v>
      </c>
      <c r="BF8" s="32" t="s">
        <v>165</v>
      </c>
      <c r="BG8" s="32" t="s">
        <v>160</v>
      </c>
      <c r="BH8" s="32" t="s">
        <v>160</v>
      </c>
      <c r="BI8" s="34">
        <v>3867.5</v>
      </c>
      <c r="BJ8" s="32" t="s">
        <v>166</v>
      </c>
      <c r="BK8" s="32">
        <v>188.0</v>
      </c>
      <c r="BL8" s="32" t="s">
        <v>167</v>
      </c>
      <c r="BM8" s="32" t="s">
        <v>160</v>
      </c>
      <c r="BN8" s="32" t="s">
        <v>160</v>
      </c>
      <c r="BO8" s="32" t="s">
        <v>160</v>
      </c>
      <c r="BP8" s="32" t="s">
        <v>160</v>
      </c>
      <c r="BQ8" s="32" t="s">
        <v>160</v>
      </c>
      <c r="BR8" s="32" t="s">
        <v>160</v>
      </c>
      <c r="BS8" s="32" t="s">
        <v>160</v>
      </c>
      <c r="BT8" s="32" t="s">
        <v>160</v>
      </c>
      <c r="BU8" s="32" t="s">
        <v>160</v>
      </c>
      <c r="BV8" s="32" t="s">
        <v>160</v>
      </c>
      <c r="BW8" s="32" t="s">
        <v>160</v>
      </c>
      <c r="BX8" s="32" t="s">
        <v>160</v>
      </c>
      <c r="BY8" s="34">
        <v>63200.0</v>
      </c>
      <c r="BZ8" s="32" t="s">
        <v>168</v>
      </c>
      <c r="CA8" s="34">
        <v>1049.12</v>
      </c>
      <c r="CB8" s="32" t="s">
        <v>169</v>
      </c>
      <c r="CC8" s="32">
        <v>0.0</v>
      </c>
      <c r="CD8" s="32" t="s">
        <v>160</v>
      </c>
      <c r="CE8" s="32">
        <v>0.0</v>
      </c>
      <c r="CF8" s="32" t="s">
        <v>160</v>
      </c>
      <c r="CG8" s="32">
        <v>0.0</v>
      </c>
      <c r="CH8" s="32">
        <v>0.0</v>
      </c>
      <c r="CI8" s="32">
        <v>0.0</v>
      </c>
      <c r="CJ8" s="32">
        <v>0.0</v>
      </c>
      <c r="CK8" s="32">
        <v>0.0</v>
      </c>
      <c r="CL8" s="32" t="s">
        <v>160</v>
      </c>
      <c r="CM8" s="32" t="s">
        <v>160</v>
      </c>
      <c r="CN8" s="32" t="s">
        <v>160</v>
      </c>
      <c r="CO8" s="32" t="s">
        <v>160</v>
      </c>
      <c r="CP8" s="32" t="s">
        <v>160</v>
      </c>
      <c r="CQ8" s="32">
        <v>0.0</v>
      </c>
      <c r="CR8" s="32">
        <v>0.0</v>
      </c>
      <c r="CS8" s="32">
        <v>0.0</v>
      </c>
      <c r="CT8" s="34">
        <v>2557.85</v>
      </c>
      <c r="CU8" s="34">
        <v>2557.85</v>
      </c>
    </row>
    <row r="9">
      <c r="A9" s="32">
        <v>8.0</v>
      </c>
      <c r="D9" s="32" t="s">
        <v>163</v>
      </c>
      <c r="E9" s="33">
        <v>45535.0</v>
      </c>
      <c r="F9" s="32" t="s">
        <v>64</v>
      </c>
      <c r="G9" s="32">
        <v>15705.0</v>
      </c>
      <c r="H9" s="32">
        <v>13500.0</v>
      </c>
      <c r="I9" s="34">
        <v>9000.0</v>
      </c>
      <c r="J9" s="32" t="s">
        <v>160</v>
      </c>
      <c r="K9" s="32" t="s">
        <v>160</v>
      </c>
      <c r="L9" s="34">
        <v>9000.0</v>
      </c>
      <c r="M9" s="34">
        <v>1287.3</v>
      </c>
      <c r="N9" s="34">
        <v>1058.97</v>
      </c>
      <c r="O9" s="32" t="s">
        <v>160</v>
      </c>
      <c r="P9" s="34">
        <v>2346.27</v>
      </c>
      <c r="Q9" s="32" t="s">
        <v>160</v>
      </c>
      <c r="R9" s="32" t="s">
        <v>160</v>
      </c>
      <c r="S9" s="32">
        <v>100.0</v>
      </c>
      <c r="T9" s="32">
        <v>25.52</v>
      </c>
      <c r="U9" s="32">
        <v>17.66</v>
      </c>
      <c r="V9" s="32">
        <v>43.18</v>
      </c>
      <c r="W9" s="32" t="s">
        <v>160</v>
      </c>
      <c r="X9" s="32" t="s">
        <v>160</v>
      </c>
      <c r="Y9" s="32" t="s">
        <v>160</v>
      </c>
      <c r="Z9" s="32" t="s">
        <v>160</v>
      </c>
      <c r="AA9" s="32" t="s">
        <v>160</v>
      </c>
      <c r="AB9" s="32" t="s">
        <v>160</v>
      </c>
      <c r="AC9" s="32">
        <v>0.0</v>
      </c>
      <c r="AD9" s="32">
        <v>168.0</v>
      </c>
      <c r="AE9" s="32" t="s">
        <v>160</v>
      </c>
      <c r="AF9" s="32" t="s">
        <v>160</v>
      </c>
      <c r="AG9" s="32">
        <v>3.32</v>
      </c>
      <c r="AH9" s="34">
        <v>2560.77</v>
      </c>
      <c r="AI9" s="34">
        <v>6539.23</v>
      </c>
      <c r="AJ9" s="32" t="s">
        <v>160</v>
      </c>
      <c r="AK9" s="32" t="s">
        <v>160</v>
      </c>
      <c r="AL9" s="32" t="s">
        <v>160</v>
      </c>
      <c r="AM9" s="32" t="s">
        <v>160</v>
      </c>
      <c r="AN9" s="32" t="s">
        <v>160</v>
      </c>
      <c r="AO9" s="32" t="s">
        <v>160</v>
      </c>
      <c r="AP9" s="32" t="s">
        <v>160</v>
      </c>
      <c r="AQ9" s="32" t="s">
        <v>160</v>
      </c>
      <c r="AR9" s="32" t="s">
        <v>160</v>
      </c>
      <c r="AS9" s="32" t="s">
        <v>160</v>
      </c>
      <c r="AT9" s="32" t="s">
        <v>160</v>
      </c>
      <c r="AU9" s="32" t="s">
        <v>160</v>
      </c>
      <c r="AV9" s="32" t="s">
        <v>160</v>
      </c>
      <c r="AW9" s="32" t="s">
        <v>160</v>
      </c>
      <c r="AX9" s="32" t="s">
        <v>160</v>
      </c>
      <c r="AY9" s="32" t="s">
        <v>160</v>
      </c>
      <c r="AZ9" s="32" t="s">
        <v>160</v>
      </c>
      <c r="BA9" s="32">
        <v>168.0</v>
      </c>
      <c r="BB9" s="34">
        <v>8932.0</v>
      </c>
      <c r="BC9" s="34">
        <v>4200.0</v>
      </c>
      <c r="BD9" s="32">
        <v>200.0</v>
      </c>
      <c r="BE9" s="34">
        <v>69000.0</v>
      </c>
      <c r="BF9" s="32" t="s">
        <v>165</v>
      </c>
      <c r="BG9" s="32" t="s">
        <v>160</v>
      </c>
      <c r="BH9" s="32" t="s">
        <v>160</v>
      </c>
      <c r="BI9" s="34">
        <v>3867.5</v>
      </c>
      <c r="BJ9" s="32" t="s">
        <v>166</v>
      </c>
      <c r="BK9" s="32">
        <v>20.0</v>
      </c>
      <c r="BL9" s="32" t="s">
        <v>167</v>
      </c>
      <c r="BM9" s="32" t="s">
        <v>160</v>
      </c>
      <c r="BN9" s="32" t="s">
        <v>160</v>
      </c>
      <c r="BO9" s="32" t="s">
        <v>160</v>
      </c>
      <c r="BP9" s="32" t="s">
        <v>160</v>
      </c>
      <c r="BQ9" s="32" t="s">
        <v>160</v>
      </c>
      <c r="BR9" s="32" t="s">
        <v>160</v>
      </c>
      <c r="BS9" s="32" t="s">
        <v>160</v>
      </c>
      <c r="BT9" s="32" t="s">
        <v>160</v>
      </c>
      <c r="BU9" s="32" t="s">
        <v>160</v>
      </c>
      <c r="BV9" s="32" t="s">
        <v>160</v>
      </c>
      <c r="BW9" s="32" t="s">
        <v>160</v>
      </c>
      <c r="BX9" s="32" t="s">
        <v>160</v>
      </c>
      <c r="BY9" s="34">
        <v>63000.0</v>
      </c>
      <c r="BZ9" s="32" t="s">
        <v>168</v>
      </c>
      <c r="CA9" s="34">
        <v>1045.8</v>
      </c>
      <c r="CB9" s="32" t="s">
        <v>169</v>
      </c>
      <c r="CC9" s="32">
        <v>0.0</v>
      </c>
      <c r="CD9" s="32" t="s">
        <v>160</v>
      </c>
      <c r="CE9" s="32">
        <v>1.85</v>
      </c>
      <c r="CF9" s="32" t="s">
        <v>160</v>
      </c>
      <c r="CG9" s="32">
        <v>0.0</v>
      </c>
      <c r="CH9" s="32">
        <v>168.0</v>
      </c>
      <c r="CI9" s="32">
        <v>0.0</v>
      </c>
      <c r="CJ9" s="32">
        <v>168.0</v>
      </c>
      <c r="CK9" s="32">
        <v>336.0</v>
      </c>
      <c r="CL9" s="32" t="s">
        <v>160</v>
      </c>
      <c r="CM9" s="32" t="s">
        <v>160</v>
      </c>
      <c r="CN9" s="32" t="s">
        <v>160</v>
      </c>
      <c r="CO9" s="32" t="s">
        <v>160</v>
      </c>
      <c r="CP9" s="32" t="s">
        <v>160</v>
      </c>
      <c r="CQ9" s="32">
        <v>3.32</v>
      </c>
      <c r="CR9" s="32">
        <v>4.65</v>
      </c>
      <c r="CS9" s="32">
        <v>7.97</v>
      </c>
      <c r="CT9" s="34">
        <v>2389.45</v>
      </c>
      <c r="CU9" s="34">
        <v>2733.42</v>
      </c>
    </row>
    <row r="10">
      <c r="A10" s="32">
        <v>9.0</v>
      </c>
      <c r="D10" s="32" t="s">
        <v>159</v>
      </c>
      <c r="E10" s="33">
        <v>45565.0</v>
      </c>
      <c r="F10" s="32" t="s">
        <v>66</v>
      </c>
      <c r="G10" s="32">
        <v>0.0</v>
      </c>
      <c r="H10" s="32">
        <v>18491.0</v>
      </c>
      <c r="I10" s="34">
        <v>3500.0</v>
      </c>
      <c r="J10" s="32" t="s">
        <v>160</v>
      </c>
      <c r="K10" s="32" t="s">
        <v>160</v>
      </c>
      <c r="L10" s="34">
        <v>3500.0</v>
      </c>
      <c r="M10" s="32">
        <v>721.37</v>
      </c>
      <c r="N10" s="32">
        <v>384.32</v>
      </c>
      <c r="O10" s="32" t="s">
        <v>160</v>
      </c>
      <c r="P10" s="34">
        <v>1105.69</v>
      </c>
      <c r="Q10" s="32" t="s">
        <v>160</v>
      </c>
      <c r="R10" s="32" t="s">
        <v>160</v>
      </c>
      <c r="S10" s="32" t="s">
        <v>160</v>
      </c>
      <c r="T10" s="32" t="s">
        <v>160</v>
      </c>
      <c r="U10" s="32" t="s">
        <v>160</v>
      </c>
      <c r="V10" s="32" t="s">
        <v>160</v>
      </c>
      <c r="W10" s="32" t="s">
        <v>160</v>
      </c>
      <c r="X10" s="32" t="s">
        <v>160</v>
      </c>
      <c r="Y10" s="32" t="s">
        <v>160</v>
      </c>
      <c r="Z10" s="32" t="s">
        <v>160</v>
      </c>
      <c r="AA10" s="32" t="s">
        <v>160</v>
      </c>
      <c r="AB10" s="32" t="s">
        <v>160</v>
      </c>
      <c r="AC10" s="32">
        <v>0.0</v>
      </c>
      <c r="AD10" s="32">
        <v>0.0</v>
      </c>
      <c r="AE10" s="32" t="s">
        <v>160</v>
      </c>
      <c r="AF10" s="32" t="s">
        <v>160</v>
      </c>
      <c r="AG10" s="32">
        <v>0.0</v>
      </c>
      <c r="AH10" s="34">
        <v>1105.69</v>
      </c>
      <c r="AI10" s="34">
        <v>2394.31</v>
      </c>
      <c r="AJ10" s="32" t="s">
        <v>160</v>
      </c>
      <c r="AK10" s="32" t="s">
        <v>160</v>
      </c>
      <c r="AL10" s="32" t="s">
        <v>160</v>
      </c>
      <c r="AM10" s="32" t="s">
        <v>160</v>
      </c>
      <c r="AN10" s="32" t="s">
        <v>160</v>
      </c>
      <c r="AO10" s="32" t="s">
        <v>160</v>
      </c>
      <c r="AP10" s="32" t="s">
        <v>160</v>
      </c>
      <c r="AQ10" s="32" t="s">
        <v>160</v>
      </c>
      <c r="AR10" s="32" t="s">
        <v>160</v>
      </c>
      <c r="AS10" s="32" t="s">
        <v>160</v>
      </c>
      <c r="AT10" s="32" t="s">
        <v>160</v>
      </c>
      <c r="AU10" s="32" t="s">
        <v>160</v>
      </c>
      <c r="AV10" s="32" t="s">
        <v>160</v>
      </c>
      <c r="AW10" s="32" t="s">
        <v>160</v>
      </c>
      <c r="AX10" s="32" t="s">
        <v>160</v>
      </c>
      <c r="AY10" s="32" t="s">
        <v>160</v>
      </c>
      <c r="AZ10" s="32" t="s">
        <v>160</v>
      </c>
      <c r="BA10" s="32">
        <v>0.0</v>
      </c>
      <c r="BB10" s="34">
        <v>3500.0</v>
      </c>
      <c r="BC10" s="32">
        <v>0.0</v>
      </c>
      <c r="BD10" s="32">
        <v>0.0</v>
      </c>
      <c r="BE10" s="34">
        <v>73200.0</v>
      </c>
      <c r="BF10" s="32" t="s">
        <v>165</v>
      </c>
      <c r="BG10" s="32" t="s">
        <v>160</v>
      </c>
      <c r="BH10" s="32" t="s">
        <v>160</v>
      </c>
      <c r="BI10" s="34">
        <v>3867.5</v>
      </c>
      <c r="BJ10" s="32" t="s">
        <v>166</v>
      </c>
      <c r="BK10" s="32">
        <v>188.0</v>
      </c>
      <c r="BL10" s="32" t="s">
        <v>167</v>
      </c>
      <c r="BM10" s="32" t="s">
        <v>160</v>
      </c>
      <c r="BN10" s="32" t="s">
        <v>160</v>
      </c>
      <c r="BO10" s="32" t="s">
        <v>160</v>
      </c>
      <c r="BP10" s="32" t="s">
        <v>160</v>
      </c>
      <c r="BQ10" s="32" t="s">
        <v>160</v>
      </c>
      <c r="BR10" s="32" t="s">
        <v>160</v>
      </c>
      <c r="BS10" s="32" t="s">
        <v>160</v>
      </c>
      <c r="BT10" s="32" t="s">
        <v>160</v>
      </c>
      <c r="BU10" s="32" t="s">
        <v>160</v>
      </c>
      <c r="BV10" s="32" t="s">
        <v>160</v>
      </c>
      <c r="BW10" s="32" t="s">
        <v>160</v>
      </c>
      <c r="BX10" s="32" t="s">
        <v>160</v>
      </c>
      <c r="BY10" s="34">
        <v>63200.0</v>
      </c>
      <c r="BZ10" s="32" t="s">
        <v>168</v>
      </c>
      <c r="CA10" s="34">
        <v>1049.12</v>
      </c>
      <c r="CB10" s="32" t="s">
        <v>169</v>
      </c>
      <c r="CC10" s="32">
        <v>0.0</v>
      </c>
      <c r="CD10" s="32" t="s">
        <v>160</v>
      </c>
      <c r="CE10" s="32">
        <v>0.0</v>
      </c>
      <c r="CF10" s="32" t="s">
        <v>160</v>
      </c>
      <c r="CG10" s="32">
        <v>0.0</v>
      </c>
      <c r="CH10" s="32">
        <v>0.0</v>
      </c>
      <c r="CI10" s="32">
        <v>0.0</v>
      </c>
      <c r="CJ10" s="32">
        <v>0.0</v>
      </c>
      <c r="CK10" s="32">
        <v>0.0</v>
      </c>
      <c r="CL10" s="32" t="s">
        <v>160</v>
      </c>
      <c r="CM10" s="32" t="s">
        <v>160</v>
      </c>
      <c r="CN10" s="32" t="s">
        <v>160</v>
      </c>
      <c r="CO10" s="32" t="s">
        <v>160</v>
      </c>
      <c r="CP10" s="32" t="s">
        <v>160</v>
      </c>
      <c r="CQ10" s="32">
        <v>0.0</v>
      </c>
      <c r="CR10" s="32">
        <v>0.0</v>
      </c>
      <c r="CS10" s="32">
        <v>0.0</v>
      </c>
      <c r="CT10" s="34">
        <v>1105.69</v>
      </c>
      <c r="CU10" s="34">
        <v>1105.69</v>
      </c>
    </row>
    <row r="11">
      <c r="A11" s="32">
        <v>10.0</v>
      </c>
      <c r="D11" s="32" t="s">
        <v>161</v>
      </c>
      <c r="E11" s="33">
        <v>45596.0</v>
      </c>
      <c r="F11" s="32" t="s">
        <v>170</v>
      </c>
      <c r="G11" s="32">
        <v>15705.0</v>
      </c>
      <c r="H11" s="32">
        <v>17373.0</v>
      </c>
      <c r="I11" s="34">
        <v>11000.0</v>
      </c>
      <c r="J11" s="32" t="s">
        <v>160</v>
      </c>
      <c r="K11" s="32" t="s">
        <v>160</v>
      </c>
      <c r="L11" s="34">
        <v>11000.0</v>
      </c>
      <c r="M11" s="34">
        <v>2572.51</v>
      </c>
      <c r="N11" s="34">
        <v>1186.66</v>
      </c>
      <c r="O11" s="32" t="s">
        <v>160</v>
      </c>
      <c r="P11" s="34">
        <v>3759.17</v>
      </c>
      <c r="Q11" s="32" t="s">
        <v>160</v>
      </c>
      <c r="R11" s="32" t="s">
        <v>160</v>
      </c>
      <c r="S11" s="32" t="s">
        <v>160</v>
      </c>
      <c r="T11" s="32" t="s">
        <v>160</v>
      </c>
      <c r="U11" s="32" t="s">
        <v>160</v>
      </c>
      <c r="V11" s="32" t="s">
        <v>160</v>
      </c>
      <c r="W11" s="32" t="s">
        <v>160</v>
      </c>
      <c r="X11" s="32" t="s">
        <v>160</v>
      </c>
      <c r="Y11" s="32" t="s">
        <v>160</v>
      </c>
      <c r="Z11" s="32" t="s">
        <v>160</v>
      </c>
      <c r="AA11" s="32" t="s">
        <v>160</v>
      </c>
      <c r="AB11" s="32" t="s">
        <v>160</v>
      </c>
      <c r="AC11" s="32">
        <v>0.0</v>
      </c>
      <c r="AD11" s="32">
        <v>0.0</v>
      </c>
      <c r="AE11" s="32" t="s">
        <v>160</v>
      </c>
      <c r="AF11" s="32" t="s">
        <v>160</v>
      </c>
      <c r="AG11" s="32">
        <v>0.0</v>
      </c>
      <c r="AH11" s="34">
        <v>3759.17</v>
      </c>
      <c r="AI11" s="34">
        <v>7240.83</v>
      </c>
      <c r="AJ11" s="32" t="s">
        <v>160</v>
      </c>
      <c r="AK11" s="32" t="s">
        <v>160</v>
      </c>
      <c r="AL11" s="32" t="s">
        <v>160</v>
      </c>
      <c r="AM11" s="32" t="s">
        <v>160</v>
      </c>
      <c r="AN11" s="32" t="s">
        <v>160</v>
      </c>
      <c r="AO11" s="32" t="s">
        <v>160</v>
      </c>
      <c r="AP11" s="32" t="s">
        <v>160</v>
      </c>
      <c r="AQ11" s="32" t="s">
        <v>160</v>
      </c>
      <c r="AR11" s="32" t="s">
        <v>160</v>
      </c>
      <c r="AS11" s="32" t="s">
        <v>160</v>
      </c>
      <c r="AT11" s="32" t="s">
        <v>160</v>
      </c>
      <c r="AU11" s="32" t="s">
        <v>160</v>
      </c>
      <c r="AV11" s="32" t="s">
        <v>160</v>
      </c>
      <c r="AW11" s="32" t="s">
        <v>160</v>
      </c>
      <c r="AX11" s="32" t="s">
        <v>160</v>
      </c>
      <c r="AY11" s="32" t="s">
        <v>160</v>
      </c>
      <c r="AZ11" s="32" t="s">
        <v>160</v>
      </c>
      <c r="BA11" s="32">
        <v>0.0</v>
      </c>
      <c r="BB11" s="34">
        <v>11000.0</v>
      </c>
      <c r="BC11" s="32">
        <v>0.0</v>
      </c>
      <c r="BD11" s="32">
        <v>0.0</v>
      </c>
      <c r="BE11" s="34">
        <v>73200.0</v>
      </c>
      <c r="BF11" s="32" t="s">
        <v>165</v>
      </c>
      <c r="BG11" s="32" t="s">
        <v>160</v>
      </c>
      <c r="BH11" s="32" t="s">
        <v>160</v>
      </c>
      <c r="BI11" s="34">
        <v>3867.5</v>
      </c>
      <c r="BJ11" s="32" t="s">
        <v>166</v>
      </c>
      <c r="BK11" s="32">
        <v>188.0</v>
      </c>
      <c r="BL11" s="32" t="s">
        <v>167</v>
      </c>
      <c r="BM11" s="32" t="s">
        <v>160</v>
      </c>
      <c r="BN11" s="32" t="s">
        <v>160</v>
      </c>
      <c r="BO11" s="32" t="s">
        <v>160</v>
      </c>
      <c r="BP11" s="32" t="s">
        <v>160</v>
      </c>
      <c r="BQ11" s="32" t="s">
        <v>160</v>
      </c>
      <c r="BR11" s="32" t="s">
        <v>160</v>
      </c>
      <c r="BS11" s="32" t="s">
        <v>160</v>
      </c>
      <c r="BT11" s="32" t="s">
        <v>160</v>
      </c>
      <c r="BU11" s="32" t="s">
        <v>160</v>
      </c>
      <c r="BV11" s="32" t="s">
        <v>160</v>
      </c>
      <c r="BW11" s="32" t="s">
        <v>160</v>
      </c>
      <c r="BX11" s="32" t="s">
        <v>160</v>
      </c>
      <c r="BY11" s="34">
        <v>63200.0</v>
      </c>
      <c r="BZ11" s="32" t="s">
        <v>168</v>
      </c>
      <c r="CA11" s="34">
        <v>1049.12</v>
      </c>
      <c r="CB11" s="32" t="s">
        <v>169</v>
      </c>
      <c r="CC11" s="32">
        <v>0.0</v>
      </c>
      <c r="CD11" s="32" t="s">
        <v>160</v>
      </c>
      <c r="CE11" s="32">
        <v>0.0</v>
      </c>
      <c r="CF11" s="32" t="s">
        <v>160</v>
      </c>
      <c r="CG11" s="32">
        <v>0.0</v>
      </c>
      <c r="CH11" s="32">
        <v>0.0</v>
      </c>
      <c r="CI11" s="32">
        <v>0.0</v>
      </c>
      <c r="CJ11" s="32">
        <v>0.0</v>
      </c>
      <c r="CK11" s="32">
        <v>0.0</v>
      </c>
      <c r="CL11" s="32" t="s">
        <v>160</v>
      </c>
      <c r="CM11" s="32" t="s">
        <v>160</v>
      </c>
      <c r="CN11" s="32" t="s">
        <v>160</v>
      </c>
      <c r="CO11" s="32" t="s">
        <v>160</v>
      </c>
      <c r="CP11" s="32" t="s">
        <v>160</v>
      </c>
      <c r="CQ11" s="32">
        <v>0.0</v>
      </c>
      <c r="CR11" s="32">
        <v>0.0</v>
      </c>
      <c r="CS11" s="32">
        <v>0.0</v>
      </c>
      <c r="CT11" s="34">
        <v>3759.17</v>
      </c>
      <c r="CU11" s="34">
        <v>3759.17</v>
      </c>
    </row>
    <row r="12">
      <c r="A12" s="32">
        <v>11.0</v>
      </c>
      <c r="D12" s="32" t="s">
        <v>162</v>
      </c>
      <c r="E12" s="33">
        <v>45626.0</v>
      </c>
      <c r="F12" s="32" t="s">
        <v>68</v>
      </c>
      <c r="G12" s="32">
        <v>15705.0</v>
      </c>
      <c r="H12" s="32">
        <v>18767.0</v>
      </c>
      <c r="I12" s="34">
        <v>12000.0</v>
      </c>
      <c r="J12" s="32" t="s">
        <v>160</v>
      </c>
      <c r="K12" s="32" t="s">
        <v>160</v>
      </c>
      <c r="L12" s="34">
        <v>12000.0</v>
      </c>
      <c r="M12" s="34">
        <v>2814.39</v>
      </c>
      <c r="N12" s="34">
        <v>1005.82</v>
      </c>
      <c r="O12" s="32" t="s">
        <v>160</v>
      </c>
      <c r="P12" s="34">
        <v>3820.21</v>
      </c>
      <c r="Q12" s="32" t="s">
        <v>160</v>
      </c>
      <c r="R12" s="32" t="s">
        <v>160</v>
      </c>
      <c r="S12" s="32" t="s">
        <v>160</v>
      </c>
      <c r="T12" s="32" t="s">
        <v>160</v>
      </c>
      <c r="U12" s="32" t="s">
        <v>160</v>
      </c>
      <c r="V12" s="32" t="s">
        <v>160</v>
      </c>
      <c r="W12" s="32" t="s">
        <v>160</v>
      </c>
      <c r="X12" s="32" t="s">
        <v>160</v>
      </c>
      <c r="Y12" s="32" t="s">
        <v>160</v>
      </c>
      <c r="Z12" s="32" t="s">
        <v>160</v>
      </c>
      <c r="AA12" s="32" t="s">
        <v>160</v>
      </c>
      <c r="AB12" s="32" t="s">
        <v>160</v>
      </c>
      <c r="AC12" s="32">
        <v>0.0</v>
      </c>
      <c r="AD12" s="32">
        <v>0.0</v>
      </c>
      <c r="AE12" s="32" t="s">
        <v>160</v>
      </c>
      <c r="AF12" s="32" t="s">
        <v>160</v>
      </c>
      <c r="AG12" s="32">
        <v>0.0</v>
      </c>
      <c r="AH12" s="34">
        <v>3820.21</v>
      </c>
      <c r="AI12" s="34">
        <v>8179.79</v>
      </c>
      <c r="AJ12" s="32" t="s">
        <v>160</v>
      </c>
      <c r="AK12" s="32" t="s">
        <v>160</v>
      </c>
      <c r="AL12" s="32" t="s">
        <v>160</v>
      </c>
      <c r="AM12" s="32" t="s">
        <v>160</v>
      </c>
      <c r="AN12" s="32" t="s">
        <v>160</v>
      </c>
      <c r="AO12" s="32" t="s">
        <v>160</v>
      </c>
      <c r="AP12" s="32" t="s">
        <v>160</v>
      </c>
      <c r="AQ12" s="32" t="s">
        <v>160</v>
      </c>
      <c r="AR12" s="32" t="s">
        <v>160</v>
      </c>
      <c r="AS12" s="32" t="s">
        <v>160</v>
      </c>
      <c r="AT12" s="32" t="s">
        <v>160</v>
      </c>
      <c r="AU12" s="32" t="s">
        <v>160</v>
      </c>
      <c r="AV12" s="32" t="s">
        <v>160</v>
      </c>
      <c r="AW12" s="32" t="s">
        <v>160</v>
      </c>
      <c r="AX12" s="32" t="s">
        <v>160</v>
      </c>
      <c r="AY12" s="32" t="s">
        <v>160</v>
      </c>
      <c r="AZ12" s="32" t="s">
        <v>160</v>
      </c>
      <c r="BA12" s="32">
        <v>0.0</v>
      </c>
      <c r="BB12" s="34">
        <v>12000.0</v>
      </c>
      <c r="BC12" s="32">
        <v>0.0</v>
      </c>
      <c r="BD12" s="32">
        <v>0.0</v>
      </c>
      <c r="BE12" s="34">
        <v>73200.0</v>
      </c>
      <c r="BF12" s="32" t="s">
        <v>165</v>
      </c>
      <c r="BG12" s="32" t="s">
        <v>160</v>
      </c>
      <c r="BH12" s="32" t="s">
        <v>160</v>
      </c>
      <c r="BI12" s="34">
        <v>3867.5</v>
      </c>
      <c r="BJ12" s="32" t="s">
        <v>166</v>
      </c>
      <c r="BK12" s="32">
        <v>188.0</v>
      </c>
      <c r="BL12" s="32" t="s">
        <v>167</v>
      </c>
      <c r="BM12" s="32" t="s">
        <v>160</v>
      </c>
      <c r="BN12" s="32" t="s">
        <v>160</v>
      </c>
      <c r="BO12" s="32" t="s">
        <v>160</v>
      </c>
      <c r="BP12" s="32" t="s">
        <v>160</v>
      </c>
      <c r="BQ12" s="32" t="s">
        <v>160</v>
      </c>
      <c r="BR12" s="32" t="s">
        <v>160</v>
      </c>
      <c r="BS12" s="32" t="s">
        <v>160</v>
      </c>
      <c r="BT12" s="32" t="s">
        <v>160</v>
      </c>
      <c r="BU12" s="32" t="s">
        <v>160</v>
      </c>
      <c r="BV12" s="32" t="s">
        <v>160</v>
      </c>
      <c r="BW12" s="32" t="s">
        <v>160</v>
      </c>
      <c r="BX12" s="32" t="s">
        <v>160</v>
      </c>
      <c r="BY12" s="34">
        <v>63200.0</v>
      </c>
      <c r="BZ12" s="32" t="s">
        <v>168</v>
      </c>
      <c r="CA12" s="34">
        <v>1049.12</v>
      </c>
      <c r="CB12" s="32" t="s">
        <v>169</v>
      </c>
      <c r="CC12" s="32">
        <v>0.0</v>
      </c>
      <c r="CD12" s="32" t="s">
        <v>160</v>
      </c>
      <c r="CE12" s="32">
        <v>0.0</v>
      </c>
      <c r="CF12" s="32" t="s">
        <v>160</v>
      </c>
      <c r="CG12" s="32">
        <v>0.0</v>
      </c>
      <c r="CH12" s="32">
        <v>0.0</v>
      </c>
      <c r="CI12" s="32">
        <v>0.0</v>
      </c>
      <c r="CJ12" s="32">
        <v>0.0</v>
      </c>
      <c r="CK12" s="32">
        <v>0.0</v>
      </c>
      <c r="CL12" s="32" t="s">
        <v>160</v>
      </c>
      <c r="CM12" s="32" t="s">
        <v>160</v>
      </c>
      <c r="CN12" s="32" t="s">
        <v>160</v>
      </c>
      <c r="CO12" s="32" t="s">
        <v>160</v>
      </c>
      <c r="CP12" s="32" t="s">
        <v>160</v>
      </c>
      <c r="CQ12" s="32">
        <v>0.0</v>
      </c>
      <c r="CR12" s="32">
        <v>0.0</v>
      </c>
      <c r="CS12" s="32">
        <v>0.0</v>
      </c>
      <c r="CT12" s="34">
        <v>3820.21</v>
      </c>
      <c r="CU12" s="34">
        <v>3820.21</v>
      </c>
    </row>
    <row r="13">
      <c r="A13" s="32">
        <v>12.0</v>
      </c>
      <c r="D13" s="32" t="s">
        <v>163</v>
      </c>
      <c r="E13" s="33">
        <v>45657.0</v>
      </c>
      <c r="F13" s="32" t="s">
        <v>69</v>
      </c>
      <c r="G13" s="32">
        <v>14388.47</v>
      </c>
      <c r="H13" s="32">
        <v>15705.0</v>
      </c>
      <c r="I13" s="34">
        <v>13000.0</v>
      </c>
      <c r="J13" s="32">
        <v>500.0</v>
      </c>
      <c r="K13" s="32" t="s">
        <v>160</v>
      </c>
      <c r="L13" s="34">
        <v>13500.0</v>
      </c>
      <c r="M13" s="34">
        <v>2752.73</v>
      </c>
      <c r="N13" s="34">
        <v>1169.68</v>
      </c>
      <c r="O13" s="32" t="s">
        <v>160</v>
      </c>
      <c r="P13" s="34">
        <v>3922.41</v>
      </c>
      <c r="Q13" s="32" t="s">
        <v>160</v>
      </c>
      <c r="R13" s="32" t="s">
        <v>160</v>
      </c>
      <c r="S13" s="32" t="s">
        <v>160</v>
      </c>
      <c r="T13" s="32" t="s">
        <v>160</v>
      </c>
      <c r="U13" s="32" t="s">
        <v>160</v>
      </c>
      <c r="V13" s="32" t="s">
        <v>160</v>
      </c>
      <c r="W13" s="32" t="s">
        <v>160</v>
      </c>
      <c r="X13" s="32" t="s">
        <v>160</v>
      </c>
      <c r="Y13" s="32" t="s">
        <v>160</v>
      </c>
      <c r="Z13" s="32" t="s">
        <v>160</v>
      </c>
      <c r="AA13" s="32" t="s">
        <v>160</v>
      </c>
      <c r="AB13" s="32" t="s">
        <v>160</v>
      </c>
      <c r="AC13" s="32">
        <v>0.0</v>
      </c>
      <c r="AD13" s="32">
        <v>0.0</v>
      </c>
      <c r="AE13" s="32" t="s">
        <v>160</v>
      </c>
      <c r="AF13" s="32" t="s">
        <v>160</v>
      </c>
      <c r="AG13" s="32">
        <v>0.0</v>
      </c>
      <c r="AH13" s="34">
        <v>3922.41</v>
      </c>
      <c r="AI13" s="34">
        <v>9577.59</v>
      </c>
      <c r="AJ13" s="32">
        <v>500.0</v>
      </c>
      <c r="AK13" s="32" t="s">
        <v>160</v>
      </c>
      <c r="AL13" s="32" t="s">
        <v>160</v>
      </c>
      <c r="AM13" s="32" t="s">
        <v>160</v>
      </c>
      <c r="AN13" s="32" t="s">
        <v>160</v>
      </c>
      <c r="AO13" s="34">
        <v>1000.0</v>
      </c>
      <c r="AP13" s="32" t="s">
        <v>160</v>
      </c>
      <c r="AQ13" s="32" t="s">
        <v>160</v>
      </c>
      <c r="AR13" s="32" t="s">
        <v>160</v>
      </c>
      <c r="AS13" s="32" t="s">
        <v>160</v>
      </c>
      <c r="AT13" s="32" t="s">
        <v>160</v>
      </c>
      <c r="AU13" s="32" t="s">
        <v>160</v>
      </c>
      <c r="AV13" s="32" t="s">
        <v>160</v>
      </c>
      <c r="AW13" s="32" t="s">
        <v>160</v>
      </c>
      <c r="AX13" s="32" t="s">
        <v>160</v>
      </c>
      <c r="AY13" s="32" t="s">
        <v>160</v>
      </c>
      <c r="AZ13" s="32" t="s">
        <v>160</v>
      </c>
      <c r="BA13" s="32">
        <v>0.0</v>
      </c>
      <c r="BB13" s="34">
        <v>14500.0</v>
      </c>
      <c r="BC13" s="32">
        <v>0.0</v>
      </c>
      <c r="BD13" s="32">
        <v>0.0</v>
      </c>
      <c r="BE13" s="34">
        <v>73200.0</v>
      </c>
      <c r="BF13" s="32" t="s">
        <v>165</v>
      </c>
      <c r="BG13" s="32" t="s">
        <v>160</v>
      </c>
      <c r="BH13" s="32" t="s">
        <v>160</v>
      </c>
      <c r="BI13" s="34">
        <v>3867.5</v>
      </c>
      <c r="BJ13" s="32" t="s">
        <v>166</v>
      </c>
      <c r="BK13" s="32">
        <v>188.0</v>
      </c>
      <c r="BL13" s="32" t="s">
        <v>167</v>
      </c>
      <c r="BM13" s="32" t="s">
        <v>160</v>
      </c>
      <c r="BN13" s="32" t="s">
        <v>160</v>
      </c>
      <c r="BO13" s="32" t="s">
        <v>160</v>
      </c>
      <c r="BP13" s="32" t="s">
        <v>160</v>
      </c>
      <c r="BQ13" s="32" t="s">
        <v>160</v>
      </c>
      <c r="BR13" s="32" t="s">
        <v>160</v>
      </c>
      <c r="BS13" s="32" t="s">
        <v>160</v>
      </c>
      <c r="BT13" s="32" t="s">
        <v>160</v>
      </c>
      <c r="BU13" s="32" t="s">
        <v>160</v>
      </c>
      <c r="BV13" s="32" t="s">
        <v>160</v>
      </c>
      <c r="BW13" s="32" t="s">
        <v>160</v>
      </c>
      <c r="BX13" s="32" t="s">
        <v>160</v>
      </c>
      <c r="BY13" s="34">
        <v>63200.0</v>
      </c>
      <c r="BZ13" s="32" t="s">
        <v>168</v>
      </c>
      <c r="CA13" s="34">
        <v>1049.12</v>
      </c>
      <c r="CB13" s="32" t="s">
        <v>169</v>
      </c>
      <c r="CC13" s="32">
        <v>0.0</v>
      </c>
      <c r="CD13" s="32" t="s">
        <v>160</v>
      </c>
      <c r="CE13" s="32">
        <v>0.0</v>
      </c>
      <c r="CF13" s="32" t="s">
        <v>160</v>
      </c>
      <c r="CG13" s="32">
        <v>0.0</v>
      </c>
      <c r="CH13" s="32">
        <v>0.0</v>
      </c>
      <c r="CI13" s="32">
        <v>0.0</v>
      </c>
      <c r="CJ13" s="32">
        <v>0.0</v>
      </c>
      <c r="CK13" s="32">
        <v>0.0</v>
      </c>
      <c r="CL13" s="32" t="s">
        <v>160</v>
      </c>
      <c r="CM13" s="32" t="s">
        <v>160</v>
      </c>
      <c r="CN13" s="32" t="s">
        <v>160</v>
      </c>
      <c r="CO13" s="32" t="s">
        <v>160</v>
      </c>
      <c r="CP13" s="32" t="s">
        <v>160</v>
      </c>
      <c r="CQ13" s="32">
        <v>0.0</v>
      </c>
      <c r="CR13" s="32">
        <v>0.0</v>
      </c>
      <c r="CS13" s="32">
        <v>0.0</v>
      </c>
      <c r="CT13" s="34">
        <v>3922.41</v>
      </c>
      <c r="CU13" s="34">
        <v>3922.41</v>
      </c>
    </row>
    <row r="14">
      <c r="A14" s="32">
        <v>13.0</v>
      </c>
      <c r="D14" s="32" t="s">
        <v>159</v>
      </c>
      <c r="E14" s="33">
        <v>45322.0</v>
      </c>
      <c r="F14" s="32" t="s">
        <v>45</v>
      </c>
      <c r="G14" s="32">
        <v>15705.0</v>
      </c>
      <c r="H14" s="32">
        <v>21885.0</v>
      </c>
      <c r="I14" s="32">
        <v>100.0</v>
      </c>
      <c r="J14" s="32">
        <v>500.0</v>
      </c>
      <c r="K14" s="32">
        <v>4.0</v>
      </c>
      <c r="L14" s="32">
        <v>604.0</v>
      </c>
      <c r="M14" s="32">
        <v>0.0</v>
      </c>
      <c r="N14" s="32">
        <v>0.0</v>
      </c>
      <c r="O14" s="32" t="s">
        <v>160</v>
      </c>
      <c r="P14" s="32">
        <v>0.0</v>
      </c>
      <c r="Q14" s="32" t="s">
        <v>160</v>
      </c>
      <c r="R14" s="32">
        <v>500.0</v>
      </c>
      <c r="S14" s="34">
        <v>10000.0</v>
      </c>
      <c r="T14" s="32">
        <v>0.0</v>
      </c>
      <c r="U14" s="32">
        <v>0.0</v>
      </c>
      <c r="V14" s="32">
        <v>0.0</v>
      </c>
      <c r="W14" s="32" t="s">
        <v>160</v>
      </c>
      <c r="X14" s="32" t="s">
        <v>160</v>
      </c>
      <c r="Y14" s="32" t="s">
        <v>160</v>
      </c>
      <c r="Z14" s="32" t="s">
        <v>160</v>
      </c>
      <c r="AA14" s="32" t="s">
        <v>160</v>
      </c>
      <c r="AB14" s="32" t="s">
        <v>160</v>
      </c>
      <c r="AC14" s="32">
        <v>626.93</v>
      </c>
      <c r="AD14" s="32">
        <v>0.0</v>
      </c>
      <c r="AE14" s="32" t="s">
        <v>160</v>
      </c>
      <c r="AF14" s="32" t="s">
        <v>160</v>
      </c>
      <c r="AG14" s="32">
        <v>176.03</v>
      </c>
      <c r="AH14" s="34">
        <v>1302.96</v>
      </c>
      <c r="AI14" s="34">
        <v>9301.04</v>
      </c>
      <c r="AJ14" s="32" t="s">
        <v>160</v>
      </c>
      <c r="AK14" s="32">
        <v>500.0</v>
      </c>
      <c r="AL14" s="32" t="s">
        <v>160</v>
      </c>
      <c r="AM14" s="32" t="s">
        <v>160</v>
      </c>
      <c r="AN14" s="32" t="s">
        <v>160</v>
      </c>
      <c r="AO14" s="32" t="s">
        <v>160</v>
      </c>
      <c r="AP14" s="32" t="s">
        <v>160</v>
      </c>
      <c r="AQ14" s="32" t="s">
        <v>160</v>
      </c>
      <c r="AR14" s="32" t="s">
        <v>160</v>
      </c>
      <c r="AS14" s="32" t="s">
        <v>160</v>
      </c>
      <c r="AT14" s="32" t="s">
        <v>160</v>
      </c>
      <c r="AU14" s="32" t="s">
        <v>160</v>
      </c>
      <c r="AV14" s="32" t="s">
        <v>160</v>
      </c>
      <c r="AW14" s="32" t="s">
        <v>160</v>
      </c>
      <c r="AX14" s="32" t="s">
        <v>160</v>
      </c>
      <c r="AY14" s="32" t="s">
        <v>160</v>
      </c>
      <c r="AZ14" s="32" t="s">
        <v>160</v>
      </c>
      <c r="BA14" s="32">
        <v>105.37</v>
      </c>
      <c r="BB14" s="34">
        <v>9998.63</v>
      </c>
      <c r="BC14" s="34">
        <v>10604.0</v>
      </c>
      <c r="BD14" s="34">
        <v>10604.0</v>
      </c>
      <c r="BE14" s="32">
        <v>400.0</v>
      </c>
      <c r="BF14" s="34">
        <v>11004.0</v>
      </c>
      <c r="BG14" s="32" t="s">
        <v>160</v>
      </c>
      <c r="BH14" s="32" t="s">
        <v>160</v>
      </c>
      <c r="BI14" s="32">
        <v>7.78</v>
      </c>
      <c r="BJ14" s="32">
        <v>634.71</v>
      </c>
      <c r="BK14" s="32">
        <v>0.0</v>
      </c>
      <c r="BL14" s="32">
        <v>0.0</v>
      </c>
      <c r="BM14" s="32" t="s">
        <v>160</v>
      </c>
      <c r="BN14" s="32" t="s">
        <v>160</v>
      </c>
      <c r="BO14" s="32" t="s">
        <v>160</v>
      </c>
      <c r="BP14" s="32" t="s">
        <v>160</v>
      </c>
      <c r="BQ14" s="32" t="s">
        <v>160</v>
      </c>
      <c r="BR14" s="32" t="s">
        <v>160</v>
      </c>
      <c r="BS14" s="32" t="s">
        <v>160</v>
      </c>
      <c r="BT14" s="32" t="s">
        <v>160</v>
      </c>
      <c r="BU14" s="32" t="s">
        <v>160</v>
      </c>
      <c r="BV14" s="32" t="s">
        <v>160</v>
      </c>
      <c r="BW14" s="32" t="s">
        <v>160</v>
      </c>
      <c r="BX14" s="32" t="s">
        <v>160</v>
      </c>
      <c r="BY14" s="32">
        <v>400.0</v>
      </c>
      <c r="BZ14" s="34">
        <v>11004.0</v>
      </c>
      <c r="CA14" s="32">
        <v>6.64</v>
      </c>
      <c r="CB14" s="32">
        <v>182.67</v>
      </c>
      <c r="CC14" s="32">
        <v>0.0</v>
      </c>
      <c r="CD14" s="32" t="s">
        <v>160</v>
      </c>
      <c r="CE14" s="32">
        <v>99.37</v>
      </c>
      <c r="CF14" s="32" t="s">
        <v>160</v>
      </c>
      <c r="CG14" s="32">
        <v>626.93</v>
      </c>
      <c r="CH14" s="32">
        <v>0.0</v>
      </c>
      <c r="CI14" s="32">
        <v>626.93</v>
      </c>
      <c r="CJ14" s="32">
        <v>0.0</v>
      </c>
      <c r="CK14" s="34">
        <v>1253.86</v>
      </c>
      <c r="CL14" s="32" t="s">
        <v>160</v>
      </c>
      <c r="CM14" s="32" t="s">
        <v>160</v>
      </c>
      <c r="CN14" s="32" t="s">
        <v>160</v>
      </c>
      <c r="CO14" s="32" t="s">
        <v>160</v>
      </c>
      <c r="CP14" s="32" t="s">
        <v>160</v>
      </c>
      <c r="CQ14" s="32">
        <v>176.03</v>
      </c>
      <c r="CR14" s="32">
        <v>246.44</v>
      </c>
      <c r="CS14" s="32">
        <v>422.47</v>
      </c>
      <c r="CT14" s="32">
        <v>0.0</v>
      </c>
      <c r="CU14" s="34">
        <v>1676.33</v>
      </c>
    </row>
    <row r="15">
      <c r="A15" s="32">
        <v>14.0</v>
      </c>
      <c r="D15" s="32" t="s">
        <v>161</v>
      </c>
      <c r="E15" s="33">
        <v>45350.0</v>
      </c>
      <c r="F15" s="32" t="s">
        <v>50</v>
      </c>
      <c r="G15" s="32">
        <v>15705.0</v>
      </c>
      <c r="H15" s="32">
        <v>12580.0</v>
      </c>
      <c r="I15" s="32">
        <v>200.0</v>
      </c>
      <c r="J15" s="32" t="s">
        <v>160</v>
      </c>
      <c r="K15" s="32" t="s">
        <v>160</v>
      </c>
      <c r="L15" s="32">
        <v>200.0</v>
      </c>
      <c r="M15" s="32">
        <v>0.0</v>
      </c>
      <c r="N15" s="32">
        <v>0.0</v>
      </c>
      <c r="O15" s="32" t="s">
        <v>160</v>
      </c>
      <c r="P15" s="32">
        <v>0.0</v>
      </c>
      <c r="Q15" s="32">
        <v>50.0</v>
      </c>
      <c r="R15" s="32" t="s">
        <v>160</v>
      </c>
      <c r="S15" s="32">
        <v>300.0</v>
      </c>
      <c r="T15" s="32">
        <v>30.0</v>
      </c>
      <c r="U15" s="32">
        <v>15.0</v>
      </c>
      <c r="V15" s="32">
        <v>45.0</v>
      </c>
      <c r="W15" s="32">
        <v>0.0</v>
      </c>
      <c r="X15" s="32" t="s">
        <v>160</v>
      </c>
      <c r="Y15" s="32" t="s">
        <v>160</v>
      </c>
      <c r="Z15" s="32" t="s">
        <v>160</v>
      </c>
      <c r="AA15" s="32" t="s">
        <v>160</v>
      </c>
      <c r="AB15" s="32" t="s">
        <v>160</v>
      </c>
      <c r="AC15" s="32">
        <v>21.74</v>
      </c>
      <c r="AD15" s="32">
        <v>0.0</v>
      </c>
      <c r="AE15" s="32" t="s">
        <v>160</v>
      </c>
      <c r="AF15" s="32" t="s">
        <v>160</v>
      </c>
      <c r="AG15" s="32">
        <v>8.3</v>
      </c>
      <c r="AH15" s="32">
        <v>125.04</v>
      </c>
      <c r="AI15" s="32">
        <v>374.96</v>
      </c>
      <c r="AJ15" s="32" t="s">
        <v>160</v>
      </c>
      <c r="AK15" s="32" t="s">
        <v>160</v>
      </c>
      <c r="AL15" s="32" t="s">
        <v>160</v>
      </c>
      <c r="AM15" s="32" t="s">
        <v>160</v>
      </c>
      <c r="AN15" s="32" t="s">
        <v>160</v>
      </c>
      <c r="AO15" s="32" t="s">
        <v>160</v>
      </c>
      <c r="AP15" s="32" t="s">
        <v>160</v>
      </c>
      <c r="AQ15" s="32" t="s">
        <v>160</v>
      </c>
      <c r="AR15" s="32" t="s">
        <v>160</v>
      </c>
      <c r="AS15" s="32" t="s">
        <v>160</v>
      </c>
      <c r="AT15" s="32" t="s">
        <v>160</v>
      </c>
      <c r="AU15" s="32">
        <v>50.0</v>
      </c>
      <c r="AV15" s="32" t="s">
        <v>160</v>
      </c>
      <c r="AW15" s="32" t="s">
        <v>160</v>
      </c>
      <c r="AX15" s="32" t="s">
        <v>160</v>
      </c>
      <c r="AY15" s="32" t="s">
        <v>160</v>
      </c>
      <c r="AZ15" s="32" t="s">
        <v>160</v>
      </c>
      <c r="BA15" s="32">
        <v>3.65</v>
      </c>
      <c r="BB15" s="32">
        <v>446.35</v>
      </c>
      <c r="BC15" s="32">
        <v>500.0</v>
      </c>
      <c r="BD15" s="32">
        <v>500.0</v>
      </c>
      <c r="BE15" s="34">
        <v>1300.0</v>
      </c>
      <c r="BF15" s="34">
        <v>1800.0</v>
      </c>
      <c r="BG15" s="32" t="s">
        <v>160</v>
      </c>
      <c r="BH15" s="32" t="s">
        <v>160</v>
      </c>
      <c r="BI15" s="32">
        <v>61.33</v>
      </c>
      <c r="BJ15" s="32">
        <v>83.07</v>
      </c>
      <c r="BK15" s="32">
        <v>0.0</v>
      </c>
      <c r="BL15" s="32">
        <v>0.0</v>
      </c>
      <c r="BM15" s="32" t="s">
        <v>160</v>
      </c>
      <c r="BN15" s="32" t="s">
        <v>160</v>
      </c>
      <c r="BO15" s="32" t="s">
        <v>160</v>
      </c>
      <c r="BP15" s="32" t="s">
        <v>160</v>
      </c>
      <c r="BQ15" s="32" t="s">
        <v>160</v>
      </c>
      <c r="BR15" s="32" t="s">
        <v>160</v>
      </c>
      <c r="BS15" s="32" t="s">
        <v>160</v>
      </c>
      <c r="BT15" s="32" t="s">
        <v>160</v>
      </c>
      <c r="BU15" s="32" t="s">
        <v>160</v>
      </c>
      <c r="BV15" s="32" t="s">
        <v>160</v>
      </c>
      <c r="BW15" s="32" t="s">
        <v>160</v>
      </c>
      <c r="BX15" s="32" t="s">
        <v>160</v>
      </c>
      <c r="BY15" s="32">
        <v>800.0</v>
      </c>
      <c r="BZ15" s="34">
        <v>1300.0</v>
      </c>
      <c r="CA15" s="32">
        <v>13.28</v>
      </c>
      <c r="CB15" s="32">
        <v>21.58</v>
      </c>
      <c r="CC15" s="32">
        <v>1.95</v>
      </c>
      <c r="CD15" s="32" t="s">
        <v>160</v>
      </c>
      <c r="CE15" s="32">
        <v>4.14</v>
      </c>
      <c r="CF15" s="32" t="s">
        <v>160</v>
      </c>
      <c r="CG15" s="32">
        <v>21.74</v>
      </c>
      <c r="CH15" s="32">
        <v>0.0</v>
      </c>
      <c r="CI15" s="32">
        <v>21.74</v>
      </c>
      <c r="CJ15" s="32">
        <v>0.0</v>
      </c>
      <c r="CK15" s="32">
        <v>43.48</v>
      </c>
      <c r="CL15" s="32" t="s">
        <v>160</v>
      </c>
      <c r="CM15" s="32" t="s">
        <v>160</v>
      </c>
      <c r="CN15" s="32" t="s">
        <v>160</v>
      </c>
      <c r="CO15" s="32" t="s">
        <v>160</v>
      </c>
      <c r="CP15" s="32" t="s">
        <v>160</v>
      </c>
      <c r="CQ15" s="32">
        <v>8.3</v>
      </c>
      <c r="CR15" s="32">
        <v>11.62</v>
      </c>
      <c r="CS15" s="32">
        <v>19.92</v>
      </c>
      <c r="CT15" s="32">
        <v>45.0</v>
      </c>
      <c r="CU15" s="32">
        <v>108.4</v>
      </c>
    </row>
    <row r="16">
      <c r="A16" s="32">
        <v>15.0</v>
      </c>
      <c r="D16" s="32" t="s">
        <v>162</v>
      </c>
      <c r="E16" s="33">
        <v>45382.0</v>
      </c>
      <c r="F16" s="32" t="s">
        <v>57</v>
      </c>
      <c r="G16" s="32">
        <v>15705.0</v>
      </c>
      <c r="H16" s="32">
        <v>13044.0</v>
      </c>
      <c r="I16" s="32">
        <v>300.0</v>
      </c>
      <c r="J16" s="32" t="s">
        <v>160</v>
      </c>
      <c r="K16" s="32" t="s">
        <v>160</v>
      </c>
      <c r="L16" s="32">
        <v>300.0</v>
      </c>
      <c r="M16" s="32">
        <v>0.0</v>
      </c>
      <c r="N16" s="32">
        <v>0.0</v>
      </c>
      <c r="O16" s="32" t="s">
        <v>160</v>
      </c>
      <c r="P16" s="32">
        <v>0.0</v>
      </c>
      <c r="Q16" s="32">
        <v>50.0</v>
      </c>
      <c r="R16" s="32" t="s">
        <v>160</v>
      </c>
      <c r="S16" s="34">
        <v>5000.0</v>
      </c>
      <c r="T16" s="32">
        <v>0.0</v>
      </c>
      <c r="U16" s="32">
        <v>0.0</v>
      </c>
      <c r="V16" s="32">
        <v>0.0</v>
      </c>
      <c r="W16" s="32">
        <v>0.0</v>
      </c>
      <c r="X16" s="32" t="s">
        <v>160</v>
      </c>
      <c r="Y16" s="32" t="s">
        <v>160</v>
      </c>
      <c r="Z16" s="32" t="s">
        <v>160</v>
      </c>
      <c r="AA16" s="32" t="s">
        <v>160</v>
      </c>
      <c r="AB16" s="32" t="s">
        <v>160</v>
      </c>
      <c r="AC16" s="32">
        <v>306.67</v>
      </c>
      <c r="AD16" s="32">
        <v>0.0</v>
      </c>
      <c r="AE16" s="32" t="s">
        <v>160</v>
      </c>
      <c r="AF16" s="32" t="s">
        <v>160</v>
      </c>
      <c r="AG16" s="32">
        <v>87.98</v>
      </c>
      <c r="AH16" s="32">
        <v>444.65</v>
      </c>
      <c r="AI16" s="34">
        <v>4855.35</v>
      </c>
      <c r="AJ16" s="32" t="s">
        <v>160</v>
      </c>
      <c r="AK16" s="32" t="s">
        <v>160</v>
      </c>
      <c r="AL16" s="32" t="s">
        <v>160</v>
      </c>
      <c r="AM16" s="32" t="s">
        <v>160</v>
      </c>
      <c r="AN16" s="32" t="s">
        <v>160</v>
      </c>
      <c r="AO16" s="32" t="s">
        <v>160</v>
      </c>
      <c r="AP16" s="32" t="s">
        <v>160</v>
      </c>
      <c r="AQ16" s="32" t="s">
        <v>160</v>
      </c>
      <c r="AR16" s="32" t="s">
        <v>160</v>
      </c>
      <c r="AS16" s="32" t="s">
        <v>160</v>
      </c>
      <c r="AT16" s="32" t="s">
        <v>160</v>
      </c>
      <c r="AU16" s="32" t="s">
        <v>160</v>
      </c>
      <c r="AV16" s="32" t="s">
        <v>160</v>
      </c>
      <c r="AW16" s="32">
        <v>50.0</v>
      </c>
      <c r="AX16" s="32" t="s">
        <v>160</v>
      </c>
      <c r="AY16" s="32" t="s">
        <v>160</v>
      </c>
      <c r="AZ16" s="32" t="s">
        <v>160</v>
      </c>
      <c r="BA16" s="32">
        <v>51.54</v>
      </c>
      <c r="BB16" s="34">
        <v>5198.46</v>
      </c>
      <c r="BC16" s="34">
        <v>5300.0</v>
      </c>
      <c r="BD16" s="34">
        <v>5300.0</v>
      </c>
      <c r="BE16" s="34">
        <v>2500.0</v>
      </c>
      <c r="BF16" s="34">
        <v>7800.0</v>
      </c>
      <c r="BG16" s="32" t="s">
        <v>160</v>
      </c>
      <c r="BH16" s="32" t="s">
        <v>160</v>
      </c>
      <c r="BI16" s="32">
        <v>128.73</v>
      </c>
      <c r="BJ16" s="32">
        <v>435.4</v>
      </c>
      <c r="BK16" s="32">
        <v>0.0</v>
      </c>
      <c r="BL16" s="32">
        <v>0.0</v>
      </c>
      <c r="BM16" s="32" t="s">
        <v>160</v>
      </c>
      <c r="BN16" s="32" t="s">
        <v>160</v>
      </c>
      <c r="BO16" s="32" t="s">
        <v>160</v>
      </c>
      <c r="BP16" s="32" t="s">
        <v>160</v>
      </c>
      <c r="BQ16" s="32" t="s">
        <v>160</v>
      </c>
      <c r="BR16" s="32" t="s">
        <v>160</v>
      </c>
      <c r="BS16" s="32" t="s">
        <v>160</v>
      </c>
      <c r="BT16" s="32" t="s">
        <v>160</v>
      </c>
      <c r="BU16" s="32" t="s">
        <v>160</v>
      </c>
      <c r="BV16" s="32" t="s">
        <v>160</v>
      </c>
      <c r="BW16" s="32" t="s">
        <v>160</v>
      </c>
      <c r="BX16" s="32" t="s">
        <v>160</v>
      </c>
      <c r="BY16" s="34">
        <v>1500.0</v>
      </c>
      <c r="BZ16" s="34">
        <v>6800.0</v>
      </c>
      <c r="CA16" s="32">
        <v>24.9</v>
      </c>
      <c r="CB16" s="32">
        <v>112.88</v>
      </c>
      <c r="CC16" s="32">
        <v>3.9</v>
      </c>
      <c r="CD16" s="32" t="s">
        <v>160</v>
      </c>
      <c r="CE16" s="32">
        <v>52.52</v>
      </c>
      <c r="CF16" s="32" t="s">
        <v>160</v>
      </c>
      <c r="CG16" s="32">
        <v>306.67</v>
      </c>
      <c r="CH16" s="32">
        <v>0.0</v>
      </c>
      <c r="CI16" s="32">
        <v>306.67</v>
      </c>
      <c r="CJ16" s="32">
        <v>0.0</v>
      </c>
      <c r="CK16" s="32">
        <v>613.34</v>
      </c>
      <c r="CL16" s="32" t="s">
        <v>160</v>
      </c>
      <c r="CM16" s="32" t="s">
        <v>160</v>
      </c>
      <c r="CN16" s="32" t="s">
        <v>160</v>
      </c>
      <c r="CO16" s="32" t="s">
        <v>160</v>
      </c>
      <c r="CP16" s="32" t="s">
        <v>160</v>
      </c>
      <c r="CQ16" s="32">
        <v>87.98</v>
      </c>
      <c r="CR16" s="32">
        <v>123.17</v>
      </c>
      <c r="CS16" s="32">
        <v>211.15</v>
      </c>
      <c r="CT16" s="32">
        <v>0.0</v>
      </c>
      <c r="CU16" s="32">
        <v>824.49</v>
      </c>
    </row>
    <row r="17">
      <c r="A17" s="32">
        <v>16.0</v>
      </c>
      <c r="D17" s="32" t="s">
        <v>163</v>
      </c>
      <c r="E17" s="33">
        <v>45412.0</v>
      </c>
      <c r="F17" s="32" t="s">
        <v>164</v>
      </c>
      <c r="G17" s="32">
        <v>15705.0</v>
      </c>
      <c r="H17" s="32">
        <v>10818.0</v>
      </c>
      <c r="I17" s="32">
        <v>400.0</v>
      </c>
      <c r="J17" s="32" t="s">
        <v>160</v>
      </c>
      <c r="K17" s="32" t="s">
        <v>160</v>
      </c>
      <c r="L17" s="32">
        <v>400.0</v>
      </c>
      <c r="M17" s="32">
        <v>0.0</v>
      </c>
      <c r="N17" s="32">
        <v>0.0</v>
      </c>
      <c r="O17" s="32" t="s">
        <v>160</v>
      </c>
      <c r="P17" s="32">
        <v>0.0</v>
      </c>
      <c r="Q17" s="32" t="s">
        <v>160</v>
      </c>
      <c r="R17" s="32" t="s">
        <v>160</v>
      </c>
      <c r="S17" s="34">
        <v>2500.0</v>
      </c>
      <c r="T17" s="32">
        <v>0.0</v>
      </c>
      <c r="U17" s="32">
        <v>0.0</v>
      </c>
      <c r="V17" s="32">
        <v>0.0</v>
      </c>
      <c r="W17" s="32" t="s">
        <v>160</v>
      </c>
      <c r="X17" s="32" t="s">
        <v>160</v>
      </c>
      <c r="Y17" s="32" t="s">
        <v>160</v>
      </c>
      <c r="Z17" s="32" t="s">
        <v>160</v>
      </c>
      <c r="AA17" s="32" t="s">
        <v>160</v>
      </c>
      <c r="AB17" s="32" t="s">
        <v>160</v>
      </c>
      <c r="AC17" s="32">
        <v>155.2</v>
      </c>
      <c r="AD17" s="32">
        <v>0.0</v>
      </c>
      <c r="AE17" s="32" t="s">
        <v>160</v>
      </c>
      <c r="AF17" s="32" t="s">
        <v>160</v>
      </c>
      <c r="AG17" s="32">
        <v>48.14</v>
      </c>
      <c r="AH17" s="32">
        <v>203.34</v>
      </c>
      <c r="AI17" s="34">
        <v>2696.66</v>
      </c>
      <c r="AJ17" s="32" t="s">
        <v>160</v>
      </c>
      <c r="AK17" s="32" t="s">
        <v>160</v>
      </c>
      <c r="AL17" s="32" t="s">
        <v>160</v>
      </c>
      <c r="AM17" s="32" t="s">
        <v>160</v>
      </c>
      <c r="AN17" s="32" t="s">
        <v>160</v>
      </c>
      <c r="AO17" s="32" t="s">
        <v>160</v>
      </c>
      <c r="AP17" s="32" t="s">
        <v>160</v>
      </c>
      <c r="AQ17" s="32" t="s">
        <v>160</v>
      </c>
      <c r="AR17" s="32" t="s">
        <v>160</v>
      </c>
      <c r="AS17" s="32" t="s">
        <v>160</v>
      </c>
      <c r="AT17" s="32" t="s">
        <v>160</v>
      </c>
      <c r="AU17" s="32" t="s">
        <v>160</v>
      </c>
      <c r="AV17" s="32" t="s">
        <v>160</v>
      </c>
      <c r="AW17" s="32" t="s">
        <v>160</v>
      </c>
      <c r="AX17" s="32" t="s">
        <v>160</v>
      </c>
      <c r="AY17" s="32" t="s">
        <v>160</v>
      </c>
      <c r="AZ17" s="32" t="s">
        <v>160</v>
      </c>
      <c r="BA17" s="32">
        <v>26.08</v>
      </c>
      <c r="BB17" s="34">
        <v>2873.92</v>
      </c>
      <c r="BC17" s="34">
        <v>2900.0</v>
      </c>
      <c r="BD17" s="34">
        <v>2900.0</v>
      </c>
      <c r="BE17" s="34">
        <v>3700.0</v>
      </c>
      <c r="BF17" s="34">
        <v>6600.0</v>
      </c>
      <c r="BG17" s="32" t="s">
        <v>160</v>
      </c>
      <c r="BH17" s="32" t="s">
        <v>160</v>
      </c>
      <c r="BI17" s="32">
        <v>208.14</v>
      </c>
      <c r="BJ17" s="32">
        <v>363.34</v>
      </c>
      <c r="BK17" s="32">
        <v>0.0</v>
      </c>
      <c r="BL17" s="32">
        <v>0.0</v>
      </c>
      <c r="BM17" s="32" t="s">
        <v>160</v>
      </c>
      <c r="BN17" s="32" t="s">
        <v>160</v>
      </c>
      <c r="BO17" s="32" t="s">
        <v>160</v>
      </c>
      <c r="BP17" s="32" t="s">
        <v>160</v>
      </c>
      <c r="BQ17" s="32" t="s">
        <v>160</v>
      </c>
      <c r="BR17" s="32" t="s">
        <v>160</v>
      </c>
      <c r="BS17" s="32" t="s">
        <v>160</v>
      </c>
      <c r="BT17" s="32" t="s">
        <v>160</v>
      </c>
      <c r="BU17" s="32" t="s">
        <v>160</v>
      </c>
      <c r="BV17" s="32" t="s">
        <v>160</v>
      </c>
      <c r="BW17" s="32" t="s">
        <v>160</v>
      </c>
      <c r="BX17" s="32" t="s">
        <v>160</v>
      </c>
      <c r="BY17" s="34">
        <v>1200.0</v>
      </c>
      <c r="BZ17" s="34">
        <v>4100.0</v>
      </c>
      <c r="CA17" s="32">
        <v>19.92</v>
      </c>
      <c r="CB17" s="32">
        <v>68.06</v>
      </c>
      <c r="CC17" s="32">
        <v>9.75</v>
      </c>
      <c r="CD17" s="32" t="s">
        <v>160</v>
      </c>
      <c r="CE17" s="32">
        <v>32.23</v>
      </c>
      <c r="CF17" s="32" t="s">
        <v>160</v>
      </c>
      <c r="CG17" s="32">
        <v>155.2</v>
      </c>
      <c r="CH17" s="32">
        <v>0.0</v>
      </c>
      <c r="CI17" s="32">
        <v>155.2</v>
      </c>
      <c r="CJ17" s="32">
        <v>0.0</v>
      </c>
      <c r="CK17" s="32">
        <v>310.4</v>
      </c>
      <c r="CL17" s="32" t="s">
        <v>160</v>
      </c>
      <c r="CM17" s="32" t="s">
        <v>160</v>
      </c>
      <c r="CN17" s="32" t="s">
        <v>160</v>
      </c>
      <c r="CO17" s="32" t="s">
        <v>160</v>
      </c>
      <c r="CP17" s="32" t="s">
        <v>160</v>
      </c>
      <c r="CQ17" s="32">
        <v>48.14</v>
      </c>
      <c r="CR17" s="32">
        <v>67.4</v>
      </c>
      <c r="CS17" s="32">
        <v>115.54</v>
      </c>
      <c r="CT17" s="32">
        <v>0.0</v>
      </c>
      <c r="CU17" s="32">
        <v>425.94</v>
      </c>
    </row>
    <row r="18">
      <c r="A18" s="32">
        <v>17.0</v>
      </c>
      <c r="D18" s="32" t="s">
        <v>159</v>
      </c>
      <c r="E18" s="33">
        <v>45443.0</v>
      </c>
      <c r="F18" s="32" t="s">
        <v>62</v>
      </c>
      <c r="G18" s="32">
        <v>15705.0</v>
      </c>
      <c r="H18" s="32">
        <v>11481.0</v>
      </c>
      <c r="I18" s="32">
        <v>500.0</v>
      </c>
      <c r="J18" s="32" t="s">
        <v>160</v>
      </c>
      <c r="K18" s="32" t="s">
        <v>160</v>
      </c>
      <c r="L18" s="32">
        <v>500.0</v>
      </c>
      <c r="M18" s="32">
        <v>20.55</v>
      </c>
      <c r="N18" s="32">
        <v>21.6</v>
      </c>
      <c r="O18" s="32" t="s">
        <v>160</v>
      </c>
      <c r="P18" s="32">
        <v>42.15</v>
      </c>
      <c r="Q18" s="32" t="s">
        <v>160</v>
      </c>
      <c r="R18" s="32" t="s">
        <v>160</v>
      </c>
      <c r="S18" s="34">
        <v>100000.0</v>
      </c>
      <c r="T18" s="34">
        <v>19019.26</v>
      </c>
      <c r="U18" s="34">
        <v>15765.46</v>
      </c>
      <c r="V18" s="34">
        <v>34784.72</v>
      </c>
      <c r="W18" s="32" t="s">
        <v>160</v>
      </c>
      <c r="X18" s="32" t="s">
        <v>160</v>
      </c>
      <c r="Y18" s="32" t="s">
        <v>160</v>
      </c>
      <c r="Z18" s="32" t="s">
        <v>160</v>
      </c>
      <c r="AA18" s="32" t="s">
        <v>160</v>
      </c>
      <c r="AB18" s="32" t="s">
        <v>160</v>
      </c>
      <c r="AC18" s="34">
        <v>3326.85</v>
      </c>
      <c r="AD18" s="32">
        <v>188.0</v>
      </c>
      <c r="AE18" s="32" t="s">
        <v>160</v>
      </c>
      <c r="AF18" s="32" t="s">
        <v>160</v>
      </c>
      <c r="AG18" s="32">
        <v>874.82</v>
      </c>
      <c r="AH18" s="34">
        <v>39216.54</v>
      </c>
      <c r="AI18" s="34">
        <v>61283.46</v>
      </c>
      <c r="AJ18" s="32" t="s">
        <v>160</v>
      </c>
      <c r="AK18" s="32" t="s">
        <v>160</v>
      </c>
      <c r="AL18" s="32" t="s">
        <v>160</v>
      </c>
      <c r="AM18" s="32" t="s">
        <v>160</v>
      </c>
      <c r="AN18" s="32" t="s">
        <v>160</v>
      </c>
      <c r="AO18" s="32" t="s">
        <v>160</v>
      </c>
      <c r="AP18" s="32" t="s">
        <v>160</v>
      </c>
      <c r="AQ18" s="32" t="s">
        <v>160</v>
      </c>
      <c r="AR18" s="32" t="s">
        <v>160</v>
      </c>
      <c r="AS18" s="32" t="s">
        <v>160</v>
      </c>
      <c r="AT18" s="32" t="s">
        <v>160</v>
      </c>
      <c r="AU18" s="32" t="s">
        <v>160</v>
      </c>
      <c r="AV18" s="32" t="s">
        <v>160</v>
      </c>
      <c r="AW18" s="32" t="s">
        <v>160</v>
      </c>
      <c r="AX18" s="32" t="s">
        <v>160</v>
      </c>
      <c r="AY18" s="32" t="s">
        <v>160</v>
      </c>
      <c r="AZ18" s="32" t="s">
        <v>160</v>
      </c>
      <c r="BA18" s="32">
        <v>747.13</v>
      </c>
      <c r="BB18" s="34">
        <v>99752.87</v>
      </c>
      <c r="BC18" s="34">
        <v>62700.0</v>
      </c>
      <c r="BD18" s="34">
        <v>52700.0</v>
      </c>
      <c r="BE18" s="34">
        <v>10500.0</v>
      </c>
      <c r="BF18" s="32" t="s">
        <v>165</v>
      </c>
      <c r="BG18" s="32" t="s">
        <v>160</v>
      </c>
      <c r="BH18" s="32" t="s">
        <v>160</v>
      </c>
      <c r="BI18" s="32">
        <v>540.65</v>
      </c>
      <c r="BJ18" s="32" t="s">
        <v>166</v>
      </c>
      <c r="BK18" s="32">
        <v>0.0</v>
      </c>
      <c r="BL18" s="32" t="s">
        <v>167</v>
      </c>
      <c r="BM18" s="32" t="s">
        <v>160</v>
      </c>
      <c r="BN18" s="32" t="s">
        <v>160</v>
      </c>
      <c r="BO18" s="32" t="s">
        <v>160</v>
      </c>
      <c r="BP18" s="32" t="s">
        <v>160</v>
      </c>
      <c r="BQ18" s="32" t="s">
        <v>160</v>
      </c>
      <c r="BR18" s="32" t="s">
        <v>160</v>
      </c>
      <c r="BS18" s="32" t="s">
        <v>160</v>
      </c>
      <c r="BT18" s="32" t="s">
        <v>160</v>
      </c>
      <c r="BU18" s="32" t="s">
        <v>160</v>
      </c>
      <c r="BV18" s="32" t="s">
        <v>160</v>
      </c>
      <c r="BW18" s="32" t="s">
        <v>160</v>
      </c>
      <c r="BX18" s="32" t="s">
        <v>160</v>
      </c>
      <c r="BY18" s="34">
        <v>10500.0</v>
      </c>
      <c r="BZ18" s="32" t="s">
        <v>168</v>
      </c>
      <c r="CA18" s="32">
        <v>174.3</v>
      </c>
      <c r="CB18" s="32" t="s">
        <v>169</v>
      </c>
      <c r="CC18" s="32">
        <v>0.0</v>
      </c>
      <c r="CD18" s="32" t="s">
        <v>160</v>
      </c>
      <c r="CE18" s="32">
        <v>743.41</v>
      </c>
      <c r="CF18" s="32" t="s">
        <v>160</v>
      </c>
      <c r="CG18" s="34">
        <v>3326.85</v>
      </c>
      <c r="CH18" s="32">
        <v>188.0</v>
      </c>
      <c r="CI18" s="34">
        <v>3326.85</v>
      </c>
      <c r="CJ18" s="32">
        <v>188.0</v>
      </c>
      <c r="CK18" s="34">
        <v>7029.7</v>
      </c>
      <c r="CL18" s="32" t="s">
        <v>160</v>
      </c>
      <c r="CM18" s="32" t="s">
        <v>160</v>
      </c>
      <c r="CN18" s="32" t="s">
        <v>160</v>
      </c>
      <c r="CO18" s="32" t="s">
        <v>160</v>
      </c>
      <c r="CP18" s="32" t="s">
        <v>160</v>
      </c>
      <c r="CQ18" s="32">
        <v>874.82</v>
      </c>
      <c r="CR18" s="34">
        <v>1224.75</v>
      </c>
      <c r="CS18" s="34">
        <v>2099.57</v>
      </c>
      <c r="CT18" s="34">
        <v>34826.87</v>
      </c>
      <c r="CU18" s="34">
        <v>43956.14</v>
      </c>
    </row>
    <row r="19">
      <c r="A19" s="32">
        <v>18.0</v>
      </c>
      <c r="D19" s="32" t="s">
        <v>161</v>
      </c>
      <c r="E19" s="33">
        <v>45473.0</v>
      </c>
      <c r="F19" s="32" t="s">
        <v>63</v>
      </c>
      <c r="G19" s="32">
        <v>15705.0</v>
      </c>
      <c r="H19" s="32">
        <v>12399.0</v>
      </c>
      <c r="I19" s="32">
        <v>600.0</v>
      </c>
      <c r="J19" s="32" t="s">
        <v>160</v>
      </c>
      <c r="K19" s="32" t="s">
        <v>160</v>
      </c>
      <c r="L19" s="32">
        <v>600.0</v>
      </c>
      <c r="M19" s="32">
        <v>0.0</v>
      </c>
      <c r="N19" s="32">
        <v>0.0</v>
      </c>
      <c r="O19" s="32" t="s">
        <v>160</v>
      </c>
      <c r="P19" s="32">
        <v>0.0</v>
      </c>
      <c r="Q19" s="32" t="s">
        <v>160</v>
      </c>
      <c r="R19" s="32" t="s">
        <v>160</v>
      </c>
      <c r="S19" s="32">
        <v>600.0</v>
      </c>
      <c r="T19" s="32">
        <v>0.0</v>
      </c>
      <c r="U19" s="32">
        <v>0.0</v>
      </c>
      <c r="V19" s="32">
        <v>0.0</v>
      </c>
      <c r="W19" s="32" t="s">
        <v>160</v>
      </c>
      <c r="X19" s="32" t="s">
        <v>160</v>
      </c>
      <c r="Y19" s="32" t="s">
        <v>160</v>
      </c>
      <c r="Z19" s="32" t="s">
        <v>160</v>
      </c>
      <c r="AA19" s="32" t="s">
        <v>160</v>
      </c>
      <c r="AB19" s="32" t="s">
        <v>160</v>
      </c>
      <c r="AC19" s="32">
        <v>63.39</v>
      </c>
      <c r="AD19" s="32">
        <v>0.0</v>
      </c>
      <c r="AE19" s="32" t="s">
        <v>160</v>
      </c>
      <c r="AF19" s="32" t="s">
        <v>160</v>
      </c>
      <c r="AG19" s="32">
        <v>19.92</v>
      </c>
      <c r="AH19" s="32">
        <v>83.31</v>
      </c>
      <c r="AI19" s="34">
        <v>1116.69</v>
      </c>
      <c r="AJ19" s="32" t="s">
        <v>160</v>
      </c>
      <c r="AK19" s="32" t="s">
        <v>160</v>
      </c>
      <c r="AL19" s="32" t="s">
        <v>160</v>
      </c>
      <c r="AM19" s="32" t="s">
        <v>160</v>
      </c>
      <c r="AN19" s="32" t="s">
        <v>160</v>
      </c>
      <c r="AO19" s="32" t="s">
        <v>160</v>
      </c>
      <c r="AP19" s="32" t="s">
        <v>160</v>
      </c>
      <c r="AQ19" s="32" t="s">
        <v>160</v>
      </c>
      <c r="AR19" s="32" t="s">
        <v>160</v>
      </c>
      <c r="AS19" s="32" t="s">
        <v>160</v>
      </c>
      <c r="AT19" s="32" t="s">
        <v>160</v>
      </c>
      <c r="AU19" s="32" t="s">
        <v>160</v>
      </c>
      <c r="AV19" s="32" t="s">
        <v>160</v>
      </c>
      <c r="AW19" s="32" t="s">
        <v>160</v>
      </c>
      <c r="AX19" s="32" t="s">
        <v>160</v>
      </c>
      <c r="AY19" s="32" t="s">
        <v>160</v>
      </c>
      <c r="AZ19" s="32" t="s">
        <v>160</v>
      </c>
      <c r="BA19" s="32">
        <v>10.65</v>
      </c>
      <c r="BB19" s="34">
        <v>1189.34</v>
      </c>
      <c r="BC19" s="34">
        <v>1200.0</v>
      </c>
      <c r="BD19" s="34">
        <v>1200.0</v>
      </c>
      <c r="BE19" s="34">
        <v>7800.0</v>
      </c>
      <c r="BF19" s="34">
        <v>9000.0</v>
      </c>
      <c r="BG19" s="32" t="s">
        <v>160</v>
      </c>
      <c r="BH19" s="32" t="s">
        <v>160</v>
      </c>
      <c r="BI19" s="32">
        <v>416.04</v>
      </c>
      <c r="BJ19" s="32">
        <v>479.43</v>
      </c>
      <c r="BK19" s="32">
        <v>0.0</v>
      </c>
      <c r="BL19" s="32">
        <v>0.0</v>
      </c>
      <c r="BM19" s="32" t="s">
        <v>160</v>
      </c>
      <c r="BN19" s="32" t="s">
        <v>160</v>
      </c>
      <c r="BO19" s="32" t="s">
        <v>160</v>
      </c>
      <c r="BP19" s="32" t="s">
        <v>160</v>
      </c>
      <c r="BQ19" s="32" t="s">
        <v>160</v>
      </c>
      <c r="BR19" s="32" t="s">
        <v>160</v>
      </c>
      <c r="BS19" s="32" t="s">
        <v>160</v>
      </c>
      <c r="BT19" s="32" t="s">
        <v>160</v>
      </c>
      <c r="BU19" s="32" t="s">
        <v>160</v>
      </c>
      <c r="BV19" s="32" t="s">
        <v>160</v>
      </c>
      <c r="BW19" s="32" t="s">
        <v>160</v>
      </c>
      <c r="BX19" s="32" t="s">
        <v>160</v>
      </c>
      <c r="BY19" s="34">
        <v>7200.0</v>
      </c>
      <c r="BZ19" s="34">
        <v>8400.0</v>
      </c>
      <c r="CA19" s="32">
        <v>119.52</v>
      </c>
      <c r="CB19" s="32">
        <v>139.44</v>
      </c>
      <c r="CC19" s="32">
        <v>2.34</v>
      </c>
      <c r="CD19" s="32" t="s">
        <v>160</v>
      </c>
      <c r="CE19" s="32">
        <v>7.67</v>
      </c>
      <c r="CF19" s="32" t="s">
        <v>160</v>
      </c>
      <c r="CG19" s="32">
        <v>63.39</v>
      </c>
      <c r="CH19" s="32">
        <v>0.0</v>
      </c>
      <c r="CI19" s="32">
        <v>63.39</v>
      </c>
      <c r="CJ19" s="32">
        <v>0.0</v>
      </c>
      <c r="CK19" s="32">
        <v>126.78</v>
      </c>
      <c r="CL19" s="32" t="s">
        <v>160</v>
      </c>
      <c r="CM19" s="32" t="s">
        <v>160</v>
      </c>
      <c r="CN19" s="32" t="s">
        <v>160</v>
      </c>
      <c r="CO19" s="32" t="s">
        <v>160</v>
      </c>
      <c r="CP19" s="32" t="s">
        <v>160</v>
      </c>
      <c r="CQ19" s="32">
        <v>19.92</v>
      </c>
      <c r="CR19" s="32">
        <v>27.89</v>
      </c>
      <c r="CS19" s="32">
        <v>47.81</v>
      </c>
      <c r="CT19" s="32">
        <v>0.0</v>
      </c>
      <c r="CU19" s="32">
        <v>174.59</v>
      </c>
    </row>
    <row r="20">
      <c r="A20" s="32">
        <v>19.0</v>
      </c>
      <c r="D20" s="32" t="s">
        <v>162</v>
      </c>
      <c r="E20" s="33">
        <v>45504.0</v>
      </c>
      <c r="F20" s="32" t="s">
        <v>66</v>
      </c>
      <c r="G20" s="32">
        <v>15705.0</v>
      </c>
      <c r="H20" s="32">
        <v>0.0</v>
      </c>
      <c r="I20" s="34">
        <v>3000.0</v>
      </c>
      <c r="J20" s="32" t="s">
        <v>160</v>
      </c>
      <c r="K20" s="32">
        <v>120.0</v>
      </c>
      <c r="L20" s="34">
        <v>3120.0</v>
      </c>
      <c r="M20" s="32">
        <v>371.52</v>
      </c>
      <c r="N20" s="32">
        <v>324.14</v>
      </c>
      <c r="O20" s="32" t="s">
        <v>160</v>
      </c>
      <c r="P20" s="32">
        <v>695.66</v>
      </c>
      <c r="Q20" s="32" t="s">
        <v>160</v>
      </c>
      <c r="R20" s="32" t="s">
        <v>160</v>
      </c>
      <c r="S20" s="34">
        <v>3500.0</v>
      </c>
      <c r="T20" s="32">
        <v>710.48</v>
      </c>
      <c r="U20" s="32">
        <v>433.22</v>
      </c>
      <c r="V20" s="34">
        <v>1143.7</v>
      </c>
      <c r="W20" s="32" t="s">
        <v>160</v>
      </c>
      <c r="X20" s="32" t="s">
        <v>160</v>
      </c>
      <c r="Y20" s="32" t="s">
        <v>160</v>
      </c>
      <c r="Z20" s="32" t="s">
        <v>160</v>
      </c>
      <c r="AA20" s="32" t="s">
        <v>160</v>
      </c>
      <c r="AB20" s="32" t="s">
        <v>160</v>
      </c>
      <c r="AC20" s="32">
        <v>385.21</v>
      </c>
      <c r="AD20" s="32">
        <v>0.0</v>
      </c>
      <c r="AE20" s="32" t="s">
        <v>160</v>
      </c>
      <c r="AF20" s="32" t="s">
        <v>160</v>
      </c>
      <c r="AG20" s="32">
        <v>109.89</v>
      </c>
      <c r="AH20" s="34">
        <v>2334.46</v>
      </c>
      <c r="AI20" s="34">
        <v>4285.54</v>
      </c>
      <c r="AJ20" s="32" t="s">
        <v>160</v>
      </c>
      <c r="AK20" s="32" t="s">
        <v>160</v>
      </c>
      <c r="AL20" s="32" t="s">
        <v>160</v>
      </c>
      <c r="AM20" s="32" t="s">
        <v>160</v>
      </c>
      <c r="AN20" s="32" t="s">
        <v>160</v>
      </c>
      <c r="AO20" s="32" t="s">
        <v>160</v>
      </c>
      <c r="AP20" s="32" t="s">
        <v>160</v>
      </c>
      <c r="AQ20" s="32" t="s">
        <v>160</v>
      </c>
      <c r="AR20" s="32" t="s">
        <v>160</v>
      </c>
      <c r="AS20" s="32" t="s">
        <v>160</v>
      </c>
      <c r="AT20" s="32" t="s">
        <v>160</v>
      </c>
      <c r="AU20" s="32" t="s">
        <v>160</v>
      </c>
      <c r="AV20" s="32" t="s">
        <v>160</v>
      </c>
      <c r="AW20" s="32" t="s">
        <v>160</v>
      </c>
      <c r="AX20" s="32" t="s">
        <v>160</v>
      </c>
      <c r="AY20" s="32" t="s">
        <v>160</v>
      </c>
      <c r="AZ20" s="32" t="s">
        <v>160</v>
      </c>
      <c r="BA20" s="32">
        <v>64.74</v>
      </c>
      <c r="BB20" s="34">
        <v>6555.26</v>
      </c>
      <c r="BC20" s="34">
        <v>6620.0</v>
      </c>
      <c r="BD20" s="34">
        <v>6620.0</v>
      </c>
      <c r="BE20" s="34">
        <v>39000.0</v>
      </c>
      <c r="BF20" s="34">
        <v>45620.0</v>
      </c>
      <c r="BG20" s="32" t="s">
        <v>160</v>
      </c>
      <c r="BH20" s="32" t="s">
        <v>160</v>
      </c>
      <c r="BI20" s="34">
        <v>2268.44</v>
      </c>
      <c r="BJ20" s="34">
        <v>2653.65</v>
      </c>
      <c r="BK20" s="32">
        <v>0.0</v>
      </c>
      <c r="BL20" s="32">
        <v>0.0</v>
      </c>
      <c r="BM20" s="32" t="s">
        <v>160</v>
      </c>
      <c r="BN20" s="32" t="s">
        <v>160</v>
      </c>
      <c r="BO20" s="32" t="s">
        <v>160</v>
      </c>
      <c r="BP20" s="32" t="s">
        <v>160</v>
      </c>
      <c r="BQ20" s="32" t="s">
        <v>160</v>
      </c>
      <c r="BR20" s="32" t="s">
        <v>160</v>
      </c>
      <c r="BS20" s="32" t="s">
        <v>160</v>
      </c>
      <c r="BT20" s="32" t="s">
        <v>160</v>
      </c>
      <c r="BU20" s="32" t="s">
        <v>160</v>
      </c>
      <c r="BV20" s="32" t="s">
        <v>160</v>
      </c>
      <c r="BW20" s="32" t="s">
        <v>160</v>
      </c>
      <c r="BX20" s="32" t="s">
        <v>160</v>
      </c>
      <c r="BY20" s="34">
        <v>39000.0</v>
      </c>
      <c r="BZ20" s="34">
        <v>45620.0</v>
      </c>
      <c r="CA20" s="32">
        <v>647.4</v>
      </c>
      <c r="CB20" s="32">
        <v>757.29</v>
      </c>
      <c r="CC20" s="32">
        <v>0.0</v>
      </c>
      <c r="CD20" s="32" t="s">
        <v>160</v>
      </c>
      <c r="CE20" s="32">
        <v>34.23</v>
      </c>
      <c r="CF20" s="32" t="s">
        <v>160</v>
      </c>
      <c r="CG20" s="32">
        <v>385.21</v>
      </c>
      <c r="CH20" s="32">
        <v>0.0</v>
      </c>
      <c r="CI20" s="32">
        <v>385.21</v>
      </c>
      <c r="CJ20" s="32">
        <v>0.0</v>
      </c>
      <c r="CK20" s="32">
        <v>770.42</v>
      </c>
      <c r="CL20" s="32" t="s">
        <v>160</v>
      </c>
      <c r="CM20" s="32" t="s">
        <v>160</v>
      </c>
      <c r="CN20" s="32" t="s">
        <v>160</v>
      </c>
      <c r="CO20" s="32" t="s">
        <v>160</v>
      </c>
      <c r="CP20" s="32" t="s">
        <v>160</v>
      </c>
      <c r="CQ20" s="32">
        <v>109.89</v>
      </c>
      <c r="CR20" s="32">
        <v>153.85</v>
      </c>
      <c r="CS20" s="32">
        <v>263.74</v>
      </c>
      <c r="CT20" s="34">
        <v>1839.36</v>
      </c>
      <c r="CU20" s="34">
        <v>2873.52</v>
      </c>
    </row>
    <row r="21">
      <c r="A21" s="32">
        <v>20.0</v>
      </c>
      <c r="D21" s="32" t="s">
        <v>163</v>
      </c>
      <c r="E21" s="33">
        <v>45535.0</v>
      </c>
      <c r="F21" s="32" t="s">
        <v>63</v>
      </c>
      <c r="G21" s="32">
        <v>15705.0</v>
      </c>
      <c r="H21" s="32">
        <v>12399.0</v>
      </c>
      <c r="I21" s="34">
        <v>12000.0</v>
      </c>
      <c r="J21" s="32" t="s">
        <v>160</v>
      </c>
      <c r="K21" s="32">
        <v>480.0</v>
      </c>
      <c r="L21" s="34">
        <v>12480.0</v>
      </c>
      <c r="M21" s="34">
        <v>2209.08</v>
      </c>
      <c r="N21" s="34">
        <v>1276.99</v>
      </c>
      <c r="O21" s="32" t="s">
        <v>160</v>
      </c>
      <c r="P21" s="34">
        <v>3486.07</v>
      </c>
      <c r="Q21" s="32" t="s">
        <v>160</v>
      </c>
      <c r="R21" s="32" t="s">
        <v>160</v>
      </c>
      <c r="S21" s="34">
        <v>5000.0</v>
      </c>
      <c r="T21" s="34">
        <v>1650.0</v>
      </c>
      <c r="U21" s="34">
        <v>1026.48</v>
      </c>
      <c r="V21" s="34">
        <v>2676.48</v>
      </c>
      <c r="W21" s="32" t="s">
        <v>160</v>
      </c>
      <c r="X21" s="32" t="s">
        <v>160</v>
      </c>
      <c r="Y21" s="32" t="s">
        <v>160</v>
      </c>
      <c r="Z21" s="32" t="s">
        <v>160</v>
      </c>
      <c r="AA21" s="32" t="s">
        <v>160</v>
      </c>
      <c r="AB21" s="32" t="s">
        <v>160</v>
      </c>
      <c r="AC21" s="32">
        <v>0.0</v>
      </c>
      <c r="AD21" s="32">
        <v>0.0</v>
      </c>
      <c r="AE21" s="32" t="s">
        <v>160</v>
      </c>
      <c r="AF21" s="32" t="s">
        <v>160</v>
      </c>
      <c r="AG21" s="32">
        <v>0.0</v>
      </c>
      <c r="AH21" s="34">
        <v>6162.55</v>
      </c>
      <c r="AI21" s="34">
        <v>11317.45</v>
      </c>
      <c r="AJ21" s="32" t="s">
        <v>160</v>
      </c>
      <c r="AK21" s="32" t="s">
        <v>160</v>
      </c>
      <c r="AL21" s="32" t="s">
        <v>160</v>
      </c>
      <c r="AM21" s="32" t="s">
        <v>160</v>
      </c>
      <c r="AN21" s="32" t="s">
        <v>160</v>
      </c>
      <c r="AO21" s="32" t="s">
        <v>160</v>
      </c>
      <c r="AP21" s="32" t="s">
        <v>160</v>
      </c>
      <c r="AQ21" s="32" t="s">
        <v>160</v>
      </c>
      <c r="AR21" s="32" t="s">
        <v>160</v>
      </c>
      <c r="AS21" s="32" t="s">
        <v>160</v>
      </c>
      <c r="AT21" s="32" t="s">
        <v>160</v>
      </c>
      <c r="AU21" s="32" t="s">
        <v>160</v>
      </c>
      <c r="AV21" s="32" t="s">
        <v>160</v>
      </c>
      <c r="AW21" s="32" t="s">
        <v>160</v>
      </c>
      <c r="AX21" s="32" t="s">
        <v>160</v>
      </c>
      <c r="AY21" s="32" t="s">
        <v>160</v>
      </c>
      <c r="AZ21" s="32" t="s">
        <v>160</v>
      </c>
      <c r="BA21" s="32">
        <v>0.0</v>
      </c>
      <c r="BB21" s="34">
        <v>17480.0</v>
      </c>
      <c r="BC21" s="32">
        <v>0.0</v>
      </c>
      <c r="BD21" s="32">
        <v>0.0</v>
      </c>
      <c r="BE21" s="34">
        <v>73200.0</v>
      </c>
      <c r="BF21" s="32" t="s">
        <v>165</v>
      </c>
      <c r="BG21" s="32" t="s">
        <v>160</v>
      </c>
      <c r="BH21" s="32" t="s">
        <v>160</v>
      </c>
      <c r="BI21" s="34">
        <v>3867.5</v>
      </c>
      <c r="BJ21" s="32" t="s">
        <v>166</v>
      </c>
      <c r="BK21" s="32">
        <v>188.0</v>
      </c>
      <c r="BL21" s="32" t="s">
        <v>167</v>
      </c>
      <c r="BM21" s="32" t="s">
        <v>160</v>
      </c>
      <c r="BN21" s="32" t="s">
        <v>160</v>
      </c>
      <c r="BO21" s="32" t="s">
        <v>160</v>
      </c>
      <c r="BP21" s="32" t="s">
        <v>160</v>
      </c>
      <c r="BQ21" s="32" t="s">
        <v>160</v>
      </c>
      <c r="BR21" s="32" t="s">
        <v>160</v>
      </c>
      <c r="BS21" s="32" t="s">
        <v>160</v>
      </c>
      <c r="BT21" s="32" t="s">
        <v>160</v>
      </c>
      <c r="BU21" s="32" t="s">
        <v>160</v>
      </c>
      <c r="BV21" s="32" t="s">
        <v>160</v>
      </c>
      <c r="BW21" s="32" t="s">
        <v>160</v>
      </c>
      <c r="BX21" s="32" t="s">
        <v>160</v>
      </c>
      <c r="BY21" s="34">
        <v>63200.0</v>
      </c>
      <c r="BZ21" s="32" t="s">
        <v>168</v>
      </c>
      <c r="CA21" s="34">
        <v>1049.12</v>
      </c>
      <c r="CB21" s="32" t="s">
        <v>169</v>
      </c>
      <c r="CC21" s="32">
        <v>6.31</v>
      </c>
      <c r="CD21" s="32" t="s">
        <v>160</v>
      </c>
      <c r="CE21" s="32">
        <v>6.31</v>
      </c>
      <c r="CF21" s="32" t="s">
        <v>160</v>
      </c>
      <c r="CG21" s="32">
        <v>0.0</v>
      </c>
      <c r="CH21" s="32">
        <v>0.0</v>
      </c>
      <c r="CI21" s="32">
        <v>0.0</v>
      </c>
      <c r="CJ21" s="32">
        <v>0.0</v>
      </c>
      <c r="CK21" s="32">
        <v>0.0</v>
      </c>
      <c r="CL21" s="32" t="s">
        <v>160</v>
      </c>
      <c r="CM21" s="32" t="s">
        <v>160</v>
      </c>
      <c r="CN21" s="32" t="s">
        <v>160</v>
      </c>
      <c r="CO21" s="32" t="s">
        <v>160</v>
      </c>
      <c r="CP21" s="32" t="s">
        <v>160</v>
      </c>
      <c r="CQ21" s="32">
        <v>0.0</v>
      </c>
      <c r="CR21" s="32">
        <v>0.0</v>
      </c>
      <c r="CS21" s="32">
        <v>0.0</v>
      </c>
      <c r="CT21" s="34">
        <v>6162.55</v>
      </c>
      <c r="CU21" s="34">
        <v>6162.55</v>
      </c>
    </row>
    <row r="22">
      <c r="A22" s="32">
        <v>21.0</v>
      </c>
      <c r="D22" s="32" t="s">
        <v>163</v>
      </c>
      <c r="E22" s="33">
        <v>45565.0</v>
      </c>
      <c r="F22" s="32" t="s">
        <v>45</v>
      </c>
      <c r="G22" s="32">
        <v>15705.0</v>
      </c>
      <c r="H22" s="32">
        <v>21885.0</v>
      </c>
      <c r="I22" s="32">
        <v>1.0</v>
      </c>
      <c r="J22" s="32" t="s">
        <v>160</v>
      </c>
      <c r="K22" s="32" t="s">
        <v>160</v>
      </c>
      <c r="L22" s="32">
        <v>1.0</v>
      </c>
      <c r="M22" s="32">
        <v>0.0</v>
      </c>
      <c r="N22" s="32">
        <v>0.0</v>
      </c>
      <c r="O22" s="32" t="s">
        <v>160</v>
      </c>
      <c r="P22" s="32">
        <v>0.0</v>
      </c>
      <c r="Q22" s="32" t="s">
        <v>160</v>
      </c>
      <c r="R22" s="32" t="s">
        <v>160</v>
      </c>
      <c r="S22" s="34">
        <v>4500.0</v>
      </c>
      <c r="T22" s="32">
        <v>450.0</v>
      </c>
      <c r="U22" s="32">
        <v>225.0</v>
      </c>
      <c r="V22" s="32">
        <v>675.0</v>
      </c>
      <c r="W22" s="32" t="s">
        <v>160</v>
      </c>
      <c r="X22" s="32" t="s">
        <v>160</v>
      </c>
      <c r="Y22" s="32" t="s">
        <v>160</v>
      </c>
      <c r="Z22" s="32" t="s">
        <v>160</v>
      </c>
      <c r="AA22" s="32" t="s">
        <v>160</v>
      </c>
      <c r="AB22" s="32" t="s">
        <v>160</v>
      </c>
      <c r="AC22" s="32">
        <v>267.75</v>
      </c>
      <c r="AD22" s="32">
        <v>0.0</v>
      </c>
      <c r="AE22" s="32" t="s">
        <v>160</v>
      </c>
      <c r="AF22" s="32" t="s">
        <v>160</v>
      </c>
      <c r="AG22" s="32">
        <v>74.72</v>
      </c>
      <c r="AH22" s="34">
        <v>1017.47</v>
      </c>
      <c r="AI22" s="34">
        <v>3483.53</v>
      </c>
      <c r="AJ22" s="32" t="s">
        <v>160</v>
      </c>
      <c r="AK22" s="32" t="s">
        <v>160</v>
      </c>
      <c r="AL22" s="32" t="s">
        <v>160</v>
      </c>
      <c r="AM22" s="32" t="s">
        <v>160</v>
      </c>
      <c r="AN22" s="32" t="s">
        <v>160</v>
      </c>
      <c r="AO22" s="32" t="s">
        <v>160</v>
      </c>
      <c r="AP22" s="32" t="s">
        <v>160</v>
      </c>
      <c r="AQ22" s="32" t="s">
        <v>160</v>
      </c>
      <c r="AR22" s="32" t="s">
        <v>160</v>
      </c>
      <c r="AS22" s="32" t="s">
        <v>160</v>
      </c>
      <c r="AT22" s="32" t="s">
        <v>160</v>
      </c>
      <c r="AU22" s="32" t="s">
        <v>160</v>
      </c>
      <c r="AV22" s="32" t="s">
        <v>160</v>
      </c>
      <c r="AW22" s="32" t="s">
        <v>160</v>
      </c>
      <c r="AX22" s="32" t="s">
        <v>160</v>
      </c>
      <c r="AY22" s="32" t="s">
        <v>160</v>
      </c>
      <c r="AZ22" s="32" t="s">
        <v>160</v>
      </c>
      <c r="BA22" s="32">
        <v>45.0</v>
      </c>
      <c r="BB22" s="34">
        <v>4456.0</v>
      </c>
      <c r="BC22" s="34">
        <v>4501.0</v>
      </c>
      <c r="BD22" s="34">
        <v>4501.0</v>
      </c>
      <c r="BE22" s="32">
        <v>0.0</v>
      </c>
      <c r="BF22" s="34">
        <v>4501.0</v>
      </c>
      <c r="BG22" s="32" t="s">
        <v>160</v>
      </c>
      <c r="BH22" s="32" t="s">
        <v>160</v>
      </c>
      <c r="BI22" s="32">
        <v>0.0</v>
      </c>
      <c r="BJ22" s="32">
        <v>267.75</v>
      </c>
      <c r="BK22" s="32">
        <v>0.0</v>
      </c>
      <c r="BL22" s="32">
        <v>0.0</v>
      </c>
      <c r="BM22" s="32" t="s">
        <v>160</v>
      </c>
      <c r="BN22" s="32" t="s">
        <v>160</v>
      </c>
      <c r="BO22" s="32" t="s">
        <v>160</v>
      </c>
      <c r="BP22" s="32" t="s">
        <v>160</v>
      </c>
      <c r="BQ22" s="32" t="s">
        <v>160</v>
      </c>
      <c r="BR22" s="32" t="s">
        <v>160</v>
      </c>
      <c r="BS22" s="32" t="s">
        <v>160</v>
      </c>
      <c r="BT22" s="32" t="s">
        <v>160</v>
      </c>
      <c r="BU22" s="32" t="s">
        <v>160</v>
      </c>
      <c r="BV22" s="32" t="s">
        <v>160</v>
      </c>
      <c r="BW22" s="32" t="s">
        <v>160</v>
      </c>
      <c r="BX22" s="32" t="s">
        <v>160</v>
      </c>
      <c r="BY22" s="32">
        <v>0.0</v>
      </c>
      <c r="BZ22" s="34">
        <v>4501.0</v>
      </c>
      <c r="CA22" s="32">
        <v>0.0</v>
      </c>
      <c r="CB22" s="32">
        <v>74.72</v>
      </c>
      <c r="CC22" s="32">
        <v>0.0</v>
      </c>
      <c r="CD22" s="32" t="s">
        <v>160</v>
      </c>
      <c r="CE22" s="32">
        <v>44.99</v>
      </c>
      <c r="CF22" s="32" t="s">
        <v>160</v>
      </c>
      <c r="CG22" s="32">
        <v>267.75</v>
      </c>
      <c r="CH22" s="32">
        <v>0.0</v>
      </c>
      <c r="CI22" s="32">
        <v>267.75</v>
      </c>
      <c r="CJ22" s="32">
        <v>0.0</v>
      </c>
      <c r="CK22" s="32">
        <v>535.5</v>
      </c>
      <c r="CL22" s="32" t="s">
        <v>160</v>
      </c>
      <c r="CM22" s="32" t="s">
        <v>160</v>
      </c>
      <c r="CN22" s="32" t="s">
        <v>160</v>
      </c>
      <c r="CO22" s="32" t="s">
        <v>160</v>
      </c>
      <c r="CP22" s="32" t="s">
        <v>160</v>
      </c>
      <c r="CQ22" s="32">
        <v>74.72</v>
      </c>
      <c r="CR22" s="32">
        <v>104.61</v>
      </c>
      <c r="CS22" s="32">
        <v>179.33</v>
      </c>
      <c r="CT22" s="32">
        <v>675.0</v>
      </c>
      <c r="CU22" s="34">
        <v>1389.83</v>
      </c>
    </row>
    <row r="23">
      <c r="A23" s="32">
        <v>22.0</v>
      </c>
      <c r="D23" s="32" t="s">
        <v>159</v>
      </c>
      <c r="E23" s="33">
        <v>45292.0</v>
      </c>
      <c r="F23" s="32" t="s">
        <v>50</v>
      </c>
      <c r="G23" s="32">
        <v>15705.0</v>
      </c>
      <c r="H23" s="32">
        <v>12580.0</v>
      </c>
      <c r="I23" s="32">
        <v>67.31</v>
      </c>
      <c r="J23" s="32" t="s">
        <v>160</v>
      </c>
      <c r="K23" s="32" t="s">
        <v>160</v>
      </c>
      <c r="L23" s="32">
        <v>67.31</v>
      </c>
      <c r="M23" s="32">
        <v>0.0</v>
      </c>
      <c r="N23" s="32">
        <v>0.0</v>
      </c>
      <c r="O23" s="32" t="s">
        <v>160</v>
      </c>
      <c r="P23" s="32">
        <v>0.0</v>
      </c>
      <c r="Q23" s="32" t="s">
        <v>160</v>
      </c>
      <c r="R23" s="32" t="s">
        <v>160</v>
      </c>
      <c r="S23" s="34">
        <v>1000.0</v>
      </c>
      <c r="T23" s="32">
        <v>100.0</v>
      </c>
      <c r="U23" s="32">
        <v>50.0</v>
      </c>
      <c r="V23" s="32">
        <v>150.0</v>
      </c>
      <c r="W23" s="32" t="s">
        <v>160</v>
      </c>
      <c r="X23" s="32" t="s">
        <v>160</v>
      </c>
      <c r="Y23" s="32" t="s">
        <v>160</v>
      </c>
      <c r="Z23" s="32" t="s">
        <v>160</v>
      </c>
      <c r="AA23" s="32" t="s">
        <v>160</v>
      </c>
      <c r="AB23" s="32" t="s">
        <v>160</v>
      </c>
      <c r="AC23" s="32">
        <v>59.51</v>
      </c>
      <c r="AD23" s="32">
        <v>0.0</v>
      </c>
      <c r="AE23" s="32" t="s">
        <v>160</v>
      </c>
      <c r="AF23" s="32" t="s">
        <v>160</v>
      </c>
      <c r="AG23" s="32">
        <v>17.72</v>
      </c>
      <c r="AH23" s="32">
        <v>227.23</v>
      </c>
      <c r="AI23" s="32">
        <v>840.08</v>
      </c>
      <c r="AJ23" s="32" t="s">
        <v>160</v>
      </c>
      <c r="AK23" s="32" t="s">
        <v>160</v>
      </c>
      <c r="AL23" s="32" t="s">
        <v>160</v>
      </c>
      <c r="AM23" s="32" t="s">
        <v>160</v>
      </c>
      <c r="AN23" s="32" t="s">
        <v>160</v>
      </c>
      <c r="AO23" s="32" t="s">
        <v>160</v>
      </c>
      <c r="AP23" s="32" t="s">
        <v>160</v>
      </c>
      <c r="AQ23" s="32" t="s">
        <v>160</v>
      </c>
      <c r="AR23" s="32" t="s">
        <v>160</v>
      </c>
      <c r="AS23" s="32" t="s">
        <v>160</v>
      </c>
      <c r="AT23" s="32" t="s">
        <v>160</v>
      </c>
      <c r="AU23" s="32" t="s">
        <v>160</v>
      </c>
      <c r="AV23" s="32" t="s">
        <v>160</v>
      </c>
      <c r="AW23" s="32" t="s">
        <v>160</v>
      </c>
      <c r="AX23" s="32" t="s">
        <v>160</v>
      </c>
      <c r="AY23" s="32" t="s">
        <v>160</v>
      </c>
      <c r="AZ23" s="32" t="s">
        <v>160</v>
      </c>
      <c r="BA23" s="32">
        <v>10.0</v>
      </c>
      <c r="BB23" s="34">
        <v>1057.31</v>
      </c>
      <c r="BC23" s="34">
        <v>1067.31</v>
      </c>
      <c r="BD23" s="34">
        <v>1067.31</v>
      </c>
      <c r="BE23" s="32">
        <v>0.0</v>
      </c>
      <c r="BF23" s="34">
        <v>1067.31</v>
      </c>
      <c r="BG23" s="32" t="s">
        <v>160</v>
      </c>
      <c r="BH23" s="32" t="s">
        <v>160</v>
      </c>
      <c r="BI23" s="32">
        <v>0.0</v>
      </c>
      <c r="BJ23" s="32">
        <v>59.51</v>
      </c>
      <c r="BK23" s="32">
        <v>0.0</v>
      </c>
      <c r="BL23" s="32">
        <v>0.0</v>
      </c>
      <c r="BM23" s="32" t="s">
        <v>160</v>
      </c>
      <c r="BN23" s="32" t="s">
        <v>160</v>
      </c>
      <c r="BO23" s="32" t="s">
        <v>160</v>
      </c>
      <c r="BP23" s="32" t="s">
        <v>160</v>
      </c>
      <c r="BQ23" s="32" t="s">
        <v>160</v>
      </c>
      <c r="BR23" s="32" t="s">
        <v>160</v>
      </c>
      <c r="BS23" s="32" t="s">
        <v>160</v>
      </c>
      <c r="BT23" s="32" t="s">
        <v>160</v>
      </c>
      <c r="BU23" s="32" t="s">
        <v>160</v>
      </c>
      <c r="BV23" s="32" t="s">
        <v>160</v>
      </c>
      <c r="BW23" s="32" t="s">
        <v>160</v>
      </c>
      <c r="BX23" s="32" t="s">
        <v>160</v>
      </c>
      <c r="BY23" s="32">
        <v>0.0</v>
      </c>
      <c r="BZ23" s="34">
        <v>1067.31</v>
      </c>
      <c r="CA23" s="32">
        <v>0.0</v>
      </c>
      <c r="CB23" s="32">
        <v>17.72</v>
      </c>
      <c r="CC23" s="32">
        <v>0.0</v>
      </c>
      <c r="CD23" s="32" t="s">
        <v>160</v>
      </c>
      <c r="CE23" s="32">
        <v>9.37</v>
      </c>
      <c r="CF23" s="32" t="s">
        <v>160</v>
      </c>
      <c r="CG23" s="32">
        <v>59.51</v>
      </c>
      <c r="CH23" s="32">
        <v>0.0</v>
      </c>
      <c r="CI23" s="32">
        <v>59.51</v>
      </c>
      <c r="CJ23" s="32">
        <v>0.0</v>
      </c>
      <c r="CK23" s="32">
        <v>119.02</v>
      </c>
      <c r="CL23" s="32" t="s">
        <v>160</v>
      </c>
      <c r="CM23" s="32" t="s">
        <v>160</v>
      </c>
      <c r="CN23" s="32" t="s">
        <v>160</v>
      </c>
      <c r="CO23" s="32" t="s">
        <v>160</v>
      </c>
      <c r="CP23" s="32" t="s">
        <v>160</v>
      </c>
      <c r="CQ23" s="32">
        <v>17.72</v>
      </c>
      <c r="CR23" s="32">
        <v>24.81</v>
      </c>
      <c r="CS23" s="32">
        <v>42.53</v>
      </c>
      <c r="CT23" s="32">
        <v>150.0</v>
      </c>
      <c r="CU23" s="32">
        <v>311.55</v>
      </c>
    </row>
    <row r="24">
      <c r="A24" s="32">
        <v>23.0</v>
      </c>
      <c r="D24" s="32" t="s">
        <v>159</v>
      </c>
      <c r="E24" s="33">
        <v>45292.0</v>
      </c>
      <c r="F24" s="32" t="s">
        <v>50</v>
      </c>
      <c r="G24" s="32">
        <v>15705.0</v>
      </c>
      <c r="H24" s="32">
        <v>12580.0</v>
      </c>
      <c r="I24" s="32">
        <v>77.31</v>
      </c>
      <c r="J24" s="32" t="s">
        <v>160</v>
      </c>
      <c r="K24" s="32" t="s">
        <v>160</v>
      </c>
      <c r="L24" s="32">
        <v>77.31</v>
      </c>
      <c r="M24" s="32">
        <v>0.0</v>
      </c>
      <c r="N24" s="32">
        <v>0.0</v>
      </c>
      <c r="O24" s="32" t="s">
        <v>160</v>
      </c>
      <c r="P24" s="32">
        <v>0.0</v>
      </c>
      <c r="Q24" s="32" t="s">
        <v>160</v>
      </c>
      <c r="R24" s="32" t="s">
        <v>160</v>
      </c>
      <c r="S24" s="34">
        <v>1000.0</v>
      </c>
      <c r="T24" s="32">
        <v>100.0</v>
      </c>
      <c r="U24" s="32">
        <v>50.0</v>
      </c>
      <c r="V24" s="32">
        <v>150.0</v>
      </c>
      <c r="W24" s="32" t="s">
        <v>160</v>
      </c>
      <c r="X24" s="32" t="s">
        <v>160</v>
      </c>
      <c r="Y24" s="32" t="s">
        <v>160</v>
      </c>
      <c r="Z24" s="32" t="s">
        <v>160</v>
      </c>
      <c r="AA24" s="32" t="s">
        <v>160</v>
      </c>
      <c r="AB24" s="32" t="s">
        <v>160</v>
      </c>
      <c r="AC24" s="32">
        <v>60.1</v>
      </c>
      <c r="AD24" s="32">
        <v>0.0</v>
      </c>
      <c r="AE24" s="32" t="s">
        <v>160</v>
      </c>
      <c r="AF24" s="32" t="s">
        <v>160</v>
      </c>
      <c r="AG24" s="32">
        <v>17.88</v>
      </c>
      <c r="AH24" s="32">
        <v>227.98</v>
      </c>
      <c r="AI24" s="32">
        <v>849.33</v>
      </c>
      <c r="AJ24" s="32" t="s">
        <v>160</v>
      </c>
      <c r="AK24" s="32" t="s">
        <v>160</v>
      </c>
      <c r="AL24" s="32" t="s">
        <v>160</v>
      </c>
      <c r="AM24" s="32" t="s">
        <v>160</v>
      </c>
      <c r="AN24" s="32" t="s">
        <v>160</v>
      </c>
      <c r="AO24" s="32" t="s">
        <v>160</v>
      </c>
      <c r="AP24" s="32" t="s">
        <v>160</v>
      </c>
      <c r="AQ24" s="32" t="s">
        <v>160</v>
      </c>
      <c r="AR24" s="32" t="s">
        <v>160</v>
      </c>
      <c r="AS24" s="32" t="s">
        <v>160</v>
      </c>
      <c r="AT24" s="32" t="s">
        <v>160</v>
      </c>
      <c r="AU24" s="32" t="s">
        <v>160</v>
      </c>
      <c r="AV24" s="32" t="s">
        <v>160</v>
      </c>
      <c r="AW24" s="32" t="s">
        <v>160</v>
      </c>
      <c r="AX24" s="32" t="s">
        <v>160</v>
      </c>
      <c r="AY24" s="32" t="s">
        <v>160</v>
      </c>
      <c r="AZ24" s="32" t="s">
        <v>160</v>
      </c>
      <c r="BA24" s="32">
        <v>10.1</v>
      </c>
      <c r="BB24" s="34">
        <v>1067.21</v>
      </c>
      <c r="BC24" s="34">
        <v>1077.31</v>
      </c>
      <c r="BD24" s="34">
        <v>1077.31</v>
      </c>
      <c r="BE24" s="32">
        <v>0.0</v>
      </c>
      <c r="BF24" s="34">
        <v>1077.31</v>
      </c>
      <c r="BG24" s="32" t="s">
        <v>160</v>
      </c>
      <c r="BH24" s="32" t="s">
        <v>160</v>
      </c>
      <c r="BI24" s="32">
        <v>0.0</v>
      </c>
      <c r="BJ24" s="32">
        <v>60.1</v>
      </c>
      <c r="BK24" s="32">
        <v>0.0</v>
      </c>
      <c r="BL24" s="32">
        <v>0.0</v>
      </c>
      <c r="BM24" s="32" t="s">
        <v>160</v>
      </c>
      <c r="BN24" s="32" t="s">
        <v>160</v>
      </c>
      <c r="BO24" s="32" t="s">
        <v>160</v>
      </c>
      <c r="BP24" s="32" t="s">
        <v>160</v>
      </c>
      <c r="BQ24" s="32" t="s">
        <v>160</v>
      </c>
      <c r="BR24" s="32" t="s">
        <v>160</v>
      </c>
      <c r="BS24" s="32" t="s">
        <v>160</v>
      </c>
      <c r="BT24" s="32" t="s">
        <v>160</v>
      </c>
      <c r="BU24" s="32" t="s">
        <v>160</v>
      </c>
      <c r="BV24" s="32" t="s">
        <v>160</v>
      </c>
      <c r="BW24" s="32" t="s">
        <v>160</v>
      </c>
      <c r="BX24" s="32" t="s">
        <v>160</v>
      </c>
      <c r="BY24" s="32">
        <v>0.0</v>
      </c>
      <c r="BZ24" s="34">
        <v>1077.31</v>
      </c>
      <c r="CA24" s="32">
        <v>0.0</v>
      </c>
      <c r="CB24" s="32">
        <v>17.88</v>
      </c>
      <c r="CC24" s="32">
        <v>0.0</v>
      </c>
      <c r="CD24" s="32" t="s">
        <v>160</v>
      </c>
      <c r="CE24" s="32">
        <v>9.38</v>
      </c>
      <c r="CF24" s="32" t="s">
        <v>160</v>
      </c>
      <c r="CG24" s="32">
        <v>60.1</v>
      </c>
      <c r="CH24" s="32">
        <v>0.0</v>
      </c>
      <c r="CI24" s="32">
        <v>60.1</v>
      </c>
      <c r="CJ24" s="32">
        <v>0.0</v>
      </c>
      <c r="CK24" s="32">
        <v>120.2</v>
      </c>
      <c r="CL24" s="32" t="s">
        <v>160</v>
      </c>
      <c r="CM24" s="32" t="s">
        <v>160</v>
      </c>
      <c r="CN24" s="32" t="s">
        <v>160</v>
      </c>
      <c r="CO24" s="32" t="s">
        <v>160</v>
      </c>
      <c r="CP24" s="32" t="s">
        <v>160</v>
      </c>
      <c r="CQ24" s="32">
        <v>17.88</v>
      </c>
      <c r="CR24" s="32">
        <v>25.03</v>
      </c>
      <c r="CS24" s="32">
        <v>42.91</v>
      </c>
      <c r="CT24" s="32">
        <v>150.0</v>
      </c>
      <c r="CU24" s="32">
        <v>313.11</v>
      </c>
    </row>
    <row r="25">
      <c r="A25" s="32">
        <v>24.0</v>
      </c>
      <c r="D25" s="32" t="s">
        <v>161</v>
      </c>
      <c r="E25" s="33">
        <v>45456.0</v>
      </c>
      <c r="F25" s="32" t="s">
        <v>53</v>
      </c>
      <c r="G25" s="32">
        <v>15705.0</v>
      </c>
      <c r="H25" s="32">
        <v>15780.0</v>
      </c>
      <c r="I25" s="34">
        <v>1600.0</v>
      </c>
      <c r="J25" s="32" t="s">
        <v>160</v>
      </c>
      <c r="K25" s="32">
        <v>96.0</v>
      </c>
      <c r="L25" s="34">
        <v>1696.0</v>
      </c>
      <c r="M25" s="32">
        <v>137.37</v>
      </c>
      <c r="N25" s="32">
        <v>104.55</v>
      </c>
      <c r="O25" s="32" t="s">
        <v>160</v>
      </c>
      <c r="P25" s="32">
        <v>241.92</v>
      </c>
      <c r="Q25" s="32" t="s">
        <v>160</v>
      </c>
      <c r="R25" s="32" t="s">
        <v>160</v>
      </c>
      <c r="S25" s="32" t="s">
        <v>160</v>
      </c>
      <c r="T25" s="32" t="s">
        <v>160</v>
      </c>
      <c r="U25" s="32" t="s">
        <v>160</v>
      </c>
      <c r="V25" s="32" t="s">
        <v>160</v>
      </c>
      <c r="W25" s="32" t="s">
        <v>160</v>
      </c>
      <c r="X25" s="32" t="s">
        <v>160</v>
      </c>
      <c r="Y25" s="32" t="s">
        <v>160</v>
      </c>
      <c r="Z25" s="32" t="s">
        <v>160</v>
      </c>
      <c r="AA25" s="32" t="s">
        <v>160</v>
      </c>
      <c r="AB25" s="32" t="s">
        <v>160</v>
      </c>
      <c r="AC25" s="32">
        <v>92.9</v>
      </c>
      <c r="AD25" s="32">
        <v>0.0</v>
      </c>
      <c r="AE25" s="32" t="s">
        <v>160</v>
      </c>
      <c r="AF25" s="32" t="s">
        <v>160</v>
      </c>
      <c r="AG25" s="32">
        <v>28.15</v>
      </c>
      <c r="AH25" s="32">
        <v>362.97</v>
      </c>
      <c r="AI25" s="34">
        <v>1333.03</v>
      </c>
      <c r="AJ25" s="32" t="s">
        <v>160</v>
      </c>
      <c r="AK25" s="32" t="s">
        <v>160</v>
      </c>
      <c r="AL25" s="32" t="s">
        <v>160</v>
      </c>
      <c r="AM25" s="32" t="s">
        <v>160</v>
      </c>
      <c r="AN25" s="32" t="s">
        <v>160</v>
      </c>
      <c r="AO25" s="32" t="s">
        <v>160</v>
      </c>
      <c r="AP25" s="32" t="s">
        <v>160</v>
      </c>
      <c r="AQ25" s="32" t="s">
        <v>160</v>
      </c>
      <c r="AR25" s="32" t="s">
        <v>160</v>
      </c>
      <c r="AS25" s="32" t="s">
        <v>160</v>
      </c>
      <c r="AT25" s="32" t="s">
        <v>160</v>
      </c>
      <c r="AU25" s="32" t="s">
        <v>160</v>
      </c>
      <c r="AV25" s="32" t="s">
        <v>160</v>
      </c>
      <c r="AW25" s="32" t="s">
        <v>160</v>
      </c>
      <c r="AX25" s="32" t="s">
        <v>160</v>
      </c>
      <c r="AY25" s="32" t="s">
        <v>160</v>
      </c>
      <c r="AZ25" s="32" t="s">
        <v>160</v>
      </c>
      <c r="BA25" s="32">
        <v>15.61</v>
      </c>
      <c r="BB25" s="34">
        <v>1680.39</v>
      </c>
      <c r="BC25" s="34">
        <v>1696.0</v>
      </c>
      <c r="BD25" s="34">
        <v>1696.0</v>
      </c>
      <c r="BE25" s="34">
        <v>17600.0</v>
      </c>
      <c r="BF25" s="34">
        <v>19296.0</v>
      </c>
      <c r="BG25" s="32" t="s">
        <v>160</v>
      </c>
      <c r="BH25" s="32" t="s">
        <v>160</v>
      </c>
      <c r="BI25" s="34">
        <v>1003.15</v>
      </c>
      <c r="BJ25" s="34">
        <v>1096.05</v>
      </c>
      <c r="BK25" s="32">
        <v>0.0</v>
      </c>
      <c r="BL25" s="32">
        <v>0.0</v>
      </c>
      <c r="BM25" s="32" t="s">
        <v>160</v>
      </c>
      <c r="BN25" s="32" t="s">
        <v>160</v>
      </c>
      <c r="BO25" s="32" t="s">
        <v>160</v>
      </c>
      <c r="BP25" s="32" t="s">
        <v>160</v>
      </c>
      <c r="BQ25" s="32" t="s">
        <v>160</v>
      </c>
      <c r="BR25" s="32" t="s">
        <v>160</v>
      </c>
      <c r="BS25" s="32" t="s">
        <v>160</v>
      </c>
      <c r="BT25" s="32" t="s">
        <v>160</v>
      </c>
      <c r="BU25" s="32" t="s">
        <v>160</v>
      </c>
      <c r="BV25" s="32" t="s">
        <v>160</v>
      </c>
      <c r="BW25" s="32" t="s">
        <v>160</v>
      </c>
      <c r="BX25" s="32" t="s">
        <v>160</v>
      </c>
      <c r="BY25" s="34">
        <v>17600.0</v>
      </c>
      <c r="BZ25" s="34">
        <v>19296.0</v>
      </c>
      <c r="CA25" s="32">
        <v>292.16</v>
      </c>
      <c r="CB25" s="32">
        <v>320.31</v>
      </c>
      <c r="CC25" s="32">
        <v>0.0</v>
      </c>
      <c r="CD25" s="32" t="s">
        <v>160</v>
      </c>
      <c r="CE25" s="32">
        <v>0.0</v>
      </c>
      <c r="CF25" s="32" t="s">
        <v>160</v>
      </c>
      <c r="CG25" s="32">
        <v>92.9</v>
      </c>
      <c r="CH25" s="32">
        <v>0.0</v>
      </c>
      <c r="CI25" s="32">
        <v>92.9</v>
      </c>
      <c r="CJ25" s="32">
        <v>0.0</v>
      </c>
      <c r="CK25" s="32">
        <v>185.8</v>
      </c>
      <c r="CL25" s="32" t="s">
        <v>160</v>
      </c>
      <c r="CM25" s="32" t="s">
        <v>160</v>
      </c>
      <c r="CN25" s="32" t="s">
        <v>160</v>
      </c>
      <c r="CO25" s="32" t="s">
        <v>160</v>
      </c>
      <c r="CP25" s="32" t="s">
        <v>160</v>
      </c>
      <c r="CQ25" s="32">
        <v>28.15</v>
      </c>
      <c r="CR25" s="32">
        <v>39.41</v>
      </c>
      <c r="CS25" s="32">
        <v>67.56</v>
      </c>
      <c r="CT25" s="32">
        <v>241.92</v>
      </c>
      <c r="CU25" s="32">
        <v>495.28</v>
      </c>
    </row>
    <row r="26">
      <c r="A26" s="32">
        <v>25.0</v>
      </c>
      <c r="D26" s="32" t="s">
        <v>159</v>
      </c>
      <c r="E26" s="33">
        <v>45456.0</v>
      </c>
      <c r="F26" s="32" t="s">
        <v>71</v>
      </c>
      <c r="G26" s="32">
        <v>15705.0</v>
      </c>
      <c r="H26" s="32" t="s">
        <v>160</v>
      </c>
      <c r="I26" s="34">
        <v>10000.0</v>
      </c>
      <c r="J26" s="32" t="s">
        <v>160</v>
      </c>
      <c r="K26" s="32" t="s">
        <v>160</v>
      </c>
      <c r="L26" s="34">
        <v>10000.0</v>
      </c>
      <c r="M26" s="34">
        <v>2312.69</v>
      </c>
      <c r="N26" s="32">
        <v>0.0</v>
      </c>
      <c r="O26" s="32" t="s">
        <v>160</v>
      </c>
      <c r="P26" s="34">
        <v>2312.69</v>
      </c>
      <c r="Q26" s="32" t="s">
        <v>160</v>
      </c>
      <c r="R26" s="32" t="s">
        <v>160</v>
      </c>
      <c r="S26" s="34">
        <v>1000.0</v>
      </c>
      <c r="T26" s="32">
        <v>275.55</v>
      </c>
      <c r="U26" s="32">
        <v>0.0</v>
      </c>
      <c r="V26" s="32">
        <v>275.55</v>
      </c>
      <c r="W26" s="32" t="s">
        <v>160</v>
      </c>
      <c r="X26" s="32" t="s">
        <v>160</v>
      </c>
      <c r="Y26" s="32" t="s">
        <v>160</v>
      </c>
      <c r="Z26" s="32" t="s">
        <v>160</v>
      </c>
      <c r="AA26" s="32" t="s">
        <v>160</v>
      </c>
      <c r="AB26" s="32" t="s">
        <v>160</v>
      </c>
      <c r="AC26" s="32" t="s">
        <v>160</v>
      </c>
      <c r="AD26" s="32" t="s">
        <v>160</v>
      </c>
      <c r="AE26" s="32">
        <v>0.0</v>
      </c>
      <c r="AF26" s="32">
        <v>0.0</v>
      </c>
      <c r="AG26" s="32">
        <v>0.0</v>
      </c>
      <c r="AH26" s="34">
        <v>2588.24</v>
      </c>
      <c r="AI26" s="34">
        <v>8411.76</v>
      </c>
      <c r="AJ26" s="32" t="s">
        <v>160</v>
      </c>
      <c r="AK26" s="32" t="s">
        <v>160</v>
      </c>
      <c r="AL26" s="32" t="s">
        <v>160</v>
      </c>
      <c r="AM26" s="32" t="s">
        <v>160</v>
      </c>
      <c r="AN26" s="32" t="s">
        <v>160</v>
      </c>
      <c r="AO26" s="32" t="s">
        <v>160</v>
      </c>
      <c r="AP26" s="32" t="s">
        <v>160</v>
      </c>
      <c r="AQ26" s="32" t="s">
        <v>160</v>
      </c>
      <c r="AR26" s="32" t="s">
        <v>160</v>
      </c>
      <c r="AS26" s="32" t="s">
        <v>160</v>
      </c>
      <c r="AT26" s="32" t="s">
        <v>160</v>
      </c>
      <c r="AU26" s="32" t="s">
        <v>160</v>
      </c>
      <c r="AV26" s="32" t="s">
        <v>160</v>
      </c>
      <c r="AW26" s="32" t="s">
        <v>160</v>
      </c>
      <c r="AX26" s="32" t="s">
        <v>160</v>
      </c>
      <c r="AY26" s="32" t="s">
        <v>160</v>
      </c>
      <c r="AZ26" s="32" t="s">
        <v>160</v>
      </c>
      <c r="BA26" s="32">
        <v>0.0</v>
      </c>
      <c r="BB26" s="34">
        <v>11000.0</v>
      </c>
      <c r="BC26" s="32">
        <v>0.0</v>
      </c>
      <c r="BD26" s="32">
        <v>0.0</v>
      </c>
      <c r="BE26" s="34">
        <v>73200.0</v>
      </c>
      <c r="BF26" s="32" t="s">
        <v>165</v>
      </c>
      <c r="BG26" s="32" t="s">
        <v>160</v>
      </c>
      <c r="BH26" s="32" t="s">
        <v>160</v>
      </c>
      <c r="BI26" s="32" t="s">
        <v>160</v>
      </c>
      <c r="BJ26" s="32" t="s">
        <v>160</v>
      </c>
      <c r="BK26" s="32" t="s">
        <v>160</v>
      </c>
      <c r="BL26" s="32" t="s">
        <v>160</v>
      </c>
      <c r="BM26" s="34">
        <v>4160.0</v>
      </c>
      <c r="BN26" s="32" t="s">
        <v>171</v>
      </c>
      <c r="BO26" s="32">
        <v>188.0</v>
      </c>
      <c r="BP26" s="32" t="s">
        <v>167</v>
      </c>
      <c r="BQ26" s="32" t="s">
        <v>160</v>
      </c>
      <c r="BR26" s="32" t="s">
        <v>160</v>
      </c>
      <c r="BS26" s="32" t="s">
        <v>160</v>
      </c>
      <c r="BT26" s="32" t="s">
        <v>160</v>
      </c>
      <c r="BU26" s="32" t="s">
        <v>160</v>
      </c>
      <c r="BV26" s="32" t="s">
        <v>160</v>
      </c>
      <c r="BW26" s="32" t="s">
        <v>160</v>
      </c>
      <c r="BX26" s="32" t="s">
        <v>160</v>
      </c>
      <c r="BY26" s="34">
        <v>63200.0</v>
      </c>
      <c r="BZ26" s="32" t="s">
        <v>168</v>
      </c>
      <c r="CA26" s="32">
        <v>834.24</v>
      </c>
      <c r="CB26" s="32" t="s">
        <v>172</v>
      </c>
      <c r="CC26" s="32" t="s">
        <v>160</v>
      </c>
      <c r="CD26" s="32">
        <v>0.0</v>
      </c>
      <c r="CE26" s="32" t="s">
        <v>160</v>
      </c>
      <c r="CF26" s="32">
        <v>0.0</v>
      </c>
      <c r="CG26" s="32" t="s">
        <v>160</v>
      </c>
      <c r="CH26" s="32" t="s">
        <v>160</v>
      </c>
      <c r="CI26" s="32" t="s">
        <v>160</v>
      </c>
      <c r="CJ26" s="32" t="s">
        <v>160</v>
      </c>
      <c r="CK26" s="32" t="s">
        <v>160</v>
      </c>
      <c r="CL26" s="32">
        <v>0.0</v>
      </c>
      <c r="CM26" s="32">
        <v>0.0</v>
      </c>
      <c r="CN26" s="32">
        <v>0.0</v>
      </c>
      <c r="CO26" s="32">
        <v>0.0</v>
      </c>
      <c r="CP26" s="32">
        <v>0.0</v>
      </c>
      <c r="CQ26" s="32">
        <v>0.0</v>
      </c>
      <c r="CR26" s="32">
        <v>0.0</v>
      </c>
      <c r="CS26" s="32">
        <v>0.0</v>
      </c>
      <c r="CT26" s="34">
        <v>2588.24</v>
      </c>
      <c r="CU26" s="34">
        <v>2588.24</v>
      </c>
    </row>
    <row r="27">
      <c r="A27" s="32">
        <v>26.0</v>
      </c>
      <c r="D27" s="32" t="s">
        <v>161</v>
      </c>
      <c r="E27" s="33">
        <v>45456.0</v>
      </c>
      <c r="F27" s="32" t="s">
        <v>71</v>
      </c>
      <c r="G27" s="32">
        <v>15705.0</v>
      </c>
      <c r="H27" s="32" t="s">
        <v>160</v>
      </c>
      <c r="I27" s="34">
        <v>1000.0</v>
      </c>
      <c r="J27" s="32" t="s">
        <v>160</v>
      </c>
      <c r="K27" s="32" t="s">
        <v>160</v>
      </c>
      <c r="L27" s="34">
        <v>1000.0</v>
      </c>
      <c r="M27" s="32">
        <v>27.16</v>
      </c>
      <c r="N27" s="32">
        <v>0.0</v>
      </c>
      <c r="O27" s="32" t="s">
        <v>160</v>
      </c>
      <c r="P27" s="32">
        <v>27.16</v>
      </c>
      <c r="Q27" s="32">
        <v>50.0</v>
      </c>
      <c r="R27" s="32" t="s">
        <v>160</v>
      </c>
      <c r="S27" s="32">
        <v>500.0</v>
      </c>
      <c r="T27" s="32">
        <v>57.54</v>
      </c>
      <c r="U27" s="32">
        <v>0.0</v>
      </c>
      <c r="V27" s="32">
        <v>57.54</v>
      </c>
      <c r="W27" s="32">
        <v>0.0</v>
      </c>
      <c r="X27" s="32" t="s">
        <v>160</v>
      </c>
      <c r="Y27" s="32" t="s">
        <v>160</v>
      </c>
      <c r="Z27" s="32" t="s">
        <v>160</v>
      </c>
      <c r="AA27" s="32" t="s">
        <v>160</v>
      </c>
      <c r="AB27" s="32" t="s">
        <v>160</v>
      </c>
      <c r="AC27" s="32" t="s">
        <v>160</v>
      </c>
      <c r="AD27" s="32" t="s">
        <v>160</v>
      </c>
      <c r="AE27" s="32">
        <v>87.38</v>
      </c>
      <c r="AF27" s="32">
        <v>0.0</v>
      </c>
      <c r="AG27" s="32">
        <v>19.8</v>
      </c>
      <c r="AH27" s="32">
        <v>241.88</v>
      </c>
      <c r="AI27" s="34">
        <v>1258.12</v>
      </c>
      <c r="AJ27" s="32" t="s">
        <v>160</v>
      </c>
      <c r="AK27" s="32" t="s">
        <v>160</v>
      </c>
      <c r="AL27" s="32" t="s">
        <v>160</v>
      </c>
      <c r="AM27" s="32" t="s">
        <v>160</v>
      </c>
      <c r="AN27" s="32" t="s">
        <v>160</v>
      </c>
      <c r="AO27" s="32" t="s">
        <v>160</v>
      </c>
      <c r="AP27" s="32" t="s">
        <v>160</v>
      </c>
      <c r="AQ27" s="32" t="s">
        <v>160</v>
      </c>
      <c r="AR27" s="32" t="s">
        <v>160</v>
      </c>
      <c r="AS27" s="32" t="s">
        <v>160</v>
      </c>
      <c r="AT27" s="32">
        <v>50.0</v>
      </c>
      <c r="AU27" s="32" t="s">
        <v>160</v>
      </c>
      <c r="AV27" s="32" t="s">
        <v>160</v>
      </c>
      <c r="AW27" s="32" t="s">
        <v>160</v>
      </c>
      <c r="AX27" s="32" t="s">
        <v>160</v>
      </c>
      <c r="AY27" s="32" t="s">
        <v>160</v>
      </c>
      <c r="AZ27" s="32" t="s">
        <v>160</v>
      </c>
      <c r="BA27" s="32">
        <v>13.65</v>
      </c>
      <c r="BB27" s="34">
        <v>1436.35</v>
      </c>
      <c r="BC27" s="34">
        <v>1500.0</v>
      </c>
      <c r="BD27" s="34">
        <v>1500.0</v>
      </c>
      <c r="BE27" s="34">
        <v>12500.0</v>
      </c>
      <c r="BF27" s="34">
        <v>14000.0</v>
      </c>
      <c r="BG27" s="32" t="s">
        <v>160</v>
      </c>
      <c r="BH27" s="32" t="s">
        <v>160</v>
      </c>
      <c r="BI27" s="32" t="s">
        <v>160</v>
      </c>
      <c r="BJ27" s="32" t="s">
        <v>160</v>
      </c>
      <c r="BK27" s="32" t="s">
        <v>160</v>
      </c>
      <c r="BL27" s="32" t="s">
        <v>160</v>
      </c>
      <c r="BM27" s="32">
        <v>752.61</v>
      </c>
      <c r="BN27" s="32">
        <v>839.99</v>
      </c>
      <c r="BO27" s="32">
        <v>0.0</v>
      </c>
      <c r="BP27" s="32">
        <v>0.0</v>
      </c>
      <c r="BQ27" s="32" t="s">
        <v>160</v>
      </c>
      <c r="BR27" s="32" t="s">
        <v>160</v>
      </c>
      <c r="BS27" s="32" t="s">
        <v>160</v>
      </c>
      <c r="BT27" s="32" t="s">
        <v>160</v>
      </c>
      <c r="BU27" s="32" t="s">
        <v>160</v>
      </c>
      <c r="BV27" s="32" t="s">
        <v>160</v>
      </c>
      <c r="BW27" s="32" t="s">
        <v>160</v>
      </c>
      <c r="BX27" s="32" t="s">
        <v>160</v>
      </c>
      <c r="BY27" s="34">
        <v>11000.0</v>
      </c>
      <c r="BZ27" s="34">
        <v>12500.0</v>
      </c>
      <c r="CA27" s="32">
        <v>145.2</v>
      </c>
      <c r="CB27" s="32">
        <v>165.0</v>
      </c>
      <c r="CC27" s="32" t="s">
        <v>160</v>
      </c>
      <c r="CD27" s="32">
        <v>0.0</v>
      </c>
      <c r="CE27" s="32" t="s">
        <v>160</v>
      </c>
      <c r="CF27" s="32">
        <v>4.55</v>
      </c>
      <c r="CG27" s="32" t="s">
        <v>160</v>
      </c>
      <c r="CH27" s="32" t="s">
        <v>160</v>
      </c>
      <c r="CI27" s="32" t="s">
        <v>160</v>
      </c>
      <c r="CJ27" s="32" t="s">
        <v>160</v>
      </c>
      <c r="CK27" s="32" t="s">
        <v>160</v>
      </c>
      <c r="CL27" s="32">
        <v>87.38</v>
      </c>
      <c r="CM27" s="32">
        <v>0.0</v>
      </c>
      <c r="CN27" s="32">
        <v>87.38</v>
      </c>
      <c r="CO27" s="32">
        <v>0.0</v>
      </c>
      <c r="CP27" s="32">
        <v>174.76</v>
      </c>
      <c r="CQ27" s="32">
        <v>19.8</v>
      </c>
      <c r="CR27" s="32">
        <v>27.72</v>
      </c>
      <c r="CS27" s="32">
        <v>47.52</v>
      </c>
      <c r="CT27" s="32">
        <v>84.7</v>
      </c>
      <c r="CU27" s="32">
        <v>306.98</v>
      </c>
    </row>
    <row r="28">
      <c r="A28" s="32">
        <v>27.0</v>
      </c>
      <c r="D28" s="32" t="s">
        <v>162</v>
      </c>
      <c r="E28" s="33">
        <v>45458.0</v>
      </c>
      <c r="F28" s="32" t="s">
        <v>71</v>
      </c>
      <c r="G28" s="32">
        <v>15705.0</v>
      </c>
      <c r="H28" s="32" t="s">
        <v>160</v>
      </c>
      <c r="I28" s="34">
        <v>4000.0</v>
      </c>
      <c r="J28" s="32" t="s">
        <v>160</v>
      </c>
      <c r="K28" s="32" t="s">
        <v>160</v>
      </c>
      <c r="L28" s="34">
        <v>4000.0</v>
      </c>
      <c r="M28" s="32">
        <v>456.87</v>
      </c>
      <c r="N28" s="32">
        <v>0.0</v>
      </c>
      <c r="O28" s="32" t="s">
        <v>160</v>
      </c>
      <c r="P28" s="32">
        <v>456.87</v>
      </c>
      <c r="Q28" s="32" t="s">
        <v>160</v>
      </c>
      <c r="R28" s="32" t="s">
        <v>160</v>
      </c>
      <c r="S28" s="32" t="s">
        <v>160</v>
      </c>
      <c r="T28" s="32" t="s">
        <v>160</v>
      </c>
      <c r="U28" s="32" t="s">
        <v>160</v>
      </c>
      <c r="V28" s="32" t="s">
        <v>160</v>
      </c>
      <c r="W28" s="32" t="s">
        <v>160</v>
      </c>
      <c r="X28" s="32" t="s">
        <v>160</v>
      </c>
      <c r="Y28" s="32" t="s">
        <v>160</v>
      </c>
      <c r="Z28" s="32" t="s">
        <v>160</v>
      </c>
      <c r="AA28" s="32" t="s">
        <v>160</v>
      </c>
      <c r="AB28" s="32" t="s">
        <v>160</v>
      </c>
      <c r="AC28" s="32" t="s">
        <v>160</v>
      </c>
      <c r="AD28" s="32" t="s">
        <v>160</v>
      </c>
      <c r="AE28" s="32">
        <v>246.67</v>
      </c>
      <c r="AF28" s="32">
        <v>0.0</v>
      </c>
      <c r="AG28" s="32">
        <v>52.8</v>
      </c>
      <c r="AH28" s="32">
        <v>756.34</v>
      </c>
      <c r="AI28" s="34">
        <v>3243.66</v>
      </c>
      <c r="AJ28" s="32" t="s">
        <v>160</v>
      </c>
      <c r="AK28" s="32" t="s">
        <v>160</v>
      </c>
      <c r="AL28" s="32" t="s">
        <v>160</v>
      </c>
      <c r="AM28" s="32" t="s">
        <v>160</v>
      </c>
      <c r="AN28" s="32" t="s">
        <v>160</v>
      </c>
      <c r="AO28" s="32" t="s">
        <v>160</v>
      </c>
      <c r="AP28" s="32" t="s">
        <v>160</v>
      </c>
      <c r="AQ28" s="32" t="s">
        <v>160</v>
      </c>
      <c r="AR28" s="32" t="s">
        <v>160</v>
      </c>
      <c r="AS28" s="32" t="s">
        <v>160</v>
      </c>
      <c r="AT28" s="32" t="s">
        <v>160</v>
      </c>
      <c r="AU28" s="32" t="s">
        <v>160</v>
      </c>
      <c r="AV28" s="32" t="s">
        <v>160</v>
      </c>
      <c r="AW28" s="32" t="s">
        <v>160</v>
      </c>
      <c r="AX28" s="32" t="s">
        <v>160</v>
      </c>
      <c r="AY28" s="32" t="s">
        <v>160</v>
      </c>
      <c r="AZ28" s="32" t="s">
        <v>160</v>
      </c>
      <c r="BA28" s="32">
        <v>38.54</v>
      </c>
      <c r="BB28" s="34">
        <v>3961.46</v>
      </c>
      <c r="BC28" s="34">
        <v>4000.0</v>
      </c>
      <c r="BD28" s="34">
        <v>4000.0</v>
      </c>
      <c r="BE28" s="34">
        <v>20000.0</v>
      </c>
      <c r="BF28" s="34">
        <v>24000.0</v>
      </c>
      <c r="BG28" s="34">
        <v>14729.24</v>
      </c>
      <c r="BH28" s="34">
        <v>9270.76</v>
      </c>
      <c r="BI28" s="32" t="s">
        <v>160</v>
      </c>
      <c r="BJ28" s="32" t="s">
        <v>160</v>
      </c>
      <c r="BK28" s="32" t="s">
        <v>160</v>
      </c>
      <c r="BL28" s="32" t="s">
        <v>160</v>
      </c>
      <c r="BM28" s="32">
        <v>593.33</v>
      </c>
      <c r="BN28" s="32">
        <v>840.0</v>
      </c>
      <c r="BO28" s="32">
        <v>0.0</v>
      </c>
      <c r="BP28" s="32">
        <v>0.0</v>
      </c>
      <c r="BQ28" s="32" t="s">
        <v>160</v>
      </c>
      <c r="BR28" s="32" t="s">
        <v>160</v>
      </c>
      <c r="BS28" s="32" t="s">
        <v>160</v>
      </c>
      <c r="BT28" s="32" t="s">
        <v>160</v>
      </c>
      <c r="BU28" s="32">
        <v>551.61</v>
      </c>
      <c r="BV28" s="32">
        <v>551.61</v>
      </c>
      <c r="BW28" s="32">
        <v>0.0</v>
      </c>
      <c r="BX28" s="32">
        <v>0.0</v>
      </c>
      <c r="BY28" s="34">
        <v>20000.0</v>
      </c>
      <c r="BZ28" s="34">
        <v>24000.0</v>
      </c>
      <c r="CA28" s="32">
        <v>264.0</v>
      </c>
      <c r="CB28" s="32">
        <v>316.8</v>
      </c>
      <c r="CC28" s="32" t="s">
        <v>160</v>
      </c>
      <c r="CD28" s="32">
        <v>0.0</v>
      </c>
      <c r="CE28" s="32" t="s">
        <v>160</v>
      </c>
      <c r="CF28" s="32">
        <v>0.0</v>
      </c>
      <c r="CG28" s="32" t="s">
        <v>160</v>
      </c>
      <c r="CH28" s="32" t="s">
        <v>160</v>
      </c>
      <c r="CI28" s="32" t="s">
        <v>160</v>
      </c>
      <c r="CJ28" s="32" t="s">
        <v>160</v>
      </c>
      <c r="CK28" s="32" t="s">
        <v>160</v>
      </c>
      <c r="CL28" s="32">
        <v>246.67</v>
      </c>
      <c r="CM28" s="32">
        <v>0.0</v>
      </c>
      <c r="CN28" s="32">
        <v>246.67</v>
      </c>
      <c r="CO28" s="32">
        <v>0.0</v>
      </c>
      <c r="CP28" s="32">
        <v>493.34</v>
      </c>
      <c r="CQ28" s="32">
        <v>52.8</v>
      </c>
      <c r="CR28" s="32">
        <v>73.92</v>
      </c>
      <c r="CS28" s="32">
        <v>126.72</v>
      </c>
      <c r="CT28" s="32">
        <v>456.87</v>
      </c>
      <c r="CU28" s="34">
        <v>1076.93</v>
      </c>
    </row>
    <row r="29">
      <c r="A29" s="32">
        <v>28.0</v>
      </c>
      <c r="D29" s="32" t="s">
        <v>163</v>
      </c>
      <c r="E29" s="33">
        <v>45473.0</v>
      </c>
      <c r="F29" s="32" t="s">
        <v>71</v>
      </c>
      <c r="G29" s="32">
        <v>15705.0</v>
      </c>
      <c r="H29" s="32" t="s">
        <v>160</v>
      </c>
      <c r="I29" s="34">
        <v>10000.0</v>
      </c>
      <c r="J29" s="32" t="s">
        <v>160</v>
      </c>
      <c r="K29" s="32" t="s">
        <v>160</v>
      </c>
      <c r="L29" s="34">
        <v>10000.0</v>
      </c>
      <c r="M29" s="34">
        <v>1279.44</v>
      </c>
      <c r="N29" s="32">
        <v>0.0</v>
      </c>
      <c r="O29" s="32" t="s">
        <v>160</v>
      </c>
      <c r="P29" s="34">
        <v>1279.44</v>
      </c>
      <c r="Q29" s="32" t="s">
        <v>160</v>
      </c>
      <c r="R29" s="32" t="s">
        <v>160</v>
      </c>
      <c r="S29" s="32" t="s">
        <v>160</v>
      </c>
      <c r="T29" s="32" t="s">
        <v>160</v>
      </c>
      <c r="U29" s="32" t="s">
        <v>160</v>
      </c>
      <c r="V29" s="32" t="s">
        <v>160</v>
      </c>
      <c r="W29" s="32" t="s">
        <v>160</v>
      </c>
      <c r="X29" s="32" t="s">
        <v>160</v>
      </c>
      <c r="Y29" s="32" t="s">
        <v>160</v>
      </c>
      <c r="Z29" s="32" t="s">
        <v>160</v>
      </c>
      <c r="AA29" s="32" t="s">
        <v>160</v>
      </c>
      <c r="AB29" s="32" t="s">
        <v>160</v>
      </c>
      <c r="AC29" s="32" t="s">
        <v>160</v>
      </c>
      <c r="AD29" s="32" t="s">
        <v>160</v>
      </c>
      <c r="AE29" s="32">
        <v>621.33</v>
      </c>
      <c r="AF29" s="32">
        <v>0.0</v>
      </c>
      <c r="AG29" s="32">
        <v>132.0</v>
      </c>
      <c r="AH29" s="34">
        <v>2032.77</v>
      </c>
      <c r="AI29" s="34">
        <v>7967.23</v>
      </c>
      <c r="AJ29" s="32" t="s">
        <v>160</v>
      </c>
      <c r="AK29" s="32" t="s">
        <v>160</v>
      </c>
      <c r="AL29" s="32" t="s">
        <v>160</v>
      </c>
      <c r="AM29" s="32" t="s">
        <v>160</v>
      </c>
      <c r="AN29" s="32" t="s">
        <v>160</v>
      </c>
      <c r="AO29" s="32" t="s">
        <v>160</v>
      </c>
      <c r="AP29" s="32" t="s">
        <v>160</v>
      </c>
      <c r="AQ29" s="32" t="s">
        <v>160</v>
      </c>
      <c r="AR29" s="32" t="s">
        <v>160</v>
      </c>
      <c r="AS29" s="32" t="s">
        <v>160</v>
      </c>
      <c r="AT29" s="32" t="s">
        <v>160</v>
      </c>
      <c r="AU29" s="32" t="s">
        <v>160</v>
      </c>
      <c r="AV29" s="32" t="s">
        <v>160</v>
      </c>
      <c r="AW29" s="32" t="s">
        <v>160</v>
      </c>
      <c r="AX29" s="32" t="s">
        <v>160</v>
      </c>
      <c r="AY29" s="32" t="s">
        <v>160</v>
      </c>
      <c r="AZ29" s="32" t="s">
        <v>160</v>
      </c>
      <c r="BA29" s="32">
        <v>97.08</v>
      </c>
      <c r="BB29" s="34">
        <v>9902.92</v>
      </c>
      <c r="BC29" s="34">
        <v>10000.0</v>
      </c>
      <c r="BD29" s="34">
        <v>10000.0</v>
      </c>
      <c r="BE29" s="34">
        <v>50000.0</v>
      </c>
      <c r="BF29" s="34">
        <v>60000.0</v>
      </c>
      <c r="BG29" s="32" t="s">
        <v>160</v>
      </c>
      <c r="BH29" s="32" t="s">
        <v>160</v>
      </c>
      <c r="BI29" s="32" t="s">
        <v>160</v>
      </c>
      <c r="BJ29" s="32" t="s">
        <v>160</v>
      </c>
      <c r="BK29" s="32" t="s">
        <v>160</v>
      </c>
      <c r="BL29" s="32" t="s">
        <v>160</v>
      </c>
      <c r="BM29" s="34">
        <v>3178.46</v>
      </c>
      <c r="BN29" s="34">
        <v>3799.79</v>
      </c>
      <c r="BO29" s="32">
        <v>0.0</v>
      </c>
      <c r="BP29" s="32">
        <v>0.0</v>
      </c>
      <c r="BQ29" s="32" t="s">
        <v>160</v>
      </c>
      <c r="BR29" s="32" t="s">
        <v>160</v>
      </c>
      <c r="BS29" s="32" t="s">
        <v>160</v>
      </c>
      <c r="BT29" s="32" t="s">
        <v>160</v>
      </c>
      <c r="BU29" s="32" t="s">
        <v>160</v>
      </c>
      <c r="BV29" s="32" t="s">
        <v>160</v>
      </c>
      <c r="BW29" s="32" t="s">
        <v>160</v>
      </c>
      <c r="BX29" s="32" t="s">
        <v>160</v>
      </c>
      <c r="BY29" s="34">
        <v>50000.0</v>
      </c>
      <c r="BZ29" s="34">
        <v>60000.0</v>
      </c>
      <c r="CA29" s="32">
        <v>660.0</v>
      </c>
      <c r="CB29" s="32">
        <v>792.0</v>
      </c>
      <c r="CC29" s="32" t="s">
        <v>160</v>
      </c>
      <c r="CD29" s="32">
        <v>0.0</v>
      </c>
      <c r="CE29" s="32" t="s">
        <v>160</v>
      </c>
      <c r="CF29" s="32">
        <v>0.0</v>
      </c>
      <c r="CG29" s="32" t="s">
        <v>160</v>
      </c>
      <c r="CH29" s="32" t="s">
        <v>160</v>
      </c>
      <c r="CI29" s="32" t="s">
        <v>160</v>
      </c>
      <c r="CJ29" s="32" t="s">
        <v>160</v>
      </c>
      <c r="CK29" s="32" t="s">
        <v>160</v>
      </c>
      <c r="CL29" s="32">
        <v>621.33</v>
      </c>
      <c r="CM29" s="32">
        <v>0.0</v>
      </c>
      <c r="CN29" s="32">
        <v>621.33</v>
      </c>
      <c r="CO29" s="32">
        <v>0.0</v>
      </c>
      <c r="CP29" s="34">
        <v>1242.66</v>
      </c>
      <c r="CQ29" s="32">
        <v>132.0</v>
      </c>
      <c r="CR29" s="32">
        <v>184.8</v>
      </c>
      <c r="CS29" s="32">
        <v>316.8</v>
      </c>
      <c r="CT29" s="34">
        <v>1279.44</v>
      </c>
      <c r="CU29" s="34">
        <v>2838.9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2" width="15.13"/>
    <col customWidth="1" min="3" max="3" width="11.88"/>
    <col customWidth="1" min="4" max="4" width="12.0"/>
    <col customWidth="1" min="5" max="6" width="9.38"/>
    <col customWidth="1" min="7" max="7" width="11.13"/>
    <col customWidth="1" min="9" max="9" width="47.13"/>
    <col customWidth="1" min="10" max="10" width="11.88"/>
    <col customWidth="1" min="11" max="25" width="12.63"/>
    <col customWidth="1" min="26" max="26" width="11.88"/>
    <col customWidth="1" min="27" max="34" width="12.63"/>
  </cols>
  <sheetData>
    <row r="1">
      <c r="A1" s="1"/>
      <c r="B1" s="1"/>
      <c r="C1" s="1"/>
      <c r="D1" s="1"/>
      <c r="E1" s="1"/>
      <c r="F1" s="1"/>
      <c r="G1" s="1"/>
      <c r="H1" s="1"/>
      <c r="I1" s="1"/>
      <c r="J1" s="1"/>
      <c r="K1" s="1" t="s">
        <v>0</v>
      </c>
      <c r="P1" s="1" t="s">
        <v>1</v>
      </c>
      <c r="S1" s="1" t="s">
        <v>2</v>
      </c>
      <c r="U1" s="1" t="s">
        <v>3</v>
      </c>
      <c r="X1" s="2" t="s">
        <v>4</v>
      </c>
      <c r="Y1" s="1"/>
      <c r="Z1" s="1"/>
      <c r="AA1" s="1"/>
      <c r="AB1" s="1"/>
      <c r="AC1" s="1"/>
      <c r="AD1" s="1"/>
      <c r="AE1" s="1"/>
      <c r="AF1" s="1"/>
      <c r="AG1" s="1"/>
      <c r="AH1" s="1"/>
      <c r="AI1" s="1"/>
      <c r="AJ1" s="3"/>
      <c r="AK1" s="3"/>
      <c r="AL1" s="3"/>
      <c r="AM1" s="3"/>
      <c r="AN1" s="3"/>
      <c r="AO1" s="3"/>
      <c r="AP1" s="3"/>
      <c r="AQ1" s="3"/>
      <c r="AR1" s="3"/>
    </row>
    <row r="2">
      <c r="A2" s="2" t="s">
        <v>5</v>
      </c>
      <c r="B2" s="2" t="s">
        <v>6</v>
      </c>
      <c r="C2" s="2" t="s">
        <v>7</v>
      </c>
      <c r="D2" s="2" t="s">
        <v>8</v>
      </c>
      <c r="E2" s="2" t="s">
        <v>9</v>
      </c>
      <c r="F2" s="2" t="s">
        <v>10</v>
      </c>
      <c r="G2" s="2" t="s">
        <v>11</v>
      </c>
      <c r="H2" s="2" t="s">
        <v>12</v>
      </c>
      <c r="I2" s="2" t="s">
        <v>13</v>
      </c>
      <c r="J2" s="2" t="s">
        <v>15</v>
      </c>
      <c r="K2" s="2" t="s">
        <v>16</v>
      </c>
      <c r="L2" s="2" t="s">
        <v>17</v>
      </c>
      <c r="M2" s="2" t="s">
        <v>18</v>
      </c>
      <c r="N2" s="2" t="s">
        <v>19</v>
      </c>
      <c r="O2" s="2" t="s">
        <v>20</v>
      </c>
      <c r="P2" s="2" t="s">
        <v>21</v>
      </c>
      <c r="Q2" s="2" t="s">
        <v>22</v>
      </c>
      <c r="R2" s="2" t="s">
        <v>23</v>
      </c>
      <c r="S2" s="2" t="s">
        <v>24</v>
      </c>
      <c r="T2" s="2" t="s">
        <v>25</v>
      </c>
      <c r="U2" s="2" t="s">
        <v>26</v>
      </c>
      <c r="V2" s="2" t="s">
        <v>27</v>
      </c>
      <c r="W2" s="2" t="s">
        <v>28</v>
      </c>
      <c r="X2" s="2" t="s">
        <v>4</v>
      </c>
      <c r="Y2" s="2" t="s">
        <v>29</v>
      </c>
      <c r="Z2" s="2" t="s">
        <v>15</v>
      </c>
      <c r="AA2" s="2" t="s">
        <v>30</v>
      </c>
      <c r="AB2" s="2" t="s">
        <v>31</v>
      </c>
      <c r="AC2" s="2" t="s">
        <v>32</v>
      </c>
      <c r="AD2" s="2" t="s">
        <v>33</v>
      </c>
      <c r="AE2" s="2" t="s">
        <v>34</v>
      </c>
      <c r="AF2" s="2" t="s">
        <v>36</v>
      </c>
      <c r="AG2" s="2" t="s">
        <v>38</v>
      </c>
      <c r="AH2" s="2" t="s">
        <v>39</v>
      </c>
      <c r="AI2" s="2" t="s">
        <v>40</v>
      </c>
      <c r="AJ2" s="4"/>
      <c r="AK2" s="2" t="s">
        <v>41</v>
      </c>
      <c r="AL2" s="2" t="s">
        <v>173</v>
      </c>
      <c r="AM2" s="2" t="s">
        <v>44</v>
      </c>
      <c r="AN2" s="4"/>
      <c r="AO2" s="4"/>
      <c r="AP2" s="4"/>
      <c r="AQ2" s="4"/>
      <c r="AR2" s="4"/>
    </row>
    <row r="3">
      <c r="A3" s="5">
        <v>1.0</v>
      </c>
      <c r="B3" s="5" t="s">
        <v>10</v>
      </c>
      <c r="C3" s="5" t="s">
        <v>45</v>
      </c>
      <c r="D3" s="5" t="s">
        <v>46</v>
      </c>
      <c r="E3" s="6">
        <v>44957.0</v>
      </c>
      <c r="F3" s="7">
        <v>2000.0</v>
      </c>
      <c r="G3" s="7">
        <v>80.0</v>
      </c>
      <c r="H3" s="5" t="s">
        <v>47</v>
      </c>
      <c r="I3" s="8" t="s">
        <v>48</v>
      </c>
      <c r="J3" s="5" t="s">
        <v>49</v>
      </c>
      <c r="K3" s="7"/>
      <c r="L3" s="7"/>
      <c r="M3" s="7"/>
      <c r="N3" s="7"/>
      <c r="O3" s="7"/>
      <c r="P3" s="7"/>
      <c r="Q3" s="7"/>
      <c r="R3" s="7"/>
      <c r="S3" s="7"/>
      <c r="T3" s="7"/>
      <c r="U3" s="7"/>
      <c r="V3" s="7"/>
      <c r="W3" s="7"/>
      <c r="X3" s="7"/>
      <c r="Y3" s="7" t="s">
        <v>47</v>
      </c>
      <c r="Z3" s="5" t="s">
        <v>49</v>
      </c>
      <c r="AA3" s="7">
        <v>15000.0</v>
      </c>
      <c r="AB3" s="7">
        <v>0.0</v>
      </c>
      <c r="AC3" s="7">
        <v>21003.0</v>
      </c>
      <c r="AD3" s="7">
        <v>0.0</v>
      </c>
      <c r="AE3" s="7">
        <f t="shared" ref="AE3:AE28" si="1">IF(C3="Quebec","SKIP",AD3*5.95%)</f>
        <v>0</v>
      </c>
      <c r="AF3" s="7" t="str">
        <f t="shared" ref="AF3:AF28" si="2">IF(C3="Quebec",AD3*6.4%,"SKIP")</f>
        <v>SKIP</v>
      </c>
      <c r="AG3" s="7">
        <v>0.0</v>
      </c>
      <c r="AH3" s="7">
        <v>0.0</v>
      </c>
      <c r="AI3" s="5">
        <v>1.4</v>
      </c>
      <c r="AJ3" s="9"/>
      <c r="AK3" s="5">
        <v>52.0</v>
      </c>
      <c r="AL3" s="5">
        <v>0.0</v>
      </c>
      <c r="AM3" s="9"/>
      <c r="AN3" s="9"/>
      <c r="AO3" s="9"/>
      <c r="AP3" s="9"/>
      <c r="AQ3" s="9"/>
      <c r="AR3" s="9"/>
    </row>
    <row r="4">
      <c r="A4" s="5">
        <v>2.0</v>
      </c>
      <c r="B4" s="5" t="s">
        <v>10</v>
      </c>
      <c r="C4" s="5" t="s">
        <v>50</v>
      </c>
      <c r="D4" s="5" t="s">
        <v>51</v>
      </c>
      <c r="E4" s="35">
        <f t="shared" ref="E4:E14" si="3">EOMONTH(E3,1)</f>
        <v>44985</v>
      </c>
      <c r="F4" s="7">
        <v>3000.0</v>
      </c>
      <c r="G4" s="7">
        <v>0.0</v>
      </c>
      <c r="H4" s="5" t="s">
        <v>47</v>
      </c>
      <c r="I4" s="8" t="s">
        <v>52</v>
      </c>
      <c r="J4" s="5" t="s">
        <v>49</v>
      </c>
      <c r="K4" s="7"/>
      <c r="L4" s="7"/>
      <c r="M4" s="7"/>
      <c r="N4" s="7"/>
      <c r="O4" s="7"/>
      <c r="P4" s="7">
        <v>100.0</v>
      </c>
      <c r="Q4" s="7">
        <v>75.0</v>
      </c>
      <c r="R4" s="7">
        <v>50.0</v>
      </c>
      <c r="S4" s="7"/>
      <c r="T4" s="7"/>
      <c r="U4" s="7"/>
      <c r="V4" s="7"/>
      <c r="W4" s="7"/>
      <c r="X4" s="7"/>
      <c r="Y4" s="7" t="s">
        <v>47</v>
      </c>
      <c r="Z4" s="5" t="s">
        <v>49</v>
      </c>
      <c r="AA4" s="7">
        <v>15000.0</v>
      </c>
      <c r="AB4" s="7">
        <v>0.0</v>
      </c>
      <c r="AC4" s="7">
        <v>11981.0</v>
      </c>
      <c r="AD4" s="7">
        <v>0.0</v>
      </c>
      <c r="AE4" s="7">
        <f t="shared" si="1"/>
        <v>0</v>
      </c>
      <c r="AF4" s="7" t="str">
        <f t="shared" si="2"/>
        <v>SKIP</v>
      </c>
      <c r="AG4" s="7">
        <v>0.0</v>
      </c>
      <c r="AH4" s="7">
        <v>0.0</v>
      </c>
      <c r="AI4" s="5">
        <v>1.4</v>
      </c>
      <c r="AJ4" s="9"/>
      <c r="AK4" s="5">
        <v>26.0</v>
      </c>
      <c r="AL4" s="5">
        <v>0.0</v>
      </c>
      <c r="AM4" s="9"/>
      <c r="AN4" s="9"/>
      <c r="AO4" s="9"/>
      <c r="AP4" s="9"/>
      <c r="AQ4" s="9"/>
      <c r="AR4" s="9"/>
    </row>
    <row r="5">
      <c r="A5" s="5">
        <v>3.0</v>
      </c>
      <c r="B5" s="5" t="s">
        <v>10</v>
      </c>
      <c r="C5" s="5" t="s">
        <v>53</v>
      </c>
      <c r="D5" s="5" t="s">
        <v>54</v>
      </c>
      <c r="E5" s="35">
        <f t="shared" si="3"/>
        <v>45016</v>
      </c>
      <c r="F5" s="7">
        <v>4000.0</v>
      </c>
      <c r="G5" s="7">
        <v>0.0</v>
      </c>
      <c r="H5" s="5" t="s">
        <v>47</v>
      </c>
      <c r="I5" s="8" t="s">
        <v>55</v>
      </c>
      <c r="J5" s="5" t="s">
        <v>49</v>
      </c>
      <c r="K5" s="12"/>
      <c r="L5" s="12"/>
      <c r="M5" s="12"/>
      <c r="N5" s="12"/>
      <c r="O5" s="12"/>
      <c r="P5" s="12"/>
      <c r="Q5" s="12"/>
      <c r="R5" s="12"/>
      <c r="S5" s="7">
        <v>50.0</v>
      </c>
      <c r="T5" s="7" t="s">
        <v>56</v>
      </c>
      <c r="U5" s="7"/>
      <c r="V5" s="7"/>
      <c r="W5" s="7"/>
      <c r="X5" s="7"/>
      <c r="Y5" s="7" t="s">
        <v>47</v>
      </c>
      <c r="Z5" s="5" t="s">
        <v>49</v>
      </c>
      <c r="AA5" s="7">
        <v>15000.0</v>
      </c>
      <c r="AB5" s="7">
        <v>0.0</v>
      </c>
      <c r="AC5" s="7">
        <v>10855.0</v>
      </c>
      <c r="AD5" s="12">
        <f>(F5*6)-ROUND(3500/24,2)*6+0.02</f>
        <v>23125.04</v>
      </c>
      <c r="AE5" s="7">
        <f t="shared" si="1"/>
        <v>1375.93988</v>
      </c>
      <c r="AF5" s="7" t="str">
        <f t="shared" si="2"/>
        <v>SKIP</v>
      </c>
      <c r="AG5" s="12">
        <f>F5*6</f>
        <v>24000</v>
      </c>
      <c r="AH5" s="12">
        <f t="shared" ref="AH5:AH30" si="4">if(C5="Quebec",AG5*1.27%,AG5*1.63%)</f>
        <v>391.2</v>
      </c>
      <c r="AI5" s="5">
        <v>1.4</v>
      </c>
      <c r="AJ5" s="9"/>
      <c r="AK5" s="5">
        <v>24.0</v>
      </c>
      <c r="AL5" s="5">
        <v>6.0</v>
      </c>
      <c r="AM5" s="9"/>
      <c r="AN5" s="9"/>
      <c r="AO5" s="9"/>
      <c r="AP5" s="9"/>
      <c r="AQ5" s="9"/>
      <c r="AR5" s="9"/>
    </row>
    <row r="6">
      <c r="A6" s="5">
        <v>4.0</v>
      </c>
      <c r="B6" s="5" t="s">
        <v>10</v>
      </c>
      <c r="C6" s="5" t="s">
        <v>57</v>
      </c>
      <c r="D6" s="5" t="s">
        <v>58</v>
      </c>
      <c r="E6" s="35">
        <f t="shared" si="3"/>
        <v>45046</v>
      </c>
      <c r="F6" s="7">
        <v>5000.0</v>
      </c>
      <c r="G6" s="7">
        <v>0.0</v>
      </c>
      <c r="H6" s="5" t="s">
        <v>47</v>
      </c>
      <c r="I6" s="8" t="s">
        <v>59</v>
      </c>
      <c r="J6" s="5" t="s">
        <v>49</v>
      </c>
      <c r="K6" s="12"/>
      <c r="L6" s="12"/>
      <c r="M6" s="12"/>
      <c r="N6" s="12"/>
      <c r="O6" s="12"/>
      <c r="P6" s="12"/>
      <c r="Q6" s="12"/>
      <c r="R6" s="12"/>
      <c r="S6" s="12"/>
      <c r="T6" s="12"/>
      <c r="U6" s="7">
        <v>300.0</v>
      </c>
      <c r="V6" s="7">
        <v>100.0</v>
      </c>
      <c r="W6" s="7">
        <v>0.0</v>
      </c>
      <c r="X6" s="7"/>
      <c r="Y6" s="7" t="s">
        <v>47</v>
      </c>
      <c r="Z6" s="5" t="s">
        <v>49</v>
      </c>
      <c r="AA6" s="7">
        <v>15000.0</v>
      </c>
      <c r="AB6" s="7">
        <v>0.0</v>
      </c>
      <c r="AC6" s="7">
        <v>12458.0</v>
      </c>
      <c r="AD6" s="12">
        <f>(F6*4)-ROUND(3500/12,2)*4+0.02</f>
        <v>18833.34</v>
      </c>
      <c r="AE6" s="7">
        <f t="shared" si="1"/>
        <v>1120.58373</v>
      </c>
      <c r="AF6" s="7" t="str">
        <f t="shared" si="2"/>
        <v>SKIP</v>
      </c>
      <c r="AG6" s="12">
        <f>F6*4</f>
        <v>20000</v>
      </c>
      <c r="AH6" s="12">
        <f t="shared" si="4"/>
        <v>326</v>
      </c>
      <c r="AI6" s="5">
        <v>1.4</v>
      </c>
      <c r="AJ6" s="9"/>
      <c r="AK6" s="5">
        <v>12.0</v>
      </c>
      <c r="AL6" s="5">
        <v>4.0</v>
      </c>
      <c r="AM6" s="9"/>
      <c r="AN6" s="9"/>
      <c r="AO6" s="9"/>
      <c r="AP6" s="9"/>
      <c r="AQ6" s="9"/>
      <c r="AR6" s="9"/>
    </row>
    <row r="7">
      <c r="A7" s="5">
        <v>5.0</v>
      </c>
      <c r="B7" s="5" t="s">
        <v>10</v>
      </c>
      <c r="C7" s="5" t="s">
        <v>60</v>
      </c>
      <c r="D7" s="5" t="s">
        <v>46</v>
      </c>
      <c r="E7" s="35">
        <f t="shared" si="3"/>
        <v>45077</v>
      </c>
      <c r="F7" s="7">
        <v>6000.0</v>
      </c>
      <c r="G7" s="7">
        <v>0.0</v>
      </c>
      <c r="H7" s="5" t="s">
        <v>47</v>
      </c>
      <c r="I7" s="8" t="s">
        <v>61</v>
      </c>
      <c r="J7" s="5" t="s">
        <v>49</v>
      </c>
      <c r="K7" s="12"/>
      <c r="L7" s="12"/>
      <c r="M7" s="12"/>
      <c r="N7" s="12"/>
      <c r="O7" s="12"/>
      <c r="P7" s="12"/>
      <c r="Q7" s="12"/>
      <c r="R7" s="12"/>
      <c r="S7" s="12"/>
      <c r="T7" s="12"/>
      <c r="U7" s="12"/>
      <c r="V7" s="12"/>
      <c r="W7" s="12"/>
      <c r="X7" s="7">
        <v>30.0</v>
      </c>
      <c r="Y7" s="7" t="s">
        <v>47</v>
      </c>
      <c r="Z7" s="5" t="s">
        <v>49</v>
      </c>
      <c r="AA7" s="7">
        <v>15000.0</v>
      </c>
      <c r="AB7" s="7">
        <v>0.0</v>
      </c>
      <c r="AC7" s="7">
        <v>10382.0</v>
      </c>
      <c r="AD7" s="12">
        <f>MIN(66600-3500,(F7*21)-ROUND(3500/52,2)*21+0.02)</f>
        <v>63100</v>
      </c>
      <c r="AE7" s="7">
        <f t="shared" si="1"/>
        <v>3754.45</v>
      </c>
      <c r="AF7" s="7" t="str">
        <f t="shared" si="2"/>
        <v>SKIP</v>
      </c>
      <c r="AG7" s="12">
        <f>MIN(61500,F7*21)</f>
        <v>61500</v>
      </c>
      <c r="AH7" s="12">
        <f t="shared" si="4"/>
        <v>1002.45</v>
      </c>
      <c r="AI7" s="5">
        <v>1.4</v>
      </c>
      <c r="AJ7" s="9"/>
      <c r="AK7" s="15">
        <v>52.0</v>
      </c>
      <c r="AL7" s="5">
        <v>21.0</v>
      </c>
      <c r="AM7" s="9"/>
      <c r="AN7" s="9"/>
      <c r="AO7" s="9"/>
      <c r="AP7" s="9"/>
      <c r="AQ7" s="9"/>
      <c r="AR7" s="9"/>
    </row>
    <row r="8">
      <c r="A8" s="5">
        <v>6.0</v>
      </c>
      <c r="B8" s="5" t="s">
        <v>10</v>
      </c>
      <c r="C8" s="5" t="s">
        <v>62</v>
      </c>
      <c r="D8" s="5" t="s">
        <v>51</v>
      </c>
      <c r="E8" s="35">
        <f t="shared" si="3"/>
        <v>45107</v>
      </c>
      <c r="F8" s="7">
        <v>7000.0</v>
      </c>
      <c r="G8" s="7">
        <v>0.0</v>
      </c>
      <c r="H8" s="5" t="s">
        <v>47</v>
      </c>
      <c r="I8" s="8" t="s">
        <v>48</v>
      </c>
      <c r="J8" s="5" t="s">
        <v>49</v>
      </c>
      <c r="K8" s="12"/>
      <c r="L8" s="12"/>
      <c r="M8" s="12"/>
      <c r="N8" s="12"/>
      <c r="O8" s="12"/>
      <c r="P8" s="12"/>
      <c r="Q8" s="12"/>
      <c r="R8" s="12"/>
      <c r="S8" s="12"/>
      <c r="T8" s="12"/>
      <c r="U8" s="12"/>
      <c r="V8" s="12"/>
      <c r="W8" s="12"/>
      <c r="X8" s="12"/>
      <c r="Y8" s="7" t="s">
        <v>47</v>
      </c>
      <c r="Z8" s="5" t="s">
        <v>49</v>
      </c>
      <c r="AA8" s="7">
        <v>15000.0</v>
      </c>
      <c r="AB8" s="7">
        <v>50.0</v>
      </c>
      <c r="AC8" s="7">
        <v>11481.0</v>
      </c>
      <c r="AD8" s="12">
        <f t="shared" ref="AD8:AD17" si="5">MIN(66600-3500,(F8*AL8)-ROUND(3500/AK8,2)*AL8+0.02)</f>
        <v>63100</v>
      </c>
      <c r="AE8" s="7">
        <f t="shared" si="1"/>
        <v>3754.45</v>
      </c>
      <c r="AF8" s="7" t="str">
        <f t="shared" si="2"/>
        <v>SKIP</v>
      </c>
      <c r="AG8" s="12">
        <f t="shared" ref="AG8:AG22" si="6">MIN(61500,F8*AL8)</f>
        <v>61500</v>
      </c>
      <c r="AH8" s="12">
        <f t="shared" si="4"/>
        <v>1002.45</v>
      </c>
      <c r="AI8" s="5">
        <v>1.4</v>
      </c>
      <c r="AJ8" s="9"/>
      <c r="AK8" s="15">
        <v>26.0</v>
      </c>
      <c r="AL8" s="5">
        <v>13.0</v>
      </c>
      <c r="AM8" s="9"/>
      <c r="AN8" s="9"/>
      <c r="AO8" s="9"/>
      <c r="AP8" s="9"/>
      <c r="AQ8" s="9"/>
      <c r="AR8" s="9"/>
    </row>
    <row r="9">
      <c r="A9" s="5">
        <v>7.0</v>
      </c>
      <c r="B9" s="5" t="s">
        <v>10</v>
      </c>
      <c r="C9" s="5" t="s">
        <v>63</v>
      </c>
      <c r="D9" s="5" t="s">
        <v>54</v>
      </c>
      <c r="E9" s="35">
        <f t="shared" si="3"/>
        <v>45138</v>
      </c>
      <c r="F9" s="7">
        <v>8000.0</v>
      </c>
      <c r="G9" s="7">
        <v>0.0</v>
      </c>
      <c r="H9" s="5" t="s">
        <v>47</v>
      </c>
      <c r="I9" s="8" t="s">
        <v>48</v>
      </c>
      <c r="J9" s="5" t="s">
        <v>49</v>
      </c>
      <c r="K9" s="12"/>
      <c r="L9" s="12"/>
      <c r="M9" s="12"/>
      <c r="N9" s="12"/>
      <c r="O9" s="12"/>
      <c r="P9" s="12"/>
      <c r="Q9" s="12"/>
      <c r="R9" s="12"/>
      <c r="S9" s="12"/>
      <c r="T9" s="12"/>
      <c r="U9" s="12"/>
      <c r="V9" s="12"/>
      <c r="W9" s="12"/>
      <c r="X9" s="12"/>
      <c r="Y9" s="7" t="s">
        <v>47</v>
      </c>
      <c r="Z9" s="5" t="s">
        <v>49</v>
      </c>
      <c r="AA9" s="7">
        <v>15000.0</v>
      </c>
      <c r="AB9" s="7">
        <v>0.0</v>
      </c>
      <c r="AC9" s="7">
        <v>11865.0</v>
      </c>
      <c r="AD9" s="12">
        <f t="shared" si="5"/>
        <v>63100</v>
      </c>
      <c r="AE9" s="7">
        <f t="shared" si="1"/>
        <v>3754.45</v>
      </c>
      <c r="AF9" s="7" t="str">
        <f t="shared" si="2"/>
        <v>SKIP</v>
      </c>
      <c r="AG9" s="12">
        <f t="shared" si="6"/>
        <v>61500</v>
      </c>
      <c r="AH9" s="12">
        <f t="shared" si="4"/>
        <v>1002.45</v>
      </c>
      <c r="AI9" s="5">
        <v>1.4</v>
      </c>
      <c r="AJ9" s="9"/>
      <c r="AK9" s="15">
        <v>24.0</v>
      </c>
      <c r="AL9" s="5">
        <v>14.0</v>
      </c>
      <c r="AM9" s="9"/>
      <c r="AN9" s="9"/>
      <c r="AO9" s="9"/>
      <c r="AP9" s="9"/>
      <c r="AQ9" s="9"/>
      <c r="AR9" s="9"/>
    </row>
    <row r="10">
      <c r="A10" s="5">
        <v>8.0</v>
      </c>
      <c r="B10" s="5" t="s">
        <v>10</v>
      </c>
      <c r="C10" s="5" t="s">
        <v>64</v>
      </c>
      <c r="D10" s="5" t="s">
        <v>58</v>
      </c>
      <c r="E10" s="35">
        <f t="shared" si="3"/>
        <v>45169</v>
      </c>
      <c r="F10" s="7">
        <v>9000.0</v>
      </c>
      <c r="G10" s="7">
        <v>0.0</v>
      </c>
      <c r="H10" s="5" t="s">
        <v>47</v>
      </c>
      <c r="I10" s="8" t="s">
        <v>48</v>
      </c>
      <c r="J10" s="5" t="s">
        <v>49</v>
      </c>
      <c r="K10" s="12"/>
      <c r="L10" s="12"/>
      <c r="M10" s="12"/>
      <c r="N10" s="12"/>
      <c r="O10" s="12"/>
      <c r="P10" s="12"/>
      <c r="Q10" s="12"/>
      <c r="R10" s="12"/>
      <c r="S10" s="12"/>
      <c r="T10" s="12"/>
      <c r="U10" s="12"/>
      <c r="V10" s="12"/>
      <c r="W10" s="12"/>
      <c r="X10" s="12"/>
      <c r="Y10" s="7" t="s">
        <v>47</v>
      </c>
      <c r="Z10" s="5" t="s">
        <v>49</v>
      </c>
      <c r="AA10" s="7">
        <v>15000.0</v>
      </c>
      <c r="AB10" s="7">
        <v>0.0</v>
      </c>
      <c r="AC10" s="7">
        <v>12000.0</v>
      </c>
      <c r="AD10" s="12">
        <f t="shared" si="5"/>
        <v>63100</v>
      </c>
      <c r="AE10" s="7">
        <f t="shared" si="1"/>
        <v>3754.45</v>
      </c>
      <c r="AF10" s="7" t="str">
        <f t="shared" si="2"/>
        <v>SKIP</v>
      </c>
      <c r="AG10" s="12">
        <f t="shared" si="6"/>
        <v>61500</v>
      </c>
      <c r="AH10" s="12">
        <f t="shared" si="4"/>
        <v>1002.45</v>
      </c>
      <c r="AI10" s="5">
        <v>1.4</v>
      </c>
      <c r="AJ10" s="9"/>
      <c r="AK10" s="15">
        <v>12.0</v>
      </c>
      <c r="AL10" s="5">
        <v>8.0</v>
      </c>
      <c r="AM10" s="9"/>
      <c r="AN10" s="9"/>
      <c r="AO10" s="9"/>
      <c r="AP10" s="9"/>
      <c r="AQ10" s="9"/>
      <c r="AR10" s="9"/>
    </row>
    <row r="11">
      <c r="A11" s="5">
        <v>9.0</v>
      </c>
      <c r="B11" s="5" t="s">
        <v>10</v>
      </c>
      <c r="C11" s="5" t="s">
        <v>66</v>
      </c>
      <c r="D11" s="5" t="s">
        <v>46</v>
      </c>
      <c r="E11" s="35">
        <f t="shared" si="3"/>
        <v>45199</v>
      </c>
      <c r="F11" s="7">
        <v>3500.0</v>
      </c>
      <c r="G11" s="7">
        <v>0.0</v>
      </c>
      <c r="H11" s="5" t="s">
        <v>47</v>
      </c>
      <c r="I11" s="8" t="s">
        <v>48</v>
      </c>
      <c r="J11" s="5" t="s">
        <v>49</v>
      </c>
      <c r="K11" s="12"/>
      <c r="L11" s="12"/>
      <c r="M11" s="12"/>
      <c r="N11" s="12"/>
      <c r="O11" s="12"/>
      <c r="P11" s="12"/>
      <c r="Q11" s="12"/>
      <c r="R11" s="12"/>
      <c r="S11" s="7"/>
      <c r="T11" s="7"/>
      <c r="U11" s="7"/>
      <c r="V11" s="7"/>
      <c r="W11" s="7"/>
      <c r="X11" s="7"/>
      <c r="Y11" s="7" t="s">
        <v>47</v>
      </c>
      <c r="Z11" s="5" t="s">
        <v>49</v>
      </c>
      <c r="AA11" s="16">
        <f>12719+(((66083-((F11*AK11)-155625))/66083)*1679)</f>
        <v>13727.87871</v>
      </c>
      <c r="AB11" s="7">
        <v>0.0</v>
      </c>
      <c r="AC11" s="7">
        <v>17661.0</v>
      </c>
      <c r="AD11" s="12">
        <f t="shared" si="5"/>
        <v>63100</v>
      </c>
      <c r="AE11" s="7">
        <f t="shared" si="1"/>
        <v>3754.45</v>
      </c>
      <c r="AF11" s="7" t="str">
        <f t="shared" si="2"/>
        <v>SKIP</v>
      </c>
      <c r="AG11" s="12">
        <f t="shared" si="6"/>
        <v>61500</v>
      </c>
      <c r="AH11" s="12">
        <f t="shared" si="4"/>
        <v>1002.45</v>
      </c>
      <c r="AI11" s="5">
        <v>1.4</v>
      </c>
      <c r="AJ11" s="9"/>
      <c r="AK11" s="15">
        <v>52.0</v>
      </c>
      <c r="AL11" s="5">
        <v>39.0</v>
      </c>
      <c r="AM11" s="9"/>
      <c r="AN11" s="9"/>
      <c r="AO11" s="9"/>
      <c r="AP11" s="9"/>
      <c r="AQ11" s="9"/>
      <c r="AR11" s="9"/>
    </row>
    <row r="12">
      <c r="A12" s="5">
        <v>10.0</v>
      </c>
      <c r="B12" s="5" t="s">
        <v>10</v>
      </c>
      <c r="C12" s="5" t="s">
        <v>67</v>
      </c>
      <c r="D12" s="5" t="s">
        <v>51</v>
      </c>
      <c r="E12" s="35">
        <f t="shared" si="3"/>
        <v>45230</v>
      </c>
      <c r="F12" s="7">
        <v>11000.0</v>
      </c>
      <c r="G12" s="7">
        <v>0.0</v>
      </c>
      <c r="H12" s="5" t="s">
        <v>47</v>
      </c>
      <c r="I12" s="8" t="s">
        <v>48</v>
      </c>
      <c r="J12" s="5" t="s">
        <v>49</v>
      </c>
      <c r="K12" s="12"/>
      <c r="L12" s="12"/>
      <c r="M12" s="12"/>
      <c r="N12" s="12"/>
      <c r="O12" s="12"/>
      <c r="P12" s="12"/>
      <c r="Q12" s="12"/>
      <c r="R12" s="12"/>
      <c r="S12" s="12"/>
      <c r="T12" s="12"/>
      <c r="U12" s="12"/>
      <c r="V12" s="12"/>
      <c r="W12" s="12"/>
      <c r="X12" s="12"/>
      <c r="Y12" s="7" t="s">
        <v>47</v>
      </c>
      <c r="Z12" s="5" t="s">
        <v>49</v>
      </c>
      <c r="AA12" s="7">
        <v>15000.0</v>
      </c>
      <c r="AB12" s="7">
        <v>0.0</v>
      </c>
      <c r="AC12" s="7">
        <v>16593.0</v>
      </c>
      <c r="AD12" s="12">
        <f t="shared" si="5"/>
        <v>63100</v>
      </c>
      <c r="AE12" s="7">
        <f t="shared" si="1"/>
        <v>3754.45</v>
      </c>
      <c r="AF12" s="7" t="str">
        <f t="shared" si="2"/>
        <v>SKIP</v>
      </c>
      <c r="AG12" s="12">
        <f t="shared" si="6"/>
        <v>61500</v>
      </c>
      <c r="AH12" s="12">
        <f t="shared" si="4"/>
        <v>1002.45</v>
      </c>
      <c r="AI12" s="5">
        <v>1.4</v>
      </c>
      <c r="AJ12" s="9"/>
      <c r="AK12" s="15">
        <v>26.0</v>
      </c>
      <c r="AL12" s="5">
        <v>43.0</v>
      </c>
      <c r="AM12" s="9"/>
      <c r="AN12" s="9"/>
      <c r="AO12" s="9"/>
      <c r="AP12" s="9"/>
      <c r="AQ12" s="9"/>
      <c r="AR12" s="9"/>
    </row>
    <row r="13">
      <c r="A13" s="5">
        <v>11.0</v>
      </c>
      <c r="B13" s="5" t="s">
        <v>10</v>
      </c>
      <c r="C13" s="5" t="s">
        <v>68</v>
      </c>
      <c r="D13" s="5" t="s">
        <v>54</v>
      </c>
      <c r="E13" s="35">
        <f t="shared" si="3"/>
        <v>45260</v>
      </c>
      <c r="F13" s="7">
        <v>12000.0</v>
      </c>
      <c r="G13" s="7">
        <v>0.0</v>
      </c>
      <c r="H13" s="5" t="s">
        <v>47</v>
      </c>
      <c r="I13" s="8" t="s">
        <v>48</v>
      </c>
      <c r="J13" s="5" t="s">
        <v>49</v>
      </c>
      <c r="K13" s="12"/>
      <c r="L13" s="12"/>
      <c r="M13" s="12"/>
      <c r="N13" s="12"/>
      <c r="O13" s="12"/>
      <c r="P13" s="12"/>
      <c r="Q13" s="12"/>
      <c r="R13" s="12"/>
      <c r="S13" s="12"/>
      <c r="T13" s="12"/>
      <c r="U13" s="12"/>
      <c r="V13" s="12"/>
      <c r="W13" s="12"/>
      <c r="X13" s="12"/>
      <c r="Y13" s="7" t="s">
        <v>47</v>
      </c>
      <c r="Z13" s="5" t="s">
        <v>49</v>
      </c>
      <c r="AA13" s="7">
        <v>15000.0</v>
      </c>
      <c r="AB13" s="7">
        <v>0.0</v>
      </c>
      <c r="AC13" s="7">
        <v>17925.0</v>
      </c>
      <c r="AD13" s="12">
        <f t="shared" si="5"/>
        <v>63100</v>
      </c>
      <c r="AE13" s="7">
        <f t="shared" si="1"/>
        <v>3754.45</v>
      </c>
      <c r="AF13" s="7" t="str">
        <f t="shared" si="2"/>
        <v>SKIP</v>
      </c>
      <c r="AG13" s="12">
        <f t="shared" si="6"/>
        <v>61500</v>
      </c>
      <c r="AH13" s="12">
        <f t="shared" si="4"/>
        <v>1002.45</v>
      </c>
      <c r="AI13" s="5">
        <v>1.4</v>
      </c>
      <c r="AJ13" s="9"/>
      <c r="AK13" s="15">
        <v>24.0</v>
      </c>
      <c r="AL13" s="5">
        <v>24.0</v>
      </c>
      <c r="AM13" s="9"/>
      <c r="AN13" s="9"/>
      <c r="AO13" s="9"/>
      <c r="AP13" s="9"/>
      <c r="AQ13" s="9"/>
      <c r="AR13" s="9"/>
    </row>
    <row r="14">
      <c r="A14" s="5">
        <v>12.0</v>
      </c>
      <c r="B14" s="5" t="s">
        <v>10</v>
      </c>
      <c r="C14" s="5" t="s">
        <v>69</v>
      </c>
      <c r="D14" s="5" t="s">
        <v>58</v>
      </c>
      <c r="E14" s="35">
        <f t="shared" si="3"/>
        <v>45291</v>
      </c>
      <c r="F14" s="7">
        <v>13000.0</v>
      </c>
      <c r="G14" s="7">
        <v>0.0</v>
      </c>
      <c r="H14" s="5" t="s">
        <v>47</v>
      </c>
      <c r="I14" s="8" t="s">
        <v>52</v>
      </c>
      <c r="J14" s="5" t="s">
        <v>49</v>
      </c>
      <c r="K14" s="7"/>
      <c r="L14" s="7"/>
      <c r="M14" s="7"/>
      <c r="N14" s="7"/>
      <c r="O14" s="7"/>
      <c r="P14" s="7">
        <v>500.0</v>
      </c>
      <c r="Q14" s="12"/>
      <c r="R14" s="7">
        <v>1000.0</v>
      </c>
      <c r="S14" s="17"/>
      <c r="T14" s="17"/>
      <c r="U14" s="17"/>
      <c r="V14" s="17"/>
      <c r="W14" s="17"/>
      <c r="X14" s="17"/>
      <c r="Y14" s="7" t="s">
        <v>47</v>
      </c>
      <c r="Z14" s="5" t="s">
        <v>49</v>
      </c>
      <c r="AA14" s="16">
        <f>12719+(((66083-((F14*AK14)-155625))/66083)*1679)</f>
        <v>14388.47221</v>
      </c>
      <c r="AB14" s="7">
        <v>0.0</v>
      </c>
      <c r="AC14" s="7">
        <v>15000.0</v>
      </c>
      <c r="AD14" s="12">
        <f t="shared" si="5"/>
        <v>63100</v>
      </c>
      <c r="AE14" s="7">
        <f t="shared" si="1"/>
        <v>3754.45</v>
      </c>
      <c r="AF14" s="7" t="str">
        <f t="shared" si="2"/>
        <v>SKIP</v>
      </c>
      <c r="AG14" s="12">
        <f t="shared" si="6"/>
        <v>61500</v>
      </c>
      <c r="AH14" s="12">
        <f t="shared" si="4"/>
        <v>1002.45</v>
      </c>
      <c r="AI14" s="5">
        <v>1.4</v>
      </c>
      <c r="AJ14" s="9"/>
      <c r="AK14" s="15">
        <v>12.0</v>
      </c>
      <c r="AL14" s="5">
        <v>12.0</v>
      </c>
      <c r="AM14" s="9"/>
      <c r="AN14" s="9"/>
      <c r="AO14" s="9"/>
      <c r="AP14" s="9"/>
      <c r="AQ14" s="9"/>
      <c r="AR14" s="9"/>
    </row>
    <row r="15">
      <c r="A15" s="5">
        <v>13.0</v>
      </c>
      <c r="B15" s="5" t="s">
        <v>10</v>
      </c>
      <c r="C15" s="5" t="s">
        <v>45</v>
      </c>
      <c r="D15" s="5" t="s">
        <v>46</v>
      </c>
      <c r="E15" s="35">
        <f t="shared" ref="E15:E23" si="7">E3</f>
        <v>44957</v>
      </c>
      <c r="F15" s="7">
        <v>100.0</v>
      </c>
      <c r="G15" s="12">
        <f t="shared" ref="G15:G16" si="8">F15*4%</f>
        <v>4</v>
      </c>
      <c r="H15" s="5" t="s">
        <v>65</v>
      </c>
      <c r="I15" s="8" t="s">
        <v>55</v>
      </c>
      <c r="J15" s="5" t="s">
        <v>49</v>
      </c>
      <c r="K15" s="7">
        <v>10000.0</v>
      </c>
      <c r="L15" s="7">
        <v>0.0</v>
      </c>
      <c r="M15" s="7">
        <v>0.0</v>
      </c>
      <c r="N15" s="7">
        <v>0.0</v>
      </c>
      <c r="O15" s="7">
        <v>0.0</v>
      </c>
      <c r="P15" s="12"/>
      <c r="Q15" s="12"/>
      <c r="R15" s="12"/>
      <c r="S15" s="7">
        <v>500.0</v>
      </c>
      <c r="T15" s="7" t="s">
        <v>70</v>
      </c>
      <c r="U15" s="12"/>
      <c r="V15" s="12"/>
      <c r="W15" s="12"/>
      <c r="X15" s="12"/>
      <c r="Y15" s="7" t="s">
        <v>47</v>
      </c>
      <c r="Z15" s="5" t="s">
        <v>49</v>
      </c>
      <c r="AA15" s="7">
        <v>15000.0</v>
      </c>
      <c r="AB15" s="7">
        <v>0.0</v>
      </c>
      <c r="AC15" s="7">
        <v>21003.0</v>
      </c>
      <c r="AD15" s="12">
        <f t="shared" si="5"/>
        <v>130.78</v>
      </c>
      <c r="AE15" s="7">
        <f t="shared" si="1"/>
        <v>7.78141</v>
      </c>
      <c r="AF15" s="7" t="str">
        <f t="shared" si="2"/>
        <v>SKIP</v>
      </c>
      <c r="AG15" s="12">
        <f t="shared" si="6"/>
        <v>400</v>
      </c>
      <c r="AH15" s="12">
        <f t="shared" si="4"/>
        <v>6.52</v>
      </c>
      <c r="AI15" s="5">
        <v>1.4</v>
      </c>
      <c r="AJ15" s="9"/>
      <c r="AK15" s="15">
        <v>52.0</v>
      </c>
      <c r="AL15" s="5">
        <v>4.0</v>
      </c>
      <c r="AM15" s="9"/>
      <c r="AN15" s="9"/>
      <c r="AO15" s="9"/>
      <c r="AP15" s="9"/>
      <c r="AQ15" s="9"/>
      <c r="AR15" s="9"/>
    </row>
    <row r="16">
      <c r="A16" s="5">
        <v>14.0</v>
      </c>
      <c r="B16" s="5" t="s">
        <v>10</v>
      </c>
      <c r="C16" s="5" t="s">
        <v>50</v>
      </c>
      <c r="D16" s="5" t="s">
        <v>51</v>
      </c>
      <c r="E16" s="35">
        <f t="shared" si="7"/>
        <v>44985</v>
      </c>
      <c r="F16" s="7">
        <v>200.0</v>
      </c>
      <c r="G16" s="12">
        <f t="shared" si="8"/>
        <v>8</v>
      </c>
      <c r="H16" s="5" t="s">
        <v>65</v>
      </c>
      <c r="I16" s="8" t="s">
        <v>59</v>
      </c>
      <c r="J16" s="5" t="s">
        <v>49</v>
      </c>
      <c r="K16" s="7">
        <v>300.0</v>
      </c>
      <c r="L16" s="7">
        <v>0.0</v>
      </c>
      <c r="M16" s="7">
        <v>500.0</v>
      </c>
      <c r="N16" s="7">
        <v>0.0</v>
      </c>
      <c r="O16" s="7">
        <v>1.95</v>
      </c>
      <c r="P16" s="12"/>
      <c r="Q16" s="12"/>
      <c r="R16" s="12"/>
      <c r="S16" s="12"/>
      <c r="T16" s="12"/>
      <c r="U16" s="7">
        <v>50.0</v>
      </c>
      <c r="V16" s="12"/>
      <c r="W16" s="12"/>
      <c r="X16" s="12"/>
      <c r="Y16" s="7" t="s">
        <v>47</v>
      </c>
      <c r="Z16" s="5" t="s">
        <v>49</v>
      </c>
      <c r="AA16" s="7">
        <v>15000.0</v>
      </c>
      <c r="AB16" s="7">
        <v>0.0</v>
      </c>
      <c r="AC16" s="7">
        <v>11981.0</v>
      </c>
      <c r="AD16" s="12">
        <f t="shared" si="5"/>
        <v>261.54</v>
      </c>
      <c r="AE16" s="7">
        <f t="shared" si="1"/>
        <v>15.56163</v>
      </c>
      <c r="AF16" s="7" t="str">
        <f t="shared" si="2"/>
        <v>SKIP</v>
      </c>
      <c r="AG16" s="12">
        <f t="shared" si="6"/>
        <v>800</v>
      </c>
      <c r="AH16" s="12">
        <f t="shared" si="4"/>
        <v>13.04</v>
      </c>
      <c r="AI16" s="5">
        <v>1.4</v>
      </c>
      <c r="AJ16" s="9"/>
      <c r="AK16" s="15">
        <v>26.0</v>
      </c>
      <c r="AL16" s="5">
        <v>4.0</v>
      </c>
      <c r="AM16" s="9"/>
      <c r="AN16" s="9"/>
      <c r="AO16" s="9"/>
      <c r="AP16" s="9"/>
      <c r="AQ16" s="9"/>
      <c r="AR16" s="9"/>
    </row>
    <row r="17">
      <c r="A17" s="5">
        <v>15.0</v>
      </c>
      <c r="B17" s="5" t="s">
        <v>10</v>
      </c>
      <c r="C17" s="5" t="s">
        <v>57</v>
      </c>
      <c r="D17" s="5" t="s">
        <v>54</v>
      </c>
      <c r="E17" s="35">
        <f t="shared" si="7"/>
        <v>45016</v>
      </c>
      <c r="F17" s="7">
        <v>300.0</v>
      </c>
      <c r="G17" s="7">
        <v>0.0</v>
      </c>
      <c r="H17" s="5" t="s">
        <v>65</v>
      </c>
      <c r="I17" s="8" t="s">
        <v>61</v>
      </c>
      <c r="J17" s="5" t="s">
        <v>49</v>
      </c>
      <c r="K17" s="7">
        <v>5000.0</v>
      </c>
      <c r="L17" s="7">
        <v>0.0</v>
      </c>
      <c r="M17" s="7">
        <v>1000.0</v>
      </c>
      <c r="N17" s="7">
        <v>0.0</v>
      </c>
      <c r="O17" s="7">
        <v>3.9</v>
      </c>
      <c r="P17" s="12"/>
      <c r="Q17" s="12"/>
      <c r="R17" s="12"/>
      <c r="S17" s="12"/>
      <c r="T17" s="12"/>
      <c r="U17" s="12"/>
      <c r="V17" s="12"/>
      <c r="W17" s="12"/>
      <c r="X17" s="7">
        <v>50.0</v>
      </c>
      <c r="Y17" s="7" t="s">
        <v>47</v>
      </c>
      <c r="Z17" s="5" t="s">
        <v>49</v>
      </c>
      <c r="AA17" s="7">
        <v>15000.0</v>
      </c>
      <c r="AB17" s="7">
        <v>0.0</v>
      </c>
      <c r="AC17" s="7">
        <v>12458.0</v>
      </c>
      <c r="AD17" s="12">
        <f t="shared" si="5"/>
        <v>925.04</v>
      </c>
      <c r="AE17" s="7">
        <f t="shared" si="1"/>
        <v>55.03988</v>
      </c>
      <c r="AF17" s="7" t="str">
        <f t="shared" si="2"/>
        <v>SKIP</v>
      </c>
      <c r="AG17" s="12">
        <f t="shared" si="6"/>
        <v>1800</v>
      </c>
      <c r="AH17" s="12">
        <f t="shared" si="4"/>
        <v>29.34</v>
      </c>
      <c r="AI17" s="5">
        <v>1.4</v>
      </c>
      <c r="AJ17" s="9"/>
      <c r="AK17" s="15">
        <v>24.0</v>
      </c>
      <c r="AL17" s="5">
        <v>6.0</v>
      </c>
      <c r="AM17" s="9"/>
      <c r="AN17" s="9"/>
      <c r="AO17" s="9"/>
      <c r="AP17" s="9"/>
      <c r="AQ17" s="9"/>
      <c r="AR17" s="9"/>
    </row>
    <row r="18">
      <c r="A18" s="5">
        <v>16.0</v>
      </c>
      <c r="B18" s="5" t="s">
        <v>10</v>
      </c>
      <c r="C18" s="5" t="s">
        <v>60</v>
      </c>
      <c r="D18" s="5" t="s">
        <v>58</v>
      </c>
      <c r="E18" s="35">
        <f t="shared" si="7"/>
        <v>45046</v>
      </c>
      <c r="F18" s="7">
        <v>400.0</v>
      </c>
      <c r="G18" s="7">
        <v>0.0</v>
      </c>
      <c r="H18" s="5" t="s">
        <v>65</v>
      </c>
      <c r="I18" s="8" t="s">
        <v>48</v>
      </c>
      <c r="J18" s="5" t="s">
        <v>49</v>
      </c>
      <c r="K18" s="7">
        <v>2500.0</v>
      </c>
      <c r="L18" s="7">
        <v>0.0</v>
      </c>
      <c r="M18" s="7">
        <v>2500.0</v>
      </c>
      <c r="N18" s="7">
        <v>0.0</v>
      </c>
      <c r="O18" s="7">
        <v>9.75</v>
      </c>
      <c r="P18" s="12"/>
      <c r="Q18" s="12"/>
      <c r="R18" s="12"/>
      <c r="S18" s="12"/>
      <c r="T18" s="12"/>
      <c r="U18" s="12"/>
      <c r="V18" s="12"/>
      <c r="W18" s="12"/>
      <c r="X18" s="12"/>
      <c r="Y18" s="7" t="s">
        <v>47</v>
      </c>
      <c r="Z18" s="5" t="s">
        <v>49</v>
      </c>
      <c r="AA18" s="7">
        <v>15000.0</v>
      </c>
      <c r="AB18" s="7">
        <v>0.0</v>
      </c>
      <c r="AC18" s="7">
        <v>10382.0</v>
      </c>
      <c r="AD18" s="12">
        <f>MIN(66600-3500,(F18*AL18)-ROUND(3500/AK18,2)*AL18+0.05)</f>
        <v>325.04</v>
      </c>
      <c r="AE18" s="7">
        <f t="shared" si="1"/>
        <v>19.33988</v>
      </c>
      <c r="AF18" s="7" t="str">
        <f t="shared" si="2"/>
        <v>SKIP</v>
      </c>
      <c r="AG18" s="12">
        <f t="shared" si="6"/>
        <v>1200</v>
      </c>
      <c r="AH18" s="12">
        <f t="shared" si="4"/>
        <v>19.56</v>
      </c>
      <c r="AI18" s="5">
        <v>1.4</v>
      </c>
      <c r="AJ18" s="9"/>
      <c r="AK18" s="15">
        <v>12.0</v>
      </c>
      <c r="AL18" s="5">
        <v>3.0</v>
      </c>
      <c r="AM18" s="9"/>
      <c r="AN18" s="9"/>
      <c r="AO18" s="9"/>
      <c r="AP18" s="9"/>
      <c r="AQ18" s="9"/>
      <c r="AR18" s="9"/>
    </row>
    <row r="19">
      <c r="A19" s="5">
        <v>17.0</v>
      </c>
      <c r="B19" s="5" t="s">
        <v>10</v>
      </c>
      <c r="C19" s="5" t="s">
        <v>62</v>
      </c>
      <c r="D19" s="5" t="s">
        <v>46</v>
      </c>
      <c r="E19" s="35">
        <f t="shared" si="7"/>
        <v>45077</v>
      </c>
      <c r="F19" s="7">
        <v>500.0</v>
      </c>
      <c r="G19" s="7">
        <v>0.0</v>
      </c>
      <c r="H19" s="5" t="s">
        <v>65</v>
      </c>
      <c r="I19" s="8" t="s">
        <v>48</v>
      </c>
      <c r="J19" s="5" t="s">
        <v>49</v>
      </c>
      <c r="K19" s="7">
        <v>100000.0</v>
      </c>
      <c r="L19" s="7">
        <v>0.0</v>
      </c>
      <c r="M19" s="7">
        <v>0.0</v>
      </c>
      <c r="N19" s="7">
        <v>0.0</v>
      </c>
      <c r="O19" s="7">
        <v>0.0</v>
      </c>
      <c r="P19" s="12"/>
      <c r="Q19" s="12"/>
      <c r="R19" s="12"/>
      <c r="S19" s="12"/>
      <c r="T19" s="12"/>
      <c r="U19" s="12"/>
      <c r="V19" s="12"/>
      <c r="W19" s="12"/>
      <c r="X19" s="12"/>
      <c r="Y19" s="7" t="s">
        <v>47</v>
      </c>
      <c r="Z19" s="5" t="s">
        <v>49</v>
      </c>
      <c r="AA19" s="7">
        <v>15000.0</v>
      </c>
      <c r="AB19" s="7">
        <v>0.0</v>
      </c>
      <c r="AC19" s="7">
        <v>11481.0</v>
      </c>
      <c r="AD19" s="12">
        <f t="shared" ref="AD19:AD22" si="9">MIN(66600-3500,(F19*AL19)-ROUND(3500/AK19,2)*AL19+0.02)</f>
        <v>8653.82</v>
      </c>
      <c r="AE19" s="7">
        <f t="shared" si="1"/>
        <v>514.90229</v>
      </c>
      <c r="AF19" s="7" t="str">
        <f t="shared" si="2"/>
        <v>SKIP</v>
      </c>
      <c r="AG19" s="12">
        <f t="shared" si="6"/>
        <v>10000</v>
      </c>
      <c r="AH19" s="12">
        <f t="shared" si="4"/>
        <v>163</v>
      </c>
      <c r="AI19" s="5">
        <v>1.4</v>
      </c>
      <c r="AJ19" s="9"/>
      <c r="AK19" s="15">
        <v>52.0</v>
      </c>
      <c r="AL19" s="5">
        <v>20.0</v>
      </c>
      <c r="AM19" s="9"/>
      <c r="AN19" s="9"/>
      <c r="AO19" s="9"/>
      <c r="AP19" s="9"/>
      <c r="AQ19" s="9"/>
      <c r="AR19" s="9"/>
    </row>
    <row r="20">
      <c r="A20" s="5">
        <v>18.0</v>
      </c>
      <c r="B20" s="5" t="s">
        <v>10</v>
      </c>
      <c r="C20" s="5" t="s">
        <v>63</v>
      </c>
      <c r="D20" s="5" t="s">
        <v>51</v>
      </c>
      <c r="E20" s="35">
        <f t="shared" si="7"/>
        <v>45107</v>
      </c>
      <c r="F20" s="7">
        <v>600.0</v>
      </c>
      <c r="G20" s="7">
        <v>0.0</v>
      </c>
      <c r="H20" s="5" t="s">
        <v>65</v>
      </c>
      <c r="I20" s="8" t="s">
        <v>48</v>
      </c>
      <c r="J20" s="5" t="s">
        <v>49</v>
      </c>
      <c r="K20" s="7">
        <v>600.0</v>
      </c>
      <c r="L20" s="12"/>
      <c r="M20" s="7">
        <v>600.0</v>
      </c>
      <c r="N20" s="12"/>
      <c r="O20" s="12">
        <f>1.95/5*6</f>
        <v>2.34</v>
      </c>
      <c r="P20" s="12"/>
      <c r="Q20" s="12"/>
      <c r="R20" s="12"/>
      <c r="S20" s="12"/>
      <c r="T20" s="12"/>
      <c r="U20" s="12"/>
      <c r="V20" s="12"/>
      <c r="W20" s="12"/>
      <c r="X20" s="12"/>
      <c r="Y20" s="7" t="s">
        <v>47</v>
      </c>
      <c r="Z20" s="5" t="s">
        <v>49</v>
      </c>
      <c r="AA20" s="7">
        <v>15000.0</v>
      </c>
      <c r="AB20" s="7">
        <v>0.0</v>
      </c>
      <c r="AC20" s="7">
        <v>11865.0</v>
      </c>
      <c r="AD20" s="12">
        <f t="shared" si="9"/>
        <v>5584.58</v>
      </c>
      <c r="AE20" s="7">
        <f t="shared" si="1"/>
        <v>332.28251</v>
      </c>
      <c r="AF20" s="7" t="str">
        <f t="shared" si="2"/>
        <v>SKIP</v>
      </c>
      <c r="AG20" s="12">
        <f t="shared" si="6"/>
        <v>7200</v>
      </c>
      <c r="AH20" s="12">
        <f t="shared" si="4"/>
        <v>117.36</v>
      </c>
      <c r="AI20" s="5">
        <v>1.4</v>
      </c>
      <c r="AJ20" s="9"/>
      <c r="AK20" s="15">
        <v>26.0</v>
      </c>
      <c r="AL20" s="5">
        <v>12.0</v>
      </c>
      <c r="AM20" s="9"/>
      <c r="AN20" s="9"/>
      <c r="AO20" s="9"/>
      <c r="AP20" s="9"/>
      <c r="AQ20" s="9"/>
      <c r="AR20" s="9"/>
    </row>
    <row r="21">
      <c r="A21" s="5">
        <v>19.0</v>
      </c>
      <c r="B21" s="5" t="s">
        <v>10</v>
      </c>
      <c r="C21" s="5" t="s">
        <v>66</v>
      </c>
      <c r="D21" s="5" t="s">
        <v>54</v>
      </c>
      <c r="E21" s="35">
        <f t="shared" si="7"/>
        <v>45138</v>
      </c>
      <c r="F21" s="7">
        <v>3000.0</v>
      </c>
      <c r="G21" s="12">
        <f t="shared" ref="G21:G22" si="10">F21*4%</f>
        <v>120</v>
      </c>
      <c r="H21" s="5" t="s">
        <v>65</v>
      </c>
      <c r="I21" s="8" t="s">
        <v>48</v>
      </c>
      <c r="J21" s="5" t="s">
        <v>49</v>
      </c>
      <c r="K21" s="7">
        <v>3500.0</v>
      </c>
      <c r="L21" s="12"/>
      <c r="M21" s="12"/>
      <c r="N21" s="12"/>
      <c r="O21" s="12"/>
      <c r="P21" s="12"/>
      <c r="Q21" s="12"/>
      <c r="R21" s="12"/>
      <c r="S21" s="12"/>
      <c r="T21" s="12"/>
      <c r="U21" s="12"/>
      <c r="V21" s="12"/>
      <c r="W21" s="12"/>
      <c r="X21" s="12"/>
      <c r="Y21" s="7" t="s">
        <v>47</v>
      </c>
      <c r="Z21" s="5" t="s">
        <v>49</v>
      </c>
      <c r="AA21" s="7">
        <v>15000.0</v>
      </c>
      <c r="AB21" s="7">
        <v>0.0</v>
      </c>
      <c r="AC21" s="7">
        <v>17661.0</v>
      </c>
      <c r="AD21" s="12">
        <f t="shared" si="9"/>
        <v>37104.23</v>
      </c>
      <c r="AE21" s="7">
        <f t="shared" si="1"/>
        <v>2207.701685</v>
      </c>
      <c r="AF21" s="7" t="str">
        <f t="shared" si="2"/>
        <v>SKIP</v>
      </c>
      <c r="AG21" s="12">
        <f t="shared" si="6"/>
        <v>39000</v>
      </c>
      <c r="AH21" s="12">
        <f t="shared" si="4"/>
        <v>635.7</v>
      </c>
      <c r="AI21" s="5">
        <v>1.4</v>
      </c>
      <c r="AJ21" s="9"/>
      <c r="AK21" s="15">
        <v>24.0</v>
      </c>
      <c r="AL21" s="5">
        <v>13.0</v>
      </c>
      <c r="AM21" s="9"/>
      <c r="AN21" s="9"/>
      <c r="AO21" s="9"/>
      <c r="AP21" s="9"/>
      <c r="AQ21" s="9"/>
      <c r="AR21" s="9"/>
    </row>
    <row r="22">
      <c r="A22" s="5">
        <v>20.0</v>
      </c>
      <c r="B22" s="5" t="s">
        <v>10</v>
      </c>
      <c r="C22" s="5" t="s">
        <v>63</v>
      </c>
      <c r="D22" s="5" t="s">
        <v>58</v>
      </c>
      <c r="E22" s="35">
        <f t="shared" si="7"/>
        <v>45169</v>
      </c>
      <c r="F22" s="7">
        <v>12000.0</v>
      </c>
      <c r="G22" s="12">
        <f t="shared" si="10"/>
        <v>480</v>
      </c>
      <c r="H22" s="5" t="s">
        <v>65</v>
      </c>
      <c r="I22" s="8" t="s">
        <v>48</v>
      </c>
      <c r="J22" s="5" t="s">
        <v>49</v>
      </c>
      <c r="K22" s="7">
        <v>5000.0</v>
      </c>
      <c r="L22" s="12"/>
      <c r="M22" s="7">
        <v>100000.0</v>
      </c>
      <c r="N22" s="12"/>
      <c r="O22" s="7">
        <v>6.31</v>
      </c>
      <c r="P22" s="12"/>
      <c r="Q22" s="12"/>
      <c r="R22" s="12"/>
      <c r="S22" s="12"/>
      <c r="T22" s="12"/>
      <c r="U22" s="12"/>
      <c r="V22" s="12"/>
      <c r="W22" s="12"/>
      <c r="X22" s="12"/>
      <c r="Y22" s="7" t="s">
        <v>47</v>
      </c>
      <c r="Z22" s="5" t="s">
        <v>49</v>
      </c>
      <c r="AA22" s="7">
        <v>15000.0</v>
      </c>
      <c r="AB22" s="7">
        <v>0.0</v>
      </c>
      <c r="AC22" s="7">
        <v>11865.0</v>
      </c>
      <c r="AD22" s="12">
        <f t="shared" si="9"/>
        <v>63100</v>
      </c>
      <c r="AE22" s="7">
        <f t="shared" si="1"/>
        <v>3754.45</v>
      </c>
      <c r="AF22" s="7" t="str">
        <f t="shared" si="2"/>
        <v>SKIP</v>
      </c>
      <c r="AG22" s="12">
        <f t="shared" si="6"/>
        <v>61500</v>
      </c>
      <c r="AH22" s="12">
        <f t="shared" si="4"/>
        <v>1002.45</v>
      </c>
      <c r="AI22" s="5">
        <v>1.4</v>
      </c>
      <c r="AJ22" s="9"/>
      <c r="AK22" s="15">
        <v>12.0</v>
      </c>
      <c r="AL22" s="5">
        <v>8.0</v>
      </c>
      <c r="AM22" s="9"/>
      <c r="AN22" s="9"/>
      <c r="AO22" s="9"/>
      <c r="AP22" s="9"/>
      <c r="AQ22" s="9"/>
      <c r="AR22" s="9"/>
    </row>
    <row r="23">
      <c r="A23" s="5">
        <v>21.0</v>
      </c>
      <c r="B23" s="5" t="s">
        <v>10</v>
      </c>
      <c r="C23" s="5" t="s">
        <v>45</v>
      </c>
      <c r="D23" s="5" t="s">
        <v>58</v>
      </c>
      <c r="E23" s="35">
        <f t="shared" si="7"/>
        <v>45199</v>
      </c>
      <c r="F23" s="7">
        <v>1.0</v>
      </c>
      <c r="G23" s="7">
        <v>0.0</v>
      </c>
      <c r="H23" s="5" t="s">
        <v>65</v>
      </c>
      <c r="I23" s="8" t="s">
        <v>48</v>
      </c>
      <c r="J23" s="5" t="s">
        <v>49</v>
      </c>
      <c r="K23" s="7">
        <v>4500.0</v>
      </c>
      <c r="L23" s="12"/>
      <c r="M23" s="7"/>
      <c r="N23" s="12"/>
      <c r="O23" s="7"/>
      <c r="P23" s="12"/>
      <c r="Q23" s="12"/>
      <c r="R23" s="12"/>
      <c r="S23" s="12"/>
      <c r="T23" s="12"/>
      <c r="U23" s="12"/>
      <c r="V23" s="12"/>
      <c r="W23" s="12"/>
      <c r="X23" s="12"/>
      <c r="Y23" s="7" t="s">
        <v>47</v>
      </c>
      <c r="Z23" s="5" t="s">
        <v>49</v>
      </c>
      <c r="AA23" s="7">
        <v>15000.0</v>
      </c>
      <c r="AB23" s="7">
        <v>0.0</v>
      </c>
      <c r="AC23" s="7">
        <v>21003.0</v>
      </c>
      <c r="AD23" s="7">
        <v>0.0</v>
      </c>
      <c r="AE23" s="7">
        <f t="shared" si="1"/>
        <v>0</v>
      </c>
      <c r="AF23" s="7" t="str">
        <f t="shared" si="2"/>
        <v>SKIP</v>
      </c>
      <c r="AG23" s="7">
        <v>0.0</v>
      </c>
      <c r="AH23" s="12">
        <f t="shared" si="4"/>
        <v>0</v>
      </c>
      <c r="AI23" s="5">
        <v>1.4</v>
      </c>
      <c r="AJ23" s="9"/>
      <c r="AK23" s="15">
        <v>12.0</v>
      </c>
      <c r="AL23" s="5">
        <v>9.0</v>
      </c>
      <c r="AM23" s="9"/>
      <c r="AN23" s="9"/>
      <c r="AO23" s="9"/>
      <c r="AP23" s="9"/>
      <c r="AQ23" s="9"/>
      <c r="AR23" s="9"/>
    </row>
    <row r="24">
      <c r="A24" s="5">
        <v>22.0</v>
      </c>
      <c r="B24" s="5" t="s">
        <v>10</v>
      </c>
      <c r="C24" s="5" t="s">
        <v>50</v>
      </c>
      <c r="D24" s="5" t="s">
        <v>46</v>
      </c>
      <c r="E24" s="6">
        <v>44927.0</v>
      </c>
      <c r="F24" s="7">
        <v>67.31</v>
      </c>
      <c r="G24" s="7">
        <v>0.0</v>
      </c>
      <c r="H24" s="5" t="s">
        <v>65</v>
      </c>
      <c r="I24" s="8" t="s">
        <v>48</v>
      </c>
      <c r="J24" s="5" t="s">
        <v>49</v>
      </c>
      <c r="K24" s="7">
        <v>1000.0</v>
      </c>
      <c r="L24" s="12"/>
      <c r="M24" s="7"/>
      <c r="N24" s="12"/>
      <c r="O24" s="7"/>
      <c r="P24" s="12"/>
      <c r="Q24" s="12"/>
      <c r="R24" s="12"/>
      <c r="S24" s="12"/>
      <c r="T24" s="12"/>
      <c r="U24" s="12"/>
      <c r="V24" s="12"/>
      <c r="W24" s="12"/>
      <c r="X24" s="12"/>
      <c r="Y24" s="7" t="s">
        <v>47</v>
      </c>
      <c r="Z24" s="5" t="s">
        <v>49</v>
      </c>
      <c r="AA24" s="7">
        <v>15000.0</v>
      </c>
      <c r="AB24" s="7">
        <v>0.0</v>
      </c>
      <c r="AC24" s="7">
        <v>11981.0</v>
      </c>
      <c r="AD24" s="7">
        <v>0.0</v>
      </c>
      <c r="AE24" s="7">
        <f t="shared" si="1"/>
        <v>0</v>
      </c>
      <c r="AF24" s="7" t="str">
        <f t="shared" si="2"/>
        <v>SKIP</v>
      </c>
      <c r="AG24" s="7">
        <v>0.0</v>
      </c>
      <c r="AH24" s="12">
        <f t="shared" si="4"/>
        <v>0</v>
      </c>
      <c r="AI24" s="5">
        <v>1.4</v>
      </c>
      <c r="AJ24" s="9"/>
      <c r="AK24" s="15">
        <v>12.0</v>
      </c>
      <c r="AL24" s="5">
        <v>1.0</v>
      </c>
      <c r="AM24" s="9"/>
      <c r="AN24" s="9"/>
      <c r="AO24" s="9"/>
      <c r="AP24" s="9"/>
      <c r="AQ24" s="9"/>
      <c r="AR24" s="9"/>
    </row>
    <row r="25">
      <c r="A25" s="5">
        <v>23.0</v>
      </c>
      <c r="B25" s="5" t="s">
        <v>10</v>
      </c>
      <c r="C25" s="5" t="s">
        <v>50</v>
      </c>
      <c r="D25" s="5" t="s">
        <v>46</v>
      </c>
      <c r="E25" s="6">
        <v>44927.0</v>
      </c>
      <c r="F25" s="7">
        <v>77.31</v>
      </c>
      <c r="G25" s="7">
        <v>0.0</v>
      </c>
      <c r="H25" s="5" t="s">
        <v>65</v>
      </c>
      <c r="I25" s="8" t="s">
        <v>48</v>
      </c>
      <c r="J25" s="5" t="s">
        <v>49</v>
      </c>
      <c r="K25" s="7">
        <v>1000.0</v>
      </c>
      <c r="L25" s="12"/>
      <c r="M25" s="7"/>
      <c r="N25" s="12"/>
      <c r="O25" s="7"/>
      <c r="P25" s="12"/>
      <c r="Q25" s="12"/>
      <c r="R25" s="12"/>
      <c r="S25" s="12"/>
      <c r="T25" s="12"/>
      <c r="U25" s="12"/>
      <c r="V25" s="12"/>
      <c r="W25" s="12"/>
      <c r="X25" s="12"/>
      <c r="Y25" s="7" t="s">
        <v>47</v>
      </c>
      <c r="Z25" s="5" t="s">
        <v>49</v>
      </c>
      <c r="AA25" s="7">
        <v>15000.0</v>
      </c>
      <c r="AB25" s="7">
        <v>0.0</v>
      </c>
      <c r="AC25" s="7">
        <v>11981.0</v>
      </c>
      <c r="AD25" s="7">
        <v>0.0</v>
      </c>
      <c r="AE25" s="7">
        <f t="shared" si="1"/>
        <v>0</v>
      </c>
      <c r="AF25" s="7" t="str">
        <f t="shared" si="2"/>
        <v>SKIP</v>
      </c>
      <c r="AG25" s="7">
        <v>0.0</v>
      </c>
      <c r="AH25" s="12">
        <f t="shared" si="4"/>
        <v>0</v>
      </c>
      <c r="AI25" s="5">
        <v>1.4</v>
      </c>
      <c r="AJ25" s="9"/>
      <c r="AK25" s="15">
        <v>12.0</v>
      </c>
      <c r="AL25" s="5">
        <v>1.0</v>
      </c>
      <c r="AM25" s="9"/>
      <c r="AN25" s="9"/>
      <c r="AO25" s="9"/>
      <c r="AP25" s="9"/>
      <c r="AQ25" s="9"/>
      <c r="AR25" s="9"/>
    </row>
    <row r="26">
      <c r="A26" s="5">
        <v>24.0</v>
      </c>
      <c r="B26" s="5" t="s">
        <v>10</v>
      </c>
      <c r="C26" s="5" t="s">
        <v>53</v>
      </c>
      <c r="D26" s="5" t="s">
        <v>51</v>
      </c>
      <c r="E26" s="6">
        <v>45090.0</v>
      </c>
      <c r="F26" s="7">
        <v>1600.0</v>
      </c>
      <c r="G26" s="7">
        <v>96.0</v>
      </c>
      <c r="H26" s="5" t="s">
        <v>47</v>
      </c>
      <c r="I26" s="8" t="s">
        <v>48</v>
      </c>
      <c r="J26" s="5" t="s">
        <v>49</v>
      </c>
      <c r="K26" s="7">
        <v>0.0</v>
      </c>
      <c r="L26" s="12"/>
      <c r="M26" s="7"/>
      <c r="N26" s="12"/>
      <c r="O26" s="7"/>
      <c r="P26" s="12"/>
      <c r="Q26" s="12"/>
      <c r="R26" s="12"/>
      <c r="S26" s="12"/>
      <c r="T26" s="12"/>
      <c r="U26" s="12"/>
      <c r="V26" s="12"/>
      <c r="W26" s="12"/>
      <c r="X26" s="12"/>
      <c r="Y26" s="7" t="s">
        <v>47</v>
      </c>
      <c r="Z26" s="5" t="s">
        <v>49</v>
      </c>
      <c r="AA26" s="7">
        <v>15000.0</v>
      </c>
      <c r="AB26" s="7">
        <v>0.0</v>
      </c>
      <c r="AC26" s="7">
        <v>10855.0</v>
      </c>
      <c r="AD26" s="12">
        <f t="shared" ref="AD26:AD27" si="11">MIN(66600-3500,(F26*AL26)-ROUND(3500/AK26,2)*AL26+0.02)</f>
        <v>17584.58</v>
      </c>
      <c r="AE26" s="7">
        <f t="shared" si="1"/>
        <v>1046.28251</v>
      </c>
      <c r="AF26" s="7" t="str">
        <f t="shared" si="2"/>
        <v>SKIP</v>
      </c>
      <c r="AG26" s="12">
        <f t="shared" ref="AG26:AG30" si="12">MIN(61500,F26*AL26)</f>
        <v>19200</v>
      </c>
      <c r="AH26" s="12">
        <f t="shared" si="4"/>
        <v>312.96</v>
      </c>
      <c r="AI26" s="5">
        <v>1.4</v>
      </c>
      <c r="AJ26" s="9"/>
      <c r="AK26" s="5">
        <v>26.0</v>
      </c>
      <c r="AL26" s="5">
        <v>12.0</v>
      </c>
      <c r="AM26" s="18"/>
      <c r="AN26" s="18"/>
      <c r="AO26" s="18"/>
      <c r="AP26" s="18"/>
      <c r="AQ26" s="18"/>
      <c r="AR26" s="18"/>
    </row>
    <row r="27">
      <c r="A27" s="5">
        <v>25.0</v>
      </c>
      <c r="B27" s="5" t="s">
        <v>10</v>
      </c>
      <c r="C27" s="5" t="s">
        <v>71</v>
      </c>
      <c r="D27" s="5" t="s">
        <v>46</v>
      </c>
      <c r="E27" s="6">
        <v>45090.0</v>
      </c>
      <c r="F27" s="7">
        <v>10000.0</v>
      </c>
      <c r="G27" s="7">
        <v>0.0</v>
      </c>
      <c r="H27" s="5" t="s">
        <v>47</v>
      </c>
      <c r="I27" s="8" t="s">
        <v>48</v>
      </c>
      <c r="J27" s="5" t="s">
        <v>49</v>
      </c>
      <c r="K27" s="7">
        <v>1000.0</v>
      </c>
      <c r="L27" s="12"/>
      <c r="M27" s="7">
        <v>0.0</v>
      </c>
      <c r="N27" s="12"/>
      <c r="O27" s="7"/>
      <c r="P27" s="12"/>
      <c r="Q27" s="12"/>
      <c r="R27" s="12"/>
      <c r="S27" s="12"/>
      <c r="T27" s="12"/>
      <c r="U27" s="12"/>
      <c r="V27" s="12"/>
      <c r="W27" s="12"/>
      <c r="X27" s="12"/>
      <c r="Y27" s="7" t="s">
        <v>47</v>
      </c>
      <c r="Z27" s="5" t="s">
        <v>49</v>
      </c>
      <c r="AA27" s="7">
        <v>15000.0</v>
      </c>
      <c r="AB27" s="7">
        <v>0.0</v>
      </c>
      <c r="AC27" s="7">
        <v>0.0</v>
      </c>
      <c r="AD27" s="12">
        <f t="shared" si="11"/>
        <v>63100</v>
      </c>
      <c r="AE27" s="7" t="str">
        <f t="shared" si="1"/>
        <v>SKIP</v>
      </c>
      <c r="AF27" s="7">
        <f t="shared" si="2"/>
        <v>4038.4</v>
      </c>
      <c r="AG27" s="12">
        <f t="shared" si="12"/>
        <v>61500</v>
      </c>
      <c r="AH27" s="12">
        <f t="shared" si="4"/>
        <v>781.05</v>
      </c>
      <c r="AI27" s="5">
        <v>1.4</v>
      </c>
      <c r="AJ27" s="9"/>
      <c r="AK27" s="5">
        <v>52.0</v>
      </c>
      <c r="AL27" s="10">
        <f t="shared" ref="AL27:AL30" si="13">ROUNDDOWN((E27-AM27)/(365/AK27),0)</f>
        <v>23</v>
      </c>
      <c r="AM27" s="11">
        <v>44927.0</v>
      </c>
      <c r="AN27" s="18"/>
      <c r="AO27" s="18"/>
      <c r="AP27" s="18"/>
      <c r="AQ27" s="18"/>
      <c r="AR27" s="18"/>
    </row>
    <row r="28">
      <c r="A28" s="5">
        <v>26.0</v>
      </c>
      <c r="B28" s="5" t="s">
        <v>10</v>
      </c>
      <c r="C28" s="5" t="s">
        <v>71</v>
      </c>
      <c r="D28" s="5" t="s">
        <v>51</v>
      </c>
      <c r="E28" s="6">
        <v>45090.0</v>
      </c>
      <c r="F28" s="7">
        <v>1000.0</v>
      </c>
      <c r="G28" s="7">
        <v>0.0</v>
      </c>
      <c r="H28" s="5" t="s">
        <v>47</v>
      </c>
      <c r="I28" s="8" t="s">
        <v>59</v>
      </c>
      <c r="J28" s="5" t="s">
        <v>49</v>
      </c>
      <c r="K28" s="7">
        <v>500.0</v>
      </c>
      <c r="L28" s="12"/>
      <c r="M28" s="7">
        <v>1500.0</v>
      </c>
      <c r="N28" s="12"/>
      <c r="O28" s="7"/>
      <c r="P28" s="12"/>
      <c r="Q28" s="12"/>
      <c r="R28" s="12"/>
      <c r="S28" s="12"/>
      <c r="T28" s="12"/>
      <c r="U28" s="12"/>
      <c r="V28" s="7">
        <v>50.0</v>
      </c>
      <c r="W28" s="12"/>
      <c r="X28" s="12"/>
      <c r="Y28" s="7" t="s">
        <v>47</v>
      </c>
      <c r="Z28" s="5" t="s">
        <v>49</v>
      </c>
      <c r="AA28" s="7">
        <v>15000.0</v>
      </c>
      <c r="AB28" s="7">
        <v>0.0</v>
      </c>
      <c r="AC28" s="7">
        <v>0.0</v>
      </c>
      <c r="AD28" s="12">
        <f>MIN(66600-3500,(F28*AL28)-ROUND(3500/AK28,2)*AL28)</f>
        <v>9519.18</v>
      </c>
      <c r="AE28" s="7" t="str">
        <f t="shared" si="1"/>
        <v>SKIP</v>
      </c>
      <c r="AF28" s="7">
        <f t="shared" si="2"/>
        <v>609.22752</v>
      </c>
      <c r="AG28" s="12">
        <f t="shared" si="12"/>
        <v>11000</v>
      </c>
      <c r="AH28" s="12">
        <f t="shared" si="4"/>
        <v>139.7</v>
      </c>
      <c r="AI28" s="5">
        <v>1.4</v>
      </c>
      <c r="AJ28" s="9"/>
      <c r="AK28" s="5">
        <v>26.0</v>
      </c>
      <c r="AL28" s="10">
        <f t="shared" si="13"/>
        <v>11</v>
      </c>
      <c r="AM28" s="11">
        <v>44927.0</v>
      </c>
      <c r="AN28" s="18"/>
      <c r="AO28" s="18"/>
      <c r="AP28" s="18"/>
      <c r="AQ28" s="18"/>
      <c r="AR28" s="18"/>
    </row>
    <row r="29">
      <c r="A29" s="5">
        <v>27.0</v>
      </c>
      <c r="B29" s="5" t="s">
        <v>10</v>
      </c>
      <c r="C29" s="5" t="s">
        <v>71</v>
      </c>
      <c r="D29" s="5" t="s">
        <v>54</v>
      </c>
      <c r="E29" s="6">
        <v>45092.0</v>
      </c>
      <c r="F29" s="7">
        <v>4000.0</v>
      </c>
      <c r="G29" s="7">
        <v>0.0</v>
      </c>
      <c r="H29" s="5" t="s">
        <v>47</v>
      </c>
      <c r="I29" s="8" t="s">
        <v>48</v>
      </c>
      <c r="J29" s="5" t="s">
        <v>49</v>
      </c>
      <c r="K29" s="7"/>
      <c r="L29" s="12"/>
      <c r="M29" s="7"/>
      <c r="N29" s="12"/>
      <c r="O29" s="7"/>
      <c r="P29" s="12"/>
      <c r="Q29" s="12"/>
      <c r="R29" s="12"/>
      <c r="S29" s="12"/>
      <c r="T29" s="12"/>
      <c r="U29" s="12"/>
      <c r="V29" s="12"/>
      <c r="W29" s="12"/>
      <c r="X29" s="12"/>
      <c r="Y29" s="7" t="s">
        <v>65</v>
      </c>
      <c r="Z29" s="5" t="s">
        <v>49</v>
      </c>
      <c r="AA29" s="7">
        <v>15000.0</v>
      </c>
      <c r="AB29" s="7">
        <v>0.0</v>
      </c>
      <c r="AC29" s="7">
        <v>0.0</v>
      </c>
      <c r="AD29" s="12">
        <f t="shared" ref="AD29:AD30" si="14">MIN(66600-3500,(F29*AL29)-ROUND(3500/AK29,2)*AL29+0.02)</f>
        <v>38541.72</v>
      </c>
      <c r="AE29" s="7">
        <v>229.32</v>
      </c>
      <c r="AF29" s="7">
        <v>2220.0</v>
      </c>
      <c r="AG29" s="12">
        <f t="shared" si="12"/>
        <v>40000</v>
      </c>
      <c r="AH29" s="12">
        <f t="shared" si="4"/>
        <v>508</v>
      </c>
      <c r="AI29" s="5">
        <v>1.4</v>
      </c>
      <c r="AJ29" s="9"/>
      <c r="AK29" s="5">
        <v>24.0</v>
      </c>
      <c r="AL29" s="10">
        <f t="shared" si="13"/>
        <v>10</v>
      </c>
      <c r="AM29" s="11">
        <v>44927.0</v>
      </c>
      <c r="AN29" s="18"/>
      <c r="AO29" s="18"/>
      <c r="AP29" s="18"/>
      <c r="AQ29" s="18"/>
      <c r="AR29" s="18"/>
    </row>
    <row r="30">
      <c r="A30" s="21">
        <v>28.0</v>
      </c>
      <c r="B30" s="21" t="s">
        <v>10</v>
      </c>
      <c r="C30" s="21" t="s">
        <v>71</v>
      </c>
      <c r="D30" s="21" t="s">
        <v>58</v>
      </c>
      <c r="E30" s="36">
        <v>45107.0</v>
      </c>
      <c r="F30" s="22">
        <v>10000.0</v>
      </c>
      <c r="G30" s="22">
        <v>0.0</v>
      </c>
      <c r="H30" s="21" t="s">
        <v>47</v>
      </c>
      <c r="I30" s="23" t="s">
        <v>48</v>
      </c>
      <c r="J30" s="21" t="s">
        <v>49</v>
      </c>
      <c r="K30" s="22">
        <v>0.0</v>
      </c>
      <c r="L30" s="24"/>
      <c r="M30" s="22">
        <v>0.0</v>
      </c>
      <c r="N30" s="24"/>
      <c r="O30" s="22"/>
      <c r="P30" s="24"/>
      <c r="Q30" s="24"/>
      <c r="R30" s="24"/>
      <c r="S30" s="24"/>
      <c r="T30" s="24"/>
      <c r="U30" s="24"/>
      <c r="V30" s="24"/>
      <c r="W30" s="24"/>
      <c r="X30" s="24"/>
      <c r="Y30" s="22" t="s">
        <v>47</v>
      </c>
      <c r="Z30" s="21" t="s">
        <v>49</v>
      </c>
      <c r="AA30" s="22">
        <v>15000.0</v>
      </c>
      <c r="AB30" s="22">
        <v>0.0</v>
      </c>
      <c r="AC30" s="22">
        <v>10855.0</v>
      </c>
      <c r="AD30" s="24">
        <f t="shared" si="14"/>
        <v>48541.67</v>
      </c>
      <c r="AE30" s="7" t="str">
        <f>IF(C30="Quebec","SKIP",AD30*5.95%)</f>
        <v>SKIP</v>
      </c>
      <c r="AF30" s="7">
        <f>IF(C30="Quebec",AD30*6.4%,"SKIP")</f>
        <v>3106.66688</v>
      </c>
      <c r="AG30" s="24">
        <f t="shared" si="12"/>
        <v>50000</v>
      </c>
      <c r="AH30" s="12">
        <f t="shared" si="4"/>
        <v>635</v>
      </c>
      <c r="AI30" s="21">
        <v>1.4</v>
      </c>
      <c r="AJ30" s="25"/>
      <c r="AK30" s="21">
        <v>12.0</v>
      </c>
      <c r="AL30" s="10">
        <f t="shared" si="13"/>
        <v>5</v>
      </c>
      <c r="AM30" s="11">
        <v>44927.0</v>
      </c>
      <c r="AN30" s="26"/>
      <c r="AO30" s="26"/>
      <c r="AP30" s="26"/>
      <c r="AQ30" s="26"/>
      <c r="AR30" s="26"/>
    </row>
    <row r="31">
      <c r="A31" s="28" t="s">
        <v>72</v>
      </c>
      <c r="I31" s="29"/>
      <c r="AD31" s="30"/>
      <c r="AE31" s="30"/>
      <c r="AF31" s="7"/>
      <c r="AG31" s="30"/>
      <c r="AH31" s="30"/>
    </row>
    <row r="32">
      <c r="I32" s="29"/>
    </row>
    <row r="33">
      <c r="I33" s="29"/>
    </row>
    <row r="34">
      <c r="I34" s="29"/>
    </row>
    <row r="35">
      <c r="I35" s="29"/>
    </row>
    <row r="36">
      <c r="I36" s="29"/>
    </row>
    <row r="37">
      <c r="I37" s="29"/>
    </row>
    <row r="38">
      <c r="I38" s="29"/>
    </row>
    <row r="39">
      <c r="I39" s="29"/>
    </row>
    <row r="40">
      <c r="I40" s="29"/>
    </row>
    <row r="41">
      <c r="I41" s="29"/>
    </row>
    <row r="42">
      <c r="I42" s="29"/>
    </row>
    <row r="43">
      <c r="I43" s="29"/>
    </row>
    <row r="44">
      <c r="I44" s="29"/>
    </row>
    <row r="45">
      <c r="I45" s="29"/>
    </row>
    <row r="46">
      <c r="I46" s="29"/>
    </row>
    <row r="47">
      <c r="I47" s="29"/>
    </row>
    <row r="48">
      <c r="I48" s="29"/>
    </row>
    <row r="49">
      <c r="I49" s="29"/>
    </row>
    <row r="50">
      <c r="I50" s="29"/>
    </row>
    <row r="51">
      <c r="I51" s="29"/>
    </row>
    <row r="52">
      <c r="I52" s="29"/>
    </row>
    <row r="53">
      <c r="I53" s="29"/>
    </row>
    <row r="54">
      <c r="I54" s="29"/>
    </row>
    <row r="55">
      <c r="I55" s="29"/>
    </row>
    <row r="56">
      <c r="I56" s="29"/>
    </row>
    <row r="57">
      <c r="I57" s="29"/>
    </row>
    <row r="58">
      <c r="I58" s="29"/>
    </row>
    <row r="59">
      <c r="I59" s="29"/>
    </row>
    <row r="60">
      <c r="I60" s="29"/>
    </row>
    <row r="61">
      <c r="I61" s="29"/>
    </row>
    <row r="62">
      <c r="I62" s="29"/>
    </row>
    <row r="63">
      <c r="I63" s="29"/>
    </row>
    <row r="64">
      <c r="I64" s="29"/>
    </row>
    <row r="65">
      <c r="I65" s="29"/>
    </row>
    <row r="66">
      <c r="I66" s="29"/>
    </row>
    <row r="67">
      <c r="I67" s="29"/>
    </row>
    <row r="68">
      <c r="I68" s="29"/>
    </row>
    <row r="69">
      <c r="I69" s="29"/>
    </row>
    <row r="70">
      <c r="I70" s="29"/>
    </row>
    <row r="71">
      <c r="I71" s="29"/>
    </row>
    <row r="72">
      <c r="I72" s="29"/>
    </row>
    <row r="73">
      <c r="I73" s="29"/>
    </row>
    <row r="74">
      <c r="I74" s="29"/>
    </row>
    <row r="75">
      <c r="I75" s="29"/>
    </row>
    <row r="76">
      <c r="I76" s="29"/>
    </row>
    <row r="77">
      <c r="I77" s="29"/>
    </row>
    <row r="78">
      <c r="I78" s="29"/>
    </row>
    <row r="79">
      <c r="I79" s="29"/>
    </row>
    <row r="80">
      <c r="I80" s="29"/>
    </row>
    <row r="81">
      <c r="I81" s="29"/>
    </row>
    <row r="82">
      <c r="I82" s="29"/>
    </row>
    <row r="83">
      <c r="I83" s="29"/>
    </row>
    <row r="84">
      <c r="I84" s="29"/>
    </row>
    <row r="85">
      <c r="I85" s="29"/>
    </row>
    <row r="86">
      <c r="I86" s="29"/>
    </row>
    <row r="87">
      <c r="I87" s="29"/>
    </row>
    <row r="88">
      <c r="I88" s="29"/>
    </row>
    <row r="89">
      <c r="I89" s="29"/>
    </row>
    <row r="90">
      <c r="I90" s="29"/>
    </row>
    <row r="91">
      <c r="I91" s="29"/>
    </row>
    <row r="92">
      <c r="I92" s="29"/>
    </row>
    <row r="93">
      <c r="I93" s="29"/>
    </row>
    <row r="94">
      <c r="I94" s="29"/>
    </row>
    <row r="95">
      <c r="I95" s="29"/>
    </row>
    <row r="96">
      <c r="I96" s="29"/>
    </row>
    <row r="97">
      <c r="I97" s="29"/>
    </row>
    <row r="98">
      <c r="I98" s="29"/>
    </row>
    <row r="99">
      <c r="I99" s="29"/>
    </row>
    <row r="100">
      <c r="I100" s="29"/>
    </row>
    <row r="101">
      <c r="I101" s="29"/>
    </row>
    <row r="102">
      <c r="I102" s="29"/>
    </row>
    <row r="103">
      <c r="I103" s="29"/>
    </row>
    <row r="104">
      <c r="I104" s="29"/>
    </row>
    <row r="105">
      <c r="I105" s="29"/>
    </row>
    <row r="106">
      <c r="I106" s="29"/>
    </row>
    <row r="107">
      <c r="I107" s="29"/>
    </row>
    <row r="108">
      <c r="I108" s="29"/>
    </row>
    <row r="109">
      <c r="I109" s="29"/>
    </row>
    <row r="110">
      <c r="I110" s="29"/>
    </row>
    <row r="111">
      <c r="I111" s="29"/>
    </row>
    <row r="112">
      <c r="I112" s="29"/>
    </row>
    <row r="113">
      <c r="I113" s="29"/>
    </row>
    <row r="114">
      <c r="I114" s="29"/>
    </row>
    <row r="115">
      <c r="I115" s="29"/>
    </row>
    <row r="116">
      <c r="I116" s="29"/>
    </row>
    <row r="117">
      <c r="I117" s="29"/>
    </row>
    <row r="118">
      <c r="I118" s="29"/>
    </row>
    <row r="119">
      <c r="I119" s="29"/>
    </row>
    <row r="120">
      <c r="I120" s="29"/>
    </row>
    <row r="121">
      <c r="I121" s="29"/>
    </row>
    <row r="122">
      <c r="I122" s="29"/>
    </row>
    <row r="123">
      <c r="I123" s="29"/>
    </row>
    <row r="124">
      <c r="I124" s="29"/>
    </row>
    <row r="125">
      <c r="I125" s="29"/>
    </row>
    <row r="126">
      <c r="I126" s="29"/>
    </row>
    <row r="127">
      <c r="I127" s="29"/>
    </row>
    <row r="128">
      <c r="I128" s="29"/>
    </row>
    <row r="129">
      <c r="I129" s="29"/>
    </row>
    <row r="130">
      <c r="I130" s="29"/>
    </row>
    <row r="131">
      <c r="I131" s="29"/>
    </row>
    <row r="132">
      <c r="I132" s="29"/>
    </row>
    <row r="133">
      <c r="I133" s="29"/>
    </row>
    <row r="134">
      <c r="I134" s="29"/>
    </row>
    <row r="135">
      <c r="I135" s="29"/>
    </row>
    <row r="136">
      <c r="I136" s="29"/>
    </row>
    <row r="137">
      <c r="I137" s="29"/>
    </row>
    <row r="138">
      <c r="I138" s="29"/>
    </row>
    <row r="139">
      <c r="I139" s="29"/>
    </row>
    <row r="140">
      <c r="I140" s="29"/>
    </row>
    <row r="141">
      <c r="I141" s="29"/>
    </row>
    <row r="142">
      <c r="I142" s="29"/>
    </row>
    <row r="143">
      <c r="I143" s="29"/>
    </row>
    <row r="144">
      <c r="I144" s="29"/>
    </row>
    <row r="145">
      <c r="I145" s="29"/>
    </row>
    <row r="146">
      <c r="I146" s="29"/>
    </row>
    <row r="147">
      <c r="I147" s="29"/>
    </row>
    <row r="148">
      <c r="I148" s="29"/>
    </row>
    <row r="149">
      <c r="I149" s="29"/>
    </row>
    <row r="150">
      <c r="I150" s="29"/>
    </row>
    <row r="151">
      <c r="I151" s="29"/>
    </row>
    <row r="152">
      <c r="I152" s="29"/>
    </row>
    <row r="153">
      <c r="I153" s="29"/>
    </row>
    <row r="154">
      <c r="I154" s="29"/>
    </row>
    <row r="155">
      <c r="I155" s="29"/>
    </row>
    <row r="156">
      <c r="I156" s="29"/>
    </row>
    <row r="157">
      <c r="I157" s="29"/>
    </row>
    <row r="158">
      <c r="I158" s="29"/>
    </row>
    <row r="159">
      <c r="I159" s="29"/>
    </row>
    <row r="160">
      <c r="I160" s="29"/>
    </row>
    <row r="161">
      <c r="I161" s="29"/>
    </row>
    <row r="162">
      <c r="I162" s="29"/>
    </row>
    <row r="163">
      <c r="I163" s="29"/>
    </row>
    <row r="164">
      <c r="I164" s="29"/>
    </row>
    <row r="165">
      <c r="I165" s="29"/>
    </row>
    <row r="166">
      <c r="I166" s="29"/>
    </row>
    <row r="167">
      <c r="I167" s="29"/>
    </row>
    <row r="168">
      <c r="I168" s="29"/>
    </row>
    <row r="169">
      <c r="I169" s="29"/>
    </row>
    <row r="170">
      <c r="I170" s="29"/>
    </row>
    <row r="171">
      <c r="I171" s="29"/>
    </row>
    <row r="172">
      <c r="I172" s="29"/>
    </row>
    <row r="173">
      <c r="I173" s="29"/>
    </row>
    <row r="174">
      <c r="I174" s="29"/>
    </row>
    <row r="175">
      <c r="I175" s="29"/>
    </row>
    <row r="176">
      <c r="I176" s="29"/>
    </row>
    <row r="177">
      <c r="I177" s="29"/>
    </row>
    <row r="178">
      <c r="I178" s="29"/>
    </row>
    <row r="179">
      <c r="I179" s="29"/>
    </row>
    <row r="180">
      <c r="I180" s="29"/>
    </row>
    <row r="181">
      <c r="I181" s="29"/>
    </row>
    <row r="182">
      <c r="I182" s="29"/>
    </row>
    <row r="183">
      <c r="I183" s="29"/>
    </row>
    <row r="184">
      <c r="I184" s="29"/>
    </row>
    <row r="185">
      <c r="I185" s="29"/>
    </row>
    <row r="186">
      <c r="I186" s="29"/>
    </row>
    <row r="187">
      <c r="I187" s="29"/>
    </row>
    <row r="188">
      <c r="I188" s="29"/>
    </row>
    <row r="189">
      <c r="I189" s="29"/>
    </row>
    <row r="190">
      <c r="I190" s="29"/>
    </row>
    <row r="191">
      <c r="I191" s="29"/>
    </row>
    <row r="192">
      <c r="I192" s="29"/>
    </row>
    <row r="193">
      <c r="I193" s="29"/>
    </row>
    <row r="194">
      <c r="I194" s="29"/>
    </row>
    <row r="195">
      <c r="I195" s="29"/>
    </row>
    <row r="196">
      <c r="I196" s="29"/>
    </row>
    <row r="197">
      <c r="I197" s="29"/>
    </row>
    <row r="198">
      <c r="I198" s="29"/>
    </row>
    <row r="199">
      <c r="I199" s="29"/>
    </row>
    <row r="200">
      <c r="I200" s="29"/>
    </row>
    <row r="201">
      <c r="I201" s="29"/>
    </row>
    <row r="202">
      <c r="I202" s="29"/>
    </row>
    <row r="203">
      <c r="I203" s="29"/>
    </row>
    <row r="204">
      <c r="I204" s="29"/>
    </row>
    <row r="205">
      <c r="I205" s="29"/>
    </row>
    <row r="206">
      <c r="I206" s="29"/>
    </row>
    <row r="207">
      <c r="I207" s="29"/>
    </row>
    <row r="208">
      <c r="I208" s="29"/>
    </row>
    <row r="209">
      <c r="I209" s="29"/>
    </row>
    <row r="210">
      <c r="I210" s="29"/>
    </row>
    <row r="211">
      <c r="I211" s="29"/>
    </row>
    <row r="212">
      <c r="I212" s="29"/>
    </row>
    <row r="213">
      <c r="I213" s="29"/>
    </row>
    <row r="214">
      <c r="I214" s="29"/>
    </row>
    <row r="215">
      <c r="I215" s="29"/>
    </row>
    <row r="216">
      <c r="I216" s="29"/>
    </row>
    <row r="217">
      <c r="I217" s="29"/>
    </row>
    <row r="218">
      <c r="I218" s="29"/>
    </row>
    <row r="219">
      <c r="I219" s="29"/>
    </row>
    <row r="220">
      <c r="I220" s="29"/>
    </row>
    <row r="221">
      <c r="I221" s="29"/>
    </row>
    <row r="222">
      <c r="I222" s="29"/>
    </row>
    <row r="223">
      <c r="I223" s="29"/>
    </row>
    <row r="224">
      <c r="I224" s="29"/>
    </row>
    <row r="225">
      <c r="I225" s="29"/>
    </row>
    <row r="226">
      <c r="I226" s="29"/>
    </row>
    <row r="227">
      <c r="I227" s="29"/>
    </row>
    <row r="228">
      <c r="I228" s="29"/>
    </row>
    <row r="229">
      <c r="I229" s="29"/>
    </row>
    <row r="230">
      <c r="I230" s="29"/>
    </row>
    <row r="231">
      <c r="I231" s="29"/>
    </row>
    <row r="232">
      <c r="I232" s="29"/>
    </row>
    <row r="233">
      <c r="I233" s="29"/>
    </row>
    <row r="234">
      <c r="I234" s="29"/>
    </row>
    <row r="235">
      <c r="I235" s="29"/>
    </row>
    <row r="236">
      <c r="I236" s="29"/>
    </row>
    <row r="237">
      <c r="I237" s="29"/>
    </row>
    <row r="238">
      <c r="I238" s="29"/>
    </row>
    <row r="239">
      <c r="I239" s="29"/>
    </row>
    <row r="240">
      <c r="I240" s="29"/>
    </row>
    <row r="241">
      <c r="I241" s="29"/>
    </row>
    <row r="242">
      <c r="I242" s="29"/>
    </row>
    <row r="243">
      <c r="I243" s="29"/>
    </row>
    <row r="244">
      <c r="I244" s="29"/>
    </row>
    <row r="245">
      <c r="I245" s="29"/>
    </row>
    <row r="246">
      <c r="I246" s="29"/>
    </row>
    <row r="247">
      <c r="I247" s="29"/>
    </row>
    <row r="248">
      <c r="I248" s="29"/>
    </row>
    <row r="249">
      <c r="I249" s="29"/>
    </row>
    <row r="250">
      <c r="I250" s="29"/>
    </row>
    <row r="251">
      <c r="I251" s="29"/>
    </row>
    <row r="252">
      <c r="I252" s="29"/>
    </row>
    <row r="253">
      <c r="I253" s="29"/>
    </row>
    <row r="254">
      <c r="I254" s="29"/>
    </row>
    <row r="255">
      <c r="I255" s="29"/>
    </row>
    <row r="256">
      <c r="I256" s="29"/>
    </row>
    <row r="257">
      <c r="I257" s="29"/>
    </row>
    <row r="258">
      <c r="I258" s="29"/>
    </row>
    <row r="259">
      <c r="I259" s="29"/>
    </row>
    <row r="260">
      <c r="I260" s="29"/>
    </row>
    <row r="261">
      <c r="I261" s="29"/>
    </row>
    <row r="262">
      <c r="I262" s="29"/>
    </row>
    <row r="263">
      <c r="I263" s="29"/>
    </row>
    <row r="264">
      <c r="I264" s="29"/>
    </row>
    <row r="265">
      <c r="I265" s="29"/>
    </row>
    <row r="266">
      <c r="I266" s="29"/>
    </row>
    <row r="267">
      <c r="I267" s="29"/>
    </row>
    <row r="268">
      <c r="I268" s="29"/>
    </row>
    <row r="269">
      <c r="I269" s="29"/>
    </row>
    <row r="270">
      <c r="I270" s="29"/>
    </row>
    <row r="271">
      <c r="I271" s="29"/>
    </row>
    <row r="272">
      <c r="I272" s="29"/>
    </row>
    <row r="273">
      <c r="I273" s="29"/>
    </row>
    <row r="274">
      <c r="I274" s="29"/>
    </row>
    <row r="275">
      <c r="I275" s="29"/>
    </row>
    <row r="276">
      <c r="I276" s="29"/>
    </row>
    <row r="277">
      <c r="I277" s="29"/>
    </row>
    <row r="278">
      <c r="I278" s="29"/>
    </row>
    <row r="279">
      <c r="I279" s="29"/>
    </row>
    <row r="280">
      <c r="I280" s="29"/>
    </row>
    <row r="281">
      <c r="I281" s="29"/>
    </row>
    <row r="282">
      <c r="I282" s="29"/>
    </row>
    <row r="283">
      <c r="I283" s="29"/>
    </row>
    <row r="284">
      <c r="I284" s="29"/>
    </row>
    <row r="285">
      <c r="I285" s="29"/>
    </row>
    <row r="286">
      <c r="I286" s="29"/>
    </row>
    <row r="287">
      <c r="I287" s="29"/>
    </row>
    <row r="288">
      <c r="I288" s="29"/>
    </row>
    <row r="289">
      <c r="I289" s="29"/>
    </row>
    <row r="290">
      <c r="I290" s="29"/>
    </row>
    <row r="291">
      <c r="I291" s="29"/>
    </row>
    <row r="292">
      <c r="I292" s="29"/>
    </row>
    <row r="293">
      <c r="I293" s="29"/>
    </row>
    <row r="294">
      <c r="I294" s="29"/>
    </row>
    <row r="295">
      <c r="I295" s="29"/>
    </row>
    <row r="296">
      <c r="I296" s="29"/>
    </row>
    <row r="297">
      <c r="I297" s="29"/>
    </row>
    <row r="298">
      <c r="I298" s="29"/>
    </row>
    <row r="299">
      <c r="I299" s="29"/>
    </row>
    <row r="300">
      <c r="I300" s="29"/>
    </row>
    <row r="301">
      <c r="I301" s="29"/>
    </row>
    <row r="302">
      <c r="I302" s="29"/>
    </row>
    <row r="303">
      <c r="I303" s="29"/>
    </row>
    <row r="304">
      <c r="I304" s="29"/>
    </row>
    <row r="305">
      <c r="I305" s="29"/>
    </row>
    <row r="306">
      <c r="I306" s="29"/>
    </row>
    <row r="307">
      <c r="I307" s="29"/>
    </row>
    <row r="308">
      <c r="I308" s="29"/>
    </row>
    <row r="309">
      <c r="I309" s="29"/>
    </row>
    <row r="310">
      <c r="I310" s="29"/>
    </row>
    <row r="311">
      <c r="I311" s="29"/>
    </row>
    <row r="312">
      <c r="I312" s="29"/>
    </row>
    <row r="313">
      <c r="I313" s="29"/>
    </row>
    <row r="314">
      <c r="I314" s="29"/>
    </row>
    <row r="315">
      <c r="I315" s="29"/>
    </row>
    <row r="316">
      <c r="I316" s="29"/>
    </row>
    <row r="317">
      <c r="I317" s="29"/>
    </row>
    <row r="318">
      <c r="I318" s="29"/>
    </row>
    <row r="319">
      <c r="I319" s="29"/>
    </row>
    <row r="320">
      <c r="I320" s="29"/>
    </row>
    <row r="321">
      <c r="I321" s="29"/>
    </row>
    <row r="322">
      <c r="I322" s="29"/>
    </row>
    <row r="323">
      <c r="I323" s="29"/>
    </row>
    <row r="324">
      <c r="I324" s="29"/>
    </row>
    <row r="325">
      <c r="I325" s="29"/>
    </row>
    <row r="326">
      <c r="I326" s="29"/>
    </row>
    <row r="327">
      <c r="I327" s="29"/>
    </row>
    <row r="328">
      <c r="I328" s="29"/>
    </row>
    <row r="329">
      <c r="I329" s="29"/>
    </row>
    <row r="330">
      <c r="I330" s="29"/>
    </row>
    <row r="331">
      <c r="I331" s="29"/>
    </row>
    <row r="332">
      <c r="I332" s="29"/>
    </row>
    <row r="333">
      <c r="I333" s="29"/>
    </row>
    <row r="334">
      <c r="I334" s="29"/>
    </row>
    <row r="335">
      <c r="I335" s="29"/>
    </row>
    <row r="336">
      <c r="I336" s="29"/>
    </row>
    <row r="337">
      <c r="I337" s="29"/>
    </row>
    <row r="338">
      <c r="I338" s="29"/>
    </row>
    <row r="339">
      <c r="I339" s="29"/>
    </row>
    <row r="340">
      <c r="I340" s="29"/>
    </row>
    <row r="341">
      <c r="I341" s="29"/>
    </row>
    <row r="342">
      <c r="I342" s="29"/>
    </row>
    <row r="343">
      <c r="I343" s="29"/>
    </row>
    <row r="344">
      <c r="I344" s="29"/>
    </row>
    <row r="345">
      <c r="I345" s="29"/>
    </row>
    <row r="346">
      <c r="I346" s="29"/>
    </row>
    <row r="347">
      <c r="I347" s="29"/>
    </row>
    <row r="348">
      <c r="I348" s="29"/>
    </row>
    <row r="349">
      <c r="I349" s="29"/>
    </row>
    <row r="350">
      <c r="I350" s="29"/>
    </row>
    <row r="351">
      <c r="I351" s="29"/>
    </row>
    <row r="352">
      <c r="I352" s="29"/>
    </row>
    <row r="353">
      <c r="I353" s="29"/>
    </row>
    <row r="354">
      <c r="I354" s="29"/>
    </row>
    <row r="355">
      <c r="I355" s="29"/>
    </row>
    <row r="356">
      <c r="I356" s="29"/>
    </row>
    <row r="357">
      <c r="I357" s="29"/>
    </row>
    <row r="358">
      <c r="I358" s="29"/>
    </row>
    <row r="359">
      <c r="I359" s="29"/>
    </row>
    <row r="360">
      <c r="I360" s="29"/>
    </row>
    <row r="361">
      <c r="I361" s="29"/>
    </row>
    <row r="362">
      <c r="I362" s="29"/>
    </row>
    <row r="363">
      <c r="I363" s="29"/>
    </row>
    <row r="364">
      <c r="I364" s="29"/>
    </row>
    <row r="365">
      <c r="I365" s="29"/>
    </row>
    <row r="366">
      <c r="I366" s="29"/>
    </row>
    <row r="367">
      <c r="I367" s="29"/>
    </row>
    <row r="368">
      <c r="I368" s="29"/>
    </row>
    <row r="369">
      <c r="I369" s="29"/>
    </row>
    <row r="370">
      <c r="I370" s="29"/>
    </row>
    <row r="371">
      <c r="I371" s="29"/>
    </row>
    <row r="372">
      <c r="I372" s="29"/>
    </row>
    <row r="373">
      <c r="I373" s="29"/>
    </row>
    <row r="374">
      <c r="I374" s="29"/>
    </row>
    <row r="375">
      <c r="I375" s="29"/>
    </row>
    <row r="376">
      <c r="I376" s="29"/>
    </row>
    <row r="377">
      <c r="I377" s="29"/>
    </row>
    <row r="378">
      <c r="I378" s="29"/>
    </row>
    <row r="379">
      <c r="I379" s="29"/>
    </row>
    <row r="380">
      <c r="I380" s="29"/>
    </row>
    <row r="381">
      <c r="I381" s="29"/>
    </row>
    <row r="382">
      <c r="I382" s="29"/>
    </row>
    <row r="383">
      <c r="I383" s="29"/>
    </row>
    <row r="384">
      <c r="I384" s="29"/>
    </row>
    <row r="385">
      <c r="I385" s="29"/>
    </row>
    <row r="386">
      <c r="I386" s="29"/>
    </row>
    <row r="387">
      <c r="I387" s="29"/>
    </row>
    <row r="388">
      <c r="I388" s="29"/>
    </row>
    <row r="389">
      <c r="I389" s="29"/>
    </row>
    <row r="390">
      <c r="I390" s="29"/>
    </row>
    <row r="391">
      <c r="I391" s="29"/>
    </row>
    <row r="392">
      <c r="I392" s="29"/>
    </row>
    <row r="393">
      <c r="I393" s="29"/>
    </row>
    <row r="394">
      <c r="I394" s="29"/>
    </row>
    <row r="395">
      <c r="I395" s="29"/>
    </row>
    <row r="396">
      <c r="I396" s="29"/>
    </row>
    <row r="397">
      <c r="I397" s="29"/>
    </row>
    <row r="398">
      <c r="I398" s="29"/>
    </row>
    <row r="399">
      <c r="I399" s="29"/>
    </row>
    <row r="400">
      <c r="I400" s="29"/>
    </row>
    <row r="401">
      <c r="I401" s="29"/>
    </row>
    <row r="402">
      <c r="I402" s="29"/>
    </row>
    <row r="403">
      <c r="I403" s="29"/>
    </row>
    <row r="404">
      <c r="I404" s="29"/>
    </row>
    <row r="405">
      <c r="I405" s="29"/>
    </row>
    <row r="406">
      <c r="I406" s="29"/>
    </row>
    <row r="407">
      <c r="I407" s="29"/>
    </row>
    <row r="408">
      <c r="I408" s="29"/>
    </row>
    <row r="409">
      <c r="I409" s="29"/>
    </row>
    <row r="410">
      <c r="I410" s="29"/>
    </row>
    <row r="411">
      <c r="I411" s="29"/>
    </row>
    <row r="412">
      <c r="I412" s="29"/>
    </row>
    <row r="413">
      <c r="I413" s="29"/>
    </row>
    <row r="414">
      <c r="I414" s="29"/>
    </row>
    <row r="415">
      <c r="I415" s="29"/>
    </row>
    <row r="416">
      <c r="I416" s="29"/>
    </row>
    <row r="417">
      <c r="I417" s="29"/>
    </row>
    <row r="418">
      <c r="I418" s="29"/>
    </row>
    <row r="419">
      <c r="I419" s="29"/>
    </row>
    <row r="420">
      <c r="I420" s="29"/>
    </row>
    <row r="421">
      <c r="I421" s="29"/>
    </row>
    <row r="422">
      <c r="I422" s="29"/>
    </row>
    <row r="423">
      <c r="I423" s="29"/>
    </row>
    <row r="424">
      <c r="I424" s="29"/>
    </row>
    <row r="425">
      <c r="I425" s="29"/>
    </row>
    <row r="426">
      <c r="I426" s="29"/>
    </row>
    <row r="427">
      <c r="I427" s="29"/>
    </row>
    <row r="428">
      <c r="I428" s="29"/>
    </row>
    <row r="429">
      <c r="I429" s="29"/>
    </row>
    <row r="430">
      <c r="I430" s="29"/>
    </row>
    <row r="431">
      <c r="I431" s="29"/>
    </row>
    <row r="432">
      <c r="I432" s="29"/>
    </row>
    <row r="433">
      <c r="I433" s="29"/>
    </row>
    <row r="434">
      <c r="I434" s="29"/>
    </row>
    <row r="435">
      <c r="I435" s="29"/>
    </row>
    <row r="436">
      <c r="I436" s="29"/>
    </row>
    <row r="437">
      <c r="I437" s="29"/>
    </row>
    <row r="438">
      <c r="I438" s="29"/>
    </row>
    <row r="439">
      <c r="I439" s="29"/>
    </row>
    <row r="440">
      <c r="I440" s="29"/>
    </row>
    <row r="441">
      <c r="I441" s="29"/>
    </row>
    <row r="442">
      <c r="I442" s="29"/>
    </row>
    <row r="443">
      <c r="I443" s="29"/>
    </row>
    <row r="444">
      <c r="I444" s="29"/>
    </row>
    <row r="445">
      <c r="I445" s="29"/>
    </row>
    <row r="446">
      <c r="I446" s="29"/>
    </row>
    <row r="447">
      <c r="I447" s="29"/>
    </row>
    <row r="448">
      <c r="I448" s="29"/>
    </row>
    <row r="449">
      <c r="I449" s="29"/>
    </row>
    <row r="450">
      <c r="I450" s="29"/>
    </row>
    <row r="451">
      <c r="I451" s="29"/>
    </row>
    <row r="452">
      <c r="I452" s="29"/>
    </row>
    <row r="453">
      <c r="I453" s="29"/>
    </row>
    <row r="454">
      <c r="I454" s="29"/>
    </row>
    <row r="455">
      <c r="I455" s="29"/>
    </row>
    <row r="456">
      <c r="I456" s="29"/>
    </row>
    <row r="457">
      <c r="I457" s="29"/>
    </row>
    <row r="458">
      <c r="I458" s="29"/>
    </row>
    <row r="459">
      <c r="I459" s="29"/>
    </row>
    <row r="460">
      <c r="I460" s="29"/>
    </row>
    <row r="461">
      <c r="I461" s="29"/>
    </row>
    <row r="462">
      <c r="I462" s="29"/>
    </row>
    <row r="463">
      <c r="I463" s="29"/>
    </row>
    <row r="464">
      <c r="I464" s="29"/>
    </row>
    <row r="465">
      <c r="I465" s="29"/>
    </row>
    <row r="466">
      <c r="I466" s="29"/>
    </row>
    <row r="467">
      <c r="I467" s="29"/>
    </row>
    <row r="468">
      <c r="I468" s="29"/>
    </row>
    <row r="469">
      <c r="I469" s="29"/>
    </row>
    <row r="470">
      <c r="I470" s="29"/>
    </row>
    <row r="471">
      <c r="I471" s="29"/>
    </row>
    <row r="472">
      <c r="I472" s="29"/>
    </row>
    <row r="473">
      <c r="I473" s="29"/>
    </row>
    <row r="474">
      <c r="I474" s="29"/>
    </row>
    <row r="475">
      <c r="I475" s="29"/>
    </row>
    <row r="476">
      <c r="I476" s="29"/>
    </row>
    <row r="477">
      <c r="I477" s="29"/>
    </row>
    <row r="478">
      <c r="I478" s="29"/>
    </row>
    <row r="479">
      <c r="I479" s="29"/>
    </row>
    <row r="480">
      <c r="I480" s="29"/>
    </row>
    <row r="481">
      <c r="I481" s="29"/>
    </row>
    <row r="482">
      <c r="I482" s="29"/>
    </row>
    <row r="483">
      <c r="I483" s="29"/>
    </row>
    <row r="484">
      <c r="I484" s="29"/>
    </row>
    <row r="485">
      <c r="I485" s="29"/>
    </row>
    <row r="486">
      <c r="I486" s="29"/>
    </row>
    <row r="487">
      <c r="I487" s="29"/>
    </row>
    <row r="488">
      <c r="I488" s="29"/>
    </row>
    <row r="489">
      <c r="I489" s="29"/>
    </row>
    <row r="490">
      <c r="I490" s="29"/>
    </row>
    <row r="491">
      <c r="I491" s="29"/>
    </row>
    <row r="492">
      <c r="I492" s="29"/>
    </row>
    <row r="493">
      <c r="I493" s="29"/>
    </row>
    <row r="494">
      <c r="I494" s="29"/>
    </row>
    <row r="495">
      <c r="I495" s="29"/>
    </row>
    <row r="496">
      <c r="I496" s="29"/>
    </row>
    <row r="497">
      <c r="I497" s="29"/>
    </row>
    <row r="498">
      <c r="I498" s="29"/>
    </row>
    <row r="499">
      <c r="I499" s="29"/>
    </row>
    <row r="500">
      <c r="I500" s="29"/>
    </row>
    <row r="501">
      <c r="I501" s="29"/>
    </row>
    <row r="502">
      <c r="I502" s="29"/>
    </row>
    <row r="503">
      <c r="I503" s="29"/>
    </row>
    <row r="504">
      <c r="I504" s="29"/>
    </row>
    <row r="505">
      <c r="I505" s="29"/>
    </row>
    <row r="506">
      <c r="I506" s="29"/>
    </row>
    <row r="507">
      <c r="I507" s="29"/>
    </row>
    <row r="508">
      <c r="I508" s="29"/>
    </row>
    <row r="509">
      <c r="I509" s="29"/>
    </row>
    <row r="510">
      <c r="I510" s="29"/>
    </row>
    <row r="511">
      <c r="I511" s="29"/>
    </row>
    <row r="512">
      <c r="I512" s="29"/>
    </row>
    <row r="513">
      <c r="I513" s="29"/>
    </row>
    <row r="514">
      <c r="I514" s="29"/>
    </row>
    <row r="515">
      <c r="I515" s="29"/>
    </row>
    <row r="516">
      <c r="I516" s="29"/>
    </row>
    <row r="517">
      <c r="I517" s="29"/>
    </row>
    <row r="518">
      <c r="I518" s="29"/>
    </row>
    <row r="519">
      <c r="I519" s="29"/>
    </row>
    <row r="520">
      <c r="I520" s="29"/>
    </row>
    <row r="521">
      <c r="I521" s="29"/>
    </row>
    <row r="522">
      <c r="I522" s="29"/>
    </row>
    <row r="523">
      <c r="I523" s="29"/>
    </row>
    <row r="524">
      <c r="I524" s="29"/>
    </row>
    <row r="525">
      <c r="I525" s="29"/>
    </row>
    <row r="526">
      <c r="I526" s="29"/>
    </row>
    <row r="527">
      <c r="I527" s="29"/>
    </row>
    <row r="528">
      <c r="I528" s="29"/>
    </row>
    <row r="529">
      <c r="I529" s="29"/>
    </row>
    <row r="530">
      <c r="I530" s="29"/>
    </row>
    <row r="531">
      <c r="I531" s="29"/>
    </row>
    <row r="532">
      <c r="I532" s="29"/>
    </row>
    <row r="533">
      <c r="I533" s="29"/>
    </row>
    <row r="534">
      <c r="I534" s="29"/>
    </row>
    <row r="535">
      <c r="I535" s="29"/>
    </row>
    <row r="536">
      <c r="I536" s="29"/>
    </row>
    <row r="537">
      <c r="I537" s="29"/>
    </row>
    <row r="538">
      <c r="I538" s="29"/>
    </row>
    <row r="539">
      <c r="I539" s="29"/>
    </row>
    <row r="540">
      <c r="I540" s="29"/>
    </row>
    <row r="541">
      <c r="I541" s="29"/>
    </row>
    <row r="542">
      <c r="I542" s="29"/>
    </row>
    <row r="543">
      <c r="I543" s="29"/>
    </row>
    <row r="544">
      <c r="I544" s="29"/>
    </row>
    <row r="545">
      <c r="I545" s="29"/>
    </row>
    <row r="546">
      <c r="I546" s="29"/>
    </row>
    <row r="547">
      <c r="I547" s="29"/>
    </row>
    <row r="548">
      <c r="I548" s="29"/>
    </row>
    <row r="549">
      <c r="I549" s="29"/>
    </row>
    <row r="550">
      <c r="I550" s="29"/>
    </row>
    <row r="551">
      <c r="I551" s="29"/>
    </row>
    <row r="552">
      <c r="I552" s="29"/>
    </row>
    <row r="553">
      <c r="I553" s="29"/>
    </row>
    <row r="554">
      <c r="I554" s="29"/>
    </row>
    <row r="555">
      <c r="I555" s="29"/>
    </row>
    <row r="556">
      <c r="I556" s="29"/>
    </row>
    <row r="557">
      <c r="I557" s="29"/>
    </row>
    <row r="558">
      <c r="I558" s="29"/>
    </row>
    <row r="559">
      <c r="I559" s="29"/>
    </row>
    <row r="560">
      <c r="I560" s="29"/>
    </row>
    <row r="561">
      <c r="I561" s="29"/>
    </row>
    <row r="562">
      <c r="I562" s="29"/>
    </row>
    <row r="563">
      <c r="I563" s="29"/>
    </row>
    <row r="564">
      <c r="I564" s="29"/>
    </row>
    <row r="565">
      <c r="I565" s="29"/>
    </row>
    <row r="566">
      <c r="I566" s="29"/>
    </row>
    <row r="567">
      <c r="I567" s="29"/>
    </row>
    <row r="568">
      <c r="I568" s="29"/>
    </row>
    <row r="569">
      <c r="I569" s="29"/>
    </row>
    <row r="570">
      <c r="I570" s="29"/>
    </row>
    <row r="571">
      <c r="I571" s="29"/>
    </row>
    <row r="572">
      <c r="I572" s="29"/>
    </row>
    <row r="573">
      <c r="I573" s="29"/>
    </row>
    <row r="574">
      <c r="I574" s="29"/>
    </row>
    <row r="575">
      <c r="I575" s="29"/>
    </row>
    <row r="576">
      <c r="I576" s="29"/>
    </row>
    <row r="577">
      <c r="I577" s="29"/>
    </row>
    <row r="578">
      <c r="I578" s="29"/>
    </row>
    <row r="579">
      <c r="I579" s="29"/>
    </row>
    <row r="580">
      <c r="I580" s="29"/>
    </row>
    <row r="581">
      <c r="I581" s="29"/>
    </row>
    <row r="582">
      <c r="I582" s="29"/>
    </row>
    <row r="583">
      <c r="I583" s="29"/>
    </row>
    <row r="584">
      <c r="I584" s="29"/>
    </row>
    <row r="585">
      <c r="I585" s="29"/>
    </row>
    <row r="586">
      <c r="I586" s="29"/>
    </row>
    <row r="587">
      <c r="I587" s="29"/>
    </row>
    <row r="588">
      <c r="I588" s="29"/>
    </row>
    <row r="589">
      <c r="I589" s="29"/>
    </row>
    <row r="590">
      <c r="I590" s="29"/>
    </row>
    <row r="591">
      <c r="I591" s="29"/>
    </row>
    <row r="592">
      <c r="I592" s="29"/>
    </row>
    <row r="593">
      <c r="I593" s="29"/>
    </row>
    <row r="594">
      <c r="I594" s="29"/>
    </row>
    <row r="595">
      <c r="I595" s="29"/>
    </row>
    <row r="596">
      <c r="I596" s="29"/>
    </row>
    <row r="597">
      <c r="I597" s="29"/>
    </row>
    <row r="598">
      <c r="I598" s="29"/>
    </row>
    <row r="599">
      <c r="I599" s="29"/>
    </row>
    <row r="600">
      <c r="I600" s="29"/>
    </row>
    <row r="601">
      <c r="I601" s="29"/>
    </row>
    <row r="602">
      <c r="I602" s="29"/>
    </row>
    <row r="603">
      <c r="I603" s="29"/>
    </row>
    <row r="604">
      <c r="I604" s="29"/>
    </row>
    <row r="605">
      <c r="I605" s="29"/>
    </row>
    <row r="606">
      <c r="I606" s="29"/>
    </row>
    <row r="607">
      <c r="I607" s="29"/>
    </row>
    <row r="608">
      <c r="I608" s="29"/>
    </row>
    <row r="609">
      <c r="I609" s="29"/>
    </row>
    <row r="610">
      <c r="I610" s="29"/>
    </row>
    <row r="611">
      <c r="I611" s="29"/>
    </row>
    <row r="612">
      <c r="I612" s="29"/>
    </row>
    <row r="613">
      <c r="I613" s="29"/>
    </row>
    <row r="614">
      <c r="I614" s="29"/>
    </row>
    <row r="615">
      <c r="I615" s="29"/>
    </row>
    <row r="616">
      <c r="I616" s="29"/>
    </row>
    <row r="617">
      <c r="I617" s="29"/>
    </row>
    <row r="618">
      <c r="I618" s="29"/>
    </row>
    <row r="619">
      <c r="I619" s="29"/>
    </row>
    <row r="620">
      <c r="I620" s="29"/>
    </row>
    <row r="621">
      <c r="I621" s="29"/>
    </row>
    <row r="622">
      <c r="I622" s="29"/>
    </row>
    <row r="623">
      <c r="I623" s="29"/>
    </row>
    <row r="624">
      <c r="I624" s="29"/>
    </row>
    <row r="625">
      <c r="I625" s="29"/>
    </row>
    <row r="626">
      <c r="I626" s="29"/>
    </row>
    <row r="627">
      <c r="I627" s="29"/>
    </row>
    <row r="628">
      <c r="I628" s="29"/>
    </row>
    <row r="629">
      <c r="I629" s="29"/>
    </row>
    <row r="630">
      <c r="I630" s="29"/>
    </row>
    <row r="631">
      <c r="I631" s="29"/>
    </row>
    <row r="632">
      <c r="I632" s="29"/>
    </row>
    <row r="633">
      <c r="I633" s="29"/>
    </row>
    <row r="634">
      <c r="I634" s="29"/>
    </row>
    <row r="635">
      <c r="I635" s="29"/>
    </row>
    <row r="636">
      <c r="I636" s="29"/>
    </row>
    <row r="637">
      <c r="I637" s="29"/>
    </row>
    <row r="638">
      <c r="I638" s="29"/>
    </row>
    <row r="639">
      <c r="I639" s="29"/>
    </row>
    <row r="640">
      <c r="I640" s="29"/>
    </row>
    <row r="641">
      <c r="I641" s="29"/>
    </row>
    <row r="642">
      <c r="I642" s="29"/>
    </row>
    <row r="643">
      <c r="I643" s="29"/>
    </row>
    <row r="644">
      <c r="I644" s="29"/>
    </row>
    <row r="645">
      <c r="I645" s="29"/>
    </row>
    <row r="646">
      <c r="I646" s="29"/>
    </row>
    <row r="647">
      <c r="I647" s="29"/>
    </row>
    <row r="648">
      <c r="I648" s="29"/>
    </row>
    <row r="649">
      <c r="I649" s="29"/>
    </row>
    <row r="650">
      <c r="I650" s="29"/>
    </row>
    <row r="651">
      <c r="I651" s="29"/>
    </row>
    <row r="652">
      <c r="I652" s="29"/>
    </row>
    <row r="653">
      <c r="I653" s="29"/>
    </row>
    <row r="654">
      <c r="I654" s="29"/>
    </row>
    <row r="655">
      <c r="I655" s="29"/>
    </row>
    <row r="656">
      <c r="I656" s="29"/>
    </row>
    <row r="657">
      <c r="I657" s="29"/>
    </row>
    <row r="658">
      <c r="I658" s="29"/>
    </row>
    <row r="659">
      <c r="I659" s="29"/>
    </row>
    <row r="660">
      <c r="I660" s="29"/>
    </row>
    <row r="661">
      <c r="I661" s="29"/>
    </row>
    <row r="662">
      <c r="I662" s="29"/>
    </row>
    <row r="663">
      <c r="I663" s="29"/>
    </row>
    <row r="664">
      <c r="I664" s="29"/>
    </row>
    <row r="665">
      <c r="I665" s="29"/>
    </row>
    <row r="666">
      <c r="I666" s="29"/>
    </row>
    <row r="667">
      <c r="I667" s="29"/>
    </row>
    <row r="668">
      <c r="I668" s="29"/>
    </row>
    <row r="669">
      <c r="I669" s="29"/>
    </row>
    <row r="670">
      <c r="I670" s="29"/>
    </row>
    <row r="671">
      <c r="I671" s="29"/>
    </row>
    <row r="672">
      <c r="I672" s="29"/>
    </row>
    <row r="673">
      <c r="I673" s="29"/>
    </row>
    <row r="674">
      <c r="I674" s="29"/>
    </row>
    <row r="675">
      <c r="I675" s="29"/>
    </row>
    <row r="676">
      <c r="I676" s="29"/>
    </row>
    <row r="677">
      <c r="I677" s="29"/>
    </row>
    <row r="678">
      <c r="I678" s="29"/>
    </row>
    <row r="679">
      <c r="I679" s="29"/>
    </row>
    <row r="680">
      <c r="I680" s="29"/>
    </row>
    <row r="681">
      <c r="I681" s="29"/>
    </row>
    <row r="682">
      <c r="I682" s="29"/>
    </row>
    <row r="683">
      <c r="I683" s="29"/>
    </row>
    <row r="684">
      <c r="I684" s="29"/>
    </row>
    <row r="685">
      <c r="I685" s="29"/>
    </row>
    <row r="686">
      <c r="I686" s="29"/>
    </row>
    <row r="687">
      <c r="I687" s="29"/>
    </row>
    <row r="688">
      <c r="I688" s="29"/>
    </row>
    <row r="689">
      <c r="I689" s="29"/>
    </row>
    <row r="690">
      <c r="I690" s="29"/>
    </row>
    <row r="691">
      <c r="I691" s="29"/>
    </row>
    <row r="692">
      <c r="I692" s="29"/>
    </row>
    <row r="693">
      <c r="I693" s="29"/>
    </row>
    <row r="694">
      <c r="I694" s="29"/>
    </row>
    <row r="695">
      <c r="I695" s="29"/>
    </row>
    <row r="696">
      <c r="I696" s="29"/>
    </row>
    <row r="697">
      <c r="I697" s="29"/>
    </row>
    <row r="698">
      <c r="I698" s="29"/>
    </row>
    <row r="699">
      <c r="I699" s="29"/>
    </row>
    <row r="700">
      <c r="I700" s="29"/>
    </row>
    <row r="701">
      <c r="I701" s="29"/>
    </row>
    <row r="702">
      <c r="I702" s="29"/>
    </row>
    <row r="703">
      <c r="I703" s="29"/>
    </row>
    <row r="704">
      <c r="I704" s="29"/>
    </row>
    <row r="705">
      <c r="I705" s="29"/>
    </row>
    <row r="706">
      <c r="I706" s="29"/>
    </row>
    <row r="707">
      <c r="I707" s="29"/>
    </row>
    <row r="708">
      <c r="I708" s="29"/>
    </row>
    <row r="709">
      <c r="I709" s="29"/>
    </row>
    <row r="710">
      <c r="I710" s="29"/>
    </row>
    <row r="711">
      <c r="I711" s="29"/>
    </row>
    <row r="712">
      <c r="I712" s="29"/>
    </row>
    <row r="713">
      <c r="I713" s="29"/>
    </row>
    <row r="714">
      <c r="I714" s="29"/>
    </row>
    <row r="715">
      <c r="I715" s="29"/>
    </row>
    <row r="716">
      <c r="I716" s="29"/>
    </row>
    <row r="717">
      <c r="I717" s="29"/>
    </row>
    <row r="718">
      <c r="I718" s="29"/>
    </row>
    <row r="719">
      <c r="I719" s="29"/>
    </row>
    <row r="720">
      <c r="I720" s="29"/>
    </row>
    <row r="721">
      <c r="I721" s="29"/>
    </row>
    <row r="722">
      <c r="I722" s="29"/>
    </row>
    <row r="723">
      <c r="I723" s="29"/>
    </row>
    <row r="724">
      <c r="I724" s="29"/>
    </row>
    <row r="725">
      <c r="I725" s="29"/>
    </row>
    <row r="726">
      <c r="I726" s="29"/>
    </row>
    <row r="727">
      <c r="I727" s="29"/>
    </row>
    <row r="728">
      <c r="I728" s="29"/>
    </row>
    <row r="729">
      <c r="I729" s="29"/>
    </row>
    <row r="730">
      <c r="I730" s="29"/>
    </row>
    <row r="731">
      <c r="I731" s="29"/>
    </row>
    <row r="732">
      <c r="I732" s="29"/>
    </row>
    <row r="733">
      <c r="I733" s="29"/>
    </row>
    <row r="734">
      <c r="I734" s="29"/>
    </row>
    <row r="735">
      <c r="I735" s="29"/>
    </row>
    <row r="736">
      <c r="I736" s="29"/>
    </row>
    <row r="737">
      <c r="I737" s="29"/>
    </row>
    <row r="738">
      <c r="I738" s="29"/>
    </row>
    <row r="739">
      <c r="I739" s="29"/>
    </row>
    <row r="740">
      <c r="I740" s="29"/>
    </row>
    <row r="741">
      <c r="I741" s="29"/>
    </row>
    <row r="742">
      <c r="I742" s="29"/>
    </row>
    <row r="743">
      <c r="I743" s="29"/>
    </row>
    <row r="744">
      <c r="I744" s="29"/>
    </row>
    <row r="745">
      <c r="I745" s="29"/>
    </row>
    <row r="746">
      <c r="I746" s="29"/>
    </row>
    <row r="747">
      <c r="I747" s="29"/>
    </row>
    <row r="748">
      <c r="I748" s="29"/>
    </row>
    <row r="749">
      <c r="I749" s="29"/>
    </row>
    <row r="750">
      <c r="I750" s="29"/>
    </row>
    <row r="751">
      <c r="I751" s="29"/>
    </row>
    <row r="752">
      <c r="I752" s="29"/>
    </row>
    <row r="753">
      <c r="I753" s="29"/>
    </row>
    <row r="754">
      <c r="I754" s="29"/>
    </row>
    <row r="755">
      <c r="I755" s="29"/>
    </row>
    <row r="756">
      <c r="I756" s="29"/>
    </row>
    <row r="757">
      <c r="I757" s="29"/>
    </row>
    <row r="758">
      <c r="I758" s="29"/>
    </row>
    <row r="759">
      <c r="I759" s="29"/>
    </row>
    <row r="760">
      <c r="I760" s="29"/>
    </row>
    <row r="761">
      <c r="I761" s="29"/>
    </row>
    <row r="762">
      <c r="I762" s="29"/>
    </row>
    <row r="763">
      <c r="I763" s="29"/>
    </row>
    <row r="764">
      <c r="I764" s="29"/>
    </row>
    <row r="765">
      <c r="I765" s="29"/>
    </row>
    <row r="766">
      <c r="I766" s="29"/>
    </row>
    <row r="767">
      <c r="I767" s="29"/>
    </row>
    <row r="768">
      <c r="I768" s="29"/>
    </row>
    <row r="769">
      <c r="I769" s="29"/>
    </row>
    <row r="770">
      <c r="I770" s="29"/>
    </row>
    <row r="771">
      <c r="I771" s="29"/>
    </row>
    <row r="772">
      <c r="I772" s="29"/>
    </row>
    <row r="773">
      <c r="I773" s="29"/>
    </row>
    <row r="774">
      <c r="I774" s="29"/>
    </row>
    <row r="775">
      <c r="I775" s="29"/>
    </row>
    <row r="776">
      <c r="I776" s="29"/>
    </row>
    <row r="777">
      <c r="I777" s="29"/>
    </row>
    <row r="778">
      <c r="I778" s="29"/>
    </row>
    <row r="779">
      <c r="I779" s="29"/>
    </row>
    <row r="780">
      <c r="I780" s="29"/>
    </row>
    <row r="781">
      <c r="I781" s="29"/>
    </row>
    <row r="782">
      <c r="I782" s="29"/>
    </row>
    <row r="783">
      <c r="I783" s="29"/>
    </row>
    <row r="784">
      <c r="I784" s="29"/>
    </row>
    <row r="785">
      <c r="I785" s="29"/>
    </row>
    <row r="786">
      <c r="I786" s="29"/>
    </row>
    <row r="787">
      <c r="I787" s="29"/>
    </row>
    <row r="788">
      <c r="I788" s="29"/>
    </row>
    <row r="789">
      <c r="I789" s="29"/>
    </row>
    <row r="790">
      <c r="I790" s="29"/>
    </row>
    <row r="791">
      <c r="I791" s="29"/>
    </row>
    <row r="792">
      <c r="I792" s="29"/>
    </row>
    <row r="793">
      <c r="I793" s="29"/>
    </row>
    <row r="794">
      <c r="I794" s="29"/>
    </row>
    <row r="795">
      <c r="I795" s="29"/>
    </row>
    <row r="796">
      <c r="I796" s="29"/>
    </row>
    <row r="797">
      <c r="I797" s="29"/>
    </row>
    <row r="798">
      <c r="I798" s="29"/>
    </row>
    <row r="799">
      <c r="I799" s="29"/>
    </row>
    <row r="800">
      <c r="I800" s="29"/>
    </row>
    <row r="801">
      <c r="I801" s="29"/>
    </row>
    <row r="802">
      <c r="I802" s="29"/>
    </row>
    <row r="803">
      <c r="I803" s="29"/>
    </row>
    <row r="804">
      <c r="I804" s="29"/>
    </row>
    <row r="805">
      <c r="I805" s="29"/>
    </row>
    <row r="806">
      <c r="I806" s="29"/>
    </row>
    <row r="807">
      <c r="I807" s="29"/>
    </row>
    <row r="808">
      <c r="I808" s="29"/>
    </row>
    <row r="809">
      <c r="I809" s="29"/>
    </row>
    <row r="810">
      <c r="I810" s="29"/>
    </row>
    <row r="811">
      <c r="I811" s="29"/>
    </row>
    <row r="812">
      <c r="I812" s="29"/>
    </row>
    <row r="813">
      <c r="I813" s="29"/>
    </row>
    <row r="814">
      <c r="I814" s="29"/>
    </row>
    <row r="815">
      <c r="I815" s="29"/>
    </row>
    <row r="816">
      <c r="I816" s="29"/>
    </row>
    <row r="817">
      <c r="I817" s="29"/>
    </row>
    <row r="818">
      <c r="I818" s="29"/>
    </row>
    <row r="819">
      <c r="I819" s="29"/>
    </row>
    <row r="820">
      <c r="I820" s="29"/>
    </row>
    <row r="821">
      <c r="I821" s="29"/>
    </row>
    <row r="822">
      <c r="I822" s="29"/>
    </row>
    <row r="823">
      <c r="I823" s="29"/>
    </row>
    <row r="824">
      <c r="I824" s="29"/>
    </row>
    <row r="825">
      <c r="I825" s="29"/>
    </row>
    <row r="826">
      <c r="I826" s="29"/>
    </row>
    <row r="827">
      <c r="I827" s="29"/>
    </row>
    <row r="828">
      <c r="I828" s="29"/>
    </row>
    <row r="829">
      <c r="I829" s="29"/>
    </row>
    <row r="830">
      <c r="I830" s="29"/>
    </row>
    <row r="831">
      <c r="I831" s="29"/>
    </row>
    <row r="832">
      <c r="I832" s="29"/>
    </row>
    <row r="833">
      <c r="I833" s="29"/>
    </row>
    <row r="834">
      <c r="I834" s="29"/>
    </row>
    <row r="835">
      <c r="I835" s="29"/>
    </row>
    <row r="836">
      <c r="I836" s="29"/>
    </row>
    <row r="837">
      <c r="I837" s="29"/>
    </row>
    <row r="838">
      <c r="I838" s="29"/>
    </row>
    <row r="839">
      <c r="I839" s="29"/>
    </row>
    <row r="840">
      <c r="I840" s="29"/>
    </row>
    <row r="841">
      <c r="I841" s="29"/>
    </row>
    <row r="842">
      <c r="I842" s="29"/>
    </row>
    <row r="843">
      <c r="I843" s="29"/>
    </row>
    <row r="844">
      <c r="I844" s="29"/>
    </row>
    <row r="845">
      <c r="I845" s="29"/>
    </row>
    <row r="846">
      <c r="I846" s="29"/>
    </row>
    <row r="847">
      <c r="I847" s="29"/>
    </row>
    <row r="848">
      <c r="I848" s="29"/>
    </row>
    <row r="849">
      <c r="I849" s="29"/>
    </row>
    <row r="850">
      <c r="I850" s="29"/>
    </row>
    <row r="851">
      <c r="I851" s="29"/>
    </row>
    <row r="852">
      <c r="I852" s="29"/>
    </row>
    <row r="853">
      <c r="I853" s="29"/>
    </row>
    <row r="854">
      <c r="I854" s="29"/>
    </row>
    <row r="855">
      <c r="I855" s="29"/>
    </row>
    <row r="856">
      <c r="I856" s="29"/>
    </row>
    <row r="857">
      <c r="I857" s="29"/>
    </row>
    <row r="858">
      <c r="I858" s="29"/>
    </row>
    <row r="859">
      <c r="I859" s="29"/>
    </row>
    <row r="860">
      <c r="I860" s="29"/>
    </row>
    <row r="861">
      <c r="I861" s="29"/>
    </row>
    <row r="862">
      <c r="I862" s="29"/>
    </row>
    <row r="863">
      <c r="I863" s="29"/>
    </row>
    <row r="864">
      <c r="I864" s="29"/>
    </row>
    <row r="865">
      <c r="I865" s="29"/>
    </row>
    <row r="866">
      <c r="I866" s="29"/>
    </row>
    <row r="867">
      <c r="I867" s="29"/>
    </row>
    <row r="868">
      <c r="I868" s="29"/>
    </row>
    <row r="869">
      <c r="I869" s="29"/>
    </row>
    <row r="870">
      <c r="I870" s="29"/>
    </row>
    <row r="871">
      <c r="I871" s="29"/>
    </row>
    <row r="872">
      <c r="I872" s="29"/>
    </row>
    <row r="873">
      <c r="I873" s="29"/>
    </row>
    <row r="874">
      <c r="I874" s="29"/>
    </row>
    <row r="875">
      <c r="I875" s="29"/>
    </row>
    <row r="876">
      <c r="I876" s="29"/>
    </row>
    <row r="877">
      <c r="I877" s="29"/>
    </row>
    <row r="878">
      <c r="I878" s="29"/>
    </row>
    <row r="879">
      <c r="I879" s="29"/>
    </row>
    <row r="880">
      <c r="I880" s="29"/>
    </row>
    <row r="881">
      <c r="I881" s="29"/>
    </row>
    <row r="882">
      <c r="I882" s="29"/>
    </row>
    <row r="883">
      <c r="I883" s="29"/>
    </row>
    <row r="884">
      <c r="I884" s="29"/>
    </row>
    <row r="885">
      <c r="I885" s="29"/>
    </row>
    <row r="886">
      <c r="I886" s="29"/>
    </row>
    <row r="887">
      <c r="I887" s="29"/>
    </row>
    <row r="888">
      <c r="I888" s="29"/>
    </row>
    <row r="889">
      <c r="I889" s="29"/>
    </row>
    <row r="890">
      <c r="I890" s="29"/>
    </row>
    <row r="891">
      <c r="I891" s="29"/>
    </row>
    <row r="892">
      <c r="I892" s="29"/>
    </row>
    <row r="893">
      <c r="I893" s="29"/>
    </row>
    <row r="894">
      <c r="I894" s="29"/>
    </row>
    <row r="895">
      <c r="I895" s="29"/>
    </row>
    <row r="896">
      <c r="I896" s="29"/>
    </row>
    <row r="897">
      <c r="I897" s="29"/>
    </row>
    <row r="898">
      <c r="I898" s="29"/>
    </row>
    <row r="899">
      <c r="I899" s="29"/>
    </row>
    <row r="900">
      <c r="I900" s="29"/>
    </row>
    <row r="901">
      <c r="I901" s="29"/>
    </row>
    <row r="902">
      <c r="I902" s="29"/>
    </row>
    <row r="903">
      <c r="I903" s="29"/>
    </row>
    <row r="904">
      <c r="I904" s="29"/>
    </row>
    <row r="905">
      <c r="I905" s="29"/>
    </row>
    <row r="906">
      <c r="I906" s="29"/>
    </row>
    <row r="907">
      <c r="I907" s="29"/>
    </row>
    <row r="908">
      <c r="I908" s="29"/>
    </row>
    <row r="909">
      <c r="I909" s="29"/>
    </row>
    <row r="910">
      <c r="I910" s="29"/>
    </row>
    <row r="911">
      <c r="I911" s="29"/>
    </row>
    <row r="912">
      <c r="I912" s="29"/>
    </row>
    <row r="913">
      <c r="I913" s="29"/>
    </row>
    <row r="914">
      <c r="I914" s="29"/>
    </row>
    <row r="915">
      <c r="I915" s="29"/>
    </row>
    <row r="916">
      <c r="I916" s="29"/>
    </row>
    <row r="917">
      <c r="I917" s="29"/>
    </row>
    <row r="918">
      <c r="I918" s="29"/>
    </row>
    <row r="919">
      <c r="I919" s="29"/>
    </row>
    <row r="920">
      <c r="I920" s="29"/>
    </row>
    <row r="921">
      <c r="I921" s="29"/>
    </row>
    <row r="922">
      <c r="I922" s="29"/>
    </row>
    <row r="923">
      <c r="I923" s="29"/>
    </row>
    <row r="924">
      <c r="I924" s="29"/>
    </row>
    <row r="925">
      <c r="I925" s="29"/>
    </row>
    <row r="926">
      <c r="I926" s="29"/>
    </row>
    <row r="927">
      <c r="I927" s="29"/>
    </row>
    <row r="928">
      <c r="I928" s="29"/>
    </row>
    <row r="929">
      <c r="I929" s="29"/>
    </row>
    <row r="930">
      <c r="I930" s="29"/>
    </row>
    <row r="931">
      <c r="I931" s="29"/>
    </row>
    <row r="932">
      <c r="I932" s="29"/>
    </row>
    <row r="933">
      <c r="I933" s="29"/>
    </row>
    <row r="934">
      <c r="I934" s="29"/>
    </row>
    <row r="935">
      <c r="I935" s="29"/>
    </row>
    <row r="936">
      <c r="I936" s="29"/>
    </row>
    <row r="937">
      <c r="I937" s="29"/>
    </row>
    <row r="938">
      <c r="I938" s="29"/>
    </row>
    <row r="939">
      <c r="I939" s="29"/>
    </row>
    <row r="940">
      <c r="I940" s="29"/>
    </row>
    <row r="941">
      <c r="I941" s="29"/>
    </row>
    <row r="942">
      <c r="I942" s="29"/>
    </row>
    <row r="943">
      <c r="I943" s="29"/>
    </row>
    <row r="944">
      <c r="I944" s="29"/>
    </row>
    <row r="945">
      <c r="I945" s="29"/>
    </row>
    <row r="946">
      <c r="I946" s="29"/>
    </row>
    <row r="947">
      <c r="I947" s="29"/>
    </row>
    <row r="948">
      <c r="I948" s="29"/>
    </row>
    <row r="949">
      <c r="I949" s="29"/>
    </row>
    <row r="950">
      <c r="I950" s="29"/>
    </row>
    <row r="951">
      <c r="I951" s="29"/>
    </row>
    <row r="952">
      <c r="I952" s="29"/>
    </row>
    <row r="953">
      <c r="I953" s="29"/>
    </row>
    <row r="954">
      <c r="I954" s="29"/>
    </row>
    <row r="955">
      <c r="I955" s="29"/>
    </row>
    <row r="956">
      <c r="I956" s="29"/>
    </row>
    <row r="957">
      <c r="I957" s="29"/>
    </row>
    <row r="958">
      <c r="I958" s="29"/>
    </row>
    <row r="959">
      <c r="I959" s="29"/>
    </row>
    <row r="960">
      <c r="I960" s="29"/>
    </row>
    <row r="961">
      <c r="I961" s="29"/>
    </row>
    <row r="962">
      <c r="I962" s="29"/>
    </row>
    <row r="963">
      <c r="I963" s="29"/>
    </row>
    <row r="964">
      <c r="I964" s="29"/>
    </row>
    <row r="965">
      <c r="I965" s="29"/>
    </row>
    <row r="966">
      <c r="I966" s="29"/>
    </row>
    <row r="967">
      <c r="I967" s="29"/>
    </row>
    <row r="968">
      <c r="I968" s="29"/>
    </row>
    <row r="969">
      <c r="I969" s="29"/>
    </row>
    <row r="970">
      <c r="I970" s="29"/>
    </row>
    <row r="971">
      <c r="I971" s="29"/>
    </row>
    <row r="972">
      <c r="I972" s="29"/>
    </row>
    <row r="973">
      <c r="I973" s="29"/>
    </row>
    <row r="974">
      <c r="I974" s="29"/>
    </row>
    <row r="975">
      <c r="I975" s="29"/>
    </row>
    <row r="976">
      <c r="I976" s="29"/>
    </row>
    <row r="977">
      <c r="I977" s="29"/>
    </row>
    <row r="978">
      <c r="I978" s="29"/>
    </row>
    <row r="979">
      <c r="I979" s="29"/>
    </row>
    <row r="980">
      <c r="I980" s="29"/>
    </row>
    <row r="981">
      <c r="I981" s="29"/>
    </row>
    <row r="982">
      <c r="I982" s="29"/>
    </row>
    <row r="983">
      <c r="I983" s="29"/>
    </row>
    <row r="984">
      <c r="I984" s="29"/>
    </row>
    <row r="985">
      <c r="I985" s="29"/>
    </row>
    <row r="986">
      <c r="I986" s="29"/>
    </row>
    <row r="987">
      <c r="I987" s="29"/>
    </row>
    <row r="988">
      <c r="I988" s="29"/>
    </row>
    <row r="989">
      <c r="I989" s="29"/>
    </row>
    <row r="990">
      <c r="I990" s="29"/>
    </row>
    <row r="991">
      <c r="I991" s="29"/>
    </row>
    <row r="992">
      <c r="I992" s="29"/>
    </row>
    <row r="993">
      <c r="I993" s="29"/>
    </row>
    <row r="994">
      <c r="I994" s="29"/>
    </row>
    <row r="995">
      <c r="I995" s="29"/>
    </row>
    <row r="996">
      <c r="I996" s="29"/>
    </row>
    <row r="997">
      <c r="I997" s="29"/>
    </row>
    <row r="998">
      <c r="I998" s="29"/>
    </row>
    <row r="999">
      <c r="I999" s="29"/>
    </row>
    <row r="1000">
      <c r="I1000" s="29"/>
    </row>
    <row r="1001">
      <c r="I1001" s="29"/>
    </row>
    <row r="1002">
      <c r="I1002" s="29"/>
    </row>
    <row r="1003">
      <c r="I1003" s="29"/>
    </row>
    <row r="1004">
      <c r="I1004" s="29"/>
    </row>
    <row r="1005">
      <c r="I1005" s="29"/>
    </row>
    <row r="1006">
      <c r="I1006" s="29"/>
    </row>
    <row r="1007">
      <c r="I1007" s="29"/>
    </row>
    <row r="1008">
      <c r="I1008" s="29"/>
    </row>
    <row r="1009">
      <c r="I1009" s="29"/>
    </row>
  </sheetData>
  <autoFilter ref="$A$2:$AR$31"/>
  <mergeCells count="4">
    <mergeCell ref="K1:O1"/>
    <mergeCell ref="P1:R1"/>
    <mergeCell ref="S1:T1"/>
    <mergeCell ref="U1:W1"/>
  </mergeCells>
  <conditionalFormatting sqref="I3:I30">
    <cfRule type="notContainsBlanks" dxfId="0" priority="1">
      <formula>LEN(TRIM(I3))&gt;0</formula>
    </cfRule>
  </conditionalFormatting>
  <dataValidations>
    <dataValidation type="list" allowBlank="1" showErrorMessage="1" sqref="H3:H30 Y3:Y30">
      <formula1>"Yes,No"</formula1>
    </dataValidation>
    <dataValidation type="list" allowBlank="1" showErrorMessage="1" sqref="T3:T30">
      <formula1>"(empty),Checkmark,No Checkmark"</formula1>
    </dataValidation>
    <dataValidation type="list" allowBlank="1" showErrorMessage="1" sqref="I3:I30">
      <formula1>"(empty),Taxable benefits and allowances provided to your employee (such as parking, cell phone use, Internet use, employee training),Employer's contributions to the employee's RRSP,Employee's contributions to RRSPs or RPPs or PRPPs ,Union dues,Annual dedu"&amp;"ction for living in a prescribed zone  Help with Annual deduction for living in a prescribed zone,Other deduction and Non-Refundable Tax Credit amounts approved by a tax service office or tax centre,Alimony or maintenance payments (for garnishment or a si"&amp;"milar order of a court or competent tribunal)  ,Help with Alimony or maintenance payments,Tax exempt for Indigenous peoples, if employment income is situated on a reserve,In 2023, the employer deducted QPP contributions before transferring employee to ano"&amp;"ther province or territory"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75" outlineLevelCol="1"/>
  <cols>
    <col customWidth="1" min="1" max="1" width="15.13"/>
    <col customWidth="1" min="2" max="2" width="11.88"/>
    <col customWidth="1" min="3" max="3" width="27.13"/>
    <col customWidth="1" min="4" max="4" width="12.0"/>
    <col customWidth="1" min="5" max="6" width="9.38"/>
    <col customWidth="1" min="7" max="7" width="9.38" outlineLevel="1"/>
    <col customWidth="1" min="8" max="8" width="11.63" outlineLevel="1"/>
    <col customWidth="1" min="9" max="9" width="15.13"/>
    <col customWidth="1" min="10" max="20" width="11.13" outlineLevel="1"/>
    <col customWidth="1" min="21" max="21" width="15.75"/>
    <col customWidth="1" min="22" max="22" width="21.5" outlineLevel="1"/>
    <col customWidth="1" min="23" max="24" width="10.5" outlineLevel="1"/>
    <col customWidth="1" min="25" max="26" width="21.25" outlineLevel="1"/>
    <col customWidth="1" min="27" max="27" width="12.63" outlineLevel="1"/>
    <col customWidth="1" min="28" max="28" width="11.13" outlineLevel="1"/>
    <col customWidth="1" min="29" max="29" width="14.75" outlineLevel="1"/>
    <col customWidth="1" min="30" max="35" width="11.13" outlineLevel="1"/>
    <col customWidth="1" min="36" max="36" width="14.75"/>
    <col customWidth="1" min="37" max="42" width="14.75" outlineLevel="1"/>
    <col customWidth="1" min="43" max="43" width="11.13"/>
    <col customWidth="1" min="44" max="54" width="11.13" outlineLevel="1"/>
    <col customWidth="1" min="55" max="55" width="11.13"/>
  </cols>
  <sheetData>
    <row r="1">
      <c r="A1" s="1"/>
      <c r="B1" s="1"/>
      <c r="C1" s="1"/>
      <c r="D1" s="1"/>
      <c r="E1" s="1"/>
      <c r="F1" s="1"/>
      <c r="G1" s="37" t="s">
        <v>174</v>
      </c>
      <c r="I1" s="38" t="s">
        <v>175</v>
      </c>
      <c r="U1" s="39" t="s">
        <v>176</v>
      </c>
      <c r="AJ1" s="40" t="s">
        <v>177</v>
      </c>
      <c r="AQ1" s="41" t="s">
        <v>178</v>
      </c>
      <c r="BC1" s="1"/>
    </row>
    <row r="2" ht="60.0" customHeight="1">
      <c r="A2" s="2"/>
      <c r="B2" s="2"/>
      <c r="C2" s="2"/>
      <c r="D2" s="2"/>
      <c r="E2" s="2"/>
      <c r="F2" s="2"/>
      <c r="G2" s="2" t="s">
        <v>179</v>
      </c>
      <c r="H2" s="2" t="s">
        <v>180</v>
      </c>
      <c r="I2" s="2" t="s">
        <v>181</v>
      </c>
      <c r="J2" s="2" t="s">
        <v>181</v>
      </c>
      <c r="K2" s="2" t="s">
        <v>182</v>
      </c>
      <c r="L2" s="2" t="s">
        <v>182</v>
      </c>
      <c r="M2" s="2" t="s">
        <v>182</v>
      </c>
      <c r="N2" s="2" t="s">
        <v>182</v>
      </c>
      <c r="O2" s="2" t="s">
        <v>182</v>
      </c>
      <c r="P2" s="2" t="s">
        <v>182</v>
      </c>
      <c r="Q2" s="2" t="s">
        <v>182</v>
      </c>
      <c r="R2" s="2" t="s">
        <v>182</v>
      </c>
      <c r="S2" s="2" t="s">
        <v>182</v>
      </c>
      <c r="T2" s="2" t="s">
        <v>182</v>
      </c>
      <c r="U2" s="2" t="s">
        <v>181</v>
      </c>
      <c r="V2" s="2" t="s">
        <v>181</v>
      </c>
      <c r="W2" s="2" t="s">
        <v>183</v>
      </c>
      <c r="X2" s="2" t="s">
        <v>184</v>
      </c>
      <c r="Y2" s="2" t="s">
        <v>181</v>
      </c>
      <c r="Z2" s="2" t="s">
        <v>181</v>
      </c>
      <c r="AA2" s="2" t="s">
        <v>185</v>
      </c>
      <c r="AB2" s="2" t="s">
        <v>181</v>
      </c>
      <c r="AC2" s="2" t="s">
        <v>186</v>
      </c>
      <c r="AD2" s="2" t="s">
        <v>187</v>
      </c>
      <c r="AE2" s="2" t="s">
        <v>181</v>
      </c>
      <c r="AF2" s="2" t="s">
        <v>181</v>
      </c>
      <c r="AG2" s="2" t="s">
        <v>186</v>
      </c>
      <c r="AH2" s="2" t="s">
        <v>188</v>
      </c>
      <c r="AI2" s="2" t="s">
        <v>189</v>
      </c>
      <c r="AJ2" s="2" t="s">
        <v>190</v>
      </c>
      <c r="AK2" s="2" t="s">
        <v>191</v>
      </c>
      <c r="AL2" s="2" t="s">
        <v>192</v>
      </c>
      <c r="AM2" s="2" t="s">
        <v>191</v>
      </c>
      <c r="AN2" s="2" t="s">
        <v>193</v>
      </c>
      <c r="AO2" s="2"/>
      <c r="AP2" s="2" t="s">
        <v>194</v>
      </c>
      <c r="AQ2" s="2" t="s">
        <v>181</v>
      </c>
      <c r="AR2" s="2" t="s">
        <v>195</v>
      </c>
      <c r="AS2" s="2" t="s">
        <v>181</v>
      </c>
      <c r="AT2" s="2" t="s">
        <v>196</v>
      </c>
      <c r="AU2" s="2" t="s">
        <v>197</v>
      </c>
      <c r="AV2" s="2" t="s">
        <v>198</v>
      </c>
      <c r="AW2" s="2" t="s">
        <v>181</v>
      </c>
      <c r="AX2" s="2" t="s">
        <v>199</v>
      </c>
      <c r="AY2" s="2" t="s">
        <v>200</v>
      </c>
      <c r="AZ2" s="42"/>
      <c r="BA2" s="42"/>
      <c r="BB2" s="42"/>
      <c r="BC2" s="2"/>
    </row>
    <row r="3" ht="172.5" customHeight="1">
      <c r="A3" s="2" t="s">
        <v>5</v>
      </c>
      <c r="B3" s="2" t="s">
        <v>7</v>
      </c>
      <c r="C3" s="2" t="s">
        <v>6</v>
      </c>
      <c r="D3" s="2" t="s">
        <v>8</v>
      </c>
      <c r="E3" s="2" t="s">
        <v>201</v>
      </c>
      <c r="F3" s="2" t="s">
        <v>202</v>
      </c>
      <c r="G3" s="2" t="s">
        <v>203</v>
      </c>
      <c r="H3" s="2" t="s">
        <v>204</v>
      </c>
      <c r="I3" s="2" t="s">
        <v>205</v>
      </c>
      <c r="J3" s="2" t="s">
        <v>206</v>
      </c>
      <c r="K3" s="2" t="s">
        <v>207</v>
      </c>
      <c r="L3" s="2" t="s">
        <v>208</v>
      </c>
      <c r="M3" s="2" t="s">
        <v>209</v>
      </c>
      <c r="N3" s="2" t="s">
        <v>210</v>
      </c>
      <c r="O3" s="2" t="s">
        <v>211</v>
      </c>
      <c r="P3" s="2" t="s">
        <v>212</v>
      </c>
      <c r="Q3" s="2" t="s">
        <v>213</v>
      </c>
      <c r="R3" s="2" t="s">
        <v>214</v>
      </c>
      <c r="S3" s="2" t="s">
        <v>215</v>
      </c>
      <c r="T3" s="2" t="s">
        <v>216</v>
      </c>
      <c r="U3" s="2" t="s">
        <v>217</v>
      </c>
      <c r="V3" s="2" t="s">
        <v>218</v>
      </c>
      <c r="W3" s="2" t="s">
        <v>219</v>
      </c>
      <c r="X3" s="2" t="s">
        <v>220</v>
      </c>
      <c r="Y3" s="2" t="s">
        <v>221</v>
      </c>
      <c r="Z3" s="2" t="s">
        <v>222</v>
      </c>
      <c r="AA3" s="2" t="s">
        <v>223</v>
      </c>
      <c r="AB3" s="2" t="s">
        <v>224</v>
      </c>
      <c r="AC3" s="2" t="s">
        <v>225</v>
      </c>
      <c r="AD3" s="2" t="s">
        <v>226</v>
      </c>
      <c r="AE3" s="2" t="s">
        <v>227</v>
      </c>
      <c r="AF3" s="2" t="s">
        <v>228</v>
      </c>
      <c r="AG3" s="2" t="s">
        <v>225</v>
      </c>
      <c r="AH3" s="2" t="s">
        <v>229</v>
      </c>
      <c r="AI3" s="2" t="s">
        <v>230</v>
      </c>
      <c r="AJ3" s="2" t="s">
        <v>231</v>
      </c>
      <c r="AK3" s="2" t="s">
        <v>232</v>
      </c>
      <c r="AL3" s="2" t="s">
        <v>233</v>
      </c>
      <c r="AM3" s="2" t="s">
        <v>234</v>
      </c>
      <c r="AN3" s="2" t="s">
        <v>235</v>
      </c>
      <c r="AO3" s="2" t="s">
        <v>236</v>
      </c>
      <c r="AP3" s="2" t="s">
        <v>237</v>
      </c>
      <c r="AQ3" s="2" t="s">
        <v>238</v>
      </c>
      <c r="AR3" s="2" t="s">
        <v>239</v>
      </c>
      <c r="AS3" s="2" t="s">
        <v>240</v>
      </c>
      <c r="AT3" s="2" t="s">
        <v>241</v>
      </c>
      <c r="AU3" s="2" t="s">
        <v>242</v>
      </c>
      <c r="AV3" s="2" t="s">
        <v>243</v>
      </c>
      <c r="AW3" s="2" t="s">
        <v>244</v>
      </c>
      <c r="AX3" s="2" t="s">
        <v>245</v>
      </c>
      <c r="AY3" s="2" t="s">
        <v>246</v>
      </c>
      <c r="AZ3" s="42" t="s">
        <v>247</v>
      </c>
      <c r="BA3" s="42" t="s">
        <v>248</v>
      </c>
      <c r="BB3" s="42" t="s">
        <v>249</v>
      </c>
      <c r="BC3" s="2"/>
    </row>
    <row r="4">
      <c r="A4" s="5">
        <v>1.0</v>
      </c>
      <c r="B4" s="5" t="s">
        <v>71</v>
      </c>
      <c r="C4" s="5" t="s">
        <v>250</v>
      </c>
      <c r="D4" s="5" t="s">
        <v>46</v>
      </c>
      <c r="E4" s="5">
        <f t="shared" ref="E4:E28" si="1">IF(D4="Weekly",52,IF(D4="Bi-Weekly",26,IF(D4="Semi-Monthly",24,IF(D4="Monthly",12,"ERROR"))))</f>
        <v>52</v>
      </c>
      <c r="F4" s="5">
        <v>5.0</v>
      </c>
      <c r="G4" s="7">
        <v>10000.0</v>
      </c>
      <c r="H4" s="7">
        <v>0.0</v>
      </c>
      <c r="I4" s="5" t="s">
        <v>47</v>
      </c>
      <c r="J4" s="7" t="str">
        <f t="shared" ref="J4:J28" si="2">IF(I4="NO","N/A","Enter a value")</f>
        <v>N/A</v>
      </c>
      <c r="K4" s="7">
        <v>0.0</v>
      </c>
      <c r="L4" s="7">
        <v>0.0</v>
      </c>
      <c r="M4" s="7">
        <v>0.0</v>
      </c>
      <c r="N4" s="7">
        <v>0.0</v>
      </c>
      <c r="O4" s="7">
        <v>0.0</v>
      </c>
      <c r="P4" s="7">
        <v>0.0</v>
      </c>
      <c r="Q4" s="7">
        <v>0.0</v>
      </c>
      <c r="R4" s="7">
        <v>0.0</v>
      </c>
      <c r="S4" s="7">
        <v>0.0</v>
      </c>
      <c r="T4" s="7">
        <v>0.0</v>
      </c>
      <c r="U4" s="5" t="s">
        <v>65</v>
      </c>
      <c r="V4" s="7" t="s">
        <v>251</v>
      </c>
      <c r="W4" s="7">
        <v>17183.0</v>
      </c>
      <c r="X4" s="7">
        <v>100.0</v>
      </c>
      <c r="Y4" s="7" t="s">
        <v>252</v>
      </c>
      <c r="Z4" s="7" t="s">
        <v>252</v>
      </c>
      <c r="AA4" s="7">
        <v>0.0</v>
      </c>
      <c r="AB4" s="5" t="s">
        <v>65</v>
      </c>
      <c r="AC4" s="7" t="str">
        <f t="shared" ref="AC4:AC5" si="3">IF(AB4="No","must enter a value","SKIP")</f>
        <v>SKIP</v>
      </c>
      <c r="AD4" s="7">
        <v>0.0</v>
      </c>
      <c r="AE4" s="5" t="s">
        <v>47</v>
      </c>
      <c r="AF4" s="5" t="s">
        <v>47</v>
      </c>
      <c r="AG4" s="7" t="str">
        <f t="shared" ref="AG4:AG27" si="4">IF(AF4="No","SKIP","must enter a value")</f>
        <v>SKIP</v>
      </c>
      <c r="AH4" s="7" t="str">
        <f t="shared" ref="AH4:AH27" si="5">IF(AE4="No","SKIP","must enter a value")</f>
        <v>SKIP</v>
      </c>
      <c r="AI4" s="7" t="str">
        <f t="shared" ref="AI4:AI27" si="6">IF(AE4="No","SKIP","must enter a value")</f>
        <v>SKIP</v>
      </c>
      <c r="AJ4" s="7">
        <v>1000.0</v>
      </c>
      <c r="AK4" s="7">
        <v>0.0</v>
      </c>
      <c r="AL4" s="7">
        <v>0.0</v>
      </c>
      <c r="AM4" s="7">
        <v>0.0</v>
      </c>
      <c r="AN4" s="7">
        <f t="shared" ref="AN4:AN28" si="7">G4*(F4-1)+AL4</f>
        <v>40000</v>
      </c>
      <c r="AO4" s="7">
        <v>0.0</v>
      </c>
      <c r="AP4" s="7">
        <v>0.0</v>
      </c>
      <c r="AQ4" s="5" t="s">
        <v>47</v>
      </c>
      <c r="AR4" s="5" t="str">
        <f t="shared" ref="AR4:AR5" si="8">IF(AQ4="No","SKIP","Enter a value")</f>
        <v>SKIP</v>
      </c>
      <c r="AS4" s="5" t="s">
        <v>47</v>
      </c>
      <c r="AT4" s="7">
        <f t="shared" ref="AT4:AT27" si="9">MIN(4038.4,((AN4-((3500/E4))*(F4-1)))*6.4%)</f>
        <v>2542.769231</v>
      </c>
      <c r="AU4" s="7">
        <v>100.0</v>
      </c>
      <c r="AV4" s="7">
        <v>0.0</v>
      </c>
      <c r="AW4" s="5" t="s">
        <v>47</v>
      </c>
      <c r="AX4" s="7">
        <f t="shared" ref="AX4:AX28" si="10">MIN(AN4*0.494%,449.54)</f>
        <v>197.6</v>
      </c>
      <c r="AY4" s="7">
        <v>0.0</v>
      </c>
      <c r="AZ4" s="7">
        <v>1000000.0</v>
      </c>
      <c r="BA4" s="5" t="s">
        <v>47</v>
      </c>
      <c r="BB4" s="5" t="s">
        <v>47</v>
      </c>
      <c r="BC4" s="7"/>
    </row>
    <row r="5">
      <c r="A5" s="5">
        <v>2.0</v>
      </c>
      <c r="B5" s="5" t="s">
        <v>71</v>
      </c>
      <c r="C5" s="5" t="s">
        <v>250</v>
      </c>
      <c r="D5" s="5" t="s">
        <v>51</v>
      </c>
      <c r="E5" s="5">
        <f t="shared" si="1"/>
        <v>26</v>
      </c>
      <c r="F5" s="5">
        <v>21.0</v>
      </c>
      <c r="G5" s="7">
        <v>1000.0</v>
      </c>
      <c r="H5" s="7">
        <v>0.0</v>
      </c>
      <c r="I5" s="5" t="s">
        <v>47</v>
      </c>
      <c r="J5" s="7" t="str">
        <f t="shared" si="2"/>
        <v>N/A</v>
      </c>
      <c r="K5" s="7">
        <v>50.0</v>
      </c>
      <c r="L5" s="7">
        <v>0.0</v>
      </c>
      <c r="M5" s="7">
        <v>0.0</v>
      </c>
      <c r="N5" s="7">
        <v>0.0</v>
      </c>
      <c r="O5" s="7">
        <v>0.0</v>
      </c>
      <c r="P5" s="7">
        <v>0.0</v>
      </c>
      <c r="Q5" s="7">
        <v>0.0</v>
      </c>
      <c r="R5" s="7">
        <v>0.0</v>
      </c>
      <c r="S5" s="7">
        <v>0.0</v>
      </c>
      <c r="T5" s="7">
        <v>0.0</v>
      </c>
      <c r="U5" s="5" t="s">
        <v>47</v>
      </c>
      <c r="V5" s="7" t="s">
        <v>251</v>
      </c>
      <c r="W5" s="7">
        <v>17183.0</v>
      </c>
      <c r="X5" s="7">
        <v>0.0</v>
      </c>
      <c r="Y5" s="7" t="s">
        <v>252</v>
      </c>
      <c r="Z5" s="7" t="s">
        <v>252</v>
      </c>
      <c r="AA5" s="7">
        <v>0.0</v>
      </c>
      <c r="AB5" s="5" t="s">
        <v>253</v>
      </c>
      <c r="AC5" s="7" t="str">
        <f t="shared" si="3"/>
        <v>SKIP</v>
      </c>
      <c r="AD5" s="7">
        <v>0.0</v>
      </c>
      <c r="AE5" s="5" t="s">
        <v>47</v>
      </c>
      <c r="AF5" s="5" t="s">
        <v>47</v>
      </c>
      <c r="AG5" s="7" t="str">
        <f t="shared" si="4"/>
        <v>SKIP</v>
      </c>
      <c r="AH5" s="7" t="str">
        <f t="shared" si="5"/>
        <v>SKIP</v>
      </c>
      <c r="AI5" s="7" t="str">
        <f t="shared" si="6"/>
        <v>SKIP</v>
      </c>
      <c r="AJ5" s="7">
        <v>500.0</v>
      </c>
      <c r="AK5" s="7">
        <v>0.0</v>
      </c>
      <c r="AL5" s="7">
        <v>1500.0</v>
      </c>
      <c r="AM5" s="7">
        <v>0.0</v>
      </c>
      <c r="AN5" s="7">
        <f t="shared" si="7"/>
        <v>21500</v>
      </c>
      <c r="AO5" s="7">
        <v>0.0</v>
      </c>
      <c r="AP5" s="7">
        <v>200.0</v>
      </c>
      <c r="AQ5" s="5" t="s">
        <v>47</v>
      </c>
      <c r="AR5" s="5" t="str">
        <f t="shared" si="8"/>
        <v>SKIP</v>
      </c>
      <c r="AS5" s="5" t="s">
        <v>47</v>
      </c>
      <c r="AT5" s="7">
        <f t="shared" si="9"/>
        <v>1203.692308</v>
      </c>
      <c r="AU5" s="7">
        <v>62.15</v>
      </c>
      <c r="AV5" s="7">
        <v>0.0</v>
      </c>
      <c r="AW5" s="5" t="s">
        <v>47</v>
      </c>
      <c r="AX5" s="7">
        <f t="shared" si="10"/>
        <v>106.21</v>
      </c>
      <c r="AY5" s="7">
        <v>0.0</v>
      </c>
      <c r="AZ5" s="7">
        <v>1000000.0</v>
      </c>
      <c r="BA5" s="5" t="s">
        <v>47</v>
      </c>
      <c r="BB5" s="5" t="s">
        <v>47</v>
      </c>
      <c r="BC5" s="7"/>
    </row>
    <row r="6">
      <c r="A6" s="5">
        <v>3.0</v>
      </c>
      <c r="B6" s="5" t="s">
        <v>71</v>
      </c>
      <c r="C6" s="5" t="s">
        <v>250</v>
      </c>
      <c r="D6" s="5" t="s">
        <v>54</v>
      </c>
      <c r="E6" s="5">
        <f t="shared" si="1"/>
        <v>24</v>
      </c>
      <c r="F6" s="5">
        <v>10.0</v>
      </c>
      <c r="G6" s="7">
        <v>4000.0</v>
      </c>
      <c r="H6" s="7">
        <v>300.0</v>
      </c>
      <c r="I6" s="5" t="s">
        <v>47</v>
      </c>
      <c r="J6" s="7" t="str">
        <f t="shared" si="2"/>
        <v>N/A</v>
      </c>
      <c r="K6" s="7">
        <v>0.0</v>
      </c>
      <c r="L6" s="7">
        <v>0.0</v>
      </c>
      <c r="M6" s="7">
        <v>0.0</v>
      </c>
      <c r="N6" s="7">
        <v>0.0</v>
      </c>
      <c r="O6" s="7">
        <v>0.0</v>
      </c>
      <c r="P6" s="7">
        <v>0.0</v>
      </c>
      <c r="Q6" s="7">
        <v>0.0</v>
      </c>
      <c r="R6" s="7">
        <v>0.0</v>
      </c>
      <c r="S6" s="7">
        <v>0.0</v>
      </c>
      <c r="T6" s="7">
        <v>0.0</v>
      </c>
      <c r="U6" s="5" t="s">
        <v>65</v>
      </c>
      <c r="V6" s="7" t="s">
        <v>251</v>
      </c>
      <c r="W6" s="7">
        <v>17183.0</v>
      </c>
      <c r="X6" s="7">
        <v>200.0</v>
      </c>
      <c r="Y6" s="7" t="s">
        <v>252</v>
      </c>
      <c r="Z6" s="7" t="s">
        <v>252</v>
      </c>
      <c r="AA6" s="7">
        <v>50.0</v>
      </c>
      <c r="AB6" s="5" t="s">
        <v>47</v>
      </c>
      <c r="AC6" s="43">
        <v>15.0</v>
      </c>
      <c r="AD6" s="7">
        <v>2000.0</v>
      </c>
      <c r="AE6" s="5" t="s">
        <v>47</v>
      </c>
      <c r="AF6" s="5" t="s">
        <v>47</v>
      </c>
      <c r="AG6" s="7" t="str">
        <f t="shared" si="4"/>
        <v>SKIP</v>
      </c>
      <c r="AH6" s="7" t="str">
        <f t="shared" si="5"/>
        <v>SKIP</v>
      </c>
      <c r="AI6" s="7" t="str">
        <f t="shared" si="6"/>
        <v>SKIP</v>
      </c>
      <c r="AJ6" s="7">
        <v>2000.0</v>
      </c>
      <c r="AK6" s="7">
        <v>0.0</v>
      </c>
      <c r="AL6" s="7">
        <v>5000.0</v>
      </c>
      <c r="AM6" s="7">
        <v>0.0</v>
      </c>
      <c r="AN6" s="7">
        <f t="shared" si="7"/>
        <v>41000</v>
      </c>
      <c r="AO6" s="7">
        <v>0.0</v>
      </c>
      <c r="AP6" s="7">
        <v>0.0</v>
      </c>
      <c r="AQ6" s="5" t="s">
        <v>65</v>
      </c>
      <c r="AR6" s="5">
        <v>500.0</v>
      </c>
      <c r="AS6" s="5" t="s">
        <v>47</v>
      </c>
      <c r="AT6" s="7">
        <f t="shared" si="9"/>
        <v>2540</v>
      </c>
      <c r="AU6" s="7">
        <v>62.15</v>
      </c>
      <c r="AV6" s="7">
        <v>300.0</v>
      </c>
      <c r="AW6" s="5" t="s">
        <v>47</v>
      </c>
      <c r="AX6" s="7">
        <f t="shared" si="10"/>
        <v>202.54</v>
      </c>
      <c r="AY6" s="7">
        <v>300.0</v>
      </c>
      <c r="AZ6" s="7">
        <v>1000000.0</v>
      </c>
      <c r="BA6" s="5" t="s">
        <v>47</v>
      </c>
      <c r="BB6" s="5" t="s">
        <v>47</v>
      </c>
      <c r="BC6" s="7"/>
    </row>
    <row r="7">
      <c r="A7" s="5">
        <v>4.0</v>
      </c>
      <c r="B7" s="5" t="s">
        <v>71</v>
      </c>
      <c r="C7" s="5" t="s">
        <v>254</v>
      </c>
      <c r="D7" s="5" t="s">
        <v>58</v>
      </c>
      <c r="E7" s="5">
        <f t="shared" si="1"/>
        <v>12</v>
      </c>
      <c r="F7" s="5">
        <v>10.0</v>
      </c>
      <c r="G7" s="7">
        <v>10000.0</v>
      </c>
      <c r="H7" s="7">
        <v>0.0</v>
      </c>
      <c r="I7" s="5" t="s">
        <v>47</v>
      </c>
      <c r="J7" s="7" t="str">
        <f t="shared" si="2"/>
        <v>N/A</v>
      </c>
      <c r="K7" s="7">
        <v>0.0</v>
      </c>
      <c r="L7" s="7">
        <v>0.0</v>
      </c>
      <c r="M7" s="7">
        <v>0.0</v>
      </c>
      <c r="N7" s="7">
        <v>0.0</v>
      </c>
      <c r="O7" s="7">
        <v>0.0</v>
      </c>
      <c r="P7" s="7">
        <v>0.0</v>
      </c>
      <c r="Q7" s="7">
        <v>0.0</v>
      </c>
      <c r="R7" s="7">
        <v>0.0</v>
      </c>
      <c r="S7" s="7">
        <v>0.0</v>
      </c>
      <c r="T7" s="7">
        <v>0.0</v>
      </c>
      <c r="U7" s="5" t="s">
        <v>65</v>
      </c>
      <c r="V7" s="7" t="s">
        <v>251</v>
      </c>
      <c r="W7" s="7">
        <v>25000.0</v>
      </c>
      <c r="X7" s="7"/>
      <c r="Y7" s="7" t="s">
        <v>252</v>
      </c>
      <c r="Z7" s="7" t="s">
        <v>252</v>
      </c>
      <c r="AA7" s="7">
        <v>0.0</v>
      </c>
      <c r="AB7" s="5" t="s">
        <v>65</v>
      </c>
      <c r="AC7" s="7" t="str">
        <f>IF(AB7="No","must enter a value","SKIP")</f>
        <v>SKIP</v>
      </c>
      <c r="AD7" s="7">
        <v>0.0</v>
      </c>
      <c r="AE7" s="5" t="s">
        <v>47</v>
      </c>
      <c r="AF7" s="5" t="s">
        <v>47</v>
      </c>
      <c r="AG7" s="7" t="str">
        <f t="shared" si="4"/>
        <v>SKIP</v>
      </c>
      <c r="AH7" s="7" t="str">
        <f t="shared" si="5"/>
        <v>SKIP</v>
      </c>
      <c r="AI7" s="7" t="str">
        <f t="shared" si="6"/>
        <v>SKIP</v>
      </c>
      <c r="AJ7" s="7">
        <v>0.0</v>
      </c>
      <c r="AK7" s="7">
        <v>0.0</v>
      </c>
      <c r="AL7" s="7">
        <v>0.0</v>
      </c>
      <c r="AM7" s="7">
        <v>0.0</v>
      </c>
      <c r="AN7" s="7">
        <f t="shared" si="7"/>
        <v>90000</v>
      </c>
      <c r="AO7" s="7">
        <v>0.0</v>
      </c>
      <c r="AP7" s="7">
        <v>0.0</v>
      </c>
      <c r="AQ7" s="5" t="s">
        <v>47</v>
      </c>
      <c r="AR7" s="5" t="str">
        <f t="shared" ref="AR7:AR27" si="11">IF(AQ7="No","SKIP","Enter a value")</f>
        <v>SKIP</v>
      </c>
      <c r="AS7" s="5" t="s">
        <v>65</v>
      </c>
      <c r="AT7" s="7">
        <f t="shared" si="9"/>
        <v>4038.4</v>
      </c>
      <c r="AU7" s="7" t="str">
        <f t="shared" ref="AU7:AU27" si="12">IF(AJ7=0,"SKIP","Enter a value")</f>
        <v>SKIP</v>
      </c>
      <c r="AV7" s="7" t="str">
        <f>IF(AS7="YES","SKIP","Enter a value")</f>
        <v>SKIP</v>
      </c>
      <c r="AW7" s="5" t="s">
        <v>47</v>
      </c>
      <c r="AX7" s="7">
        <f t="shared" si="10"/>
        <v>444.6</v>
      </c>
      <c r="AY7" s="7">
        <v>0.0</v>
      </c>
      <c r="AZ7" s="7">
        <v>1000000.0</v>
      </c>
      <c r="BA7" s="5" t="s">
        <v>47</v>
      </c>
      <c r="BB7" s="5" t="s">
        <v>47</v>
      </c>
      <c r="BC7" s="7"/>
    </row>
    <row r="8" hidden="1">
      <c r="A8" s="5">
        <v>5.0</v>
      </c>
      <c r="B8" s="5"/>
      <c r="C8" s="5" t="s">
        <v>250</v>
      </c>
      <c r="D8" s="5" t="s">
        <v>46</v>
      </c>
      <c r="E8" s="5">
        <f t="shared" si="1"/>
        <v>52</v>
      </c>
      <c r="F8" s="5">
        <v>10.0</v>
      </c>
      <c r="G8" s="7">
        <v>6000.0</v>
      </c>
      <c r="H8" s="7"/>
      <c r="I8" s="5" t="s">
        <v>47</v>
      </c>
      <c r="J8" s="7" t="str">
        <f t="shared" si="2"/>
        <v>N/A</v>
      </c>
      <c r="K8" s="7"/>
      <c r="L8" s="7"/>
      <c r="M8" s="7"/>
      <c r="N8" s="7"/>
      <c r="O8" s="7"/>
      <c r="P8" s="7"/>
      <c r="Q8" s="7"/>
      <c r="R8" s="7"/>
      <c r="S8" s="7"/>
      <c r="T8" s="7"/>
      <c r="U8" s="5" t="s">
        <v>47</v>
      </c>
      <c r="V8" s="7" t="s">
        <v>251</v>
      </c>
      <c r="W8" s="7"/>
      <c r="X8" s="7"/>
      <c r="Y8" s="7" t="s">
        <v>252</v>
      </c>
      <c r="Z8" s="7" t="s">
        <v>252</v>
      </c>
      <c r="AA8" s="7">
        <v>0.0</v>
      </c>
      <c r="AB8" s="5" t="s">
        <v>47</v>
      </c>
      <c r="AC8" s="7" t="str">
        <f t="shared" ref="AC8:AC27" si="13">IF(AB8="No","must enter a value","N/A")</f>
        <v>must enter a value</v>
      </c>
      <c r="AD8" s="7"/>
      <c r="AE8" s="5" t="s">
        <v>47</v>
      </c>
      <c r="AF8" s="5" t="s">
        <v>47</v>
      </c>
      <c r="AG8" s="7" t="str">
        <f t="shared" si="4"/>
        <v>SKIP</v>
      </c>
      <c r="AH8" s="7" t="str">
        <f t="shared" si="5"/>
        <v>SKIP</v>
      </c>
      <c r="AI8" s="7" t="str">
        <f t="shared" si="6"/>
        <v>SKIP</v>
      </c>
      <c r="AJ8" s="7"/>
      <c r="AK8" s="7"/>
      <c r="AL8" s="7"/>
      <c r="AM8" s="7"/>
      <c r="AN8" s="7">
        <f t="shared" si="7"/>
        <v>54000</v>
      </c>
      <c r="AO8" s="7"/>
      <c r="AP8" s="7"/>
      <c r="AQ8" s="5" t="s">
        <v>47</v>
      </c>
      <c r="AR8" s="5" t="str">
        <f t="shared" si="11"/>
        <v>SKIP</v>
      </c>
      <c r="AS8" s="5" t="s">
        <v>47</v>
      </c>
      <c r="AT8" s="7">
        <f t="shared" si="9"/>
        <v>3417.230769</v>
      </c>
      <c r="AU8" s="7" t="str">
        <f t="shared" si="12"/>
        <v>SKIP</v>
      </c>
      <c r="AV8" s="7"/>
      <c r="AW8" s="5" t="s">
        <v>47</v>
      </c>
      <c r="AX8" s="7">
        <f t="shared" si="10"/>
        <v>266.76</v>
      </c>
      <c r="AY8" s="7"/>
      <c r="AZ8" s="7"/>
      <c r="BA8" s="5" t="s">
        <v>47</v>
      </c>
      <c r="BB8" s="5" t="s">
        <v>47</v>
      </c>
      <c r="BC8" s="7"/>
    </row>
    <row r="9" hidden="1">
      <c r="A9" s="5">
        <v>6.0</v>
      </c>
      <c r="B9" s="5"/>
      <c r="C9" s="5" t="s">
        <v>250</v>
      </c>
      <c r="D9" s="5" t="s">
        <v>51</v>
      </c>
      <c r="E9" s="5">
        <f t="shared" si="1"/>
        <v>26</v>
      </c>
      <c r="F9" s="5">
        <v>10.0</v>
      </c>
      <c r="G9" s="7">
        <v>7000.0</v>
      </c>
      <c r="H9" s="7"/>
      <c r="I9" s="5" t="s">
        <v>47</v>
      </c>
      <c r="J9" s="7" t="str">
        <f t="shared" si="2"/>
        <v>N/A</v>
      </c>
      <c r="K9" s="7"/>
      <c r="L9" s="7"/>
      <c r="M9" s="7"/>
      <c r="N9" s="7"/>
      <c r="O9" s="7"/>
      <c r="P9" s="7"/>
      <c r="Q9" s="7"/>
      <c r="R9" s="7"/>
      <c r="S9" s="7"/>
      <c r="T9" s="7"/>
      <c r="U9" s="5" t="s">
        <v>47</v>
      </c>
      <c r="V9" s="7" t="s">
        <v>251</v>
      </c>
      <c r="W9" s="7"/>
      <c r="X9" s="7"/>
      <c r="Y9" s="7" t="s">
        <v>252</v>
      </c>
      <c r="Z9" s="7" t="s">
        <v>252</v>
      </c>
      <c r="AA9" s="7">
        <v>50.0</v>
      </c>
      <c r="AB9" s="5" t="s">
        <v>47</v>
      </c>
      <c r="AC9" s="7" t="str">
        <f t="shared" si="13"/>
        <v>must enter a value</v>
      </c>
      <c r="AD9" s="7"/>
      <c r="AE9" s="5" t="s">
        <v>47</v>
      </c>
      <c r="AF9" s="5" t="s">
        <v>47</v>
      </c>
      <c r="AG9" s="7" t="str">
        <f t="shared" si="4"/>
        <v>SKIP</v>
      </c>
      <c r="AH9" s="7" t="str">
        <f t="shared" si="5"/>
        <v>SKIP</v>
      </c>
      <c r="AI9" s="7" t="str">
        <f t="shared" si="6"/>
        <v>SKIP</v>
      </c>
      <c r="AJ9" s="7"/>
      <c r="AK9" s="7"/>
      <c r="AL9" s="7"/>
      <c r="AM9" s="7"/>
      <c r="AN9" s="7">
        <f t="shared" si="7"/>
        <v>63000</v>
      </c>
      <c r="AO9" s="7"/>
      <c r="AP9" s="7"/>
      <c r="AQ9" s="5" t="s">
        <v>47</v>
      </c>
      <c r="AR9" s="5" t="str">
        <f t="shared" si="11"/>
        <v>SKIP</v>
      </c>
      <c r="AS9" s="5" t="s">
        <v>47</v>
      </c>
      <c r="AT9" s="7">
        <f t="shared" si="9"/>
        <v>3954.461538</v>
      </c>
      <c r="AU9" s="7" t="str">
        <f t="shared" si="12"/>
        <v>SKIP</v>
      </c>
      <c r="AV9" s="7"/>
      <c r="AW9" s="5" t="s">
        <v>47</v>
      </c>
      <c r="AX9" s="7">
        <f t="shared" si="10"/>
        <v>311.22</v>
      </c>
      <c r="AY9" s="7"/>
      <c r="AZ9" s="7"/>
      <c r="BA9" s="5" t="s">
        <v>47</v>
      </c>
      <c r="BB9" s="5" t="s">
        <v>47</v>
      </c>
      <c r="BC9" s="7"/>
    </row>
    <row r="10" hidden="1">
      <c r="A10" s="5">
        <v>7.0</v>
      </c>
      <c r="B10" s="5"/>
      <c r="C10" s="5" t="s">
        <v>250</v>
      </c>
      <c r="D10" s="5" t="s">
        <v>54</v>
      </c>
      <c r="E10" s="5">
        <f t="shared" si="1"/>
        <v>24</v>
      </c>
      <c r="F10" s="5">
        <v>10.0</v>
      </c>
      <c r="G10" s="7">
        <v>8000.0</v>
      </c>
      <c r="H10" s="7"/>
      <c r="I10" s="5" t="s">
        <v>47</v>
      </c>
      <c r="J10" s="7" t="str">
        <f t="shared" si="2"/>
        <v>N/A</v>
      </c>
      <c r="K10" s="7"/>
      <c r="L10" s="7"/>
      <c r="M10" s="7"/>
      <c r="N10" s="7"/>
      <c r="O10" s="7"/>
      <c r="P10" s="7"/>
      <c r="Q10" s="7"/>
      <c r="R10" s="7"/>
      <c r="S10" s="7"/>
      <c r="T10" s="7"/>
      <c r="U10" s="5" t="s">
        <v>47</v>
      </c>
      <c r="V10" s="7" t="s">
        <v>251</v>
      </c>
      <c r="W10" s="7"/>
      <c r="X10" s="7"/>
      <c r="Y10" s="7" t="s">
        <v>252</v>
      </c>
      <c r="Z10" s="7" t="s">
        <v>252</v>
      </c>
      <c r="AA10" s="7">
        <v>0.0</v>
      </c>
      <c r="AB10" s="5" t="s">
        <v>47</v>
      </c>
      <c r="AC10" s="7" t="str">
        <f t="shared" si="13"/>
        <v>must enter a value</v>
      </c>
      <c r="AD10" s="7"/>
      <c r="AE10" s="5" t="s">
        <v>47</v>
      </c>
      <c r="AF10" s="5" t="s">
        <v>47</v>
      </c>
      <c r="AG10" s="7" t="str">
        <f t="shared" si="4"/>
        <v>SKIP</v>
      </c>
      <c r="AH10" s="7" t="str">
        <f t="shared" si="5"/>
        <v>SKIP</v>
      </c>
      <c r="AI10" s="7" t="str">
        <f t="shared" si="6"/>
        <v>SKIP</v>
      </c>
      <c r="AJ10" s="7"/>
      <c r="AK10" s="7"/>
      <c r="AL10" s="7"/>
      <c r="AM10" s="7"/>
      <c r="AN10" s="7">
        <f t="shared" si="7"/>
        <v>72000</v>
      </c>
      <c r="AO10" s="7"/>
      <c r="AP10" s="7"/>
      <c r="AQ10" s="5" t="s">
        <v>47</v>
      </c>
      <c r="AR10" s="5" t="str">
        <f t="shared" si="11"/>
        <v>SKIP</v>
      </c>
      <c r="AS10" s="5" t="s">
        <v>47</v>
      </c>
      <c r="AT10" s="7">
        <f t="shared" si="9"/>
        <v>4038.4</v>
      </c>
      <c r="AU10" s="7" t="str">
        <f t="shared" si="12"/>
        <v>SKIP</v>
      </c>
      <c r="AV10" s="7"/>
      <c r="AW10" s="5" t="s">
        <v>47</v>
      </c>
      <c r="AX10" s="7">
        <f t="shared" si="10"/>
        <v>355.68</v>
      </c>
      <c r="AY10" s="7"/>
      <c r="AZ10" s="7"/>
      <c r="BA10" s="5" t="s">
        <v>47</v>
      </c>
      <c r="BB10" s="5" t="s">
        <v>47</v>
      </c>
      <c r="BC10" s="7"/>
    </row>
    <row r="11" hidden="1">
      <c r="A11" s="5">
        <v>8.0</v>
      </c>
      <c r="B11" s="5"/>
      <c r="C11" s="5" t="s">
        <v>250</v>
      </c>
      <c r="D11" s="5" t="s">
        <v>58</v>
      </c>
      <c r="E11" s="5">
        <f t="shared" si="1"/>
        <v>12</v>
      </c>
      <c r="F11" s="5">
        <v>10.0</v>
      </c>
      <c r="G11" s="7">
        <v>9000.0</v>
      </c>
      <c r="H11" s="7"/>
      <c r="I11" s="5" t="s">
        <v>47</v>
      </c>
      <c r="J11" s="7" t="str">
        <f t="shared" si="2"/>
        <v>N/A</v>
      </c>
      <c r="K11" s="7"/>
      <c r="L11" s="7"/>
      <c r="M11" s="7"/>
      <c r="N11" s="7"/>
      <c r="O11" s="7"/>
      <c r="P11" s="7"/>
      <c r="Q11" s="7"/>
      <c r="R11" s="7"/>
      <c r="S11" s="7"/>
      <c r="T11" s="7"/>
      <c r="U11" s="5" t="s">
        <v>47</v>
      </c>
      <c r="V11" s="7" t="s">
        <v>251</v>
      </c>
      <c r="W11" s="7"/>
      <c r="X11" s="7"/>
      <c r="Y11" s="7" t="s">
        <v>252</v>
      </c>
      <c r="Z11" s="7" t="s">
        <v>252</v>
      </c>
      <c r="AA11" s="7">
        <v>0.0</v>
      </c>
      <c r="AB11" s="5" t="s">
        <v>47</v>
      </c>
      <c r="AC11" s="7" t="str">
        <f t="shared" si="13"/>
        <v>must enter a value</v>
      </c>
      <c r="AD11" s="7"/>
      <c r="AE11" s="5" t="s">
        <v>47</v>
      </c>
      <c r="AF11" s="5" t="s">
        <v>47</v>
      </c>
      <c r="AG11" s="7" t="str">
        <f t="shared" si="4"/>
        <v>SKIP</v>
      </c>
      <c r="AH11" s="7" t="str">
        <f t="shared" si="5"/>
        <v>SKIP</v>
      </c>
      <c r="AI11" s="7" t="str">
        <f t="shared" si="6"/>
        <v>SKIP</v>
      </c>
      <c r="AJ11" s="7"/>
      <c r="AK11" s="7"/>
      <c r="AL11" s="7"/>
      <c r="AM11" s="7"/>
      <c r="AN11" s="7">
        <f t="shared" si="7"/>
        <v>81000</v>
      </c>
      <c r="AO11" s="7"/>
      <c r="AP11" s="7"/>
      <c r="AQ11" s="5" t="s">
        <v>47</v>
      </c>
      <c r="AR11" s="5" t="str">
        <f t="shared" si="11"/>
        <v>SKIP</v>
      </c>
      <c r="AS11" s="5" t="s">
        <v>47</v>
      </c>
      <c r="AT11" s="7">
        <f t="shared" si="9"/>
        <v>4038.4</v>
      </c>
      <c r="AU11" s="7" t="str">
        <f t="shared" si="12"/>
        <v>SKIP</v>
      </c>
      <c r="AV11" s="7"/>
      <c r="AW11" s="5" t="s">
        <v>47</v>
      </c>
      <c r="AX11" s="7">
        <f t="shared" si="10"/>
        <v>400.14</v>
      </c>
      <c r="AY11" s="7"/>
      <c r="AZ11" s="7"/>
      <c r="BA11" s="5" t="s">
        <v>47</v>
      </c>
      <c r="BB11" s="5" t="s">
        <v>47</v>
      </c>
      <c r="BC11" s="7"/>
    </row>
    <row r="12" hidden="1">
      <c r="A12" s="5">
        <v>9.0</v>
      </c>
      <c r="B12" s="5"/>
      <c r="C12" s="5" t="s">
        <v>250</v>
      </c>
      <c r="D12" s="5" t="s">
        <v>46</v>
      </c>
      <c r="E12" s="5">
        <f t="shared" si="1"/>
        <v>52</v>
      </c>
      <c r="F12" s="5">
        <v>10.0</v>
      </c>
      <c r="G12" s="7">
        <v>3500.0</v>
      </c>
      <c r="H12" s="7"/>
      <c r="I12" s="5" t="s">
        <v>47</v>
      </c>
      <c r="J12" s="7" t="str">
        <f t="shared" si="2"/>
        <v>N/A</v>
      </c>
      <c r="K12" s="7"/>
      <c r="L12" s="7"/>
      <c r="M12" s="7"/>
      <c r="N12" s="7"/>
      <c r="O12" s="7"/>
      <c r="P12" s="7"/>
      <c r="Q12" s="7"/>
      <c r="R12" s="7"/>
      <c r="S12" s="7"/>
      <c r="T12" s="7"/>
      <c r="U12" s="5" t="s">
        <v>47</v>
      </c>
      <c r="V12" s="7" t="s">
        <v>251</v>
      </c>
      <c r="W12" s="7"/>
      <c r="X12" s="7"/>
      <c r="Y12" s="7" t="s">
        <v>252</v>
      </c>
      <c r="Z12" s="7" t="s">
        <v>252</v>
      </c>
      <c r="AA12" s="7">
        <v>0.0</v>
      </c>
      <c r="AB12" s="5" t="s">
        <v>47</v>
      </c>
      <c r="AC12" s="7" t="str">
        <f t="shared" si="13"/>
        <v>must enter a value</v>
      </c>
      <c r="AD12" s="7"/>
      <c r="AE12" s="5" t="s">
        <v>47</v>
      </c>
      <c r="AF12" s="5" t="s">
        <v>47</v>
      </c>
      <c r="AG12" s="7" t="str">
        <f t="shared" si="4"/>
        <v>SKIP</v>
      </c>
      <c r="AH12" s="7" t="str">
        <f t="shared" si="5"/>
        <v>SKIP</v>
      </c>
      <c r="AI12" s="7" t="str">
        <f t="shared" si="6"/>
        <v>SKIP</v>
      </c>
      <c r="AJ12" s="7"/>
      <c r="AK12" s="7"/>
      <c r="AL12" s="7"/>
      <c r="AM12" s="7"/>
      <c r="AN12" s="7">
        <f t="shared" si="7"/>
        <v>31500</v>
      </c>
      <c r="AO12" s="7"/>
      <c r="AP12" s="7"/>
      <c r="AQ12" s="5" t="s">
        <v>47</v>
      </c>
      <c r="AR12" s="5" t="str">
        <f t="shared" si="11"/>
        <v>SKIP</v>
      </c>
      <c r="AS12" s="5" t="s">
        <v>47</v>
      </c>
      <c r="AT12" s="7">
        <f t="shared" si="9"/>
        <v>1977.230769</v>
      </c>
      <c r="AU12" s="7" t="str">
        <f t="shared" si="12"/>
        <v>SKIP</v>
      </c>
      <c r="AV12" s="7"/>
      <c r="AW12" s="5" t="s">
        <v>47</v>
      </c>
      <c r="AX12" s="7">
        <f t="shared" si="10"/>
        <v>155.61</v>
      </c>
      <c r="AY12" s="7"/>
      <c r="AZ12" s="7"/>
      <c r="BA12" s="5" t="s">
        <v>47</v>
      </c>
      <c r="BB12" s="5" t="s">
        <v>47</v>
      </c>
      <c r="BC12" s="7"/>
    </row>
    <row r="13" hidden="1">
      <c r="A13" s="5">
        <v>10.0</v>
      </c>
      <c r="B13" s="5"/>
      <c r="C13" s="5" t="s">
        <v>250</v>
      </c>
      <c r="D13" s="5" t="s">
        <v>51</v>
      </c>
      <c r="E13" s="5">
        <f t="shared" si="1"/>
        <v>26</v>
      </c>
      <c r="F13" s="5">
        <v>10.0</v>
      </c>
      <c r="G13" s="7">
        <v>11000.0</v>
      </c>
      <c r="H13" s="7"/>
      <c r="I13" s="5" t="s">
        <v>47</v>
      </c>
      <c r="J13" s="7" t="str">
        <f t="shared" si="2"/>
        <v>N/A</v>
      </c>
      <c r="K13" s="7"/>
      <c r="L13" s="7"/>
      <c r="M13" s="7"/>
      <c r="N13" s="7"/>
      <c r="O13" s="7"/>
      <c r="P13" s="7"/>
      <c r="Q13" s="7"/>
      <c r="R13" s="7"/>
      <c r="S13" s="7"/>
      <c r="T13" s="7"/>
      <c r="U13" s="5" t="s">
        <v>47</v>
      </c>
      <c r="V13" s="7" t="s">
        <v>251</v>
      </c>
      <c r="W13" s="7"/>
      <c r="X13" s="7"/>
      <c r="Y13" s="7" t="s">
        <v>252</v>
      </c>
      <c r="Z13" s="7" t="s">
        <v>252</v>
      </c>
      <c r="AA13" s="7">
        <v>0.0</v>
      </c>
      <c r="AB13" s="5" t="s">
        <v>47</v>
      </c>
      <c r="AC13" s="7" t="str">
        <f t="shared" si="13"/>
        <v>must enter a value</v>
      </c>
      <c r="AD13" s="7"/>
      <c r="AE13" s="5" t="s">
        <v>47</v>
      </c>
      <c r="AF13" s="5" t="s">
        <v>47</v>
      </c>
      <c r="AG13" s="7" t="str">
        <f t="shared" si="4"/>
        <v>SKIP</v>
      </c>
      <c r="AH13" s="7" t="str">
        <f t="shared" si="5"/>
        <v>SKIP</v>
      </c>
      <c r="AI13" s="7" t="str">
        <f t="shared" si="6"/>
        <v>SKIP</v>
      </c>
      <c r="AJ13" s="7"/>
      <c r="AK13" s="7"/>
      <c r="AL13" s="7"/>
      <c r="AM13" s="7"/>
      <c r="AN13" s="7">
        <f t="shared" si="7"/>
        <v>99000</v>
      </c>
      <c r="AO13" s="7"/>
      <c r="AP13" s="7"/>
      <c r="AQ13" s="5" t="s">
        <v>47</v>
      </c>
      <c r="AR13" s="5" t="str">
        <f t="shared" si="11"/>
        <v>SKIP</v>
      </c>
      <c r="AS13" s="5" t="s">
        <v>47</v>
      </c>
      <c r="AT13" s="7">
        <f t="shared" si="9"/>
        <v>4038.4</v>
      </c>
      <c r="AU13" s="7" t="str">
        <f t="shared" si="12"/>
        <v>SKIP</v>
      </c>
      <c r="AV13" s="7"/>
      <c r="AW13" s="5" t="s">
        <v>47</v>
      </c>
      <c r="AX13" s="7">
        <f t="shared" si="10"/>
        <v>449.54</v>
      </c>
      <c r="AY13" s="7"/>
      <c r="AZ13" s="7"/>
      <c r="BA13" s="5" t="s">
        <v>47</v>
      </c>
      <c r="BB13" s="5" t="s">
        <v>47</v>
      </c>
      <c r="BC13" s="7"/>
    </row>
    <row r="14" hidden="1">
      <c r="A14" s="5">
        <v>11.0</v>
      </c>
      <c r="B14" s="5"/>
      <c r="C14" s="5" t="s">
        <v>250</v>
      </c>
      <c r="D14" s="5" t="s">
        <v>54</v>
      </c>
      <c r="E14" s="5">
        <f t="shared" si="1"/>
        <v>24</v>
      </c>
      <c r="F14" s="5">
        <v>10.0</v>
      </c>
      <c r="G14" s="7">
        <v>12000.0</v>
      </c>
      <c r="H14" s="7"/>
      <c r="I14" s="5" t="s">
        <v>47</v>
      </c>
      <c r="J14" s="7" t="str">
        <f t="shared" si="2"/>
        <v>N/A</v>
      </c>
      <c r="K14" s="7"/>
      <c r="L14" s="7"/>
      <c r="M14" s="7"/>
      <c r="N14" s="7"/>
      <c r="O14" s="7"/>
      <c r="P14" s="7"/>
      <c r="Q14" s="7"/>
      <c r="R14" s="7"/>
      <c r="S14" s="7"/>
      <c r="T14" s="7"/>
      <c r="U14" s="5" t="s">
        <v>47</v>
      </c>
      <c r="V14" s="7" t="s">
        <v>251</v>
      </c>
      <c r="W14" s="7"/>
      <c r="X14" s="7"/>
      <c r="Y14" s="7" t="s">
        <v>252</v>
      </c>
      <c r="Z14" s="7" t="s">
        <v>252</v>
      </c>
      <c r="AA14" s="7">
        <v>0.0</v>
      </c>
      <c r="AB14" s="5" t="s">
        <v>47</v>
      </c>
      <c r="AC14" s="7" t="str">
        <f t="shared" si="13"/>
        <v>must enter a value</v>
      </c>
      <c r="AD14" s="7"/>
      <c r="AE14" s="5" t="s">
        <v>47</v>
      </c>
      <c r="AF14" s="5" t="s">
        <v>47</v>
      </c>
      <c r="AG14" s="7" t="str">
        <f t="shared" si="4"/>
        <v>SKIP</v>
      </c>
      <c r="AH14" s="7" t="str">
        <f t="shared" si="5"/>
        <v>SKIP</v>
      </c>
      <c r="AI14" s="7" t="str">
        <f t="shared" si="6"/>
        <v>SKIP</v>
      </c>
      <c r="AJ14" s="7"/>
      <c r="AK14" s="7"/>
      <c r="AL14" s="7"/>
      <c r="AM14" s="7"/>
      <c r="AN14" s="7">
        <f t="shared" si="7"/>
        <v>108000</v>
      </c>
      <c r="AO14" s="7"/>
      <c r="AP14" s="7"/>
      <c r="AQ14" s="5" t="s">
        <v>47</v>
      </c>
      <c r="AR14" s="5" t="str">
        <f t="shared" si="11"/>
        <v>SKIP</v>
      </c>
      <c r="AS14" s="5" t="s">
        <v>47</v>
      </c>
      <c r="AT14" s="7">
        <f t="shared" si="9"/>
        <v>4038.4</v>
      </c>
      <c r="AU14" s="7" t="str">
        <f t="shared" si="12"/>
        <v>SKIP</v>
      </c>
      <c r="AV14" s="7"/>
      <c r="AW14" s="5" t="s">
        <v>47</v>
      </c>
      <c r="AX14" s="7">
        <f t="shared" si="10"/>
        <v>449.54</v>
      </c>
      <c r="AY14" s="7"/>
      <c r="AZ14" s="7"/>
      <c r="BA14" s="5" t="s">
        <v>47</v>
      </c>
      <c r="BB14" s="5" t="s">
        <v>47</v>
      </c>
      <c r="BC14" s="7"/>
    </row>
    <row r="15" hidden="1">
      <c r="A15" s="5">
        <v>12.0</v>
      </c>
      <c r="B15" s="5"/>
      <c r="C15" s="5" t="s">
        <v>250</v>
      </c>
      <c r="D15" s="5" t="s">
        <v>58</v>
      </c>
      <c r="E15" s="5">
        <f t="shared" si="1"/>
        <v>12</v>
      </c>
      <c r="F15" s="5">
        <v>10.0</v>
      </c>
      <c r="G15" s="7">
        <v>13000.0</v>
      </c>
      <c r="H15" s="7"/>
      <c r="I15" s="5" t="s">
        <v>47</v>
      </c>
      <c r="J15" s="7" t="str">
        <f t="shared" si="2"/>
        <v>N/A</v>
      </c>
      <c r="K15" s="7"/>
      <c r="L15" s="7"/>
      <c r="M15" s="7"/>
      <c r="N15" s="7"/>
      <c r="O15" s="7"/>
      <c r="P15" s="7"/>
      <c r="Q15" s="7"/>
      <c r="R15" s="7"/>
      <c r="S15" s="7"/>
      <c r="T15" s="7"/>
      <c r="U15" s="5" t="s">
        <v>47</v>
      </c>
      <c r="V15" s="7" t="s">
        <v>251</v>
      </c>
      <c r="W15" s="7"/>
      <c r="X15" s="7"/>
      <c r="Y15" s="7" t="s">
        <v>252</v>
      </c>
      <c r="Z15" s="7" t="s">
        <v>252</v>
      </c>
      <c r="AA15" s="7">
        <v>0.0</v>
      </c>
      <c r="AB15" s="5" t="s">
        <v>47</v>
      </c>
      <c r="AC15" s="7" t="str">
        <f t="shared" si="13"/>
        <v>must enter a value</v>
      </c>
      <c r="AD15" s="7"/>
      <c r="AE15" s="5" t="s">
        <v>47</v>
      </c>
      <c r="AF15" s="5" t="s">
        <v>47</v>
      </c>
      <c r="AG15" s="7" t="str">
        <f t="shared" si="4"/>
        <v>SKIP</v>
      </c>
      <c r="AH15" s="7" t="str">
        <f t="shared" si="5"/>
        <v>SKIP</v>
      </c>
      <c r="AI15" s="7" t="str">
        <f t="shared" si="6"/>
        <v>SKIP</v>
      </c>
      <c r="AJ15" s="7"/>
      <c r="AK15" s="7"/>
      <c r="AL15" s="7"/>
      <c r="AM15" s="7"/>
      <c r="AN15" s="7">
        <f t="shared" si="7"/>
        <v>117000</v>
      </c>
      <c r="AO15" s="7"/>
      <c r="AP15" s="7"/>
      <c r="AQ15" s="5" t="s">
        <v>47</v>
      </c>
      <c r="AR15" s="5" t="str">
        <f t="shared" si="11"/>
        <v>SKIP</v>
      </c>
      <c r="AS15" s="5" t="s">
        <v>47</v>
      </c>
      <c r="AT15" s="7">
        <f t="shared" si="9"/>
        <v>4038.4</v>
      </c>
      <c r="AU15" s="7" t="str">
        <f t="shared" si="12"/>
        <v>SKIP</v>
      </c>
      <c r="AV15" s="7"/>
      <c r="AW15" s="5" t="s">
        <v>47</v>
      </c>
      <c r="AX15" s="7">
        <f t="shared" si="10"/>
        <v>449.54</v>
      </c>
      <c r="AY15" s="7"/>
      <c r="AZ15" s="7"/>
      <c r="BA15" s="5" t="s">
        <v>47</v>
      </c>
      <c r="BB15" s="5" t="s">
        <v>47</v>
      </c>
      <c r="BC15" s="7"/>
    </row>
    <row r="16" hidden="1">
      <c r="A16" s="5">
        <v>13.0</v>
      </c>
      <c r="B16" s="5"/>
      <c r="C16" s="5" t="s">
        <v>250</v>
      </c>
      <c r="D16" s="5" t="s">
        <v>46</v>
      </c>
      <c r="E16" s="5">
        <f t="shared" si="1"/>
        <v>52</v>
      </c>
      <c r="F16" s="5">
        <v>10.0</v>
      </c>
      <c r="G16" s="7">
        <v>100.0</v>
      </c>
      <c r="H16" s="12"/>
      <c r="I16" s="5" t="s">
        <v>47</v>
      </c>
      <c r="J16" s="7" t="str">
        <f t="shared" si="2"/>
        <v>N/A</v>
      </c>
      <c r="K16" s="12"/>
      <c r="L16" s="12"/>
      <c r="M16" s="12"/>
      <c r="N16" s="12"/>
      <c r="O16" s="12"/>
      <c r="P16" s="12"/>
      <c r="Q16" s="12"/>
      <c r="R16" s="12"/>
      <c r="S16" s="12"/>
      <c r="T16" s="12"/>
      <c r="U16" s="5" t="s">
        <v>65</v>
      </c>
      <c r="V16" s="7" t="s">
        <v>251</v>
      </c>
      <c r="W16" s="12"/>
      <c r="X16" s="12"/>
      <c r="Y16" s="7" t="s">
        <v>252</v>
      </c>
      <c r="Z16" s="7" t="s">
        <v>252</v>
      </c>
      <c r="AA16" s="7">
        <v>0.0</v>
      </c>
      <c r="AB16" s="5" t="s">
        <v>65</v>
      </c>
      <c r="AC16" s="7" t="str">
        <f t="shared" si="13"/>
        <v>N/A</v>
      </c>
      <c r="AD16" s="12"/>
      <c r="AE16" s="5" t="s">
        <v>47</v>
      </c>
      <c r="AF16" s="5" t="s">
        <v>47</v>
      </c>
      <c r="AG16" s="7" t="str">
        <f t="shared" si="4"/>
        <v>SKIP</v>
      </c>
      <c r="AH16" s="7" t="str">
        <f t="shared" si="5"/>
        <v>SKIP</v>
      </c>
      <c r="AI16" s="7" t="str">
        <f t="shared" si="6"/>
        <v>SKIP</v>
      </c>
      <c r="AJ16" s="12"/>
      <c r="AK16" s="12"/>
      <c r="AL16" s="12"/>
      <c r="AM16" s="12"/>
      <c r="AN16" s="7">
        <f t="shared" si="7"/>
        <v>900</v>
      </c>
      <c r="AO16" s="12"/>
      <c r="AP16" s="12"/>
      <c r="AQ16" s="5" t="s">
        <v>47</v>
      </c>
      <c r="AR16" s="5" t="str">
        <f t="shared" si="11"/>
        <v>SKIP</v>
      </c>
      <c r="AS16" s="5" t="s">
        <v>65</v>
      </c>
      <c r="AT16" s="7">
        <f t="shared" si="9"/>
        <v>18.83076923</v>
      </c>
      <c r="AU16" s="7" t="str">
        <f t="shared" si="12"/>
        <v>SKIP</v>
      </c>
      <c r="AV16" s="12"/>
      <c r="AW16" s="5" t="s">
        <v>65</v>
      </c>
      <c r="AX16" s="7">
        <f t="shared" si="10"/>
        <v>4.446</v>
      </c>
      <c r="AY16" s="12"/>
      <c r="AZ16" s="12"/>
      <c r="BA16" s="5" t="s">
        <v>65</v>
      </c>
      <c r="BB16" s="5" t="s">
        <v>65</v>
      </c>
      <c r="BC16" s="12"/>
    </row>
    <row r="17" hidden="1">
      <c r="A17" s="5">
        <v>14.0</v>
      </c>
      <c r="B17" s="5"/>
      <c r="C17" s="5" t="s">
        <v>250</v>
      </c>
      <c r="D17" s="5" t="s">
        <v>51</v>
      </c>
      <c r="E17" s="5">
        <f t="shared" si="1"/>
        <v>26</v>
      </c>
      <c r="F17" s="5">
        <v>10.0</v>
      </c>
      <c r="G17" s="7">
        <v>200.0</v>
      </c>
      <c r="H17" s="12"/>
      <c r="I17" s="5" t="s">
        <v>47</v>
      </c>
      <c r="J17" s="7" t="str">
        <f t="shared" si="2"/>
        <v>N/A</v>
      </c>
      <c r="K17" s="12"/>
      <c r="L17" s="12"/>
      <c r="M17" s="12"/>
      <c r="N17" s="12"/>
      <c r="O17" s="12"/>
      <c r="P17" s="12"/>
      <c r="Q17" s="12"/>
      <c r="R17" s="12"/>
      <c r="S17" s="12"/>
      <c r="T17" s="12"/>
      <c r="U17" s="5" t="s">
        <v>65</v>
      </c>
      <c r="V17" s="7" t="s">
        <v>251</v>
      </c>
      <c r="W17" s="12"/>
      <c r="X17" s="12"/>
      <c r="Y17" s="7" t="s">
        <v>252</v>
      </c>
      <c r="Z17" s="7" t="s">
        <v>252</v>
      </c>
      <c r="AA17" s="7">
        <v>0.0</v>
      </c>
      <c r="AB17" s="5" t="s">
        <v>65</v>
      </c>
      <c r="AC17" s="7" t="str">
        <f t="shared" si="13"/>
        <v>N/A</v>
      </c>
      <c r="AD17" s="12"/>
      <c r="AE17" s="5" t="s">
        <v>47</v>
      </c>
      <c r="AF17" s="5" t="s">
        <v>47</v>
      </c>
      <c r="AG17" s="7" t="str">
        <f t="shared" si="4"/>
        <v>SKIP</v>
      </c>
      <c r="AH17" s="7" t="str">
        <f t="shared" si="5"/>
        <v>SKIP</v>
      </c>
      <c r="AI17" s="7" t="str">
        <f t="shared" si="6"/>
        <v>SKIP</v>
      </c>
      <c r="AJ17" s="12"/>
      <c r="AK17" s="12"/>
      <c r="AL17" s="12"/>
      <c r="AM17" s="12"/>
      <c r="AN17" s="7">
        <f t="shared" si="7"/>
        <v>1800</v>
      </c>
      <c r="AO17" s="12"/>
      <c r="AP17" s="12"/>
      <c r="AQ17" s="5" t="s">
        <v>47</v>
      </c>
      <c r="AR17" s="5" t="str">
        <f t="shared" si="11"/>
        <v>SKIP</v>
      </c>
      <c r="AS17" s="5" t="s">
        <v>65</v>
      </c>
      <c r="AT17" s="7">
        <f t="shared" si="9"/>
        <v>37.66153846</v>
      </c>
      <c r="AU17" s="7" t="str">
        <f t="shared" si="12"/>
        <v>SKIP</v>
      </c>
      <c r="AV17" s="12"/>
      <c r="AW17" s="5" t="s">
        <v>65</v>
      </c>
      <c r="AX17" s="7">
        <f t="shared" si="10"/>
        <v>8.892</v>
      </c>
      <c r="AY17" s="12"/>
      <c r="AZ17" s="12"/>
      <c r="BA17" s="5" t="s">
        <v>65</v>
      </c>
      <c r="BB17" s="5" t="s">
        <v>65</v>
      </c>
      <c r="BC17" s="12"/>
    </row>
    <row r="18" hidden="1">
      <c r="A18" s="5">
        <v>15.0</v>
      </c>
      <c r="B18" s="5"/>
      <c r="C18" s="5" t="s">
        <v>250</v>
      </c>
      <c r="D18" s="5" t="s">
        <v>54</v>
      </c>
      <c r="E18" s="5">
        <f t="shared" si="1"/>
        <v>24</v>
      </c>
      <c r="F18" s="5">
        <v>10.0</v>
      </c>
      <c r="G18" s="7">
        <v>300.0</v>
      </c>
      <c r="H18" s="7"/>
      <c r="I18" s="5" t="s">
        <v>47</v>
      </c>
      <c r="J18" s="7" t="str">
        <f t="shared" si="2"/>
        <v>N/A</v>
      </c>
      <c r="K18" s="7"/>
      <c r="L18" s="7"/>
      <c r="M18" s="7"/>
      <c r="N18" s="7"/>
      <c r="O18" s="7"/>
      <c r="P18" s="7"/>
      <c r="Q18" s="7"/>
      <c r="R18" s="7"/>
      <c r="S18" s="7"/>
      <c r="T18" s="7"/>
      <c r="U18" s="5" t="s">
        <v>65</v>
      </c>
      <c r="V18" s="7" t="s">
        <v>251</v>
      </c>
      <c r="W18" s="7"/>
      <c r="X18" s="7"/>
      <c r="Y18" s="7" t="s">
        <v>252</v>
      </c>
      <c r="Z18" s="7" t="s">
        <v>252</v>
      </c>
      <c r="AA18" s="7">
        <v>0.0</v>
      </c>
      <c r="AB18" s="5" t="s">
        <v>65</v>
      </c>
      <c r="AC18" s="7" t="str">
        <f t="shared" si="13"/>
        <v>N/A</v>
      </c>
      <c r="AD18" s="7"/>
      <c r="AE18" s="5" t="s">
        <v>47</v>
      </c>
      <c r="AF18" s="5" t="s">
        <v>47</v>
      </c>
      <c r="AG18" s="7" t="str">
        <f t="shared" si="4"/>
        <v>SKIP</v>
      </c>
      <c r="AH18" s="7" t="str">
        <f t="shared" si="5"/>
        <v>SKIP</v>
      </c>
      <c r="AI18" s="7" t="str">
        <f t="shared" si="6"/>
        <v>SKIP</v>
      </c>
      <c r="AJ18" s="7"/>
      <c r="AK18" s="7"/>
      <c r="AL18" s="7"/>
      <c r="AM18" s="7"/>
      <c r="AN18" s="7">
        <f t="shared" si="7"/>
        <v>2700</v>
      </c>
      <c r="AO18" s="7"/>
      <c r="AP18" s="7"/>
      <c r="AQ18" s="5" t="s">
        <v>47</v>
      </c>
      <c r="AR18" s="5" t="str">
        <f t="shared" si="11"/>
        <v>SKIP</v>
      </c>
      <c r="AS18" s="5" t="s">
        <v>65</v>
      </c>
      <c r="AT18" s="7">
        <f t="shared" si="9"/>
        <v>88.8</v>
      </c>
      <c r="AU18" s="7" t="str">
        <f t="shared" si="12"/>
        <v>SKIP</v>
      </c>
      <c r="AV18" s="7"/>
      <c r="AW18" s="5" t="s">
        <v>65</v>
      </c>
      <c r="AX18" s="7">
        <f t="shared" si="10"/>
        <v>13.338</v>
      </c>
      <c r="AY18" s="7"/>
      <c r="AZ18" s="7"/>
      <c r="BA18" s="5" t="s">
        <v>65</v>
      </c>
      <c r="BB18" s="5" t="s">
        <v>65</v>
      </c>
      <c r="BC18" s="7"/>
    </row>
    <row r="19" hidden="1">
      <c r="A19" s="5">
        <v>16.0</v>
      </c>
      <c r="B19" s="5"/>
      <c r="C19" s="5" t="s">
        <v>250</v>
      </c>
      <c r="D19" s="5" t="s">
        <v>58</v>
      </c>
      <c r="E19" s="5">
        <f t="shared" si="1"/>
        <v>12</v>
      </c>
      <c r="F19" s="5">
        <v>10.0</v>
      </c>
      <c r="G19" s="7">
        <v>400.0</v>
      </c>
      <c r="H19" s="7"/>
      <c r="I19" s="5" t="s">
        <v>47</v>
      </c>
      <c r="J19" s="7" t="str">
        <f t="shared" si="2"/>
        <v>N/A</v>
      </c>
      <c r="K19" s="7"/>
      <c r="L19" s="7"/>
      <c r="M19" s="7"/>
      <c r="N19" s="7"/>
      <c r="O19" s="7"/>
      <c r="P19" s="7"/>
      <c r="Q19" s="7"/>
      <c r="R19" s="7"/>
      <c r="S19" s="7"/>
      <c r="T19" s="7"/>
      <c r="U19" s="5" t="s">
        <v>65</v>
      </c>
      <c r="V19" s="7" t="s">
        <v>251</v>
      </c>
      <c r="W19" s="7"/>
      <c r="X19" s="7"/>
      <c r="Y19" s="7" t="s">
        <v>252</v>
      </c>
      <c r="Z19" s="7" t="s">
        <v>252</v>
      </c>
      <c r="AA19" s="7">
        <v>0.0</v>
      </c>
      <c r="AB19" s="5" t="s">
        <v>65</v>
      </c>
      <c r="AC19" s="7" t="str">
        <f t="shared" si="13"/>
        <v>N/A</v>
      </c>
      <c r="AD19" s="7"/>
      <c r="AE19" s="5" t="s">
        <v>47</v>
      </c>
      <c r="AF19" s="5" t="s">
        <v>47</v>
      </c>
      <c r="AG19" s="7" t="str">
        <f t="shared" si="4"/>
        <v>SKIP</v>
      </c>
      <c r="AH19" s="7" t="str">
        <f t="shared" si="5"/>
        <v>SKIP</v>
      </c>
      <c r="AI19" s="7" t="str">
        <f t="shared" si="6"/>
        <v>SKIP</v>
      </c>
      <c r="AJ19" s="7"/>
      <c r="AK19" s="7"/>
      <c r="AL19" s="7"/>
      <c r="AM19" s="7"/>
      <c r="AN19" s="7">
        <f t="shared" si="7"/>
        <v>3600</v>
      </c>
      <c r="AO19" s="7"/>
      <c r="AP19" s="7"/>
      <c r="AQ19" s="5" t="s">
        <v>47</v>
      </c>
      <c r="AR19" s="5" t="str">
        <f t="shared" si="11"/>
        <v>SKIP</v>
      </c>
      <c r="AS19" s="5" t="s">
        <v>65</v>
      </c>
      <c r="AT19" s="7">
        <f t="shared" si="9"/>
        <v>62.4</v>
      </c>
      <c r="AU19" s="7" t="str">
        <f t="shared" si="12"/>
        <v>SKIP</v>
      </c>
      <c r="AV19" s="7"/>
      <c r="AW19" s="5" t="s">
        <v>65</v>
      </c>
      <c r="AX19" s="7">
        <f t="shared" si="10"/>
        <v>17.784</v>
      </c>
      <c r="AY19" s="7"/>
      <c r="AZ19" s="7"/>
      <c r="BA19" s="5" t="s">
        <v>65</v>
      </c>
      <c r="BB19" s="5" t="s">
        <v>65</v>
      </c>
      <c r="BC19" s="7"/>
    </row>
    <row r="20" hidden="1">
      <c r="A20" s="5">
        <v>17.0</v>
      </c>
      <c r="B20" s="5"/>
      <c r="C20" s="5" t="s">
        <v>250</v>
      </c>
      <c r="D20" s="5" t="s">
        <v>46</v>
      </c>
      <c r="E20" s="5">
        <f t="shared" si="1"/>
        <v>52</v>
      </c>
      <c r="F20" s="5">
        <v>10.0</v>
      </c>
      <c r="G20" s="7">
        <v>500.0</v>
      </c>
      <c r="H20" s="7"/>
      <c r="I20" s="5" t="s">
        <v>47</v>
      </c>
      <c r="J20" s="7" t="str">
        <f t="shared" si="2"/>
        <v>N/A</v>
      </c>
      <c r="K20" s="7"/>
      <c r="L20" s="7"/>
      <c r="M20" s="7"/>
      <c r="N20" s="7"/>
      <c r="O20" s="7"/>
      <c r="P20" s="7"/>
      <c r="Q20" s="7"/>
      <c r="R20" s="7"/>
      <c r="S20" s="7"/>
      <c r="T20" s="7"/>
      <c r="U20" s="5" t="s">
        <v>65</v>
      </c>
      <c r="V20" s="7" t="s">
        <v>251</v>
      </c>
      <c r="W20" s="7"/>
      <c r="X20" s="7"/>
      <c r="Y20" s="7" t="s">
        <v>252</v>
      </c>
      <c r="Z20" s="7" t="s">
        <v>252</v>
      </c>
      <c r="AA20" s="7">
        <v>0.0</v>
      </c>
      <c r="AB20" s="5" t="s">
        <v>65</v>
      </c>
      <c r="AC20" s="7" t="str">
        <f t="shared" si="13"/>
        <v>N/A</v>
      </c>
      <c r="AD20" s="7"/>
      <c r="AE20" s="5" t="s">
        <v>47</v>
      </c>
      <c r="AF20" s="5" t="s">
        <v>47</v>
      </c>
      <c r="AG20" s="7" t="str">
        <f t="shared" si="4"/>
        <v>SKIP</v>
      </c>
      <c r="AH20" s="7" t="str">
        <f t="shared" si="5"/>
        <v>SKIP</v>
      </c>
      <c r="AI20" s="7" t="str">
        <f t="shared" si="6"/>
        <v>SKIP</v>
      </c>
      <c r="AJ20" s="7"/>
      <c r="AK20" s="7"/>
      <c r="AL20" s="7"/>
      <c r="AM20" s="7"/>
      <c r="AN20" s="7">
        <f t="shared" si="7"/>
        <v>4500</v>
      </c>
      <c r="AO20" s="7"/>
      <c r="AP20" s="7"/>
      <c r="AQ20" s="5" t="s">
        <v>47</v>
      </c>
      <c r="AR20" s="5" t="str">
        <f t="shared" si="11"/>
        <v>SKIP</v>
      </c>
      <c r="AS20" s="5" t="s">
        <v>65</v>
      </c>
      <c r="AT20" s="7">
        <f t="shared" si="9"/>
        <v>249.2307692</v>
      </c>
      <c r="AU20" s="7" t="str">
        <f t="shared" si="12"/>
        <v>SKIP</v>
      </c>
      <c r="AV20" s="7"/>
      <c r="AW20" s="5" t="s">
        <v>65</v>
      </c>
      <c r="AX20" s="7">
        <f t="shared" si="10"/>
        <v>22.23</v>
      </c>
      <c r="AY20" s="7"/>
      <c r="AZ20" s="7"/>
      <c r="BA20" s="5" t="s">
        <v>65</v>
      </c>
      <c r="BB20" s="5" t="s">
        <v>65</v>
      </c>
      <c r="BC20" s="7"/>
    </row>
    <row r="21" hidden="1">
      <c r="A21" s="5">
        <v>18.0</v>
      </c>
      <c r="B21" s="5"/>
      <c r="C21" s="5" t="s">
        <v>250</v>
      </c>
      <c r="D21" s="5" t="s">
        <v>51</v>
      </c>
      <c r="E21" s="5">
        <f t="shared" si="1"/>
        <v>26</v>
      </c>
      <c r="F21" s="5">
        <v>10.0</v>
      </c>
      <c r="G21" s="7">
        <v>600.0</v>
      </c>
      <c r="H21" s="7"/>
      <c r="I21" s="5" t="s">
        <v>47</v>
      </c>
      <c r="J21" s="7" t="str">
        <f t="shared" si="2"/>
        <v>N/A</v>
      </c>
      <c r="K21" s="7"/>
      <c r="L21" s="7"/>
      <c r="M21" s="7"/>
      <c r="N21" s="7"/>
      <c r="O21" s="7"/>
      <c r="P21" s="7"/>
      <c r="Q21" s="7"/>
      <c r="R21" s="7"/>
      <c r="S21" s="7"/>
      <c r="T21" s="7"/>
      <c r="U21" s="5" t="s">
        <v>65</v>
      </c>
      <c r="V21" s="7" t="s">
        <v>251</v>
      </c>
      <c r="W21" s="7"/>
      <c r="X21" s="7"/>
      <c r="Y21" s="7" t="s">
        <v>252</v>
      </c>
      <c r="Z21" s="7" t="s">
        <v>252</v>
      </c>
      <c r="AA21" s="7">
        <v>0.0</v>
      </c>
      <c r="AB21" s="5" t="s">
        <v>65</v>
      </c>
      <c r="AC21" s="7" t="str">
        <f t="shared" si="13"/>
        <v>N/A</v>
      </c>
      <c r="AD21" s="7"/>
      <c r="AE21" s="5" t="s">
        <v>47</v>
      </c>
      <c r="AF21" s="5" t="s">
        <v>47</v>
      </c>
      <c r="AG21" s="7" t="str">
        <f t="shared" si="4"/>
        <v>SKIP</v>
      </c>
      <c r="AH21" s="7" t="str">
        <f t="shared" si="5"/>
        <v>SKIP</v>
      </c>
      <c r="AI21" s="7" t="str">
        <f t="shared" si="6"/>
        <v>SKIP</v>
      </c>
      <c r="AJ21" s="7"/>
      <c r="AK21" s="7"/>
      <c r="AL21" s="7"/>
      <c r="AM21" s="7"/>
      <c r="AN21" s="7">
        <f t="shared" si="7"/>
        <v>5400</v>
      </c>
      <c r="AO21" s="7"/>
      <c r="AP21" s="7"/>
      <c r="AQ21" s="5" t="s">
        <v>47</v>
      </c>
      <c r="AR21" s="5" t="str">
        <f t="shared" si="11"/>
        <v>SKIP</v>
      </c>
      <c r="AS21" s="5" t="s">
        <v>65</v>
      </c>
      <c r="AT21" s="7">
        <f t="shared" si="9"/>
        <v>268.0615385</v>
      </c>
      <c r="AU21" s="7" t="str">
        <f t="shared" si="12"/>
        <v>SKIP</v>
      </c>
      <c r="AV21" s="7"/>
      <c r="AW21" s="5" t="s">
        <v>65</v>
      </c>
      <c r="AX21" s="7">
        <f t="shared" si="10"/>
        <v>26.676</v>
      </c>
      <c r="AY21" s="7"/>
      <c r="AZ21" s="7"/>
      <c r="BA21" s="5" t="s">
        <v>65</v>
      </c>
      <c r="BB21" s="5" t="s">
        <v>65</v>
      </c>
      <c r="BC21" s="7"/>
    </row>
    <row r="22" hidden="1">
      <c r="A22" s="5">
        <v>19.0</v>
      </c>
      <c r="B22" s="5"/>
      <c r="C22" s="5" t="s">
        <v>250</v>
      </c>
      <c r="D22" s="5" t="s">
        <v>54</v>
      </c>
      <c r="E22" s="5">
        <f t="shared" si="1"/>
        <v>24</v>
      </c>
      <c r="F22" s="5">
        <v>10.0</v>
      </c>
      <c r="G22" s="7">
        <v>3000.0</v>
      </c>
      <c r="H22" s="12"/>
      <c r="I22" s="5" t="s">
        <v>47</v>
      </c>
      <c r="J22" s="7" t="str">
        <f t="shared" si="2"/>
        <v>N/A</v>
      </c>
      <c r="K22" s="12"/>
      <c r="L22" s="12"/>
      <c r="M22" s="12"/>
      <c r="N22" s="12"/>
      <c r="O22" s="12"/>
      <c r="P22" s="12"/>
      <c r="Q22" s="12"/>
      <c r="R22" s="12"/>
      <c r="S22" s="12"/>
      <c r="T22" s="12"/>
      <c r="U22" s="5" t="s">
        <v>65</v>
      </c>
      <c r="V22" s="7" t="s">
        <v>251</v>
      </c>
      <c r="W22" s="12"/>
      <c r="X22" s="12"/>
      <c r="Y22" s="7" t="s">
        <v>252</v>
      </c>
      <c r="Z22" s="7" t="s">
        <v>252</v>
      </c>
      <c r="AA22" s="7">
        <v>0.0</v>
      </c>
      <c r="AB22" s="5" t="s">
        <v>65</v>
      </c>
      <c r="AC22" s="7" t="str">
        <f t="shared" si="13"/>
        <v>N/A</v>
      </c>
      <c r="AD22" s="12"/>
      <c r="AE22" s="5" t="s">
        <v>47</v>
      </c>
      <c r="AF22" s="5" t="s">
        <v>47</v>
      </c>
      <c r="AG22" s="7" t="str">
        <f t="shared" si="4"/>
        <v>SKIP</v>
      </c>
      <c r="AH22" s="7" t="str">
        <f t="shared" si="5"/>
        <v>SKIP</v>
      </c>
      <c r="AI22" s="7" t="str">
        <f t="shared" si="6"/>
        <v>SKIP</v>
      </c>
      <c r="AJ22" s="12"/>
      <c r="AK22" s="12"/>
      <c r="AL22" s="12"/>
      <c r="AM22" s="12"/>
      <c r="AN22" s="7">
        <f t="shared" si="7"/>
        <v>27000</v>
      </c>
      <c r="AO22" s="12"/>
      <c r="AP22" s="12"/>
      <c r="AQ22" s="5" t="s">
        <v>47</v>
      </c>
      <c r="AR22" s="5" t="str">
        <f t="shared" si="11"/>
        <v>SKIP</v>
      </c>
      <c r="AS22" s="5" t="s">
        <v>65</v>
      </c>
      <c r="AT22" s="7">
        <f t="shared" si="9"/>
        <v>1644</v>
      </c>
      <c r="AU22" s="7" t="str">
        <f t="shared" si="12"/>
        <v>SKIP</v>
      </c>
      <c r="AV22" s="12"/>
      <c r="AW22" s="5" t="s">
        <v>65</v>
      </c>
      <c r="AX22" s="7">
        <f t="shared" si="10"/>
        <v>133.38</v>
      </c>
      <c r="AY22" s="12"/>
      <c r="AZ22" s="12"/>
      <c r="BA22" s="5" t="s">
        <v>65</v>
      </c>
      <c r="BB22" s="5" t="s">
        <v>65</v>
      </c>
      <c r="BC22" s="12"/>
    </row>
    <row r="23" hidden="1">
      <c r="A23" s="5">
        <v>20.0</v>
      </c>
      <c r="B23" s="5"/>
      <c r="C23" s="5" t="s">
        <v>250</v>
      </c>
      <c r="D23" s="5" t="s">
        <v>58</v>
      </c>
      <c r="E23" s="5">
        <f t="shared" si="1"/>
        <v>12</v>
      </c>
      <c r="F23" s="5">
        <v>10.0</v>
      </c>
      <c r="G23" s="7">
        <v>12000.0</v>
      </c>
      <c r="H23" s="12"/>
      <c r="I23" s="5" t="s">
        <v>47</v>
      </c>
      <c r="J23" s="7" t="str">
        <f t="shared" si="2"/>
        <v>N/A</v>
      </c>
      <c r="K23" s="12"/>
      <c r="L23" s="12"/>
      <c r="M23" s="12"/>
      <c r="N23" s="12"/>
      <c r="O23" s="12"/>
      <c r="P23" s="12"/>
      <c r="Q23" s="12"/>
      <c r="R23" s="12"/>
      <c r="S23" s="12"/>
      <c r="T23" s="12"/>
      <c r="U23" s="5" t="s">
        <v>65</v>
      </c>
      <c r="V23" s="7" t="s">
        <v>251</v>
      </c>
      <c r="W23" s="12"/>
      <c r="X23" s="12"/>
      <c r="Y23" s="7" t="s">
        <v>252</v>
      </c>
      <c r="Z23" s="7" t="s">
        <v>252</v>
      </c>
      <c r="AA23" s="7">
        <v>0.0</v>
      </c>
      <c r="AB23" s="5" t="s">
        <v>65</v>
      </c>
      <c r="AC23" s="7" t="str">
        <f t="shared" si="13"/>
        <v>N/A</v>
      </c>
      <c r="AD23" s="12"/>
      <c r="AE23" s="5" t="s">
        <v>47</v>
      </c>
      <c r="AF23" s="5" t="s">
        <v>47</v>
      </c>
      <c r="AG23" s="7" t="str">
        <f t="shared" si="4"/>
        <v>SKIP</v>
      </c>
      <c r="AH23" s="7" t="str">
        <f t="shared" si="5"/>
        <v>SKIP</v>
      </c>
      <c r="AI23" s="7" t="str">
        <f t="shared" si="6"/>
        <v>SKIP</v>
      </c>
      <c r="AJ23" s="12"/>
      <c r="AK23" s="12"/>
      <c r="AL23" s="12"/>
      <c r="AM23" s="12"/>
      <c r="AN23" s="7">
        <f t="shared" si="7"/>
        <v>108000</v>
      </c>
      <c r="AO23" s="12"/>
      <c r="AP23" s="12"/>
      <c r="AQ23" s="5" t="s">
        <v>47</v>
      </c>
      <c r="AR23" s="5" t="str">
        <f t="shared" si="11"/>
        <v>SKIP</v>
      </c>
      <c r="AS23" s="5" t="s">
        <v>65</v>
      </c>
      <c r="AT23" s="7">
        <f t="shared" si="9"/>
        <v>4038.4</v>
      </c>
      <c r="AU23" s="7" t="str">
        <f t="shared" si="12"/>
        <v>SKIP</v>
      </c>
      <c r="AV23" s="12"/>
      <c r="AW23" s="5" t="s">
        <v>65</v>
      </c>
      <c r="AX23" s="7">
        <f t="shared" si="10"/>
        <v>449.54</v>
      </c>
      <c r="AY23" s="12"/>
      <c r="AZ23" s="12"/>
      <c r="BA23" s="5" t="s">
        <v>65</v>
      </c>
      <c r="BB23" s="5" t="s">
        <v>65</v>
      </c>
      <c r="BC23" s="12"/>
    </row>
    <row r="24" hidden="1">
      <c r="A24" s="5">
        <v>21.0</v>
      </c>
      <c r="B24" s="5"/>
      <c r="C24" s="5" t="s">
        <v>250</v>
      </c>
      <c r="D24" s="5" t="s">
        <v>58</v>
      </c>
      <c r="E24" s="5">
        <f t="shared" si="1"/>
        <v>12</v>
      </c>
      <c r="F24" s="5">
        <v>10.0</v>
      </c>
      <c r="G24" s="7">
        <v>1.0</v>
      </c>
      <c r="H24" s="7"/>
      <c r="I24" s="5" t="s">
        <v>47</v>
      </c>
      <c r="J24" s="7" t="str">
        <f t="shared" si="2"/>
        <v>N/A</v>
      </c>
      <c r="K24" s="7"/>
      <c r="L24" s="7"/>
      <c r="M24" s="7"/>
      <c r="N24" s="7"/>
      <c r="O24" s="7"/>
      <c r="P24" s="7"/>
      <c r="Q24" s="7"/>
      <c r="R24" s="7"/>
      <c r="S24" s="7"/>
      <c r="T24" s="7"/>
      <c r="U24" s="5" t="s">
        <v>65</v>
      </c>
      <c r="V24" s="7" t="s">
        <v>251</v>
      </c>
      <c r="W24" s="7"/>
      <c r="X24" s="7"/>
      <c r="Y24" s="7" t="s">
        <v>252</v>
      </c>
      <c r="Z24" s="7" t="s">
        <v>252</v>
      </c>
      <c r="AA24" s="7">
        <v>0.0</v>
      </c>
      <c r="AB24" s="5" t="s">
        <v>65</v>
      </c>
      <c r="AC24" s="7" t="str">
        <f t="shared" si="13"/>
        <v>N/A</v>
      </c>
      <c r="AD24" s="7"/>
      <c r="AE24" s="5" t="s">
        <v>47</v>
      </c>
      <c r="AF24" s="5" t="s">
        <v>47</v>
      </c>
      <c r="AG24" s="7" t="str">
        <f t="shared" si="4"/>
        <v>SKIP</v>
      </c>
      <c r="AH24" s="7" t="str">
        <f t="shared" si="5"/>
        <v>SKIP</v>
      </c>
      <c r="AI24" s="7" t="str">
        <f t="shared" si="6"/>
        <v>SKIP</v>
      </c>
      <c r="AJ24" s="7"/>
      <c r="AK24" s="7"/>
      <c r="AL24" s="7"/>
      <c r="AM24" s="7"/>
      <c r="AN24" s="7">
        <f t="shared" si="7"/>
        <v>9</v>
      </c>
      <c r="AO24" s="7"/>
      <c r="AP24" s="7"/>
      <c r="AQ24" s="5" t="s">
        <v>47</v>
      </c>
      <c r="AR24" s="5" t="str">
        <f t="shared" si="11"/>
        <v>SKIP</v>
      </c>
      <c r="AS24" s="5" t="s">
        <v>65</v>
      </c>
      <c r="AT24" s="7">
        <f t="shared" si="9"/>
        <v>-167.424</v>
      </c>
      <c r="AU24" s="7" t="str">
        <f t="shared" si="12"/>
        <v>SKIP</v>
      </c>
      <c r="AV24" s="7"/>
      <c r="AW24" s="5" t="s">
        <v>65</v>
      </c>
      <c r="AX24" s="7">
        <f t="shared" si="10"/>
        <v>0.04446</v>
      </c>
      <c r="AY24" s="7"/>
      <c r="AZ24" s="7"/>
      <c r="BA24" s="5" t="s">
        <v>65</v>
      </c>
      <c r="BB24" s="5" t="s">
        <v>65</v>
      </c>
      <c r="BC24" s="7"/>
    </row>
    <row r="25" hidden="1">
      <c r="A25" s="5">
        <v>22.0</v>
      </c>
      <c r="B25" s="5"/>
      <c r="C25" s="5" t="s">
        <v>250</v>
      </c>
      <c r="D25" s="5" t="s">
        <v>46</v>
      </c>
      <c r="E25" s="5">
        <f t="shared" si="1"/>
        <v>52</v>
      </c>
      <c r="F25" s="5">
        <v>10.0</v>
      </c>
      <c r="G25" s="7">
        <v>67.31</v>
      </c>
      <c r="H25" s="7"/>
      <c r="I25" s="5" t="s">
        <v>47</v>
      </c>
      <c r="J25" s="7" t="str">
        <f t="shared" si="2"/>
        <v>N/A</v>
      </c>
      <c r="K25" s="7"/>
      <c r="L25" s="7"/>
      <c r="M25" s="7"/>
      <c r="N25" s="7"/>
      <c r="O25" s="7"/>
      <c r="P25" s="7"/>
      <c r="Q25" s="7"/>
      <c r="R25" s="7"/>
      <c r="S25" s="7"/>
      <c r="T25" s="7"/>
      <c r="U25" s="5" t="s">
        <v>65</v>
      </c>
      <c r="V25" s="7" t="s">
        <v>251</v>
      </c>
      <c r="W25" s="7"/>
      <c r="X25" s="7"/>
      <c r="Y25" s="7" t="s">
        <v>252</v>
      </c>
      <c r="Z25" s="7" t="s">
        <v>252</v>
      </c>
      <c r="AA25" s="7">
        <v>0.0</v>
      </c>
      <c r="AB25" s="5" t="s">
        <v>65</v>
      </c>
      <c r="AC25" s="7" t="str">
        <f t="shared" si="13"/>
        <v>N/A</v>
      </c>
      <c r="AD25" s="7"/>
      <c r="AE25" s="5" t="s">
        <v>47</v>
      </c>
      <c r="AF25" s="5" t="s">
        <v>47</v>
      </c>
      <c r="AG25" s="7" t="str">
        <f t="shared" si="4"/>
        <v>SKIP</v>
      </c>
      <c r="AH25" s="7" t="str">
        <f t="shared" si="5"/>
        <v>SKIP</v>
      </c>
      <c r="AI25" s="7" t="str">
        <f t="shared" si="6"/>
        <v>SKIP</v>
      </c>
      <c r="AJ25" s="7"/>
      <c r="AK25" s="7"/>
      <c r="AL25" s="7"/>
      <c r="AM25" s="7"/>
      <c r="AN25" s="7">
        <f t="shared" si="7"/>
        <v>605.79</v>
      </c>
      <c r="AO25" s="7"/>
      <c r="AP25" s="7"/>
      <c r="AQ25" s="5" t="s">
        <v>47</v>
      </c>
      <c r="AR25" s="5" t="str">
        <f t="shared" si="11"/>
        <v>SKIP</v>
      </c>
      <c r="AS25" s="5" t="s">
        <v>65</v>
      </c>
      <c r="AT25" s="7">
        <f t="shared" si="9"/>
        <v>0.001329230769</v>
      </c>
      <c r="AU25" s="7" t="str">
        <f t="shared" si="12"/>
        <v>SKIP</v>
      </c>
      <c r="AV25" s="7"/>
      <c r="AW25" s="5" t="s">
        <v>65</v>
      </c>
      <c r="AX25" s="7">
        <f t="shared" si="10"/>
        <v>2.9926026</v>
      </c>
      <c r="AY25" s="7"/>
      <c r="AZ25" s="7"/>
      <c r="BA25" s="5" t="s">
        <v>65</v>
      </c>
      <c r="BB25" s="5" t="s">
        <v>65</v>
      </c>
      <c r="BC25" s="7"/>
    </row>
    <row r="26" hidden="1">
      <c r="A26" s="5">
        <v>23.0</v>
      </c>
      <c r="B26" s="5"/>
      <c r="C26" s="5" t="s">
        <v>250</v>
      </c>
      <c r="D26" s="5" t="s">
        <v>46</v>
      </c>
      <c r="E26" s="5">
        <f t="shared" si="1"/>
        <v>52</v>
      </c>
      <c r="F26" s="5">
        <v>10.0</v>
      </c>
      <c r="G26" s="7">
        <v>77.31</v>
      </c>
      <c r="H26" s="7"/>
      <c r="I26" s="5" t="s">
        <v>47</v>
      </c>
      <c r="J26" s="7" t="str">
        <f t="shared" si="2"/>
        <v>N/A</v>
      </c>
      <c r="K26" s="7"/>
      <c r="L26" s="7"/>
      <c r="M26" s="7"/>
      <c r="N26" s="7"/>
      <c r="O26" s="7"/>
      <c r="P26" s="7"/>
      <c r="Q26" s="7"/>
      <c r="R26" s="7"/>
      <c r="S26" s="7"/>
      <c r="T26" s="7"/>
      <c r="U26" s="5" t="s">
        <v>65</v>
      </c>
      <c r="V26" s="7" t="s">
        <v>251</v>
      </c>
      <c r="W26" s="7"/>
      <c r="X26" s="7"/>
      <c r="Y26" s="7" t="s">
        <v>252</v>
      </c>
      <c r="Z26" s="7" t="s">
        <v>252</v>
      </c>
      <c r="AA26" s="7">
        <v>0.0</v>
      </c>
      <c r="AB26" s="5" t="s">
        <v>65</v>
      </c>
      <c r="AC26" s="7" t="str">
        <f t="shared" si="13"/>
        <v>N/A</v>
      </c>
      <c r="AD26" s="7"/>
      <c r="AE26" s="5" t="s">
        <v>47</v>
      </c>
      <c r="AF26" s="5" t="s">
        <v>47</v>
      </c>
      <c r="AG26" s="7" t="str">
        <f t="shared" si="4"/>
        <v>SKIP</v>
      </c>
      <c r="AH26" s="7" t="str">
        <f t="shared" si="5"/>
        <v>SKIP</v>
      </c>
      <c r="AI26" s="7" t="str">
        <f t="shared" si="6"/>
        <v>SKIP</v>
      </c>
      <c r="AJ26" s="7"/>
      <c r="AK26" s="7"/>
      <c r="AL26" s="7"/>
      <c r="AM26" s="7"/>
      <c r="AN26" s="7">
        <f t="shared" si="7"/>
        <v>695.79</v>
      </c>
      <c r="AO26" s="7"/>
      <c r="AP26" s="7"/>
      <c r="AQ26" s="5" t="s">
        <v>47</v>
      </c>
      <c r="AR26" s="5" t="str">
        <f t="shared" si="11"/>
        <v>SKIP</v>
      </c>
      <c r="AS26" s="5" t="s">
        <v>65</v>
      </c>
      <c r="AT26" s="7">
        <f t="shared" si="9"/>
        <v>5.761329231</v>
      </c>
      <c r="AU26" s="7" t="str">
        <f t="shared" si="12"/>
        <v>SKIP</v>
      </c>
      <c r="AV26" s="7"/>
      <c r="AW26" s="5" t="s">
        <v>65</v>
      </c>
      <c r="AX26" s="7">
        <f t="shared" si="10"/>
        <v>3.4372026</v>
      </c>
      <c r="AY26" s="7"/>
      <c r="AZ26" s="7"/>
      <c r="BA26" s="5" t="s">
        <v>65</v>
      </c>
      <c r="BB26" s="5" t="s">
        <v>65</v>
      </c>
      <c r="BC26" s="7"/>
    </row>
    <row r="27" hidden="1">
      <c r="A27" s="5">
        <v>24.0</v>
      </c>
      <c r="B27" s="5"/>
      <c r="C27" s="5" t="s">
        <v>250</v>
      </c>
      <c r="D27" s="5" t="s">
        <v>51</v>
      </c>
      <c r="E27" s="5">
        <f t="shared" si="1"/>
        <v>26</v>
      </c>
      <c r="F27" s="5">
        <v>10.0</v>
      </c>
      <c r="G27" s="7">
        <v>1600.0</v>
      </c>
      <c r="H27" s="7"/>
      <c r="I27" s="5" t="s">
        <v>47</v>
      </c>
      <c r="J27" s="7" t="str">
        <f t="shared" si="2"/>
        <v>N/A</v>
      </c>
      <c r="K27" s="7"/>
      <c r="L27" s="7"/>
      <c r="M27" s="7"/>
      <c r="N27" s="7"/>
      <c r="O27" s="7"/>
      <c r="P27" s="7"/>
      <c r="Q27" s="7"/>
      <c r="R27" s="7"/>
      <c r="S27" s="7"/>
      <c r="T27" s="7"/>
      <c r="U27" s="5" t="s">
        <v>47</v>
      </c>
      <c r="V27" s="7" t="s">
        <v>251</v>
      </c>
      <c r="W27" s="7"/>
      <c r="X27" s="7"/>
      <c r="Y27" s="7" t="s">
        <v>252</v>
      </c>
      <c r="Z27" s="7" t="s">
        <v>252</v>
      </c>
      <c r="AA27" s="7">
        <v>0.0</v>
      </c>
      <c r="AB27" s="5" t="s">
        <v>47</v>
      </c>
      <c r="AC27" s="7" t="str">
        <f t="shared" si="13"/>
        <v>must enter a value</v>
      </c>
      <c r="AD27" s="7"/>
      <c r="AE27" s="5" t="s">
        <v>47</v>
      </c>
      <c r="AF27" s="5" t="s">
        <v>47</v>
      </c>
      <c r="AG27" s="7" t="str">
        <f t="shared" si="4"/>
        <v>SKIP</v>
      </c>
      <c r="AH27" s="7" t="str">
        <f t="shared" si="5"/>
        <v>SKIP</v>
      </c>
      <c r="AI27" s="7" t="str">
        <f t="shared" si="6"/>
        <v>SKIP</v>
      </c>
      <c r="AJ27" s="7"/>
      <c r="AK27" s="7"/>
      <c r="AL27" s="7"/>
      <c r="AM27" s="7"/>
      <c r="AN27" s="7">
        <f t="shared" si="7"/>
        <v>14400</v>
      </c>
      <c r="AO27" s="7"/>
      <c r="AP27" s="7"/>
      <c r="AQ27" s="5" t="s">
        <v>47</v>
      </c>
      <c r="AR27" s="5" t="str">
        <f t="shared" si="11"/>
        <v>SKIP</v>
      </c>
      <c r="AS27" s="5" t="s">
        <v>47</v>
      </c>
      <c r="AT27" s="7">
        <f t="shared" si="9"/>
        <v>844.0615385</v>
      </c>
      <c r="AU27" s="7" t="str">
        <f t="shared" si="12"/>
        <v>SKIP</v>
      </c>
      <c r="AV27" s="7"/>
      <c r="AW27" s="5" t="s">
        <v>47</v>
      </c>
      <c r="AX27" s="7">
        <f t="shared" si="10"/>
        <v>71.136</v>
      </c>
      <c r="AY27" s="7"/>
      <c r="AZ27" s="7"/>
      <c r="BA27" s="5" t="s">
        <v>47</v>
      </c>
      <c r="BB27" s="5" t="s">
        <v>47</v>
      </c>
      <c r="BC27" s="7"/>
    </row>
    <row r="28" hidden="1">
      <c r="A28" s="28" t="s">
        <v>72</v>
      </c>
      <c r="E28" s="5" t="str">
        <f t="shared" si="1"/>
        <v>ERROR</v>
      </c>
      <c r="J28" s="7" t="str">
        <f t="shared" si="2"/>
        <v>Enter a value</v>
      </c>
      <c r="AH28" s="7"/>
      <c r="AN28" s="7">
        <f t="shared" si="7"/>
        <v>0</v>
      </c>
      <c r="AX28" s="7">
        <f t="shared" si="10"/>
        <v>0</v>
      </c>
    </row>
    <row r="29">
      <c r="A29" s="32" t="s">
        <v>255</v>
      </c>
    </row>
  </sheetData>
  <autoFilter ref="$A$3:$BC$29">
    <filterColumn colId="1">
      <filters>
        <filter val="Quebec"/>
      </filters>
    </filterColumn>
  </autoFilter>
  <mergeCells count="5">
    <mergeCell ref="G1:H1"/>
    <mergeCell ref="I1:T1"/>
    <mergeCell ref="U1:AI1"/>
    <mergeCell ref="AJ1:AP1"/>
    <mergeCell ref="AQ1:BB1"/>
  </mergeCells>
  <dataValidations>
    <dataValidation type="list" allowBlank="1" showErrorMessage="1" sqref="I4:I27 U4:U27 AB4:AB27 AE4:AF27 AQ4:AQ27 AS4:AS27 AW4:AW27 BA4:BB27">
      <formula1>"Yes,No,Not Applicable"</formula1>
    </dataValidation>
    <dataValidation type="list" allowBlank="1" showErrorMessage="1" sqref="C4:C27">
      <formula1>"Salary or wages,Salary or wages, plus gratuities, retro pay, or other lump-sum payments"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13</v>
      </c>
    </row>
    <row r="2">
      <c r="A2" s="44" t="s">
        <v>52</v>
      </c>
    </row>
    <row r="3">
      <c r="A3" s="44" t="s">
        <v>55</v>
      </c>
    </row>
    <row r="4">
      <c r="A4" s="45" t="s">
        <v>59</v>
      </c>
    </row>
    <row r="5">
      <c r="A5" s="44" t="s">
        <v>61</v>
      </c>
    </row>
    <row r="6">
      <c r="A6" s="45" t="s">
        <v>256</v>
      </c>
    </row>
    <row r="7">
      <c r="A7" s="45" t="s">
        <v>257</v>
      </c>
    </row>
    <row r="8">
      <c r="A8" s="44" t="s">
        <v>258</v>
      </c>
    </row>
    <row r="9">
      <c r="A9" s="45" t="s">
        <v>259</v>
      </c>
    </row>
    <row r="10">
      <c r="A10" s="45" t="s">
        <v>260</v>
      </c>
    </row>
    <row r="11">
      <c r="A11" s="44" t="s">
        <v>261</v>
      </c>
    </row>
  </sheetData>
  <drawing r:id="rId1"/>
</worksheet>
</file>