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me\OneDrive\Працоўны стол\"/>
    </mc:Choice>
  </mc:AlternateContent>
  <xr:revisionPtr revIDLastSave="0" documentId="13_ncr:1_{7C276ED0-89A4-483A-8530-75F3152CDAD2}" xr6:coauthVersionLast="47" xr6:coauthVersionMax="47" xr10:uidLastSave="{00000000-0000-0000-0000-000000000000}"/>
  <bookViews>
    <workbookView xWindow="-108" yWindow="-108" windowWidth="23256" windowHeight="12456" xr2:uid="{AE9306A8-E1AE-47B3-8C3A-0D0F6D8951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1" l="1"/>
  <c r="F59" i="1"/>
  <c r="G59" i="1"/>
  <c r="H59" i="1"/>
  <c r="I59" i="1"/>
  <c r="F60" i="1"/>
  <c r="G60" i="1"/>
  <c r="H60" i="1"/>
  <c r="I60" i="1"/>
  <c r="F58" i="1"/>
  <c r="I58" i="1"/>
  <c r="H58" i="1"/>
  <c r="G58" i="1"/>
  <c r="I55" i="1"/>
  <c r="I54" i="1"/>
  <c r="O46" i="1"/>
  <c r="O47" i="1"/>
  <c r="I66" i="1"/>
  <c r="D2" i="1" l="1"/>
  <c r="E2" i="1"/>
  <c r="F2" i="1"/>
  <c r="D3" i="1"/>
  <c r="F3" i="1" s="1"/>
  <c r="K20" i="1" s="1"/>
  <c r="E3" i="1"/>
  <c r="D4" i="1"/>
  <c r="E4" i="1"/>
  <c r="F4" i="1"/>
  <c r="D5" i="1"/>
  <c r="E5" i="1"/>
  <c r="F5" i="1"/>
  <c r="D6" i="1"/>
  <c r="F6" i="1" s="1"/>
  <c r="E6" i="1"/>
  <c r="D7" i="1"/>
  <c r="E7" i="1"/>
  <c r="F7" i="1"/>
  <c r="D8" i="1"/>
  <c r="F8" i="1" s="1"/>
  <c r="E8" i="1"/>
  <c r="D9" i="1"/>
  <c r="F9" i="1" s="1"/>
  <c r="E9" i="1"/>
  <c r="D10" i="1"/>
  <c r="E10" i="1"/>
  <c r="F10" i="1"/>
  <c r="D11" i="1"/>
  <c r="F11" i="1" s="1"/>
  <c r="E11" i="1"/>
  <c r="D12" i="1"/>
  <c r="F12" i="1" s="1"/>
  <c r="E12" i="1"/>
  <c r="D13" i="1"/>
  <c r="E13" i="1"/>
  <c r="F13" i="1"/>
  <c r="D14" i="1"/>
  <c r="F14" i="1" s="1"/>
  <c r="E14" i="1"/>
  <c r="D15" i="1"/>
  <c r="E15" i="1"/>
  <c r="F15" i="1"/>
  <c r="D16" i="1"/>
  <c r="F16" i="1" s="1"/>
  <c r="E16" i="1"/>
  <c r="D17" i="1"/>
  <c r="F17" i="1" s="1"/>
  <c r="E17" i="1"/>
  <c r="D18" i="1"/>
  <c r="E18" i="1"/>
  <c r="F18" i="1"/>
  <c r="D19" i="1"/>
  <c r="F19" i="1" s="1"/>
  <c r="E19" i="1"/>
  <c r="D20" i="1"/>
  <c r="F20" i="1" s="1"/>
  <c r="E20" i="1"/>
  <c r="B58" i="1" l="1"/>
  <c r="C93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26" i="1"/>
  <c r="G93" i="1"/>
  <c r="G92" i="1"/>
  <c r="E93" i="1"/>
  <c r="E92" i="1"/>
  <c r="C92" i="1"/>
  <c r="C46" i="1"/>
  <c r="C47" i="1"/>
  <c r="F34" i="1" s="1"/>
  <c r="B47" i="1"/>
  <c r="B46" i="1"/>
  <c r="F41" i="1" l="1"/>
  <c r="H41" i="1" s="1"/>
  <c r="F33" i="1"/>
  <c r="H33" i="1" s="1"/>
  <c r="F32" i="1"/>
  <c r="F39" i="1"/>
  <c r="F31" i="1"/>
  <c r="H31" i="1" s="1"/>
  <c r="F30" i="1"/>
  <c r="F45" i="1"/>
  <c r="F37" i="1"/>
  <c r="H37" i="1" s="1"/>
  <c r="F29" i="1"/>
  <c r="H29" i="1" s="1"/>
  <c r="F40" i="1"/>
  <c r="H40" i="1" s="1"/>
  <c r="F26" i="1"/>
  <c r="F44" i="1"/>
  <c r="H44" i="1" s="1"/>
  <c r="F36" i="1"/>
  <c r="H36" i="1" s="1"/>
  <c r="F28" i="1"/>
  <c r="H28" i="1" s="1"/>
  <c r="F43" i="1"/>
  <c r="F35" i="1"/>
  <c r="F27" i="1"/>
  <c r="F38" i="1"/>
  <c r="H38" i="1" s="1"/>
  <c r="F42" i="1"/>
  <c r="B77" i="1"/>
  <c r="B78" i="1"/>
  <c r="B76" i="1"/>
  <c r="B59" i="1"/>
  <c r="B60" i="1"/>
  <c r="D26" i="1"/>
  <c r="H27" i="1"/>
  <c r="H30" i="1"/>
  <c r="H32" i="1"/>
  <c r="H34" i="1"/>
  <c r="H35" i="1"/>
  <c r="H39" i="1"/>
  <c r="H42" i="1"/>
  <c r="H43" i="1"/>
  <c r="H45" i="1"/>
  <c r="G27" i="1"/>
  <c r="G28" i="1"/>
  <c r="G29" i="1"/>
  <c r="G30" i="1"/>
  <c r="G31" i="1"/>
  <c r="G32" i="1"/>
  <c r="G33" i="1"/>
  <c r="G34" i="1"/>
  <c r="G39" i="1"/>
  <c r="G42" i="1"/>
  <c r="G43" i="1"/>
  <c r="G44" i="1"/>
  <c r="G45" i="1"/>
  <c r="H26" i="1" l="1"/>
  <c r="F47" i="1"/>
  <c r="F46" i="1"/>
  <c r="G26" i="1"/>
  <c r="E47" i="1"/>
  <c r="E46" i="1"/>
  <c r="D46" i="1"/>
  <c r="D47" i="1"/>
  <c r="I37" i="1"/>
  <c r="I36" i="1"/>
  <c r="I35" i="1"/>
  <c r="I34" i="1"/>
  <c r="I33" i="1"/>
  <c r="I32" i="1"/>
  <c r="I31" i="1"/>
  <c r="G37" i="1"/>
  <c r="I40" i="1"/>
  <c r="I41" i="1"/>
  <c r="I38" i="1"/>
  <c r="I29" i="1"/>
  <c r="G40" i="1"/>
  <c r="G41" i="1"/>
  <c r="I39" i="1"/>
  <c r="I42" i="1"/>
  <c r="G38" i="1"/>
  <c r="I26" i="1"/>
  <c r="I30" i="1"/>
  <c r="I45" i="1"/>
  <c r="I28" i="1"/>
  <c r="I43" i="1"/>
  <c r="G36" i="1"/>
  <c r="I44" i="1"/>
  <c r="G35" i="1"/>
  <c r="I27" i="1"/>
  <c r="I47" i="1" l="1"/>
  <c r="I46" i="1"/>
  <c r="G46" i="1"/>
  <c r="G47" i="1"/>
  <c r="H47" i="1"/>
  <c r="H46" i="1"/>
  <c r="G19" i="1"/>
  <c r="G12" i="1" l="1"/>
  <c r="G18" i="1"/>
  <c r="G16" i="1"/>
  <c r="G9" i="1"/>
  <c r="G8" i="1"/>
  <c r="G14" i="1"/>
  <c r="G11" i="1"/>
  <c r="G10" i="1"/>
  <c r="G13" i="1"/>
  <c r="G4" i="1"/>
  <c r="G2" i="1"/>
  <c r="G21" i="1"/>
  <c r="G6" i="1"/>
  <c r="G20" i="1"/>
  <c r="G7" i="1"/>
  <c r="G17" i="1"/>
  <c r="G3" i="1"/>
  <c r="G15" i="1"/>
  <c r="G5" i="1"/>
  <c r="K21" i="1" l="1"/>
  <c r="J42" i="1"/>
  <c r="K42" i="1" s="1"/>
  <c r="L42" i="1" s="1"/>
  <c r="B83" i="1"/>
  <c r="J41" i="1"/>
  <c r="K41" i="1" s="1"/>
  <c r="L41" i="1" s="1"/>
  <c r="J43" i="1"/>
  <c r="K43" i="1" s="1"/>
  <c r="L43" i="1" s="1"/>
  <c r="J44" i="1"/>
  <c r="K44" i="1" s="1"/>
  <c r="L44" i="1" s="1"/>
  <c r="J40" i="1"/>
  <c r="K40" i="1" s="1"/>
  <c r="L40" i="1" s="1"/>
  <c r="J31" i="1"/>
  <c r="K31" i="1" s="1"/>
  <c r="L31" i="1" s="1"/>
  <c r="J27" i="1"/>
  <c r="K27" i="1" s="1"/>
  <c r="L27" i="1" s="1"/>
  <c r="J39" i="1"/>
  <c r="K39" i="1" s="1"/>
  <c r="L39" i="1" s="1"/>
  <c r="J34" i="1"/>
  <c r="K34" i="1" s="1"/>
  <c r="L34" i="1" s="1"/>
  <c r="J35" i="1"/>
  <c r="K35" i="1" s="1"/>
  <c r="L35" i="1" s="1"/>
  <c r="J29" i="1"/>
  <c r="K29" i="1" s="1"/>
  <c r="L29" i="1" s="1"/>
  <c r="J36" i="1"/>
  <c r="K36" i="1" s="1"/>
  <c r="L36" i="1" s="1"/>
  <c r="J30" i="1"/>
  <c r="K30" i="1" s="1"/>
  <c r="L30" i="1" s="1"/>
  <c r="J28" i="1"/>
  <c r="K28" i="1" s="1"/>
  <c r="L28" i="1" s="1"/>
  <c r="J32" i="1"/>
  <c r="K32" i="1" s="1"/>
  <c r="L32" i="1" s="1"/>
  <c r="J45" i="1"/>
  <c r="K45" i="1" s="1"/>
  <c r="L45" i="1" s="1"/>
  <c r="J26" i="1"/>
  <c r="J33" i="1"/>
  <c r="K33" i="1" s="1"/>
  <c r="L33" i="1" s="1"/>
  <c r="J37" i="1"/>
  <c r="K37" i="1" s="1"/>
  <c r="L37" i="1" s="1"/>
  <c r="J38" i="1"/>
  <c r="K38" i="1" s="1"/>
  <c r="L38" i="1" s="1"/>
  <c r="B84" i="1"/>
  <c r="B85" i="1"/>
  <c r="B86" i="1"/>
  <c r="B87" i="1"/>
  <c r="B88" i="1"/>
  <c r="B89" i="1"/>
  <c r="B90" i="1"/>
  <c r="B91" i="1"/>
  <c r="K26" i="1" l="1"/>
  <c r="J46" i="1"/>
  <c r="J47" i="1"/>
  <c r="L26" i="1" l="1"/>
  <c r="K46" i="1"/>
  <c r="K47" i="1"/>
  <c r="L47" i="1" l="1"/>
  <c r="L46" i="1"/>
  <c r="I50" i="1" l="1"/>
  <c r="I51" i="1" s="1"/>
  <c r="C86" i="1" l="1"/>
  <c r="I52" i="1"/>
  <c r="H85" i="1"/>
  <c r="D91" i="1"/>
  <c r="C84" i="1"/>
  <c r="F88" i="1"/>
  <c r="C83" i="1"/>
  <c r="F89" i="1"/>
  <c r="E86" i="1"/>
  <c r="E84" i="1"/>
  <c r="E83" i="1"/>
  <c r="D86" i="1"/>
  <c r="G87" i="1"/>
  <c r="C91" i="1"/>
  <c r="D87" i="1"/>
  <c r="H84" i="1"/>
  <c r="C89" i="1"/>
  <c r="G84" i="1"/>
  <c r="D84" i="1"/>
  <c r="D89" i="1"/>
  <c r="C85" i="1"/>
  <c r="H91" i="1"/>
  <c r="H88" i="1"/>
  <c r="H89" i="1"/>
  <c r="D85" i="1"/>
  <c r="C90" i="1"/>
  <c r="D83" i="1"/>
  <c r="G85" i="1"/>
  <c r="E88" i="1"/>
  <c r="F86" i="1"/>
  <c r="E90" i="1"/>
  <c r="E89" i="1"/>
  <c r="E91" i="1"/>
  <c r="G89" i="1"/>
  <c r="F84" i="1"/>
  <c r="E85" i="1"/>
  <c r="F91" i="1"/>
  <c r="F90" i="1"/>
  <c r="D88" i="1"/>
  <c r="G83" i="1"/>
  <c r="G86" i="1"/>
  <c r="G88" i="1"/>
  <c r="H86" i="1"/>
  <c r="G90" i="1"/>
  <c r="H87" i="1"/>
  <c r="F85" i="1"/>
  <c r="F87" i="1"/>
  <c r="F83" i="1"/>
  <c r="E87" i="1"/>
  <c r="H90" i="1"/>
  <c r="C87" i="1"/>
  <c r="C88" i="1"/>
  <c r="H83" i="1"/>
  <c r="D90" i="1"/>
  <c r="G91" i="1"/>
</calcChain>
</file>

<file path=xl/sharedStrings.xml><?xml version="1.0" encoding="utf-8"?>
<sst xmlns="http://schemas.openxmlformats.org/spreadsheetml/2006/main" count="51" uniqueCount="40">
  <si>
    <t>А1</t>
  </si>
  <si>
    <t>А0</t>
  </si>
  <si>
    <t>A1</t>
  </si>
  <si>
    <t>A0</t>
  </si>
  <si>
    <t>3.1) Знак и значение a0:
Знак a0 указывает на то, какова будет зависимость y (или ty), когда значение x (или tx) равно нулю. Если по графику видно, что линия регрессии пересекает ось y выше отметки 200, это свидетельствует о положительном значении a0. На основании наблюдений можно предположить, что значение a0 составляет примерно 100. А если исходить из более поздно посчитанного А1 — 98,7.
3.2) Знак и значение a1:
Знак a1 отражает направление наклона линии регрессии. Если линия поднимается слева направо, это означает, что значение a1 положительное, что говорит о том, что с увеличением x значение y также увеличивается. По графику видно, что линия имеет положительный наклон. Оценка значения a1 может быть сделана на основе анализа двух точек на графике. Например, если взять точки с координатами (14, 222) и (19, 285), можно определить, что значение a1 составляет примерно 12.6. Чтобы уменьшить погрешность, мы взяли среднее арифметическое всех соседних точек, и получилось 9,4.</t>
  </si>
  <si>
    <t>Несмещённая оценка дисперсии случайных переменных</t>
  </si>
  <si>
    <t>Квантиль распределения Стьюдента</t>
  </si>
  <si>
    <t>Наблюдаемое значение статистики Стьюдента для параметра а1</t>
  </si>
  <si>
    <t>Наблюдаемое значение статистики Стьюдента для параметра а0</t>
  </si>
  <si>
    <t>Эти доверительные интервалы показывают диапазон, в котором с заданной вероятностью можно ожидать истинные значения параметров</t>
  </si>
  <si>
    <t>Коэффициент детерминации модели R^2</t>
  </si>
  <si>
    <t>Высокая объясняющая способность: значение, близкое к 1 говорит о том, что модель хорошо описывает данные. В данном случае, более 84% вариации объясняется моделью, что является достаточно высоким показателем.</t>
  </si>
  <si>
    <t>Квантиль распределения Фишера</t>
  </si>
  <si>
    <t>Наблюдаемое значение статистики Фишера для коэф. детер. R^2</t>
  </si>
  <si>
    <t>Сумма</t>
  </si>
  <si>
    <t>Среднее</t>
  </si>
  <si>
    <t>X</t>
  </si>
  <si>
    <t>Y</t>
  </si>
  <si>
    <t>T</t>
  </si>
  <si>
    <t>Y2-Y1</t>
  </si>
  <si>
    <t>X2-X1</t>
  </si>
  <si>
    <t>dY/dX</t>
  </si>
  <si>
    <t>Y-A1*X</t>
  </si>
  <si>
    <t>sq X</t>
  </si>
  <si>
    <t>X-Xcp</t>
  </si>
  <si>
    <t>Y-Ycp</t>
  </si>
  <si>
    <t>sq X-Xcp</t>
  </si>
  <si>
    <t>sq Y-Ycp</t>
  </si>
  <si>
    <t>X-Xcp * Y-Ycp</t>
  </si>
  <si>
    <t>Y*</t>
  </si>
  <si>
    <t>E</t>
  </si>
  <si>
    <t>sq E</t>
  </si>
  <si>
    <t>[A1</t>
  </si>
  <si>
    <t>A1]</t>
  </si>
  <si>
    <t>[A0</t>
  </si>
  <si>
    <t>A0]</t>
  </si>
  <si>
    <t>[Y</t>
  </si>
  <si>
    <t>Y]</t>
  </si>
  <si>
    <t>Несмещённая оценка дисперсии A1, sq S A1</t>
  </si>
  <si>
    <t>Несмещённая оценка дисперсии A0, sq S 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</si>
</sst>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horizontal="center" vertical="center" wrapText="1"/>
    </xf>
    <xf numFmtId="0" fontId="0" fillId="2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3" fillId="6" borderId="0" xfId="5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1" fillId="7" borderId="0" xfId="6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2" borderId="0" xfId="1" applyFont="1" applyAlignment="1">
      <alignment horizontal="center" vertical="center" wrapText="1"/>
    </xf>
    <xf numFmtId="0" fontId="1" fillId="4" borderId="0" xfId="3" applyAlignment="1">
      <alignment horizontal="center" vertical="center" wrapText="1"/>
    </xf>
    <xf numFmtId="0" fontId="1" fillId="8" borderId="0" xfId="7" applyAlignment="1">
      <alignment horizontal="center" vertical="center" wrapText="1"/>
    </xf>
    <xf numFmtId="0" fontId="1" fillId="5" borderId="0" xfId="4" applyAlignment="1">
      <alignment horizontal="center" vertical="center" wrapText="1"/>
    </xf>
  </cellXfs>
  <cellStyles count="8">
    <cellStyle name="20% — акцент4" xfId="6" builtinId="42"/>
    <cellStyle name="40% — акцент4" xfId="4" builtinId="43"/>
    <cellStyle name="40% — акцент6" xfId="7" builtinId="51"/>
    <cellStyle name="60% — акцент1" xfId="1" builtinId="32"/>
    <cellStyle name="60% — акцент4" xfId="2" builtinId="44"/>
    <cellStyle name="60% — акцент6" xfId="3" builtinId="52"/>
    <cellStyle name="Акцент3" xfId="5" builtinId="3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222</c:v>
                </c:pt>
                <c:pt idx="1">
                  <c:v>241</c:v>
                </c:pt>
                <c:pt idx="2">
                  <c:v>243</c:v>
                </c:pt>
                <c:pt idx="3">
                  <c:v>285</c:v>
                </c:pt>
                <c:pt idx="4">
                  <c:v>253</c:v>
                </c:pt>
                <c:pt idx="5">
                  <c:v>247</c:v>
                </c:pt>
                <c:pt idx="6">
                  <c:v>246</c:v>
                </c:pt>
                <c:pt idx="7">
                  <c:v>276</c:v>
                </c:pt>
                <c:pt idx="8">
                  <c:v>261</c:v>
                </c:pt>
                <c:pt idx="9">
                  <c:v>254</c:v>
                </c:pt>
                <c:pt idx="10">
                  <c:v>229</c:v>
                </c:pt>
                <c:pt idx="11">
                  <c:v>249</c:v>
                </c:pt>
                <c:pt idx="12">
                  <c:v>252</c:v>
                </c:pt>
                <c:pt idx="13">
                  <c:v>279</c:v>
                </c:pt>
                <c:pt idx="14">
                  <c:v>262</c:v>
                </c:pt>
                <c:pt idx="15">
                  <c:v>275</c:v>
                </c:pt>
                <c:pt idx="16">
                  <c:v>211</c:v>
                </c:pt>
                <c:pt idx="17">
                  <c:v>220</c:v>
                </c:pt>
                <c:pt idx="18">
                  <c:v>218</c:v>
                </c:pt>
                <c:pt idx="19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B9F-9349-22720C10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80416"/>
        <c:axId val="1540578496"/>
      </c:scatterChart>
      <c:valAx>
        <c:axId val="1540580416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578496"/>
        <c:crosses val="autoZero"/>
        <c:crossBetween val="midCat"/>
      </c:valAx>
      <c:valAx>
        <c:axId val="1540578496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5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Лист1!$B$83:$B$91</c:f>
              <c:numCache>
                <c:formatCode>General</c:formatCode>
                <c:ptCount val="9"/>
                <c:pt idx="0">
                  <c:v>216.64726788094183</c:v>
                </c:pt>
                <c:pt idx="1">
                  <c:v>224.72589960017771</c:v>
                </c:pt>
                <c:pt idx="2">
                  <c:v>232.80453131941363</c:v>
                </c:pt>
                <c:pt idx="3">
                  <c:v>240.88316303864951</c:v>
                </c:pt>
                <c:pt idx="4">
                  <c:v>248.9617947578854</c:v>
                </c:pt>
                <c:pt idx="5">
                  <c:v>257.04042647712129</c:v>
                </c:pt>
                <c:pt idx="6">
                  <c:v>265.11905819635717</c:v>
                </c:pt>
                <c:pt idx="7">
                  <c:v>273.19768991559306</c:v>
                </c:pt>
                <c:pt idx="8">
                  <c:v>281.27632163482895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6-43B6-9E7A-DF094DCB1C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Лист1!$C$83:$C$91</c:f>
              <c:numCache>
                <c:formatCode>General</c:formatCode>
                <c:ptCount val="9"/>
                <c:pt idx="0">
                  <c:v>210.21224177817754</c:v>
                </c:pt>
                <c:pt idx="1">
                  <c:v>219.4492894832417</c:v>
                </c:pt>
                <c:pt idx="2">
                  <c:v>228.52370166616632</c:v>
                </c:pt>
                <c:pt idx="3">
                  <c:v>237.29732624298131</c:v>
                </c:pt>
                <c:pt idx="4">
                  <c:v>245.57937205495614</c:v>
                </c:pt>
                <c:pt idx="5">
                  <c:v>253.28900328471937</c:v>
                </c:pt>
                <c:pt idx="6">
                  <c:v>260.56324834444638</c:v>
                </c:pt>
                <c:pt idx="7">
                  <c:v>267.58632059464117</c:v>
                </c:pt>
                <c:pt idx="8">
                  <c:v>274.4741629541931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6-43B6-9E7A-DF094DCB1C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Лист1!$D$83:$D$91</c:f>
              <c:numCache>
                <c:formatCode>General</c:formatCode>
                <c:ptCount val="9"/>
                <c:pt idx="0">
                  <c:v>223.08229398370611</c:v>
                </c:pt>
                <c:pt idx="1">
                  <c:v>230.00250971711372</c:v>
                </c:pt>
                <c:pt idx="2">
                  <c:v>237.08536097266094</c:v>
                </c:pt>
                <c:pt idx="3">
                  <c:v>244.46899983431771</c:v>
                </c:pt>
                <c:pt idx="4">
                  <c:v>252.34421746081466</c:v>
                </c:pt>
                <c:pt idx="5">
                  <c:v>260.79184966952323</c:v>
                </c:pt>
                <c:pt idx="6">
                  <c:v>269.67486804826797</c:v>
                </c:pt>
                <c:pt idx="7">
                  <c:v>278.80905923654495</c:v>
                </c:pt>
                <c:pt idx="8">
                  <c:v>288.07848031546479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6-43B6-9E7A-DF094DCB1C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Лист1!$E$83:$E$91</c:f>
              <c:numCache>
                <c:formatCode>General</c:formatCode>
                <c:ptCount val="9"/>
                <c:pt idx="0">
                  <c:v>208.85084788963886</c:v>
                </c:pt>
                <c:pt idx="1">
                  <c:v>218.33297003858365</c:v>
                </c:pt>
                <c:pt idx="2">
                  <c:v>227.61804950023298</c:v>
                </c:pt>
                <c:pt idx="3">
                  <c:v>236.53870674075074</c:v>
                </c:pt>
                <c:pt idx="4">
                  <c:v>244.8637868307961</c:v>
                </c:pt>
                <c:pt idx="5">
                  <c:v>252.49535233041098</c:v>
                </c:pt>
                <c:pt idx="6">
                  <c:v>259.59942137767291</c:v>
                </c:pt>
                <c:pt idx="7">
                  <c:v>266.39917950494214</c:v>
                </c:pt>
                <c:pt idx="8">
                  <c:v>273.03509851081657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F6-43B6-9E7A-DF094DCB1C6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Лист1!$F$83:$F$91</c:f>
              <c:numCache>
                <c:formatCode>General</c:formatCode>
                <c:ptCount val="9"/>
                <c:pt idx="0">
                  <c:v>224.44368787224479</c:v>
                </c:pt>
                <c:pt idx="1">
                  <c:v>231.11882916177177</c:v>
                </c:pt>
                <c:pt idx="2">
                  <c:v>237.99101313859427</c:v>
                </c:pt>
                <c:pt idx="3">
                  <c:v>245.22761933654829</c:v>
                </c:pt>
                <c:pt idx="4">
                  <c:v>253.0598026849747</c:v>
                </c:pt>
                <c:pt idx="5">
                  <c:v>261.58550062383159</c:v>
                </c:pt>
                <c:pt idx="6">
                  <c:v>270.63869501504143</c:v>
                </c:pt>
                <c:pt idx="7">
                  <c:v>279.99620032624398</c:v>
                </c:pt>
                <c:pt idx="8">
                  <c:v>289.51754475884132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F6-43B6-9E7A-DF094DCB1C6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Лист1!$G$83:$G$91</c:f>
              <c:numCache>
                <c:formatCode>General</c:formatCode>
                <c:ptCount val="9"/>
                <c:pt idx="0">
                  <c:v>205.96551462423358</c:v>
                </c:pt>
                <c:pt idx="1">
                  <c:v>215.96704665990001</c:v>
                </c:pt>
                <c:pt idx="2">
                  <c:v>225.69861358734028</c:v>
                </c:pt>
                <c:pt idx="3">
                  <c:v>234.93089132156987</c:v>
                </c:pt>
                <c:pt idx="4">
                  <c:v>243.3471781043402</c:v>
                </c:pt>
                <c:pt idx="5">
                  <c:v>250.81329137886325</c:v>
                </c:pt>
                <c:pt idx="6">
                  <c:v>257.55669000305846</c:v>
                </c:pt>
                <c:pt idx="7">
                  <c:v>263.88315698884662</c:v>
                </c:pt>
                <c:pt idx="8">
                  <c:v>269.98515055343796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F6-43B6-9E7A-DF094DCB1C6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Лист1!$H$83:$H$91</c:f>
              <c:numCache>
                <c:formatCode>General</c:formatCode>
                <c:ptCount val="9"/>
                <c:pt idx="0">
                  <c:v>227.32902113765007</c:v>
                </c:pt>
                <c:pt idx="1">
                  <c:v>233.48475254045542</c:v>
                </c:pt>
                <c:pt idx="2">
                  <c:v>239.91044905148698</c:v>
                </c:pt>
                <c:pt idx="3">
                  <c:v>246.83543475572915</c:v>
                </c:pt>
                <c:pt idx="4">
                  <c:v>254.5764114114306</c:v>
                </c:pt>
                <c:pt idx="5">
                  <c:v>263.26756157537932</c:v>
                </c:pt>
                <c:pt idx="6">
                  <c:v>272.68142638965588</c:v>
                </c:pt>
                <c:pt idx="7">
                  <c:v>282.5122228423395</c:v>
                </c:pt>
                <c:pt idx="8">
                  <c:v>292.56749271621993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F6-43B6-9E7A-DF094DCB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77824"/>
        <c:axId val="1342783584"/>
      </c:lineChart>
      <c:catAx>
        <c:axId val="13427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783584"/>
        <c:crosses val="autoZero"/>
        <c:auto val="1"/>
        <c:lblAlgn val="ctr"/>
        <c:lblOffset val="100"/>
        <c:noMultiLvlLbl val="0"/>
      </c:catAx>
      <c:valAx>
        <c:axId val="1342783584"/>
        <c:scaling>
          <c:orientation val="minMax"/>
          <c:max val="31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7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179070</xdr:rowOff>
    </xdr:from>
    <xdr:to>
      <xdr:col>13</xdr:col>
      <xdr:colOff>30480</xdr:colOff>
      <xdr:row>15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519016-9184-E3E3-4694-5E25E03E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15241</xdr:colOff>
      <xdr:row>48</xdr:row>
      <xdr:rowOff>182879</xdr:rowOff>
    </xdr:from>
    <xdr:to>
      <xdr:col>16</xdr:col>
      <xdr:colOff>468410</xdr:colOff>
      <xdr:row>72</xdr:row>
      <xdr:rowOff>36064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780411B-FD9F-ABC8-1330-C852F21DA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9841" y="8595359"/>
          <a:ext cx="4549139" cy="4242305"/>
        </a:xfrm>
        <a:prstGeom prst="rect">
          <a:avLst/>
        </a:prstGeom>
      </xdr:spPr>
    </xdr:pic>
    <xdr:clientData/>
  </xdr:twoCellAnchor>
  <xdr:twoCellAnchor>
    <xdr:from>
      <xdr:col>11</xdr:col>
      <xdr:colOff>37476</xdr:colOff>
      <xdr:row>72</xdr:row>
      <xdr:rowOff>174886</xdr:rowOff>
    </xdr:from>
    <xdr:to>
      <xdr:col>20</xdr:col>
      <xdr:colOff>24983</xdr:colOff>
      <xdr:row>103</xdr:row>
      <xdr:rowOff>37475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7A5FA02E-F934-B553-24B2-DE1B5FE5A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A1D8-EADB-4056-B0C2-1A827B2AA1A1}">
  <dimension ref="A1:V93"/>
  <sheetViews>
    <sheetView tabSelected="1" topLeftCell="A70" zoomScale="87" zoomScaleNormal="100" workbookViewId="0">
      <selection activeCell="F96" sqref="F96"/>
    </sheetView>
  </sheetViews>
  <sheetFormatPr defaultRowHeight="14.4" x14ac:dyDescent="0.3"/>
  <cols>
    <col min="1" max="1" width="8.88671875" style="3"/>
    <col min="2" max="4" width="9" style="3" bestFit="1" customWidth="1"/>
    <col min="5" max="5" width="12.109375" style="3" bestFit="1" customWidth="1"/>
    <col min="6" max="8" width="11.5546875" style="3" bestFit="1" customWidth="1"/>
    <col min="9" max="9" width="12.21875" style="3" customWidth="1"/>
    <col min="10" max="11" width="8.88671875" style="3"/>
    <col min="12" max="12" width="12.77734375" style="3" customWidth="1"/>
    <col min="13" max="14" width="8.88671875" style="3"/>
    <col min="15" max="15" width="11.5546875" style="3" bestFit="1" customWidth="1"/>
    <col min="16" max="16384" width="8.88671875" style="3"/>
  </cols>
  <sheetData>
    <row r="1" spans="1:22" x14ac:dyDescent="0.3">
      <c r="A1" s="1" t="s">
        <v>18</v>
      </c>
      <c r="B1" s="2" t="s">
        <v>16</v>
      </c>
      <c r="C1" s="2" t="s">
        <v>17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22" ht="14.4" customHeight="1" x14ac:dyDescent="0.3">
      <c r="A2" s="4">
        <v>1</v>
      </c>
      <c r="B2" s="4">
        <v>14</v>
      </c>
      <c r="C2" s="4">
        <v>222</v>
      </c>
      <c r="D2" s="5">
        <f t="shared" ref="D2:D19" si="0">C3-C2</f>
        <v>19</v>
      </c>
      <c r="E2" s="5">
        <f t="shared" ref="E2:E19" si="1">B3-B2</f>
        <v>2</v>
      </c>
      <c r="F2" s="5">
        <f>D2/E2</f>
        <v>9.5</v>
      </c>
      <c r="G2" s="5">
        <f t="shared" ref="G2:G21" si="2">C2-$K$20*B2</f>
        <v>90.350877192982438</v>
      </c>
      <c r="O2" s="11" t="s">
        <v>4</v>
      </c>
      <c r="P2" s="11"/>
      <c r="Q2" s="11"/>
      <c r="R2" s="11"/>
      <c r="S2" s="11"/>
      <c r="T2" s="11"/>
      <c r="U2" s="11"/>
      <c r="V2" s="11"/>
    </row>
    <row r="3" spans="1:22" x14ac:dyDescent="0.3">
      <c r="A3" s="4">
        <v>2</v>
      </c>
      <c r="B3" s="4">
        <v>16</v>
      </c>
      <c r="C3" s="4">
        <v>241</v>
      </c>
      <c r="D3" s="5">
        <f t="shared" si="0"/>
        <v>2</v>
      </c>
      <c r="E3" s="5">
        <f t="shared" si="1"/>
        <v>1</v>
      </c>
      <c r="F3" s="5">
        <f t="shared" ref="F3:F19" si="3">D3/E3</f>
        <v>2</v>
      </c>
      <c r="G3" s="5">
        <f t="shared" si="2"/>
        <v>90.543859649122794</v>
      </c>
      <c r="O3" s="11"/>
      <c r="P3" s="11"/>
      <c r="Q3" s="11"/>
      <c r="R3" s="11"/>
      <c r="S3" s="11"/>
      <c r="T3" s="11"/>
      <c r="U3" s="11"/>
      <c r="V3" s="11"/>
    </row>
    <row r="4" spans="1:22" x14ac:dyDescent="0.3">
      <c r="A4" s="4">
        <v>3</v>
      </c>
      <c r="B4" s="4">
        <v>17</v>
      </c>
      <c r="C4" s="4">
        <v>243</v>
      </c>
      <c r="D4" s="5">
        <f t="shared" si="0"/>
        <v>42</v>
      </c>
      <c r="E4" s="5">
        <f t="shared" si="1"/>
        <v>2</v>
      </c>
      <c r="F4" s="5">
        <f t="shared" si="3"/>
        <v>21</v>
      </c>
      <c r="G4" s="5">
        <f t="shared" si="2"/>
        <v>83.140350877192958</v>
      </c>
      <c r="O4" s="11"/>
      <c r="P4" s="11"/>
      <c r="Q4" s="11"/>
      <c r="R4" s="11"/>
      <c r="S4" s="11"/>
      <c r="T4" s="11"/>
      <c r="U4" s="11"/>
      <c r="V4" s="11"/>
    </row>
    <row r="5" spans="1:22" x14ac:dyDescent="0.3">
      <c r="A5" s="4">
        <v>4</v>
      </c>
      <c r="B5" s="4">
        <v>19</v>
      </c>
      <c r="C5" s="4">
        <v>285</v>
      </c>
      <c r="D5" s="5">
        <f t="shared" si="0"/>
        <v>-32</v>
      </c>
      <c r="E5" s="5">
        <f t="shared" si="1"/>
        <v>-1</v>
      </c>
      <c r="F5" s="5">
        <f t="shared" si="3"/>
        <v>32</v>
      </c>
      <c r="G5" s="5">
        <f t="shared" si="2"/>
        <v>106.33333333333331</v>
      </c>
      <c r="O5" s="11"/>
      <c r="P5" s="11"/>
      <c r="Q5" s="11"/>
      <c r="R5" s="11"/>
      <c r="S5" s="11"/>
      <c r="T5" s="11"/>
      <c r="U5" s="11"/>
      <c r="V5" s="11"/>
    </row>
    <row r="6" spans="1:22" x14ac:dyDescent="0.3">
      <c r="A6" s="4">
        <v>5</v>
      </c>
      <c r="B6" s="4">
        <v>18</v>
      </c>
      <c r="C6" s="4">
        <v>253</v>
      </c>
      <c r="D6" s="5">
        <f t="shared" si="0"/>
        <v>-6</v>
      </c>
      <c r="E6" s="5">
        <f t="shared" si="1"/>
        <v>-3</v>
      </c>
      <c r="F6" s="5">
        <f t="shared" si="3"/>
        <v>2</v>
      </c>
      <c r="G6" s="5">
        <f t="shared" si="2"/>
        <v>83.73684210526315</v>
      </c>
      <c r="O6" s="11"/>
      <c r="P6" s="11"/>
      <c r="Q6" s="11"/>
      <c r="R6" s="11"/>
      <c r="S6" s="11"/>
      <c r="T6" s="11"/>
      <c r="U6" s="11"/>
      <c r="V6" s="11"/>
    </row>
    <row r="7" spans="1:22" x14ac:dyDescent="0.3">
      <c r="A7" s="4">
        <v>6</v>
      </c>
      <c r="B7" s="4">
        <v>15</v>
      </c>
      <c r="C7" s="4">
        <v>247</v>
      </c>
      <c r="D7" s="5">
        <f t="shared" si="0"/>
        <v>-1</v>
      </c>
      <c r="E7" s="5">
        <f t="shared" si="1"/>
        <v>-1</v>
      </c>
      <c r="F7" s="5">
        <f t="shared" si="3"/>
        <v>1</v>
      </c>
      <c r="G7" s="5">
        <f t="shared" si="2"/>
        <v>105.94736842105263</v>
      </c>
      <c r="O7" s="11"/>
      <c r="P7" s="11"/>
      <c r="Q7" s="11"/>
      <c r="R7" s="11"/>
      <c r="S7" s="11"/>
      <c r="T7" s="11"/>
      <c r="U7" s="11"/>
      <c r="V7" s="11"/>
    </row>
    <row r="8" spans="1:22" x14ac:dyDescent="0.3">
      <c r="A8" s="4">
        <v>7</v>
      </c>
      <c r="B8" s="4">
        <v>14</v>
      </c>
      <c r="C8" s="4">
        <v>246</v>
      </c>
      <c r="D8" s="5">
        <f t="shared" si="0"/>
        <v>30</v>
      </c>
      <c r="E8" s="5">
        <f t="shared" si="1"/>
        <v>4</v>
      </c>
      <c r="F8" s="5">
        <f t="shared" si="3"/>
        <v>7.5</v>
      </c>
      <c r="G8" s="5">
        <f t="shared" si="2"/>
        <v>114.35087719298244</v>
      </c>
      <c r="O8" s="11"/>
      <c r="P8" s="11"/>
      <c r="Q8" s="11"/>
      <c r="R8" s="11"/>
      <c r="S8" s="11"/>
      <c r="T8" s="11"/>
      <c r="U8" s="11"/>
      <c r="V8" s="11"/>
    </row>
    <row r="9" spans="1:22" x14ac:dyDescent="0.3">
      <c r="A9" s="4">
        <v>8</v>
      </c>
      <c r="B9" s="4">
        <v>18</v>
      </c>
      <c r="C9" s="4">
        <v>276</v>
      </c>
      <c r="D9" s="5">
        <f t="shared" si="0"/>
        <v>-15</v>
      </c>
      <c r="E9" s="5">
        <f t="shared" si="1"/>
        <v>-1</v>
      </c>
      <c r="F9" s="5">
        <f t="shared" si="3"/>
        <v>15</v>
      </c>
      <c r="G9" s="5">
        <f t="shared" si="2"/>
        <v>106.73684210526315</v>
      </c>
      <c r="O9" s="11"/>
      <c r="P9" s="11"/>
      <c r="Q9" s="11"/>
      <c r="R9" s="11"/>
      <c r="S9" s="11"/>
      <c r="T9" s="11"/>
      <c r="U9" s="11"/>
      <c r="V9" s="11"/>
    </row>
    <row r="10" spans="1:22" x14ac:dyDescent="0.3">
      <c r="A10" s="4">
        <v>9</v>
      </c>
      <c r="B10" s="4">
        <v>17</v>
      </c>
      <c r="C10" s="4">
        <v>261</v>
      </c>
      <c r="D10" s="5">
        <f t="shared" si="0"/>
        <v>-7</v>
      </c>
      <c r="E10" s="5">
        <f t="shared" si="1"/>
        <v>-2</v>
      </c>
      <c r="F10" s="5">
        <f t="shared" si="3"/>
        <v>3.5</v>
      </c>
      <c r="G10" s="5">
        <f t="shared" si="2"/>
        <v>101.14035087719296</v>
      </c>
      <c r="O10" s="11"/>
      <c r="P10" s="11"/>
      <c r="Q10" s="11"/>
      <c r="R10" s="11"/>
      <c r="S10" s="11"/>
      <c r="T10" s="11"/>
      <c r="U10" s="11"/>
      <c r="V10" s="11"/>
    </row>
    <row r="11" spans="1:22" x14ac:dyDescent="0.3">
      <c r="A11" s="4">
        <v>10</v>
      </c>
      <c r="B11" s="4">
        <v>15</v>
      </c>
      <c r="C11" s="4">
        <v>254</v>
      </c>
      <c r="D11" s="5">
        <f t="shared" si="0"/>
        <v>-25</v>
      </c>
      <c r="E11" s="5">
        <f t="shared" si="1"/>
        <v>-2</v>
      </c>
      <c r="F11" s="5">
        <f t="shared" si="3"/>
        <v>12.5</v>
      </c>
      <c r="G11" s="5">
        <f t="shared" si="2"/>
        <v>112.94736842105263</v>
      </c>
      <c r="O11" s="11"/>
      <c r="P11" s="11"/>
      <c r="Q11" s="11"/>
      <c r="R11" s="11"/>
      <c r="S11" s="11"/>
      <c r="T11" s="11"/>
      <c r="U11" s="11"/>
      <c r="V11" s="11"/>
    </row>
    <row r="12" spans="1:22" x14ac:dyDescent="0.3">
      <c r="A12" s="4">
        <v>11</v>
      </c>
      <c r="B12" s="4">
        <v>13</v>
      </c>
      <c r="C12" s="4">
        <v>229</v>
      </c>
      <c r="D12" s="5">
        <f t="shared" si="0"/>
        <v>20</v>
      </c>
      <c r="E12" s="5">
        <f t="shared" si="1"/>
        <v>3</v>
      </c>
      <c r="F12" s="5">
        <f t="shared" si="3"/>
        <v>6.666666666666667</v>
      </c>
      <c r="G12" s="5">
        <f t="shared" si="2"/>
        <v>106.75438596491227</v>
      </c>
      <c r="O12" s="11"/>
      <c r="P12" s="11"/>
      <c r="Q12" s="11"/>
      <c r="R12" s="11"/>
      <c r="S12" s="11"/>
      <c r="T12" s="11"/>
      <c r="U12" s="11"/>
      <c r="V12" s="11"/>
    </row>
    <row r="13" spans="1:22" x14ac:dyDescent="0.3">
      <c r="A13" s="4">
        <v>12</v>
      </c>
      <c r="B13" s="4">
        <v>16</v>
      </c>
      <c r="C13" s="4">
        <v>249</v>
      </c>
      <c r="D13" s="5">
        <f t="shared" si="0"/>
        <v>3</v>
      </c>
      <c r="E13" s="5">
        <f t="shared" si="1"/>
        <v>1</v>
      </c>
      <c r="F13" s="5">
        <f t="shared" si="3"/>
        <v>3</v>
      </c>
      <c r="G13" s="5">
        <f t="shared" si="2"/>
        <v>98.543859649122794</v>
      </c>
      <c r="O13" s="11"/>
      <c r="P13" s="11"/>
      <c r="Q13" s="11"/>
      <c r="R13" s="11"/>
      <c r="S13" s="11"/>
      <c r="T13" s="11"/>
      <c r="U13" s="11"/>
      <c r="V13" s="11"/>
    </row>
    <row r="14" spans="1:22" x14ac:dyDescent="0.3">
      <c r="A14" s="4">
        <v>13</v>
      </c>
      <c r="B14" s="4">
        <v>17</v>
      </c>
      <c r="C14" s="4">
        <v>252</v>
      </c>
      <c r="D14" s="5">
        <f t="shared" si="0"/>
        <v>27</v>
      </c>
      <c r="E14" s="5">
        <f t="shared" si="1"/>
        <v>2</v>
      </c>
      <c r="F14" s="5">
        <f t="shared" si="3"/>
        <v>13.5</v>
      </c>
      <c r="G14" s="5">
        <f t="shared" si="2"/>
        <v>92.140350877192958</v>
      </c>
      <c r="O14" s="11"/>
      <c r="P14" s="11"/>
      <c r="Q14" s="11"/>
      <c r="R14" s="11"/>
      <c r="S14" s="11"/>
      <c r="T14" s="11"/>
      <c r="U14" s="11"/>
      <c r="V14" s="11"/>
    </row>
    <row r="15" spans="1:22" x14ac:dyDescent="0.3">
      <c r="A15" s="4">
        <v>14</v>
      </c>
      <c r="B15" s="4">
        <v>19</v>
      </c>
      <c r="C15" s="4">
        <v>279</v>
      </c>
      <c r="D15" s="5">
        <f t="shared" si="0"/>
        <v>-17</v>
      </c>
      <c r="E15" s="5">
        <f t="shared" si="1"/>
        <v>-1</v>
      </c>
      <c r="F15" s="5">
        <f t="shared" si="3"/>
        <v>17</v>
      </c>
      <c r="G15" s="5">
        <f t="shared" si="2"/>
        <v>100.33333333333331</v>
      </c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4">
        <v>15</v>
      </c>
      <c r="B16" s="4">
        <v>18</v>
      </c>
      <c r="C16" s="4">
        <v>262</v>
      </c>
      <c r="D16" s="5">
        <f t="shared" si="0"/>
        <v>13</v>
      </c>
      <c r="E16" s="5">
        <f t="shared" si="1"/>
        <v>2</v>
      </c>
      <c r="F16" s="5">
        <f t="shared" si="3"/>
        <v>6.5</v>
      </c>
      <c r="G16" s="5">
        <f t="shared" si="2"/>
        <v>92.73684210526315</v>
      </c>
      <c r="O16" s="11"/>
      <c r="P16" s="11"/>
      <c r="Q16" s="11"/>
      <c r="R16" s="11"/>
      <c r="S16" s="11"/>
      <c r="T16" s="11"/>
      <c r="U16" s="11"/>
      <c r="V16" s="11"/>
    </row>
    <row r="17" spans="1:22" ht="14.4" customHeight="1" x14ac:dyDescent="0.3">
      <c r="A17" s="4">
        <v>16</v>
      </c>
      <c r="B17" s="4">
        <v>20</v>
      </c>
      <c r="C17" s="4">
        <v>275</v>
      </c>
      <c r="D17" s="5">
        <f t="shared" si="0"/>
        <v>-64</v>
      </c>
      <c r="E17" s="5">
        <f t="shared" si="1"/>
        <v>-8</v>
      </c>
      <c r="F17" s="5">
        <f t="shared" si="3"/>
        <v>8</v>
      </c>
      <c r="G17" s="5">
        <f t="shared" si="2"/>
        <v>86.929824561403507</v>
      </c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4">
        <v>17</v>
      </c>
      <c r="B18" s="4">
        <v>12</v>
      </c>
      <c r="C18" s="4">
        <v>211</v>
      </c>
      <c r="D18" s="5">
        <f t="shared" si="0"/>
        <v>9</v>
      </c>
      <c r="E18" s="5">
        <f t="shared" si="1"/>
        <v>1</v>
      </c>
      <c r="F18" s="5">
        <f t="shared" si="3"/>
        <v>9</v>
      </c>
      <c r="G18" s="5">
        <f t="shared" si="2"/>
        <v>98.157894736842096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4">
        <v>18</v>
      </c>
      <c r="B19" s="4">
        <v>13</v>
      </c>
      <c r="C19" s="4">
        <v>220</v>
      </c>
      <c r="D19" s="5">
        <f t="shared" si="0"/>
        <v>-2</v>
      </c>
      <c r="E19" s="5">
        <f t="shared" si="1"/>
        <v>-1</v>
      </c>
      <c r="F19" s="5">
        <f t="shared" si="3"/>
        <v>2</v>
      </c>
      <c r="G19" s="5">
        <f t="shared" si="2"/>
        <v>97.754385964912274</v>
      </c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4">
        <v>19</v>
      </c>
      <c r="B20" s="4">
        <v>12</v>
      </c>
      <c r="C20" s="4">
        <v>218</v>
      </c>
      <c r="D20" s="5">
        <f>C21-C20</f>
        <v>14</v>
      </c>
      <c r="E20" s="5">
        <f>B21-B20</f>
        <v>2</v>
      </c>
      <c r="F20" s="5">
        <f>D20/E20</f>
        <v>7</v>
      </c>
      <c r="G20" s="5">
        <f t="shared" si="2"/>
        <v>105.1578947368421</v>
      </c>
      <c r="J20" s="1" t="s">
        <v>0</v>
      </c>
      <c r="K20" s="9">
        <f>AVERAGE(F2:F20)</f>
        <v>9.4035087719298254</v>
      </c>
      <c r="L20" s="9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4">
        <v>20</v>
      </c>
      <c r="B21" s="4">
        <v>14</v>
      </c>
      <c r="C21" s="4">
        <v>232</v>
      </c>
      <c r="D21" s="6"/>
      <c r="E21" s="6"/>
      <c r="F21" s="6"/>
      <c r="G21" s="5">
        <f t="shared" si="2"/>
        <v>100.35087719298244</v>
      </c>
      <c r="J21" s="1" t="s">
        <v>1</v>
      </c>
      <c r="K21" s="9">
        <f>AVERAGE(G2:G21)</f>
        <v>98.704385964912262</v>
      </c>
      <c r="L21" s="9"/>
      <c r="O21" s="11"/>
      <c r="P21" s="11"/>
      <c r="Q21" s="11"/>
      <c r="R21" s="11"/>
      <c r="S21" s="11"/>
      <c r="T21" s="11"/>
      <c r="U21" s="11"/>
      <c r="V21" s="11"/>
    </row>
    <row r="25" spans="1:22" x14ac:dyDescent="0.3">
      <c r="A25" s="1" t="s">
        <v>18</v>
      </c>
      <c r="B25" s="2" t="s">
        <v>16</v>
      </c>
      <c r="C25" s="2" t="s">
        <v>17</v>
      </c>
      <c r="D25" s="1" t="s">
        <v>23</v>
      </c>
      <c r="E25" s="1" t="s">
        <v>24</v>
      </c>
      <c r="F25" s="1" t="s">
        <v>25</v>
      </c>
      <c r="G25" s="1" t="s">
        <v>26</v>
      </c>
      <c r="H25" s="1" t="s">
        <v>27</v>
      </c>
      <c r="I25" s="1" t="s">
        <v>28</v>
      </c>
      <c r="J25" s="1" t="s">
        <v>29</v>
      </c>
      <c r="K25" s="1" t="s">
        <v>30</v>
      </c>
      <c r="L25" s="1" t="s">
        <v>31</v>
      </c>
      <c r="Q25"/>
    </row>
    <row r="26" spans="1:22" x14ac:dyDescent="0.3">
      <c r="A26" s="4">
        <v>1</v>
      </c>
      <c r="B26" s="4">
        <v>14</v>
      </c>
      <c r="C26" s="4">
        <v>222</v>
      </c>
      <c r="D26" s="5">
        <f>B26^2</f>
        <v>196</v>
      </c>
      <c r="E26" s="5">
        <f>B26-$B$47</f>
        <v>-1.8499999999999996</v>
      </c>
      <c r="F26" s="5">
        <f>C26-$C$47</f>
        <v>-25.75</v>
      </c>
      <c r="G26" s="5">
        <f t="shared" ref="G26:G45" si="4">E26^2</f>
        <v>3.4224999999999985</v>
      </c>
      <c r="H26" s="5">
        <f t="shared" ref="H26:H45" si="5">F26^2</f>
        <v>663.0625</v>
      </c>
      <c r="I26" s="5">
        <f>E26*F26</f>
        <v>47.637499999999989</v>
      </c>
      <c r="J26" s="5">
        <f t="shared" ref="J26:J45" si="6">$O$47+$O$46*B26</f>
        <v>232.80453131941363</v>
      </c>
      <c r="K26" s="5">
        <f t="shared" ref="K26:K45" si="7">C26-J26</f>
        <v>-10.804531319413627</v>
      </c>
      <c r="L26" s="5">
        <f>K26^2</f>
        <v>116.73789703218998</v>
      </c>
      <c r="Q26"/>
    </row>
    <row r="27" spans="1:22" x14ac:dyDescent="0.3">
      <c r="A27" s="4">
        <v>2</v>
      </c>
      <c r="B27" s="4">
        <v>16</v>
      </c>
      <c r="C27" s="4">
        <v>241</v>
      </c>
      <c r="D27" s="5">
        <f t="shared" ref="D27:D45" si="8">B27^2</f>
        <v>256</v>
      </c>
      <c r="E27" s="5">
        <f t="shared" ref="E27:E45" si="9">B27-$B$47</f>
        <v>0.15000000000000036</v>
      </c>
      <c r="F27" s="5">
        <f t="shared" ref="F27:F45" si="10">C27-$C$47</f>
        <v>-6.75</v>
      </c>
      <c r="G27" s="5">
        <f t="shared" si="4"/>
        <v>2.2500000000000107E-2</v>
      </c>
      <c r="H27" s="5">
        <f t="shared" si="5"/>
        <v>45.5625</v>
      </c>
      <c r="I27" s="5">
        <f t="shared" ref="I27:I45" si="11">E27*F27</f>
        <v>-1.0125000000000024</v>
      </c>
      <c r="J27" s="5">
        <f t="shared" si="6"/>
        <v>248.9617947578854</v>
      </c>
      <c r="K27" s="5">
        <f t="shared" si="7"/>
        <v>-7.9617947578854</v>
      </c>
      <c r="L27" s="5">
        <f t="shared" ref="L27:L45" si="12">K27^2</f>
        <v>63.390175766691435</v>
      </c>
      <c r="Q27"/>
    </row>
    <row r="28" spans="1:22" x14ac:dyDescent="0.3">
      <c r="A28" s="4">
        <v>3</v>
      </c>
      <c r="B28" s="4">
        <v>17</v>
      </c>
      <c r="C28" s="4">
        <v>243</v>
      </c>
      <c r="D28" s="5">
        <f t="shared" si="8"/>
        <v>289</v>
      </c>
      <c r="E28" s="5">
        <f t="shared" si="9"/>
        <v>1.1500000000000004</v>
      </c>
      <c r="F28" s="5">
        <f t="shared" si="10"/>
        <v>-4.75</v>
      </c>
      <c r="G28" s="5">
        <f t="shared" si="4"/>
        <v>1.3225000000000009</v>
      </c>
      <c r="H28" s="5">
        <f t="shared" si="5"/>
        <v>22.5625</v>
      </c>
      <c r="I28" s="5">
        <f t="shared" si="11"/>
        <v>-5.4625000000000021</v>
      </c>
      <c r="J28" s="5">
        <f t="shared" si="6"/>
        <v>257.04042647712129</v>
      </c>
      <c r="K28" s="5">
        <f t="shared" si="7"/>
        <v>-14.040426477121287</v>
      </c>
      <c r="L28" s="5">
        <f t="shared" si="12"/>
        <v>197.13357565944847</v>
      </c>
      <c r="Q28"/>
    </row>
    <row r="29" spans="1:22" x14ac:dyDescent="0.3">
      <c r="A29" s="4">
        <v>4</v>
      </c>
      <c r="B29" s="4">
        <v>19</v>
      </c>
      <c r="C29" s="4">
        <v>285</v>
      </c>
      <c r="D29" s="5">
        <f t="shared" si="8"/>
        <v>361</v>
      </c>
      <c r="E29" s="5">
        <f t="shared" si="9"/>
        <v>3.1500000000000004</v>
      </c>
      <c r="F29" s="5">
        <f t="shared" si="10"/>
        <v>37.25</v>
      </c>
      <c r="G29" s="5">
        <f t="shared" si="4"/>
        <v>9.922500000000003</v>
      </c>
      <c r="H29" s="5">
        <f t="shared" si="5"/>
        <v>1387.5625</v>
      </c>
      <c r="I29" s="5">
        <f t="shared" si="11"/>
        <v>117.33750000000002</v>
      </c>
      <c r="J29" s="5">
        <f t="shared" si="6"/>
        <v>273.19768991559306</v>
      </c>
      <c r="K29" s="5">
        <f t="shared" si="7"/>
        <v>11.80231008440694</v>
      </c>
      <c r="L29" s="5">
        <f t="shared" si="12"/>
        <v>139.29452332849377</v>
      </c>
      <c r="Q29"/>
    </row>
    <row r="30" spans="1:22" x14ac:dyDescent="0.3">
      <c r="A30" s="4">
        <v>5</v>
      </c>
      <c r="B30" s="4">
        <v>18</v>
      </c>
      <c r="C30" s="4">
        <v>253</v>
      </c>
      <c r="D30" s="5">
        <f t="shared" si="8"/>
        <v>324</v>
      </c>
      <c r="E30" s="5">
        <f t="shared" si="9"/>
        <v>2.1500000000000004</v>
      </c>
      <c r="F30" s="5">
        <f t="shared" si="10"/>
        <v>5.25</v>
      </c>
      <c r="G30" s="5">
        <f t="shared" si="4"/>
        <v>4.6225000000000014</v>
      </c>
      <c r="H30" s="5">
        <f t="shared" si="5"/>
        <v>27.5625</v>
      </c>
      <c r="I30" s="5">
        <f t="shared" si="11"/>
        <v>11.287500000000001</v>
      </c>
      <c r="J30" s="5">
        <f t="shared" si="6"/>
        <v>265.11905819635717</v>
      </c>
      <c r="K30" s="5">
        <f t="shared" si="7"/>
        <v>-12.119058196357173</v>
      </c>
      <c r="L30" s="5">
        <f t="shared" si="12"/>
        <v>146.87157156669198</v>
      </c>
      <c r="Q30"/>
    </row>
    <row r="31" spans="1:22" x14ac:dyDescent="0.3">
      <c r="A31" s="4">
        <v>6</v>
      </c>
      <c r="B31" s="4">
        <v>15</v>
      </c>
      <c r="C31" s="4">
        <v>247</v>
      </c>
      <c r="D31" s="5">
        <f t="shared" si="8"/>
        <v>225</v>
      </c>
      <c r="E31" s="5">
        <f t="shared" si="9"/>
        <v>-0.84999999999999964</v>
      </c>
      <c r="F31" s="5">
        <f t="shared" si="10"/>
        <v>-0.75</v>
      </c>
      <c r="G31" s="5">
        <f t="shared" si="4"/>
        <v>0.72249999999999936</v>
      </c>
      <c r="H31" s="5">
        <f t="shared" si="5"/>
        <v>0.5625</v>
      </c>
      <c r="I31" s="5">
        <f t="shared" si="11"/>
        <v>0.63749999999999973</v>
      </c>
      <c r="J31" s="5">
        <f t="shared" si="6"/>
        <v>240.88316303864951</v>
      </c>
      <c r="K31" s="5">
        <f t="shared" si="7"/>
        <v>6.1168369613504865</v>
      </c>
      <c r="L31" s="5">
        <f t="shared" si="12"/>
        <v>37.415694411743452</v>
      </c>
      <c r="Q31"/>
    </row>
    <row r="32" spans="1:22" x14ac:dyDescent="0.3">
      <c r="A32" s="4">
        <v>7</v>
      </c>
      <c r="B32" s="4">
        <v>14</v>
      </c>
      <c r="C32" s="4">
        <v>246</v>
      </c>
      <c r="D32" s="5">
        <f t="shared" si="8"/>
        <v>196</v>
      </c>
      <c r="E32" s="5">
        <f t="shared" si="9"/>
        <v>-1.8499999999999996</v>
      </c>
      <c r="F32" s="5">
        <f t="shared" si="10"/>
        <v>-1.75</v>
      </c>
      <c r="G32" s="5">
        <f t="shared" si="4"/>
        <v>3.4224999999999985</v>
      </c>
      <c r="H32" s="5">
        <f t="shared" si="5"/>
        <v>3.0625</v>
      </c>
      <c r="I32" s="5">
        <f t="shared" si="11"/>
        <v>3.2374999999999994</v>
      </c>
      <c r="J32" s="5">
        <f t="shared" si="6"/>
        <v>232.80453131941363</v>
      </c>
      <c r="K32" s="5">
        <f t="shared" si="7"/>
        <v>13.195468680586373</v>
      </c>
      <c r="L32" s="5">
        <f t="shared" si="12"/>
        <v>174.12039370033588</v>
      </c>
      <c r="Q32"/>
    </row>
    <row r="33" spans="1:17" x14ac:dyDescent="0.3">
      <c r="A33" s="4">
        <v>8</v>
      </c>
      <c r="B33" s="4">
        <v>18</v>
      </c>
      <c r="C33" s="4">
        <v>276</v>
      </c>
      <c r="D33" s="5">
        <f t="shared" si="8"/>
        <v>324</v>
      </c>
      <c r="E33" s="5">
        <f t="shared" si="9"/>
        <v>2.1500000000000004</v>
      </c>
      <c r="F33" s="5">
        <f t="shared" si="10"/>
        <v>28.25</v>
      </c>
      <c r="G33" s="5">
        <f t="shared" si="4"/>
        <v>4.6225000000000014</v>
      </c>
      <c r="H33" s="5">
        <f t="shared" si="5"/>
        <v>798.0625</v>
      </c>
      <c r="I33" s="5">
        <f t="shared" si="11"/>
        <v>60.737500000000011</v>
      </c>
      <c r="J33" s="5">
        <f t="shared" si="6"/>
        <v>265.11905819635717</v>
      </c>
      <c r="K33" s="5">
        <f t="shared" si="7"/>
        <v>10.880941803642827</v>
      </c>
      <c r="L33" s="5">
        <f t="shared" si="12"/>
        <v>118.39489453426202</v>
      </c>
      <c r="Q33"/>
    </row>
    <row r="34" spans="1:17" x14ac:dyDescent="0.3">
      <c r="A34" s="4">
        <v>9</v>
      </c>
      <c r="B34" s="4">
        <v>17</v>
      </c>
      <c r="C34" s="4">
        <v>261</v>
      </c>
      <c r="D34" s="5">
        <f t="shared" si="8"/>
        <v>289</v>
      </c>
      <c r="E34" s="5">
        <f t="shared" si="9"/>
        <v>1.1500000000000004</v>
      </c>
      <c r="F34" s="5">
        <f t="shared" si="10"/>
        <v>13.25</v>
      </c>
      <c r="G34" s="5">
        <f t="shared" si="4"/>
        <v>1.3225000000000009</v>
      </c>
      <c r="H34" s="5">
        <f t="shared" si="5"/>
        <v>175.5625</v>
      </c>
      <c r="I34" s="5">
        <f t="shared" si="11"/>
        <v>15.237500000000004</v>
      </c>
      <c r="J34" s="5">
        <f t="shared" si="6"/>
        <v>257.04042647712129</v>
      </c>
      <c r="K34" s="5">
        <f t="shared" si="7"/>
        <v>3.9595735228787134</v>
      </c>
      <c r="L34" s="5">
        <f t="shared" si="12"/>
        <v>15.678222483082145</v>
      </c>
      <c r="Q34"/>
    </row>
    <row r="35" spans="1:17" x14ac:dyDescent="0.3">
      <c r="A35" s="4">
        <v>10</v>
      </c>
      <c r="B35" s="4">
        <v>15</v>
      </c>
      <c r="C35" s="4">
        <v>254</v>
      </c>
      <c r="D35" s="5">
        <f t="shared" si="8"/>
        <v>225</v>
      </c>
      <c r="E35" s="5">
        <f t="shared" si="9"/>
        <v>-0.84999999999999964</v>
      </c>
      <c r="F35" s="5">
        <f t="shared" si="10"/>
        <v>6.25</v>
      </c>
      <c r="G35" s="5">
        <f t="shared" si="4"/>
        <v>0.72249999999999936</v>
      </c>
      <c r="H35" s="5">
        <f t="shared" si="5"/>
        <v>39.0625</v>
      </c>
      <c r="I35" s="5">
        <f t="shared" si="11"/>
        <v>-5.3124999999999982</v>
      </c>
      <c r="J35" s="5">
        <f t="shared" si="6"/>
        <v>240.88316303864951</v>
      </c>
      <c r="K35" s="5">
        <f t="shared" si="7"/>
        <v>13.116836961350486</v>
      </c>
      <c r="L35" s="5">
        <f t="shared" si="12"/>
        <v>172.05141187065027</v>
      </c>
      <c r="Q35"/>
    </row>
    <row r="36" spans="1:17" x14ac:dyDescent="0.3">
      <c r="A36" s="4">
        <v>11</v>
      </c>
      <c r="B36" s="4">
        <v>13</v>
      </c>
      <c r="C36" s="4">
        <v>229</v>
      </c>
      <c r="D36" s="5">
        <f t="shared" si="8"/>
        <v>169</v>
      </c>
      <c r="E36" s="5">
        <f t="shared" si="9"/>
        <v>-2.8499999999999996</v>
      </c>
      <c r="F36" s="5">
        <f t="shared" si="10"/>
        <v>-18.75</v>
      </c>
      <c r="G36" s="5">
        <f t="shared" si="4"/>
        <v>8.1224999999999987</v>
      </c>
      <c r="H36" s="5">
        <f t="shared" si="5"/>
        <v>351.5625</v>
      </c>
      <c r="I36" s="5">
        <f t="shared" si="11"/>
        <v>53.437499999999993</v>
      </c>
      <c r="J36" s="5">
        <f t="shared" si="6"/>
        <v>224.72589960017771</v>
      </c>
      <c r="K36" s="5">
        <f t="shared" si="7"/>
        <v>4.274100399822288</v>
      </c>
      <c r="L36" s="5">
        <f t="shared" si="12"/>
        <v>18.267934227761042</v>
      </c>
      <c r="Q36"/>
    </row>
    <row r="37" spans="1:17" x14ac:dyDescent="0.3">
      <c r="A37" s="4">
        <v>12</v>
      </c>
      <c r="B37" s="4">
        <v>16</v>
      </c>
      <c r="C37" s="4">
        <v>249</v>
      </c>
      <c r="D37" s="5">
        <f t="shared" si="8"/>
        <v>256</v>
      </c>
      <c r="E37" s="5">
        <f t="shared" si="9"/>
        <v>0.15000000000000036</v>
      </c>
      <c r="F37" s="5">
        <f t="shared" si="10"/>
        <v>1.25</v>
      </c>
      <c r="G37" s="5">
        <f t="shared" si="4"/>
        <v>2.2500000000000107E-2</v>
      </c>
      <c r="H37" s="5">
        <f t="shared" si="5"/>
        <v>1.5625</v>
      </c>
      <c r="I37" s="5">
        <f t="shared" si="11"/>
        <v>0.18750000000000044</v>
      </c>
      <c r="J37" s="5">
        <f t="shared" si="6"/>
        <v>248.9617947578854</v>
      </c>
      <c r="K37" s="5">
        <f t="shared" si="7"/>
        <v>3.8205242114599969E-2</v>
      </c>
      <c r="L37" s="5">
        <f t="shared" si="12"/>
        <v>1.4596405250352031E-3</v>
      </c>
      <c r="Q37"/>
    </row>
    <row r="38" spans="1:17" x14ac:dyDescent="0.3">
      <c r="A38" s="4">
        <v>13</v>
      </c>
      <c r="B38" s="4">
        <v>17</v>
      </c>
      <c r="C38" s="4">
        <v>252</v>
      </c>
      <c r="D38" s="5">
        <f t="shared" si="8"/>
        <v>289</v>
      </c>
      <c r="E38" s="5">
        <f t="shared" si="9"/>
        <v>1.1500000000000004</v>
      </c>
      <c r="F38" s="5">
        <f t="shared" si="10"/>
        <v>4.25</v>
      </c>
      <c r="G38" s="5">
        <f t="shared" si="4"/>
        <v>1.3225000000000009</v>
      </c>
      <c r="H38" s="5">
        <f t="shared" si="5"/>
        <v>18.0625</v>
      </c>
      <c r="I38" s="5">
        <f t="shared" si="11"/>
        <v>4.8875000000000011</v>
      </c>
      <c r="J38" s="5">
        <f t="shared" si="6"/>
        <v>257.04042647712129</v>
      </c>
      <c r="K38" s="5">
        <f t="shared" si="7"/>
        <v>-5.0404264771212866</v>
      </c>
      <c r="L38" s="5">
        <f t="shared" si="12"/>
        <v>25.405899071265303</v>
      </c>
      <c r="Q38"/>
    </row>
    <row r="39" spans="1:17" x14ac:dyDescent="0.3">
      <c r="A39" s="4">
        <v>14</v>
      </c>
      <c r="B39" s="4">
        <v>19</v>
      </c>
      <c r="C39" s="4">
        <v>279</v>
      </c>
      <c r="D39" s="5">
        <f t="shared" si="8"/>
        <v>361</v>
      </c>
      <c r="E39" s="5">
        <f t="shared" si="9"/>
        <v>3.1500000000000004</v>
      </c>
      <c r="F39" s="5">
        <f t="shared" si="10"/>
        <v>31.25</v>
      </c>
      <c r="G39" s="5">
        <f t="shared" si="4"/>
        <v>9.922500000000003</v>
      </c>
      <c r="H39" s="5">
        <f t="shared" si="5"/>
        <v>976.5625</v>
      </c>
      <c r="I39" s="5">
        <f t="shared" si="11"/>
        <v>98.437500000000014</v>
      </c>
      <c r="J39" s="5">
        <f t="shared" si="6"/>
        <v>273.19768991559306</v>
      </c>
      <c r="K39" s="5">
        <f t="shared" si="7"/>
        <v>5.8023100844069404</v>
      </c>
      <c r="L39" s="5">
        <f t="shared" si="12"/>
        <v>33.666802315610475</v>
      </c>
      <c r="Q39"/>
    </row>
    <row r="40" spans="1:17" x14ac:dyDescent="0.3">
      <c r="A40" s="4">
        <v>15</v>
      </c>
      <c r="B40" s="4">
        <v>18</v>
      </c>
      <c r="C40" s="4">
        <v>262</v>
      </c>
      <c r="D40" s="5">
        <f t="shared" si="8"/>
        <v>324</v>
      </c>
      <c r="E40" s="5">
        <f t="shared" si="9"/>
        <v>2.1500000000000004</v>
      </c>
      <c r="F40" s="5">
        <f t="shared" si="10"/>
        <v>14.25</v>
      </c>
      <c r="G40" s="5">
        <f t="shared" si="4"/>
        <v>4.6225000000000014</v>
      </c>
      <c r="H40" s="5">
        <f t="shared" si="5"/>
        <v>203.0625</v>
      </c>
      <c r="I40" s="5">
        <f t="shared" si="11"/>
        <v>30.637500000000006</v>
      </c>
      <c r="J40" s="5">
        <f t="shared" si="6"/>
        <v>265.11905819635717</v>
      </c>
      <c r="K40" s="5">
        <f t="shared" si="7"/>
        <v>-3.1190581963571731</v>
      </c>
      <c r="L40" s="5">
        <f t="shared" si="12"/>
        <v>9.728524032262861</v>
      </c>
      <c r="Q40"/>
    </row>
    <row r="41" spans="1:17" x14ac:dyDescent="0.3">
      <c r="A41" s="4">
        <v>16</v>
      </c>
      <c r="B41" s="4">
        <v>20</v>
      </c>
      <c r="C41" s="4">
        <v>275</v>
      </c>
      <c r="D41" s="5">
        <f t="shared" si="8"/>
        <v>400</v>
      </c>
      <c r="E41" s="5">
        <f t="shared" si="9"/>
        <v>4.1500000000000004</v>
      </c>
      <c r="F41" s="5">
        <f t="shared" si="10"/>
        <v>27.25</v>
      </c>
      <c r="G41" s="5">
        <f t="shared" si="4"/>
        <v>17.222500000000004</v>
      </c>
      <c r="H41" s="5">
        <f t="shared" si="5"/>
        <v>742.5625</v>
      </c>
      <c r="I41" s="5">
        <f t="shared" si="11"/>
        <v>113.08750000000001</v>
      </c>
      <c r="J41" s="5">
        <f t="shared" si="6"/>
        <v>281.27632163482895</v>
      </c>
      <c r="K41" s="5">
        <f t="shared" si="7"/>
        <v>-6.2763216348289461</v>
      </c>
      <c r="L41" s="5">
        <f t="shared" si="12"/>
        <v>39.392213263821894</v>
      </c>
      <c r="Q41"/>
    </row>
    <row r="42" spans="1:17" x14ac:dyDescent="0.3">
      <c r="A42" s="4">
        <v>17</v>
      </c>
      <c r="B42" s="4">
        <v>12</v>
      </c>
      <c r="C42" s="4">
        <v>211</v>
      </c>
      <c r="D42" s="5">
        <f t="shared" si="8"/>
        <v>144</v>
      </c>
      <c r="E42" s="5">
        <f t="shared" si="9"/>
        <v>-3.8499999999999996</v>
      </c>
      <c r="F42" s="5">
        <f t="shared" si="10"/>
        <v>-36.75</v>
      </c>
      <c r="G42" s="5">
        <f t="shared" si="4"/>
        <v>14.822499999999998</v>
      </c>
      <c r="H42" s="5">
        <f t="shared" si="5"/>
        <v>1350.5625</v>
      </c>
      <c r="I42" s="5">
        <f t="shared" si="11"/>
        <v>141.48749999999998</v>
      </c>
      <c r="J42" s="5">
        <f t="shared" si="6"/>
        <v>216.64726788094183</v>
      </c>
      <c r="K42" s="5">
        <f t="shared" si="7"/>
        <v>-5.6472678809418255</v>
      </c>
      <c r="L42" s="5">
        <f t="shared" si="12"/>
        <v>31.891634519117176</v>
      </c>
      <c r="Q42"/>
    </row>
    <row r="43" spans="1:17" x14ac:dyDescent="0.3">
      <c r="A43" s="4">
        <v>18</v>
      </c>
      <c r="B43" s="4">
        <v>13</v>
      </c>
      <c r="C43" s="4">
        <v>220</v>
      </c>
      <c r="D43" s="5">
        <f t="shared" si="8"/>
        <v>169</v>
      </c>
      <c r="E43" s="5">
        <f t="shared" si="9"/>
        <v>-2.8499999999999996</v>
      </c>
      <c r="F43" s="5">
        <f t="shared" si="10"/>
        <v>-27.75</v>
      </c>
      <c r="G43" s="5">
        <f t="shared" si="4"/>
        <v>8.1224999999999987</v>
      </c>
      <c r="H43" s="5">
        <f t="shared" si="5"/>
        <v>770.0625</v>
      </c>
      <c r="I43" s="5">
        <f t="shared" si="11"/>
        <v>79.087499999999991</v>
      </c>
      <c r="J43" s="5">
        <f t="shared" si="6"/>
        <v>224.72589960017771</v>
      </c>
      <c r="K43" s="5">
        <f t="shared" si="7"/>
        <v>-4.725899600177712</v>
      </c>
      <c r="L43" s="5">
        <f t="shared" si="12"/>
        <v>22.334127030959859</v>
      </c>
      <c r="Q43"/>
    </row>
    <row r="44" spans="1:17" x14ac:dyDescent="0.3">
      <c r="A44" s="4">
        <v>19</v>
      </c>
      <c r="B44" s="4">
        <v>12</v>
      </c>
      <c r="C44" s="4">
        <v>218</v>
      </c>
      <c r="D44" s="5">
        <f t="shared" si="8"/>
        <v>144</v>
      </c>
      <c r="E44" s="5">
        <f t="shared" si="9"/>
        <v>-3.8499999999999996</v>
      </c>
      <c r="F44" s="5">
        <f t="shared" si="10"/>
        <v>-29.75</v>
      </c>
      <c r="G44" s="5">
        <f t="shared" si="4"/>
        <v>14.822499999999998</v>
      </c>
      <c r="H44" s="5">
        <f t="shared" si="5"/>
        <v>885.0625</v>
      </c>
      <c r="I44" s="5">
        <f t="shared" si="11"/>
        <v>114.53749999999999</v>
      </c>
      <c r="J44" s="5">
        <f t="shared" si="6"/>
        <v>216.64726788094183</v>
      </c>
      <c r="K44" s="5">
        <f t="shared" si="7"/>
        <v>1.3527321190581745</v>
      </c>
      <c r="L44" s="5">
        <f t="shared" si="12"/>
        <v>1.8298841859316191</v>
      </c>
      <c r="Q44"/>
    </row>
    <row r="45" spans="1:17" x14ac:dyDescent="0.3">
      <c r="A45" s="4">
        <v>20</v>
      </c>
      <c r="B45" s="4">
        <v>14</v>
      </c>
      <c r="C45" s="4">
        <v>232</v>
      </c>
      <c r="D45" s="5">
        <f t="shared" si="8"/>
        <v>196</v>
      </c>
      <c r="E45" s="5">
        <f t="shared" si="9"/>
        <v>-1.8499999999999996</v>
      </c>
      <c r="F45" s="5">
        <f t="shared" si="10"/>
        <v>-15.75</v>
      </c>
      <c r="G45" s="5">
        <f t="shared" si="4"/>
        <v>3.4224999999999985</v>
      </c>
      <c r="H45" s="5">
        <f t="shared" si="5"/>
        <v>248.0625</v>
      </c>
      <c r="I45" s="5">
        <f t="shared" si="11"/>
        <v>29.137499999999996</v>
      </c>
      <c r="J45" s="5">
        <f t="shared" si="6"/>
        <v>232.80453131941363</v>
      </c>
      <c r="K45" s="5">
        <f t="shared" si="7"/>
        <v>-0.80453131941362699</v>
      </c>
      <c r="L45" s="5">
        <f t="shared" si="12"/>
        <v>0.6472706439174315</v>
      </c>
      <c r="Q45"/>
    </row>
    <row r="46" spans="1:17" x14ac:dyDescent="0.3">
      <c r="A46" s="1" t="s">
        <v>14</v>
      </c>
      <c r="B46" s="7">
        <f>SUM(B$26:B$45)</f>
        <v>317</v>
      </c>
      <c r="C46" s="7">
        <f t="shared" ref="C46:I46" si="13">SUM(C$26:C$45)</f>
        <v>4955</v>
      </c>
      <c r="D46" s="7">
        <f t="shared" si="13"/>
        <v>5137</v>
      </c>
      <c r="E46" s="7">
        <f t="shared" si="13"/>
        <v>7.1054273576010019E-15</v>
      </c>
      <c r="F46" s="7">
        <f t="shared" si="13"/>
        <v>0</v>
      </c>
      <c r="G46" s="7">
        <f t="shared" si="13"/>
        <v>112.55</v>
      </c>
      <c r="H46" s="7">
        <f t="shared" si="13"/>
        <v>8709.75</v>
      </c>
      <c r="I46" s="7">
        <f t="shared" si="13"/>
        <v>909.25</v>
      </c>
      <c r="J46" s="7">
        <f>SUM(J$26:J$45)</f>
        <v>4954.9999999999991</v>
      </c>
      <c r="K46" s="7">
        <f>SUM(K$26:K$45)</f>
        <v>-2.2737367544323206E-13</v>
      </c>
      <c r="L46" s="7">
        <f>SUM(L$26:L$45)</f>
        <v>1364.2541092847623</v>
      </c>
      <c r="N46" s="1" t="s">
        <v>2</v>
      </c>
      <c r="O46" s="5">
        <f>I46/G46</f>
        <v>8.0786317192358954</v>
      </c>
      <c r="Q46"/>
    </row>
    <row r="47" spans="1:17" x14ac:dyDescent="0.3">
      <c r="A47" s="1" t="s">
        <v>15</v>
      </c>
      <c r="B47" s="7">
        <f>AVERAGE(B$26:B$45)</f>
        <v>15.85</v>
      </c>
      <c r="C47" s="7">
        <f t="shared" ref="C47:I47" si="14">AVERAGE(C$26:C$45)</f>
        <v>247.75</v>
      </c>
      <c r="D47" s="7">
        <f t="shared" si="14"/>
        <v>256.85000000000002</v>
      </c>
      <c r="E47" s="7">
        <f t="shared" si="14"/>
        <v>3.5527136788005011E-16</v>
      </c>
      <c r="F47" s="7">
        <f t="shared" si="14"/>
        <v>0</v>
      </c>
      <c r="G47" s="7">
        <f t="shared" si="14"/>
        <v>5.6274999999999995</v>
      </c>
      <c r="H47" s="7">
        <f t="shared" si="14"/>
        <v>435.48750000000001</v>
      </c>
      <c r="I47" s="7">
        <f t="shared" si="14"/>
        <v>45.462499999999999</v>
      </c>
      <c r="J47" s="7">
        <f>AVERAGE(J$26:J$45)</f>
        <v>247.74999999999994</v>
      </c>
      <c r="K47" s="7">
        <f>AVERAGE(K$26:K$45)</f>
        <v>-1.1368683772161604E-14</v>
      </c>
      <c r="L47" s="7">
        <f>AVERAGE(L$26:L$45)</f>
        <v>68.212705464238113</v>
      </c>
      <c r="N47" s="1" t="s">
        <v>3</v>
      </c>
      <c r="O47" s="5">
        <f>C47-O46*B47</f>
        <v>119.70368725011107</v>
      </c>
      <c r="Q47"/>
    </row>
    <row r="50" spans="1:10" x14ac:dyDescent="0.3">
      <c r="A50" s="10" t="s">
        <v>5</v>
      </c>
      <c r="B50" s="10"/>
      <c r="C50" s="10"/>
      <c r="D50" s="10"/>
      <c r="E50" s="10"/>
      <c r="F50" s="10"/>
      <c r="G50" s="10"/>
      <c r="H50" s="10"/>
      <c r="I50" s="5">
        <f>L46/18</f>
        <v>75.791894960264571</v>
      </c>
    </row>
    <row r="51" spans="1:10" x14ac:dyDescent="0.3">
      <c r="A51" s="10" t="s">
        <v>38</v>
      </c>
      <c r="B51" s="10"/>
      <c r="C51" s="10"/>
      <c r="D51" s="10"/>
      <c r="E51" s="10"/>
      <c r="F51" s="10"/>
      <c r="G51" s="10"/>
      <c r="H51" s="10"/>
      <c r="I51" s="5">
        <f>I50/(20 * (D47- B47^2))</f>
        <v>0.67340644122846927</v>
      </c>
    </row>
    <row r="52" spans="1:10" x14ac:dyDescent="0.3">
      <c r="A52" s="10" t="s">
        <v>39</v>
      </c>
      <c r="B52" s="10"/>
      <c r="C52" s="10"/>
      <c r="D52" s="10"/>
      <c r="E52" s="10"/>
      <c r="F52" s="10"/>
      <c r="G52" s="10"/>
      <c r="H52" s="10"/>
      <c r="I52" s="5">
        <f>I51*D47</f>
        <v>172.96444442953234</v>
      </c>
    </row>
    <row r="54" spans="1:10" x14ac:dyDescent="0.3">
      <c r="A54" s="10" t="s">
        <v>7</v>
      </c>
      <c r="B54" s="10"/>
      <c r="C54" s="10"/>
      <c r="D54" s="10"/>
      <c r="E54" s="10"/>
      <c r="F54" s="10"/>
      <c r="G54" s="10"/>
      <c r="H54" s="10"/>
      <c r="I54" s="5">
        <f>O46/SQRT(I51)</f>
        <v>9.8446249909771915</v>
      </c>
      <c r="J54" s="3">
        <v>9</v>
      </c>
    </row>
    <row r="55" spans="1:10" x14ac:dyDescent="0.3">
      <c r="A55" s="10" t="s">
        <v>8</v>
      </c>
      <c r="B55" s="10"/>
      <c r="C55" s="10"/>
      <c r="D55" s="10"/>
      <c r="E55" s="10"/>
      <c r="F55" s="10"/>
      <c r="G55" s="10"/>
      <c r="H55" s="10"/>
      <c r="I55" s="5">
        <f>O47/SQRT(I52)</f>
        <v>9.1018381830462793</v>
      </c>
      <c r="J55" s="3">
        <v>9</v>
      </c>
    </row>
    <row r="57" spans="1:10" x14ac:dyDescent="0.3">
      <c r="A57" s="1" t="s">
        <v>17</v>
      </c>
      <c r="B57" s="10" t="s">
        <v>6</v>
      </c>
      <c r="C57" s="10"/>
      <c r="D57" s="10"/>
      <c r="E57" s="10"/>
      <c r="F57" s="1" t="s">
        <v>32</v>
      </c>
      <c r="G57" s="1" t="s">
        <v>33</v>
      </c>
      <c r="H57" s="1" t="s">
        <v>34</v>
      </c>
      <c r="I57" s="1" t="s">
        <v>35</v>
      </c>
    </row>
    <row r="58" spans="1:10" x14ac:dyDescent="0.3">
      <c r="A58" s="4">
        <v>0.9</v>
      </c>
      <c r="B58" s="9">
        <f>TINV(1-A58, 18)</f>
        <v>1.7340636066175394</v>
      </c>
      <c r="C58" s="9"/>
      <c r="D58" s="9"/>
      <c r="E58" s="9"/>
      <c r="F58" s="7">
        <f>$O$46-B58*SQRT($I$51)</f>
        <v>6.6556357931917374</v>
      </c>
      <c r="G58" s="7">
        <f>$O$46+B58*SQRT($I$51)</f>
        <v>9.5016276452800525</v>
      </c>
      <c r="H58" s="8">
        <f>$O$47-B58*SQRT($I$52)</f>
        <v>96.897985427704796</v>
      </c>
      <c r="I58" s="8">
        <f>$O$47+B58*SQRT($I$52)</f>
        <v>142.50938907251737</v>
      </c>
    </row>
    <row r="59" spans="1:10" x14ac:dyDescent="0.3">
      <c r="A59" s="4">
        <v>0.95</v>
      </c>
      <c r="B59" s="9">
        <f t="shared" ref="B59:B60" si="15">TINV(1-A59, 18)</f>
        <v>2.1009220402410378</v>
      </c>
      <c r="C59" s="9"/>
      <c r="D59" s="9"/>
      <c r="E59" s="9"/>
      <c r="F59" s="7">
        <f t="shared" ref="F59:F60" si="16">$O$46-B59*SQRT($I$51)</f>
        <v>6.3545868267703352</v>
      </c>
      <c r="G59" s="7">
        <f t="shared" ref="G59:G60" si="17">$O$46+B59*SQRT($I$51)</f>
        <v>9.8026766117014557</v>
      </c>
      <c r="H59" s="8">
        <f t="shared" ref="H59:H60" si="18">$O$47-B59*SQRT($I$52)</f>
        <v>92.07321197860847</v>
      </c>
      <c r="I59" s="8">
        <f t="shared" ref="I59:I60" si="19">$O$47+B59*SQRT($I$52)</f>
        <v>147.33416252161368</v>
      </c>
    </row>
    <row r="60" spans="1:10" x14ac:dyDescent="0.3">
      <c r="A60" s="4">
        <v>0.99</v>
      </c>
      <c r="B60" s="9">
        <f t="shared" si="15"/>
        <v>2.8784404727386073</v>
      </c>
      <c r="C60" s="9"/>
      <c r="D60" s="9"/>
      <c r="E60" s="9"/>
      <c r="F60" s="7">
        <f t="shared" si="16"/>
        <v>5.7165447401675067</v>
      </c>
      <c r="G60" s="7">
        <f t="shared" si="17"/>
        <v>10.440718698304284</v>
      </c>
      <c r="H60" s="8">
        <f t="shared" si="18"/>
        <v>81.847604644889032</v>
      </c>
      <c r="I60" s="8">
        <f t="shared" si="19"/>
        <v>157.55976985533312</v>
      </c>
    </row>
    <row r="62" spans="1:10" ht="14.4" customHeight="1" x14ac:dyDescent="0.3">
      <c r="A62" s="10" t="s">
        <v>9</v>
      </c>
      <c r="B62" s="10"/>
      <c r="C62" s="10"/>
      <c r="D62" s="10"/>
      <c r="E62" s="10"/>
      <c r="F62" s="10"/>
      <c r="G62" s="10"/>
      <c r="H62" s="10"/>
      <c r="I62" s="10"/>
    </row>
    <row r="63" spans="1:10" x14ac:dyDescent="0.3">
      <c r="A63" s="10"/>
      <c r="B63" s="10"/>
      <c r="C63" s="10"/>
      <c r="D63" s="10"/>
      <c r="E63" s="10"/>
      <c r="F63" s="10"/>
      <c r="G63" s="10"/>
      <c r="H63" s="10"/>
      <c r="I63" s="10"/>
    </row>
    <row r="64" spans="1:10" x14ac:dyDescent="0.3">
      <c r="A64" s="10"/>
      <c r="B64" s="10"/>
      <c r="C64" s="10"/>
      <c r="D64" s="10"/>
      <c r="E64" s="10"/>
      <c r="F64" s="10"/>
      <c r="G64" s="10"/>
      <c r="H64" s="10"/>
      <c r="I64" s="10"/>
    </row>
    <row r="66" spans="1:9" x14ac:dyDescent="0.3">
      <c r="A66" s="10" t="s">
        <v>10</v>
      </c>
      <c r="B66" s="10"/>
      <c r="C66" s="10"/>
      <c r="D66" s="10"/>
      <c r="E66" s="10"/>
      <c r="F66" s="10"/>
      <c r="G66" s="10"/>
      <c r="H66" s="10"/>
      <c r="I66" s="5">
        <f>1-(L46/H46)</f>
        <v>0.84336472237610005</v>
      </c>
    </row>
    <row r="68" spans="1:9" ht="14.4" customHeight="1" x14ac:dyDescent="0.3">
      <c r="A68" s="10" t="s">
        <v>11</v>
      </c>
      <c r="B68" s="10"/>
      <c r="C68" s="10"/>
      <c r="D68" s="10"/>
      <c r="E68" s="10"/>
      <c r="F68" s="10"/>
      <c r="G68" s="10"/>
      <c r="H68" s="10"/>
      <c r="I68" s="10"/>
    </row>
    <row r="69" spans="1:9" x14ac:dyDescent="0.3">
      <c r="A69" s="10"/>
      <c r="B69" s="10"/>
      <c r="C69" s="10"/>
      <c r="D69" s="10"/>
      <c r="E69" s="10"/>
      <c r="F69" s="10"/>
      <c r="G69" s="10"/>
      <c r="H69" s="10"/>
      <c r="I69" s="10"/>
    </row>
    <row r="70" spans="1:9" x14ac:dyDescent="0.3">
      <c r="A70" s="10"/>
      <c r="B70" s="10"/>
      <c r="C70" s="10"/>
      <c r="D70" s="10"/>
      <c r="E70" s="10"/>
      <c r="F70" s="10"/>
      <c r="G70" s="10"/>
      <c r="H70" s="10"/>
      <c r="I70" s="10"/>
    </row>
    <row r="71" spans="1:9" x14ac:dyDescent="0.3">
      <c r="A71" s="10"/>
      <c r="B71" s="10"/>
      <c r="C71" s="10"/>
      <c r="D71" s="10"/>
      <c r="E71" s="10"/>
      <c r="F71" s="10"/>
      <c r="G71" s="10"/>
      <c r="H71" s="10"/>
      <c r="I71" s="10"/>
    </row>
    <row r="72" spans="1:9" x14ac:dyDescent="0.3">
      <c r="A72" s="10"/>
      <c r="B72" s="10"/>
      <c r="C72" s="10"/>
      <c r="D72" s="10"/>
      <c r="E72" s="10"/>
      <c r="F72" s="10"/>
      <c r="G72" s="10"/>
      <c r="H72" s="10"/>
      <c r="I72" s="10"/>
    </row>
    <row r="75" spans="1:9" x14ac:dyDescent="0.3">
      <c r="A75" s="1" t="s">
        <v>17</v>
      </c>
      <c r="B75" s="10" t="s">
        <v>12</v>
      </c>
      <c r="C75" s="10"/>
      <c r="D75" s="10"/>
      <c r="E75" s="10"/>
    </row>
    <row r="76" spans="1:9" x14ac:dyDescent="0.3">
      <c r="A76" s="4">
        <v>0.9</v>
      </c>
      <c r="B76" s="9">
        <f>FINV(1-A76, 2, 18)</f>
        <v>2.6239469851339554</v>
      </c>
      <c r="C76" s="9"/>
      <c r="D76" s="9"/>
      <c r="E76" s="9"/>
    </row>
    <row r="77" spans="1:9" x14ac:dyDescent="0.3">
      <c r="A77" s="4">
        <v>0.95</v>
      </c>
      <c r="B77" s="9">
        <f t="shared" ref="B77:B78" si="20">FINV(1-A77, 2, 18)</f>
        <v>3.5545571456617857</v>
      </c>
      <c r="C77" s="9"/>
      <c r="D77" s="9"/>
      <c r="E77" s="9"/>
    </row>
    <row r="78" spans="1:9" x14ac:dyDescent="0.3">
      <c r="A78" s="4">
        <v>0.99</v>
      </c>
      <c r="B78" s="9">
        <f t="shared" si="20"/>
        <v>6.0129048348005281</v>
      </c>
      <c r="C78" s="9"/>
      <c r="D78" s="9"/>
      <c r="E78" s="9"/>
    </row>
    <row r="80" spans="1:9" x14ac:dyDescent="0.3">
      <c r="A80" s="10" t="s">
        <v>13</v>
      </c>
      <c r="B80" s="10"/>
      <c r="C80" s="10"/>
      <c r="D80" s="10"/>
      <c r="E80" s="10"/>
      <c r="F80" s="10"/>
      <c r="G80" s="10"/>
      <c r="H80" s="10"/>
      <c r="I80" s="5">
        <f>(I66/(1-I66))*18</f>
        <v>96.916641212972181</v>
      </c>
    </row>
    <row r="82" spans="1:8" x14ac:dyDescent="0.3">
      <c r="A82" s="2" t="s">
        <v>16</v>
      </c>
      <c r="B82" s="2" t="s">
        <v>17</v>
      </c>
      <c r="C82" s="1" t="s">
        <v>36</v>
      </c>
      <c r="D82" s="1" t="s">
        <v>37</v>
      </c>
      <c r="E82" s="1" t="s">
        <v>36</v>
      </c>
      <c r="F82" s="1" t="s">
        <v>37</v>
      </c>
      <c r="G82" s="1" t="s">
        <v>36</v>
      </c>
      <c r="H82" s="1" t="s">
        <v>37</v>
      </c>
    </row>
    <row r="83" spans="1:8" x14ac:dyDescent="0.3">
      <c r="A83" s="4">
        <v>12</v>
      </c>
      <c r="B83" s="7">
        <f t="shared" ref="B83:B91" si="21">$O$47+$O$46*A83</f>
        <v>216.64726788094183</v>
      </c>
      <c r="C83" s="5">
        <f t="shared" ref="C83:C91" si="22">B83-$C$93*SQRT($I$50)*SQRT(1/20+((A83-$B$47)^2/$G$46))</f>
        <v>210.21224177817754</v>
      </c>
      <c r="D83" s="5">
        <f t="shared" ref="D83:D91" si="23">B83+$C$93*SQRT($I$50)*SQRT(1/20+((A83-$B$47)^2/$G$46))</f>
        <v>223.08229398370611</v>
      </c>
      <c r="E83" s="7">
        <f t="shared" ref="E83:E91" si="24">B83-$E$93*SQRT($I$50)*SQRT(1/20+((A83-$B$47)^2/$G$46))</f>
        <v>208.85084788963886</v>
      </c>
      <c r="F83" s="7">
        <f t="shared" ref="F83:F91" si="25">B83+$E$93*SQRT($I$50)*SQRT(1/20+((A83-$B$47)^2/$G$46))</f>
        <v>224.44368787224479</v>
      </c>
      <c r="G83" s="5">
        <f t="shared" ref="G83:G91" si="26">B83-$G$93*SQRT($I$50)*SQRT(1/20+((A83-$B$47)^2/$G$46))</f>
        <v>205.96551462423358</v>
      </c>
      <c r="H83" s="5">
        <f t="shared" ref="H83:H91" si="27">B83+$G$93*SQRT($I$50)*SQRT(1/20+((A83-$B$47)^2/$G$46))</f>
        <v>227.32902113765007</v>
      </c>
    </row>
    <row r="84" spans="1:8" x14ac:dyDescent="0.3">
      <c r="A84" s="4">
        <v>13</v>
      </c>
      <c r="B84" s="7">
        <f t="shared" si="21"/>
        <v>224.72589960017771</v>
      </c>
      <c r="C84" s="5">
        <f t="shared" si="22"/>
        <v>219.4492894832417</v>
      </c>
      <c r="D84" s="5">
        <f t="shared" si="23"/>
        <v>230.00250971711372</v>
      </c>
      <c r="E84" s="7">
        <f t="shared" si="24"/>
        <v>218.33297003858365</v>
      </c>
      <c r="F84" s="7">
        <f t="shared" si="25"/>
        <v>231.11882916177177</v>
      </c>
      <c r="G84" s="5">
        <f t="shared" si="26"/>
        <v>215.96704665990001</v>
      </c>
      <c r="H84" s="5">
        <f t="shared" si="27"/>
        <v>233.48475254045542</v>
      </c>
    </row>
    <row r="85" spans="1:8" x14ac:dyDescent="0.3">
      <c r="A85" s="4">
        <v>14</v>
      </c>
      <c r="B85" s="7">
        <f t="shared" si="21"/>
        <v>232.80453131941363</v>
      </c>
      <c r="C85" s="5">
        <f t="shared" si="22"/>
        <v>228.52370166616632</v>
      </c>
      <c r="D85" s="5">
        <f t="shared" si="23"/>
        <v>237.08536097266094</v>
      </c>
      <c r="E85" s="7">
        <f t="shared" si="24"/>
        <v>227.61804950023298</v>
      </c>
      <c r="F85" s="7">
        <f t="shared" si="25"/>
        <v>237.99101313859427</v>
      </c>
      <c r="G85" s="5">
        <f t="shared" si="26"/>
        <v>225.69861358734028</v>
      </c>
      <c r="H85" s="5">
        <f t="shared" si="27"/>
        <v>239.91044905148698</v>
      </c>
    </row>
    <row r="86" spans="1:8" x14ac:dyDescent="0.3">
      <c r="A86" s="4">
        <v>15</v>
      </c>
      <c r="B86" s="7">
        <f t="shared" si="21"/>
        <v>240.88316303864951</v>
      </c>
      <c r="C86" s="5">
        <f t="shared" si="22"/>
        <v>237.29732624298131</v>
      </c>
      <c r="D86" s="5">
        <f t="shared" si="23"/>
        <v>244.46899983431771</v>
      </c>
      <c r="E86" s="7">
        <f t="shared" si="24"/>
        <v>236.53870674075074</v>
      </c>
      <c r="F86" s="7">
        <f t="shared" si="25"/>
        <v>245.22761933654829</v>
      </c>
      <c r="G86" s="5">
        <f t="shared" si="26"/>
        <v>234.93089132156987</v>
      </c>
      <c r="H86" s="5">
        <f t="shared" si="27"/>
        <v>246.83543475572915</v>
      </c>
    </row>
    <row r="87" spans="1:8" x14ac:dyDescent="0.3">
      <c r="A87" s="4">
        <v>16</v>
      </c>
      <c r="B87" s="7">
        <f t="shared" si="21"/>
        <v>248.9617947578854</v>
      </c>
      <c r="C87" s="5">
        <f t="shared" si="22"/>
        <v>245.57937205495614</v>
      </c>
      <c r="D87" s="5">
        <f t="shared" si="23"/>
        <v>252.34421746081466</v>
      </c>
      <c r="E87" s="7">
        <f t="shared" si="24"/>
        <v>244.8637868307961</v>
      </c>
      <c r="F87" s="7">
        <f t="shared" si="25"/>
        <v>253.0598026849747</v>
      </c>
      <c r="G87" s="5">
        <f t="shared" si="26"/>
        <v>243.3471781043402</v>
      </c>
      <c r="H87" s="5">
        <f t="shared" si="27"/>
        <v>254.5764114114306</v>
      </c>
    </row>
    <row r="88" spans="1:8" x14ac:dyDescent="0.3">
      <c r="A88" s="4">
        <v>17</v>
      </c>
      <c r="B88" s="7">
        <f t="shared" si="21"/>
        <v>257.04042647712129</v>
      </c>
      <c r="C88" s="5">
        <f t="shared" si="22"/>
        <v>253.28900328471937</v>
      </c>
      <c r="D88" s="5">
        <f t="shared" si="23"/>
        <v>260.79184966952323</v>
      </c>
      <c r="E88" s="7">
        <f t="shared" si="24"/>
        <v>252.49535233041098</v>
      </c>
      <c r="F88" s="7">
        <f t="shared" si="25"/>
        <v>261.58550062383159</v>
      </c>
      <c r="G88" s="5">
        <f t="shared" si="26"/>
        <v>250.81329137886325</v>
      </c>
      <c r="H88" s="5">
        <f t="shared" si="27"/>
        <v>263.26756157537932</v>
      </c>
    </row>
    <row r="89" spans="1:8" x14ac:dyDescent="0.3">
      <c r="A89" s="4">
        <v>18</v>
      </c>
      <c r="B89" s="7">
        <f t="shared" si="21"/>
        <v>265.11905819635717</v>
      </c>
      <c r="C89" s="5">
        <f t="shared" si="22"/>
        <v>260.56324834444638</v>
      </c>
      <c r="D89" s="5">
        <f t="shared" si="23"/>
        <v>269.67486804826797</v>
      </c>
      <c r="E89" s="7">
        <f t="shared" si="24"/>
        <v>259.59942137767291</v>
      </c>
      <c r="F89" s="7">
        <f t="shared" si="25"/>
        <v>270.63869501504143</v>
      </c>
      <c r="G89" s="5">
        <f t="shared" si="26"/>
        <v>257.55669000305846</v>
      </c>
      <c r="H89" s="5">
        <f t="shared" si="27"/>
        <v>272.68142638965588</v>
      </c>
    </row>
    <row r="90" spans="1:8" x14ac:dyDescent="0.3">
      <c r="A90" s="4">
        <v>19</v>
      </c>
      <c r="B90" s="7">
        <f t="shared" si="21"/>
        <v>273.19768991559306</v>
      </c>
      <c r="C90" s="5">
        <f t="shared" si="22"/>
        <v>267.58632059464117</v>
      </c>
      <c r="D90" s="5">
        <f t="shared" si="23"/>
        <v>278.80905923654495</v>
      </c>
      <c r="E90" s="7">
        <f t="shared" si="24"/>
        <v>266.39917950494214</v>
      </c>
      <c r="F90" s="7">
        <f t="shared" si="25"/>
        <v>279.99620032624398</v>
      </c>
      <c r="G90" s="5">
        <f t="shared" si="26"/>
        <v>263.88315698884662</v>
      </c>
      <c r="H90" s="5">
        <f t="shared" si="27"/>
        <v>282.5122228423395</v>
      </c>
    </row>
    <row r="91" spans="1:8" x14ac:dyDescent="0.3">
      <c r="A91" s="4">
        <v>20</v>
      </c>
      <c r="B91" s="7">
        <f t="shared" si="21"/>
        <v>281.27632163482895</v>
      </c>
      <c r="C91" s="5">
        <f t="shared" si="22"/>
        <v>274.4741629541931</v>
      </c>
      <c r="D91" s="5">
        <f t="shared" si="23"/>
        <v>288.07848031546479</v>
      </c>
      <c r="E91" s="7">
        <f t="shared" si="24"/>
        <v>273.03509851081657</v>
      </c>
      <c r="F91" s="7">
        <f t="shared" si="25"/>
        <v>289.51754475884132</v>
      </c>
      <c r="G91" s="5">
        <f t="shared" si="26"/>
        <v>269.98515055343796</v>
      </c>
      <c r="H91" s="5">
        <f t="shared" si="27"/>
        <v>292.56749271621993</v>
      </c>
    </row>
    <row r="92" spans="1:8" x14ac:dyDescent="0.3">
      <c r="C92" s="12">
        <f>A58</f>
        <v>0.9</v>
      </c>
      <c r="D92" s="12"/>
      <c r="E92" s="13">
        <f>A59</f>
        <v>0.95</v>
      </c>
      <c r="F92" s="13"/>
      <c r="G92" s="12">
        <f>A60</f>
        <v>0.99</v>
      </c>
      <c r="H92" s="12"/>
    </row>
    <row r="93" spans="1:8" x14ac:dyDescent="0.3">
      <c r="C93" s="9">
        <f>B58</f>
        <v>1.7340636066175394</v>
      </c>
      <c r="D93" s="9"/>
      <c r="E93" s="14">
        <f>B59</f>
        <v>2.1009220402410378</v>
      </c>
      <c r="F93" s="14"/>
      <c r="G93" s="9">
        <f>B60</f>
        <v>2.8784404727386073</v>
      </c>
      <c r="H93" s="9"/>
    </row>
  </sheetData>
  <mergeCells count="26">
    <mergeCell ref="C92:D92"/>
    <mergeCell ref="C93:D93"/>
    <mergeCell ref="E92:F92"/>
    <mergeCell ref="E93:F93"/>
    <mergeCell ref="G92:H92"/>
    <mergeCell ref="G93:H93"/>
    <mergeCell ref="A62:I64"/>
    <mergeCell ref="O2:V21"/>
    <mergeCell ref="B60:E60"/>
    <mergeCell ref="B59:E59"/>
    <mergeCell ref="B58:E58"/>
    <mergeCell ref="B57:E57"/>
    <mergeCell ref="A54:H54"/>
    <mergeCell ref="A55:H55"/>
    <mergeCell ref="A50:H50"/>
    <mergeCell ref="A51:H51"/>
    <mergeCell ref="A52:H52"/>
    <mergeCell ref="K20:L20"/>
    <mergeCell ref="K21:L21"/>
    <mergeCell ref="B78:E78"/>
    <mergeCell ref="A80:H80"/>
    <mergeCell ref="A66:H66"/>
    <mergeCell ref="A68:I72"/>
    <mergeCell ref="B75:E75"/>
    <mergeCell ref="B76:E76"/>
    <mergeCell ref="B77:E7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2024-09-26T09:38:11Z</dcterms:created>
  <dcterms:modified xsi:type="dcterms:W3CDTF">2024-10-07T13:32:14Z</dcterms:modified>
</cp:coreProperties>
</file>