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umme\OneDrive\Рабочий стол\"/>
    </mc:Choice>
  </mc:AlternateContent>
  <xr:revisionPtr revIDLastSave="0" documentId="13_ncr:1_{718974C7-326A-4B34-B6F2-E442EB2B0A9C}" xr6:coauthVersionLast="47" xr6:coauthVersionMax="47" xr10:uidLastSave="{00000000-0000-0000-0000-000000000000}"/>
  <bookViews>
    <workbookView xWindow="-108" yWindow="-108" windowWidth="23256" windowHeight="12456" xr2:uid="{83B51C6E-C02C-4FFE-A64E-EC9BF4981436}"/>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2" i="1" l="1"/>
  <c r="K95" i="1" l="1"/>
  <c r="J10" i="1"/>
  <c r="D89" i="1" l="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G50" i="1" l="1"/>
  <c r="G57" i="1"/>
  <c r="G63" i="1"/>
  <c r="G64" i="1"/>
  <c r="G70" i="1"/>
  <c r="G72" i="1"/>
  <c r="G75" i="1"/>
  <c r="G81" i="1"/>
  <c r="G87" i="1"/>
  <c r="G48" i="1"/>
  <c r="F51" i="1"/>
  <c r="H51" i="1" s="1"/>
  <c r="F54" i="1"/>
  <c r="H54" i="1" s="1"/>
  <c r="F58" i="1"/>
  <c r="H58" i="1" s="1"/>
  <c r="F59" i="1"/>
  <c r="H59" i="1" s="1"/>
  <c r="F60" i="1"/>
  <c r="H60" i="1" s="1"/>
  <c r="F64" i="1"/>
  <c r="H64" i="1" s="1"/>
  <c r="F66" i="1"/>
  <c r="H66" i="1" s="1"/>
  <c r="F67" i="1"/>
  <c r="H67" i="1" s="1"/>
  <c r="F70" i="1"/>
  <c r="H70" i="1" s="1"/>
  <c r="F71" i="1"/>
  <c r="H71" i="1" s="1"/>
  <c r="F72" i="1"/>
  <c r="H72" i="1" s="1"/>
  <c r="F75" i="1"/>
  <c r="H75" i="1" s="1"/>
  <c r="F76" i="1"/>
  <c r="H76" i="1" s="1"/>
  <c r="F78" i="1"/>
  <c r="H78" i="1" s="1"/>
  <c r="F80" i="1"/>
  <c r="H80" i="1" s="1"/>
  <c r="F82" i="1"/>
  <c r="H82" i="1" s="1"/>
  <c r="F83" i="1"/>
  <c r="H83" i="1" s="1"/>
  <c r="F86" i="1"/>
  <c r="H86" i="1" s="1"/>
  <c r="F87" i="1"/>
  <c r="H87" i="1" s="1"/>
  <c r="F48" i="1"/>
  <c r="H48" i="1" s="1"/>
  <c r="C89" i="1"/>
  <c r="F53" i="1" s="1"/>
  <c r="H53" i="1" s="1"/>
  <c r="B89" i="1"/>
  <c r="E49" i="1" s="1"/>
  <c r="G49" i="1" s="1"/>
  <c r="C88" i="1"/>
  <c r="B88" i="1"/>
  <c r="E50" i="1"/>
  <c r="E55" i="1"/>
  <c r="G55" i="1" s="1"/>
  <c r="E56" i="1"/>
  <c r="G56" i="1" s="1"/>
  <c r="E57" i="1"/>
  <c r="E58" i="1"/>
  <c r="G58" i="1" s="1"/>
  <c r="E59" i="1"/>
  <c r="G59" i="1" s="1"/>
  <c r="E60" i="1"/>
  <c r="G60" i="1" s="1"/>
  <c r="E61" i="1"/>
  <c r="G61" i="1" s="1"/>
  <c r="E62" i="1"/>
  <c r="G62" i="1" s="1"/>
  <c r="E63" i="1"/>
  <c r="E64" i="1"/>
  <c r="E65" i="1"/>
  <c r="G65" i="1" s="1"/>
  <c r="E66" i="1"/>
  <c r="G66" i="1" s="1"/>
  <c r="E67" i="1"/>
  <c r="G67" i="1" s="1"/>
  <c r="E68" i="1"/>
  <c r="G68" i="1" s="1"/>
  <c r="E69" i="1"/>
  <c r="G69" i="1" s="1"/>
  <c r="E70" i="1"/>
  <c r="E71" i="1"/>
  <c r="G71" i="1" s="1"/>
  <c r="E72" i="1"/>
  <c r="E73" i="1"/>
  <c r="G73" i="1" s="1"/>
  <c r="E74" i="1"/>
  <c r="G74" i="1" s="1"/>
  <c r="E75" i="1"/>
  <c r="E76" i="1"/>
  <c r="G76" i="1" s="1"/>
  <c r="E77" i="1"/>
  <c r="G77" i="1" s="1"/>
  <c r="E78" i="1"/>
  <c r="G78" i="1" s="1"/>
  <c r="E79" i="1"/>
  <c r="G79" i="1" s="1"/>
  <c r="E80" i="1"/>
  <c r="G80" i="1" s="1"/>
  <c r="E81" i="1"/>
  <c r="E82" i="1"/>
  <c r="G82" i="1" s="1"/>
  <c r="E83" i="1"/>
  <c r="G83" i="1" s="1"/>
  <c r="E84" i="1"/>
  <c r="G84" i="1" s="1"/>
  <c r="E85" i="1"/>
  <c r="G85" i="1" s="1"/>
  <c r="E86" i="1"/>
  <c r="G86" i="1" s="1"/>
  <c r="E87" i="1"/>
  <c r="E48"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2"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2" i="1"/>
  <c r="C43" i="1"/>
  <c r="D43" i="1"/>
  <c r="B43" i="1"/>
  <c r="D42" i="1"/>
  <c r="C42" i="1"/>
  <c r="B42" i="1"/>
  <c r="M1" i="1"/>
  <c r="F79" i="1" l="1"/>
  <c r="H79" i="1" s="1"/>
  <c r="F68" i="1"/>
  <c r="H68" i="1" s="1"/>
  <c r="F56" i="1"/>
  <c r="H56" i="1" s="1"/>
  <c r="F52" i="1"/>
  <c r="H52" i="1" s="1"/>
  <c r="E43" i="1"/>
  <c r="G43" i="1"/>
  <c r="F84" i="1"/>
  <c r="H84" i="1" s="1"/>
  <c r="F74" i="1"/>
  <c r="H74" i="1" s="1"/>
  <c r="F62" i="1"/>
  <c r="H62" i="1" s="1"/>
  <c r="F50" i="1"/>
  <c r="H50" i="1" s="1"/>
  <c r="F81" i="1"/>
  <c r="H81" i="1" s="1"/>
  <c r="F73" i="1"/>
  <c r="H73" i="1" s="1"/>
  <c r="F65" i="1"/>
  <c r="H65" i="1" s="1"/>
  <c r="F57" i="1"/>
  <c r="H57" i="1" s="1"/>
  <c r="F49" i="1"/>
  <c r="H49" i="1" s="1"/>
  <c r="F63" i="1"/>
  <c r="H63" i="1" s="1"/>
  <c r="F55" i="1"/>
  <c r="F85" i="1"/>
  <c r="H85" i="1" s="1"/>
  <c r="F77" i="1"/>
  <c r="H77" i="1" s="1"/>
  <c r="F69" i="1"/>
  <c r="H69" i="1" s="1"/>
  <c r="F61" i="1"/>
  <c r="H61" i="1" s="1"/>
  <c r="E54" i="1"/>
  <c r="G54" i="1" s="1"/>
  <c r="E53" i="1"/>
  <c r="E52" i="1"/>
  <c r="G52" i="1" s="1"/>
  <c r="E51" i="1"/>
  <c r="E42" i="1"/>
  <c r="F43" i="1"/>
  <c r="F42" i="1"/>
  <c r="G42" i="1"/>
  <c r="K13" i="1" l="1"/>
  <c r="G51" i="1"/>
  <c r="E89" i="1"/>
  <c r="E88" i="1"/>
  <c r="G53" i="1"/>
  <c r="F89" i="1"/>
  <c r="F88" i="1"/>
  <c r="H55" i="1"/>
  <c r="J11" i="1"/>
  <c r="M13" i="1" l="1"/>
  <c r="I57" i="1" s="1"/>
  <c r="J57" i="1" s="1"/>
  <c r="K57" i="1" s="1"/>
  <c r="G88" i="1"/>
  <c r="G89" i="1"/>
  <c r="H88" i="1"/>
  <c r="H89" i="1"/>
  <c r="I86" i="1" l="1"/>
  <c r="J86" i="1" s="1"/>
  <c r="K86" i="1" s="1"/>
  <c r="I49" i="1"/>
  <c r="J49" i="1" s="1"/>
  <c r="K49" i="1" s="1"/>
  <c r="I50" i="1"/>
  <c r="J50" i="1" s="1"/>
  <c r="K50" i="1" s="1"/>
  <c r="I52" i="1"/>
  <c r="J52" i="1" s="1"/>
  <c r="K52" i="1" s="1"/>
  <c r="I68" i="1"/>
  <c r="J68" i="1" s="1"/>
  <c r="K68" i="1" s="1"/>
  <c r="I78" i="1"/>
  <c r="J78" i="1" s="1"/>
  <c r="K78" i="1" s="1"/>
  <c r="I83" i="1"/>
  <c r="J83" i="1" s="1"/>
  <c r="K83" i="1" s="1"/>
  <c r="I54" i="1"/>
  <c r="J54" i="1" s="1"/>
  <c r="K54" i="1" s="1"/>
  <c r="I79" i="1"/>
  <c r="J79" i="1" s="1"/>
  <c r="K79" i="1" s="1"/>
  <c r="I74" i="1"/>
  <c r="J74" i="1" s="1"/>
  <c r="K74" i="1" s="1"/>
  <c r="I64" i="1"/>
  <c r="J64" i="1" s="1"/>
  <c r="K64" i="1" s="1"/>
  <c r="I55" i="1"/>
  <c r="J55" i="1" s="1"/>
  <c r="K55" i="1" s="1"/>
  <c r="I60" i="1"/>
  <c r="J60" i="1" s="1"/>
  <c r="K60" i="1" s="1"/>
  <c r="I67" i="1"/>
  <c r="J67" i="1" s="1"/>
  <c r="K67" i="1" s="1"/>
  <c r="I59" i="1"/>
  <c r="J59" i="1" s="1"/>
  <c r="K59" i="1" s="1"/>
  <c r="I56" i="1"/>
  <c r="J56" i="1" s="1"/>
  <c r="K56" i="1" s="1"/>
  <c r="I76" i="1"/>
  <c r="J76" i="1" s="1"/>
  <c r="K76" i="1" s="1"/>
  <c r="I48" i="1"/>
  <c r="J48" i="1" s="1"/>
  <c r="K48" i="1" s="1"/>
  <c r="I65" i="1"/>
  <c r="J65" i="1" s="1"/>
  <c r="K65" i="1" s="1"/>
  <c r="I77" i="1"/>
  <c r="J77" i="1" s="1"/>
  <c r="K77" i="1" s="1"/>
  <c r="I73" i="1"/>
  <c r="J73" i="1" s="1"/>
  <c r="K73" i="1" s="1"/>
  <c r="I66" i="1"/>
  <c r="J66" i="1" s="1"/>
  <c r="K66" i="1" s="1"/>
  <c r="I63" i="1"/>
  <c r="J63" i="1" s="1"/>
  <c r="K63" i="1" s="1"/>
  <c r="I51" i="1"/>
  <c r="J51" i="1" s="1"/>
  <c r="K51" i="1" s="1"/>
  <c r="I87" i="1"/>
  <c r="J87" i="1" s="1"/>
  <c r="K87" i="1" s="1"/>
  <c r="I84" i="1"/>
  <c r="J84" i="1" s="1"/>
  <c r="K84" i="1" s="1"/>
  <c r="I70" i="1"/>
  <c r="J70" i="1" s="1"/>
  <c r="K70" i="1" s="1"/>
  <c r="I62" i="1"/>
  <c r="J62" i="1" s="1"/>
  <c r="K62" i="1" s="1"/>
  <c r="I72" i="1"/>
  <c r="J72" i="1" s="1"/>
  <c r="K72" i="1" s="1"/>
  <c r="I53" i="1"/>
  <c r="J53" i="1" s="1"/>
  <c r="K53" i="1" s="1"/>
  <c r="I69" i="1"/>
  <c r="J69" i="1" s="1"/>
  <c r="K69" i="1" s="1"/>
  <c r="I81" i="1"/>
  <c r="J81" i="1" s="1"/>
  <c r="K81" i="1" s="1"/>
  <c r="I75" i="1"/>
  <c r="J75" i="1" s="1"/>
  <c r="K75" i="1" s="1"/>
  <c r="I80" i="1"/>
  <c r="J80" i="1" s="1"/>
  <c r="K80" i="1" s="1"/>
  <c r="I85" i="1"/>
  <c r="J85" i="1" s="1"/>
  <c r="K85" i="1" s="1"/>
  <c r="I82" i="1"/>
  <c r="J82" i="1" s="1"/>
  <c r="K82" i="1" s="1"/>
  <c r="I61" i="1"/>
  <c r="J61" i="1" s="1"/>
  <c r="K61" i="1" s="1"/>
  <c r="I58" i="1"/>
  <c r="J58" i="1" s="1"/>
  <c r="K58" i="1" s="1"/>
  <c r="I71" i="1"/>
  <c r="J71" i="1" s="1"/>
  <c r="K71" i="1" s="1"/>
  <c r="I88" i="1" l="1"/>
  <c r="J88" i="1"/>
  <c r="I89" i="1"/>
  <c r="J89" i="1"/>
  <c r="K89" i="1"/>
  <c r="K88" i="1"/>
  <c r="I98" i="1" l="1"/>
  <c r="I104" i="1" s="1"/>
  <c r="I91" i="1"/>
  <c r="I93" i="1" l="1"/>
  <c r="K96" i="1" s="1"/>
</calcChain>
</file>

<file path=xl/sharedStrings.xml><?xml version="1.0" encoding="utf-8"?>
<sst xmlns="http://schemas.openxmlformats.org/spreadsheetml/2006/main" count="86" uniqueCount="81">
  <si>
    <t>Албания</t>
  </si>
  <si>
    <t>Австрия</t>
  </si>
  <si>
    <t>Беларусь</t>
  </si>
  <si>
    <t>Бельгия</t>
  </si>
  <si>
    <t>Болгария</t>
  </si>
  <si>
    <t>Хорватия</t>
  </si>
  <si>
    <t>Кипр</t>
  </si>
  <si>
    <t>Чешская республика</t>
  </si>
  <si>
    <t>Дания</t>
  </si>
  <si>
    <t>Эстония</t>
  </si>
  <si>
    <t>Финляндия</t>
  </si>
  <si>
    <t>Франция</t>
  </si>
  <si>
    <t>Германия</t>
  </si>
  <si>
    <t>Греция</t>
  </si>
  <si>
    <t>Венгрия</t>
  </si>
  <si>
    <t>Ирландия</t>
  </si>
  <si>
    <t>Италия</t>
  </si>
  <si>
    <t>Косово</t>
  </si>
  <si>
    <t>Латвия</t>
  </si>
  <si>
    <t>Литва</t>
  </si>
  <si>
    <t>Люксембург</t>
  </si>
  <si>
    <t>Македония</t>
  </si>
  <si>
    <t>Мальта</t>
  </si>
  <si>
    <t>Молдова</t>
  </si>
  <si>
    <t>Черногория</t>
  </si>
  <si>
    <t>Нидерланды</t>
  </si>
  <si>
    <t>Норвегия</t>
  </si>
  <si>
    <t>Польша</t>
  </si>
  <si>
    <t>Португалия</t>
  </si>
  <si>
    <t>Румыния</t>
  </si>
  <si>
    <t>Россия</t>
  </si>
  <si>
    <t>Сербии</t>
  </si>
  <si>
    <t>Словакия</t>
  </si>
  <si>
    <t>Словения</t>
  </si>
  <si>
    <t>Испания</t>
  </si>
  <si>
    <t>Швеция</t>
  </si>
  <si>
    <t>Швейцария</t>
  </si>
  <si>
    <t>Турция</t>
  </si>
  <si>
    <t>Украина</t>
  </si>
  <si>
    <t>Великобритания</t>
  </si>
  <si>
    <t>Страна Европы</t>
  </si>
  <si>
    <t>Макс. коэф. частной корреляции</t>
  </si>
  <si>
    <t>X: ВВП, млрд $ 2023</t>
  </si>
  <si>
    <t>T</t>
  </si>
  <si>
    <t>Принять уровень значимости а = 0,05 (т.е. надежность у = 0,95).</t>
  </si>
  <si>
    <t>В качестве уравнения модели регрессии Y на X выберем линейную функцию 
Yx= а0+ а1 x.</t>
  </si>
  <si>
    <t>Сумма</t>
  </si>
  <si>
    <t>Среднее</t>
  </si>
  <si>
    <t>sq X</t>
  </si>
  <si>
    <t>sq Y</t>
  </si>
  <si>
    <t>XY</t>
  </si>
  <si>
    <t>A1</t>
  </si>
  <si>
    <t>A0</t>
  </si>
  <si>
    <t>Y(X) =</t>
  </si>
  <si>
    <t>* X +</t>
  </si>
  <si>
    <t>Y: Военные расходы, млрд $ 2023</t>
  </si>
  <si>
    <t>X-Xcp</t>
  </si>
  <si>
    <t>X</t>
  </si>
  <si>
    <t>Y</t>
  </si>
  <si>
    <t>Y-Ycp</t>
  </si>
  <si>
    <t>sq X-Xcp</t>
  </si>
  <si>
    <t>sq Y-Ycp</t>
  </si>
  <si>
    <t>Y*</t>
  </si>
  <si>
    <t>E</t>
  </si>
  <si>
    <t>sq E</t>
  </si>
  <si>
    <t>&lt;</t>
  </si>
  <si>
    <t>Коэффициент статистически значим</t>
  </si>
  <si>
    <t>Значение критерия Стьюдента для А1 при 0,05 со с.с. 38</t>
  </si>
  <si>
    <t>Значение критерия Стьюдента для А0 при 0,05 со с.с. 38</t>
  </si>
  <si>
    <t>&gt;</t>
  </si>
  <si>
    <t>Коэффициент статистически незначим</t>
  </si>
  <si>
    <t>Коэффициент детерминации sq R</t>
  </si>
  <si>
    <t>Коэффициент А1 показывает, на какую величину изменятся военные расходы государства при увеличении ВВП на одну единицу. 
Свободный член А0 уравнения регрессии определяет прогнозируемое значение военных расходов
при величине ВВП, равной нулю</t>
  </si>
  <si>
    <t>Несмещённая оценка дисперсии случайных переменных, S</t>
  </si>
  <si>
    <t>Стандартная ошибка коэффициента регрессии A1, sq S A1</t>
  </si>
  <si>
    <t>Стандартная ошибка коэффициента регрессии A0, sq S A0</t>
  </si>
  <si>
    <t>F</t>
  </si>
  <si>
    <t>К1 (m)</t>
  </si>
  <si>
    <t>К2 (n)</t>
  </si>
  <si>
    <t>Модель адекватна</t>
  </si>
  <si>
    <t>Так как значение коэффициента детерминации R близкое к единице, то можно сделать вывод о высоком общем качестве построенного уравнения регрессии. На 68% изменение военных расходов зависит от изменения ВВП. 32% — неучтённые факторы.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</si>
</sst>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1"/>
      <color theme="1"/>
      <name val="Calibri"/>
      <family val="2"/>
      <charset val="204"/>
      <scheme val="minor"/>
    </font>
    <font>
      <sz val="8"/>
      <name val="Calibri"/>
      <family val="2"/>
      <charset val="204"/>
      <scheme val="minor"/>
    </font>
    <font>
      <sz val="11"/>
      <color rgb="FF006100"/>
      <name val="Calibri"/>
      <family val="2"/>
      <charset val="204"/>
      <scheme val="minor"/>
    </font>
  </fonts>
  <fills count="8">
    <fill>
      <patternFill patternType="none"/>
    </fill>
    <fill>
      <patternFill patternType="gray125"/>
    </fill>
    <fill>
      <patternFill patternType="solid">
        <fgColor theme="4" tint="0.39997558519241921"/>
        <bgColor indexed="65"/>
      </patternFill>
    </fill>
    <fill>
      <patternFill patternType="solid">
        <fgColor theme="9" tint="0.39997558519241921"/>
        <bgColor indexed="65"/>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rgb="FFC6EFCE"/>
      </patternFill>
    </fill>
  </fills>
  <borders count="1">
    <border>
      <left/>
      <right/>
      <top/>
      <bottom/>
      <diagonal/>
    </border>
  </borders>
  <cellStyleXfs count="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7" borderId="0" applyNumberFormat="0" applyBorder="0" applyAlignment="0" applyProtection="0"/>
  </cellStyleXfs>
  <cellXfs count="11">
    <xf numFmtId="0" fontId="0" fillId="0" borderId="0" xfId="0"/>
    <xf numFmtId="0" fontId="1" fillId="3" borderId="0" xfId="2" applyAlignment="1">
      <alignment horizontal="center" vertical="center" wrapText="1"/>
    </xf>
    <xf numFmtId="0" fontId="0" fillId="2" borderId="0" xfId="1" applyFont="1" applyAlignment="1">
      <alignment horizontal="center" vertical="center" wrapText="1"/>
    </xf>
    <xf numFmtId="0" fontId="0" fillId="0" borderId="0" xfId="0" applyAlignment="1">
      <alignment horizontal="center" vertical="center" wrapText="1"/>
    </xf>
    <xf numFmtId="0" fontId="1" fillId="2" borderId="0" xfId="1" applyAlignment="1">
      <alignment horizontal="center" vertical="center" wrapText="1"/>
    </xf>
    <xf numFmtId="0" fontId="1" fillId="6" borderId="0" xfId="5" applyAlignment="1">
      <alignment horizontal="center" vertical="center" wrapText="1"/>
    </xf>
    <xf numFmtId="0" fontId="1" fillId="5" borderId="0" xfId="4" applyAlignment="1">
      <alignment horizontal="center" vertical="center" wrapText="1"/>
    </xf>
    <xf numFmtId="0" fontId="1" fillId="4" borderId="0" xfId="3" applyAlignment="1">
      <alignment horizontal="center" vertical="center" wrapText="1"/>
    </xf>
    <xf numFmtId="0" fontId="3" fillId="7" borderId="0" xfId="6" applyAlignment="1">
      <alignment horizontal="center" vertical="center" wrapText="1"/>
    </xf>
    <xf numFmtId="0" fontId="1" fillId="2" borderId="0" xfId="1" applyAlignment="1">
      <alignment horizontal="center" vertical="center" wrapText="1"/>
    </xf>
    <xf numFmtId="0" fontId="1" fillId="4" borderId="0" xfId="3" applyAlignment="1">
      <alignment horizontal="center" vertical="center" wrapText="1"/>
    </xf>
  </cellXfs>
  <cellStyles count="7">
    <cellStyle name="40% — акцент4" xfId="4" builtinId="43"/>
    <cellStyle name="60% — акцент1" xfId="1" builtinId="32"/>
    <cellStyle name="60% — акцент2" xfId="3" builtinId="36"/>
    <cellStyle name="60% — акцент4" xfId="5" builtinId="44"/>
    <cellStyle name="60% — акцент6" xfId="2" builtinId="52"/>
    <cellStyle name="Обычный" xfId="0" builtinId="0"/>
    <cellStyle name="Хороший" xfId="6"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372E5-6674-4437-A910-A042FC10E979}">
  <dimension ref="A1:N106"/>
  <sheetViews>
    <sheetView tabSelected="1" topLeftCell="A84" zoomScaleNormal="100" workbookViewId="0">
      <selection activeCell="I104" sqref="I104"/>
    </sheetView>
  </sheetViews>
  <sheetFormatPr defaultColWidth="9.109375" defaultRowHeight="14.4" customHeight="1" x14ac:dyDescent="0.3"/>
  <cols>
    <col min="1" max="1" width="19.5546875" style="3" customWidth="1"/>
    <col min="2" max="2" width="5.77734375" style="3" customWidth="1"/>
    <col min="3" max="3" width="11.88671875" style="3" customWidth="1"/>
    <col min="4" max="4" width="15.6640625" style="3" customWidth="1"/>
    <col min="5" max="5" width="10.109375" style="3" bestFit="1" customWidth="1"/>
    <col min="6" max="8" width="11.44140625" style="3" bestFit="1" customWidth="1"/>
    <col min="9" max="9" width="12.109375" style="3" bestFit="1" customWidth="1"/>
    <col min="10" max="12" width="11.44140625" style="3" bestFit="1" customWidth="1"/>
    <col min="13" max="13" width="12" style="3" customWidth="1"/>
    <col min="14" max="14" width="12" style="3" bestFit="1" customWidth="1"/>
    <col min="15" max="15" width="9.109375" style="3"/>
    <col min="16" max="19" width="7.44140625" style="3" customWidth="1"/>
    <col min="20" max="16384" width="9.109375" style="3"/>
  </cols>
  <sheetData>
    <row r="1" spans="1:13" ht="46.8" customHeight="1" x14ac:dyDescent="0.3">
      <c r="A1" s="2" t="s">
        <v>40</v>
      </c>
      <c r="B1" s="4" t="s">
        <v>43</v>
      </c>
      <c r="C1" s="4" t="s">
        <v>42</v>
      </c>
      <c r="D1" s="2" t="s">
        <v>55</v>
      </c>
      <c r="E1" s="4" t="s">
        <v>48</v>
      </c>
      <c r="F1" s="4" t="s">
        <v>49</v>
      </c>
      <c r="G1" s="4" t="s">
        <v>50</v>
      </c>
      <c r="I1" s="9" t="s">
        <v>41</v>
      </c>
      <c r="J1" s="9"/>
      <c r="K1" s="9"/>
      <c r="L1" s="9"/>
      <c r="M1" s="5">
        <f>CORREL($D$2:$D$41, C2:C41)</f>
        <v>0.82544901162760265</v>
      </c>
    </row>
    <row r="2" spans="1:13" ht="14.4" customHeight="1" x14ac:dyDescent="0.3">
      <c r="A2" s="1" t="s">
        <v>0</v>
      </c>
      <c r="B2" s="1">
        <v>1</v>
      </c>
      <c r="C2" s="1">
        <v>22.98</v>
      </c>
      <c r="D2" s="1">
        <v>0.22900000000000001</v>
      </c>
      <c r="E2" s="6">
        <f t="shared" ref="E2:E41" si="0">C2^2</f>
        <v>528.08040000000005</v>
      </c>
      <c r="F2" s="6">
        <f t="shared" ref="F2:F41" si="1">D2^2</f>
        <v>5.2441000000000002E-2</v>
      </c>
      <c r="G2" s="6">
        <f t="shared" ref="G2:G41" si="2">C2*D2</f>
        <v>5.2624200000000005</v>
      </c>
    </row>
    <row r="3" spans="1:13" ht="14.4" customHeight="1" x14ac:dyDescent="0.3">
      <c r="A3" s="1" t="s">
        <v>1</v>
      </c>
      <c r="B3" s="1">
        <v>2</v>
      </c>
      <c r="C3" s="1">
        <v>510.71</v>
      </c>
      <c r="D3" s="1">
        <v>3.613</v>
      </c>
      <c r="E3" s="6">
        <f t="shared" si="0"/>
        <v>260824.70409999997</v>
      </c>
      <c r="F3" s="6">
        <f t="shared" si="1"/>
        <v>13.053768999999999</v>
      </c>
      <c r="G3" s="6">
        <f t="shared" si="2"/>
        <v>1845.1952299999998</v>
      </c>
      <c r="I3" s="9" t="s">
        <v>44</v>
      </c>
      <c r="J3" s="9"/>
      <c r="K3" s="9"/>
      <c r="L3" s="9"/>
      <c r="M3" s="9"/>
    </row>
    <row r="4" spans="1:13" ht="14.4" customHeight="1" x14ac:dyDescent="0.3">
      <c r="A4" s="1" t="s">
        <v>2</v>
      </c>
      <c r="B4" s="1">
        <v>3</v>
      </c>
      <c r="C4" s="1">
        <v>72.790000000000006</v>
      </c>
      <c r="D4" s="1">
        <v>1.105</v>
      </c>
      <c r="E4" s="6">
        <f t="shared" si="0"/>
        <v>5298.3841000000011</v>
      </c>
      <c r="F4" s="6">
        <f t="shared" si="1"/>
        <v>1.221025</v>
      </c>
      <c r="G4" s="6">
        <f t="shared" si="2"/>
        <v>80.432950000000005</v>
      </c>
      <c r="I4" s="9"/>
      <c r="J4" s="9"/>
      <c r="K4" s="9"/>
      <c r="L4" s="9"/>
      <c r="M4" s="9"/>
    </row>
    <row r="5" spans="1:13" ht="14.4" customHeight="1" x14ac:dyDescent="0.3">
      <c r="A5" s="1" t="s">
        <v>3</v>
      </c>
      <c r="B5" s="1">
        <v>4</v>
      </c>
      <c r="C5" s="1">
        <v>586.05999999999995</v>
      </c>
      <c r="D5" s="1">
        <v>6.89</v>
      </c>
      <c r="E5" s="6">
        <f t="shared" si="0"/>
        <v>343466.32359999995</v>
      </c>
      <c r="F5" s="6">
        <f t="shared" si="1"/>
        <v>47.472099999999998</v>
      </c>
      <c r="G5" s="6">
        <f t="shared" si="2"/>
        <v>4037.9533999999994</v>
      </c>
    </row>
    <row r="6" spans="1:13" ht="14.4" customHeight="1" x14ac:dyDescent="0.3">
      <c r="A6" s="1" t="s">
        <v>4</v>
      </c>
      <c r="B6" s="1">
        <v>5</v>
      </c>
      <c r="C6" s="1">
        <v>90.35</v>
      </c>
      <c r="D6" s="1">
        <v>1.4370000000000001</v>
      </c>
      <c r="E6" s="6">
        <f t="shared" si="0"/>
        <v>8163.1224999999986</v>
      </c>
      <c r="F6" s="6">
        <f t="shared" si="1"/>
        <v>2.0649690000000001</v>
      </c>
      <c r="G6" s="6">
        <f t="shared" si="2"/>
        <v>129.83295000000001</v>
      </c>
      <c r="I6" s="9" t="s">
        <v>45</v>
      </c>
      <c r="J6" s="9"/>
      <c r="K6" s="9"/>
      <c r="L6" s="9"/>
      <c r="M6" s="9"/>
    </row>
    <row r="7" spans="1:13" ht="14.4" customHeight="1" x14ac:dyDescent="0.3">
      <c r="A7" s="1" t="s">
        <v>5</v>
      </c>
      <c r="B7" s="1">
        <v>6</v>
      </c>
      <c r="C7" s="1">
        <v>70</v>
      </c>
      <c r="D7" s="1">
        <v>1.282</v>
      </c>
      <c r="E7" s="6">
        <f t="shared" si="0"/>
        <v>4900</v>
      </c>
      <c r="F7" s="6">
        <f t="shared" si="1"/>
        <v>1.643524</v>
      </c>
      <c r="G7" s="6">
        <f t="shared" si="2"/>
        <v>89.740000000000009</v>
      </c>
      <c r="I7" s="9"/>
      <c r="J7" s="9"/>
      <c r="K7" s="9"/>
      <c r="L7" s="9"/>
      <c r="M7" s="9"/>
    </row>
    <row r="8" spans="1:13" ht="14.4" customHeight="1" x14ac:dyDescent="0.3">
      <c r="A8" s="1" t="s">
        <v>6</v>
      </c>
      <c r="B8" s="1">
        <v>7</v>
      </c>
      <c r="C8" s="1">
        <v>30.69</v>
      </c>
      <c r="D8" s="1">
        <v>0.52400000000000002</v>
      </c>
      <c r="E8" s="6">
        <f t="shared" si="0"/>
        <v>941.87610000000006</v>
      </c>
      <c r="F8" s="6">
        <f t="shared" si="1"/>
        <v>0.27457600000000004</v>
      </c>
      <c r="G8" s="6">
        <f t="shared" si="2"/>
        <v>16.08156</v>
      </c>
      <c r="I8" s="9"/>
      <c r="J8" s="9"/>
      <c r="K8" s="9"/>
      <c r="L8" s="9"/>
      <c r="M8" s="9"/>
    </row>
    <row r="9" spans="1:13" ht="14.4" customHeight="1" x14ac:dyDescent="0.3">
      <c r="A9" s="1" t="s">
        <v>7</v>
      </c>
      <c r="B9" s="1">
        <v>8</v>
      </c>
      <c r="C9" s="1">
        <v>500</v>
      </c>
      <c r="D9" s="1">
        <v>4.0049999999999999</v>
      </c>
      <c r="E9" s="6">
        <f t="shared" si="0"/>
        <v>250000</v>
      </c>
      <c r="F9" s="6">
        <f t="shared" si="1"/>
        <v>16.040025</v>
      </c>
      <c r="G9" s="6">
        <f t="shared" si="2"/>
        <v>2002.5</v>
      </c>
      <c r="H9"/>
    </row>
    <row r="10" spans="1:13" ht="14.4" customHeight="1" x14ac:dyDescent="0.3">
      <c r="A10" s="1" t="s">
        <v>8</v>
      </c>
      <c r="B10" s="1">
        <v>9</v>
      </c>
      <c r="C10" s="1">
        <v>408</v>
      </c>
      <c r="D10" s="1">
        <v>5.4749999999999996</v>
      </c>
      <c r="E10" s="6">
        <f t="shared" si="0"/>
        <v>166464</v>
      </c>
      <c r="F10" s="6">
        <f t="shared" si="1"/>
        <v>29.975624999999997</v>
      </c>
      <c r="G10" s="6">
        <f t="shared" si="2"/>
        <v>2233.7999999999997</v>
      </c>
      <c r="H10"/>
      <c r="I10" s="4" t="s">
        <v>51</v>
      </c>
      <c r="J10" s="5">
        <f>(G43-C43*D43)/(E43-C43^2)</f>
        <v>1.879994297637505E-2</v>
      </c>
    </row>
    <row r="11" spans="1:13" ht="14.4" customHeight="1" x14ac:dyDescent="0.3">
      <c r="A11" s="1" t="s">
        <v>9</v>
      </c>
      <c r="B11" s="1">
        <v>10</v>
      </c>
      <c r="C11" s="1">
        <v>38.869999999999997</v>
      </c>
      <c r="D11" s="1">
        <v>0.81799999999999995</v>
      </c>
      <c r="E11" s="6">
        <f t="shared" si="0"/>
        <v>1510.8768999999998</v>
      </c>
      <c r="F11" s="6">
        <f t="shared" si="1"/>
        <v>0.66912399999999994</v>
      </c>
      <c r="G11" s="6">
        <f t="shared" si="2"/>
        <v>31.795659999999994</v>
      </c>
      <c r="H11"/>
      <c r="I11" s="4" t="s">
        <v>52</v>
      </c>
      <c r="J11" s="5">
        <f>D43-J10*C43</f>
        <v>0.26004678852984675</v>
      </c>
    </row>
    <row r="12" spans="1:13" ht="14.4" customHeight="1" x14ac:dyDescent="0.3">
      <c r="A12" s="1" t="s">
        <v>10</v>
      </c>
      <c r="B12" s="1">
        <v>11</v>
      </c>
      <c r="C12" s="1">
        <v>335</v>
      </c>
      <c r="D12" s="1">
        <v>4.4459999999999997</v>
      </c>
      <c r="E12" s="6">
        <f t="shared" si="0"/>
        <v>112225</v>
      </c>
      <c r="F12" s="6">
        <f t="shared" si="1"/>
        <v>19.766915999999998</v>
      </c>
      <c r="G12" s="6">
        <f t="shared" si="2"/>
        <v>1489.4099999999999</v>
      </c>
    </row>
    <row r="13" spans="1:13" ht="14.4" customHeight="1" x14ac:dyDescent="0.3">
      <c r="A13" s="1" t="s">
        <v>11</v>
      </c>
      <c r="B13" s="1">
        <v>12</v>
      </c>
      <c r="C13" s="1">
        <v>3140</v>
      </c>
      <c r="D13" s="1">
        <v>53.639000000000003</v>
      </c>
      <c r="E13" s="6">
        <f t="shared" si="0"/>
        <v>9859600</v>
      </c>
      <c r="F13" s="6">
        <f t="shared" si="1"/>
        <v>2877.1423210000003</v>
      </c>
      <c r="G13" s="6">
        <f t="shared" si="2"/>
        <v>168426.46000000002</v>
      </c>
      <c r="I13" s="10" t="s">
        <v>53</v>
      </c>
      <c r="J13" s="10"/>
      <c r="K13" s="7">
        <f>J10</f>
        <v>1.879994297637505E-2</v>
      </c>
      <c r="L13" s="7" t="s">
        <v>54</v>
      </c>
      <c r="M13" s="7">
        <f>J11</f>
        <v>0.26004678852984675</v>
      </c>
    </row>
    <row r="14" spans="1:13" ht="14.4" customHeight="1" x14ac:dyDescent="0.3">
      <c r="A14" s="1" t="s">
        <v>12</v>
      </c>
      <c r="B14" s="1">
        <v>13</v>
      </c>
      <c r="C14" s="1">
        <v>4070</v>
      </c>
      <c r="D14" s="1">
        <v>56.152999999999999</v>
      </c>
      <c r="E14" s="6">
        <f t="shared" si="0"/>
        <v>16564900</v>
      </c>
      <c r="F14" s="6">
        <f t="shared" si="1"/>
        <v>3153.1594089999999</v>
      </c>
      <c r="G14" s="6">
        <f t="shared" si="2"/>
        <v>228542.71</v>
      </c>
    </row>
    <row r="15" spans="1:13" ht="14.4" customHeight="1" x14ac:dyDescent="0.3">
      <c r="A15" s="1" t="s">
        <v>13</v>
      </c>
      <c r="B15" s="1">
        <v>14</v>
      </c>
      <c r="C15" s="1">
        <v>298</v>
      </c>
      <c r="D15" s="1">
        <v>8.7449999999999992</v>
      </c>
      <c r="E15" s="6">
        <f t="shared" si="0"/>
        <v>88804</v>
      </c>
      <c r="F15" s="6">
        <f t="shared" si="1"/>
        <v>76.475024999999988</v>
      </c>
      <c r="G15" s="6">
        <f t="shared" si="2"/>
        <v>2606.0099999999998</v>
      </c>
      <c r="I15" s="9" t="s">
        <v>72</v>
      </c>
      <c r="J15" s="9"/>
      <c r="K15" s="9"/>
      <c r="L15" s="9"/>
      <c r="M15" s="9"/>
    </row>
    <row r="16" spans="1:13" ht="14.4" customHeight="1" x14ac:dyDescent="0.3">
      <c r="A16" s="1" t="s">
        <v>14</v>
      </c>
      <c r="B16" s="1">
        <v>15</v>
      </c>
      <c r="C16" s="1">
        <v>195</v>
      </c>
      <c r="D16" s="1">
        <v>3.2570000000000001</v>
      </c>
      <c r="E16" s="6">
        <f t="shared" si="0"/>
        <v>38025</v>
      </c>
      <c r="F16" s="6">
        <f t="shared" si="1"/>
        <v>10.608049000000001</v>
      </c>
      <c r="G16" s="6">
        <f t="shared" si="2"/>
        <v>635.11500000000001</v>
      </c>
      <c r="I16" s="9"/>
      <c r="J16" s="9"/>
      <c r="K16" s="9"/>
      <c r="L16" s="9"/>
      <c r="M16" s="9"/>
    </row>
    <row r="17" spans="1:13" ht="14.4" customHeight="1" x14ac:dyDescent="0.3">
      <c r="A17" s="1" t="s">
        <v>15</v>
      </c>
      <c r="B17" s="1">
        <v>16</v>
      </c>
      <c r="C17" s="1">
        <v>600</v>
      </c>
      <c r="D17" s="1">
        <v>1.1639999999999999</v>
      </c>
      <c r="E17" s="6">
        <f t="shared" si="0"/>
        <v>360000</v>
      </c>
      <c r="F17" s="6">
        <f t="shared" si="1"/>
        <v>1.3548959999999999</v>
      </c>
      <c r="G17" s="6">
        <f t="shared" si="2"/>
        <v>698.4</v>
      </c>
      <c r="I17" s="9"/>
      <c r="J17" s="9"/>
      <c r="K17" s="9"/>
      <c r="L17" s="9"/>
      <c r="M17" s="9"/>
    </row>
    <row r="18" spans="1:13" ht="14.4" customHeight="1" x14ac:dyDescent="0.3">
      <c r="A18" s="1" t="s">
        <v>16</v>
      </c>
      <c r="B18" s="1">
        <v>17</v>
      </c>
      <c r="C18" s="1">
        <v>2010</v>
      </c>
      <c r="D18" s="1">
        <v>34.692</v>
      </c>
      <c r="E18" s="6">
        <f t="shared" si="0"/>
        <v>4040100</v>
      </c>
      <c r="F18" s="6">
        <f t="shared" si="1"/>
        <v>1203.534864</v>
      </c>
      <c r="G18" s="6">
        <f t="shared" si="2"/>
        <v>69730.92</v>
      </c>
      <c r="I18" s="9"/>
      <c r="J18" s="9"/>
      <c r="K18" s="9"/>
      <c r="L18" s="9"/>
      <c r="M18" s="9"/>
    </row>
    <row r="19" spans="1:13" ht="14.4" customHeight="1" x14ac:dyDescent="0.3">
      <c r="A19" s="1" t="s">
        <v>17</v>
      </c>
      <c r="B19" s="1">
        <v>18</v>
      </c>
      <c r="C19" s="1">
        <v>9.77</v>
      </c>
      <c r="D19" s="1">
        <v>0.108</v>
      </c>
      <c r="E19" s="6">
        <f t="shared" si="0"/>
        <v>95.452899999999985</v>
      </c>
      <c r="F19" s="6">
        <f t="shared" si="1"/>
        <v>1.1663999999999999E-2</v>
      </c>
      <c r="G19" s="6">
        <f t="shared" si="2"/>
        <v>1.0551599999999999</v>
      </c>
      <c r="I19" s="9"/>
      <c r="J19" s="9"/>
      <c r="K19" s="9"/>
      <c r="L19" s="9"/>
      <c r="M19" s="9"/>
    </row>
    <row r="20" spans="1:13" ht="14.4" customHeight="1" x14ac:dyDescent="0.3">
      <c r="A20" s="1" t="s">
        <v>18</v>
      </c>
      <c r="B20" s="1">
        <v>19</v>
      </c>
      <c r="C20" s="1">
        <v>39.619999999999997</v>
      </c>
      <c r="D20" s="1">
        <v>0.85599999999999998</v>
      </c>
      <c r="E20" s="6">
        <f t="shared" si="0"/>
        <v>1569.7443999999998</v>
      </c>
      <c r="F20" s="6">
        <f t="shared" si="1"/>
        <v>0.73273599999999994</v>
      </c>
      <c r="G20" s="6">
        <f t="shared" si="2"/>
        <v>33.914719999999996</v>
      </c>
      <c r="I20" s="9"/>
      <c r="J20" s="9"/>
      <c r="K20" s="9"/>
      <c r="L20" s="9"/>
      <c r="M20" s="9"/>
    </row>
    <row r="21" spans="1:13" ht="14.4" customHeight="1" x14ac:dyDescent="0.3">
      <c r="A21" s="1" t="s">
        <v>19</v>
      </c>
      <c r="B21" s="1">
        <v>20</v>
      </c>
      <c r="C21" s="1">
        <v>66.150000000000006</v>
      </c>
      <c r="D21" s="1">
        <v>1.734</v>
      </c>
      <c r="E21" s="6">
        <f t="shared" si="0"/>
        <v>4375.8225000000011</v>
      </c>
      <c r="F21" s="6">
        <f t="shared" si="1"/>
        <v>3.0067559999999998</v>
      </c>
      <c r="G21" s="6">
        <f t="shared" si="2"/>
        <v>114.70410000000001</v>
      </c>
      <c r="I21" s="9"/>
      <c r="J21" s="9"/>
      <c r="K21" s="9"/>
      <c r="L21" s="9"/>
      <c r="M21" s="9"/>
    </row>
    <row r="22" spans="1:13" ht="14.4" customHeight="1" x14ac:dyDescent="0.3">
      <c r="A22" s="1" t="s">
        <v>20</v>
      </c>
      <c r="B22" s="1">
        <v>21</v>
      </c>
      <c r="C22" s="1">
        <v>82.5</v>
      </c>
      <c r="D22" s="1">
        <v>0.51</v>
      </c>
      <c r="E22" s="6">
        <f t="shared" si="0"/>
        <v>6806.25</v>
      </c>
      <c r="F22" s="6">
        <f t="shared" si="1"/>
        <v>0.2601</v>
      </c>
      <c r="G22" s="6">
        <f t="shared" si="2"/>
        <v>42.075000000000003</v>
      </c>
      <c r="I22" s="9"/>
      <c r="J22" s="9"/>
      <c r="K22" s="9"/>
      <c r="L22" s="9"/>
      <c r="M22" s="9"/>
    </row>
    <row r="23" spans="1:13" ht="14.4" customHeight="1" x14ac:dyDescent="0.3">
      <c r="A23" s="1" t="s">
        <v>21</v>
      </c>
      <c r="B23" s="1">
        <v>22</v>
      </c>
      <c r="C23" s="1">
        <v>15.43</v>
      </c>
      <c r="D23" s="1">
        <v>0.22</v>
      </c>
      <c r="E23" s="6">
        <f t="shared" si="0"/>
        <v>238.0849</v>
      </c>
      <c r="F23" s="6">
        <f t="shared" si="1"/>
        <v>4.8399999999999999E-2</v>
      </c>
      <c r="G23" s="6">
        <f t="shared" si="2"/>
        <v>3.3946000000000001</v>
      </c>
      <c r="I23" s="9"/>
      <c r="J23" s="9"/>
      <c r="K23" s="9"/>
      <c r="L23" s="9"/>
      <c r="M23" s="9"/>
    </row>
    <row r="24" spans="1:13" ht="14.4" customHeight="1" x14ac:dyDescent="0.3">
      <c r="A24" s="1" t="s">
        <v>22</v>
      </c>
      <c r="B24" s="1">
        <v>23</v>
      </c>
      <c r="C24" s="1">
        <v>17.8</v>
      </c>
      <c r="D24" s="1">
        <v>7.8299999999999995E-2</v>
      </c>
      <c r="E24" s="6">
        <f t="shared" si="0"/>
        <v>316.84000000000003</v>
      </c>
      <c r="F24" s="6">
        <f t="shared" si="1"/>
        <v>6.1308899999999991E-3</v>
      </c>
      <c r="G24" s="6">
        <f t="shared" si="2"/>
        <v>1.39374</v>
      </c>
      <c r="I24" s="9"/>
      <c r="J24" s="9"/>
      <c r="K24" s="9"/>
      <c r="L24" s="9"/>
      <c r="M24" s="9"/>
    </row>
    <row r="25" spans="1:13" ht="14.4" customHeight="1" x14ac:dyDescent="0.3">
      <c r="A25" s="1" t="s">
        <v>23</v>
      </c>
      <c r="B25" s="1">
        <v>24</v>
      </c>
      <c r="C25" s="1">
        <v>12.78</v>
      </c>
      <c r="D25" s="1">
        <v>4.7699999999999999E-2</v>
      </c>
      <c r="E25" s="6">
        <f t="shared" si="0"/>
        <v>163.32839999999999</v>
      </c>
      <c r="F25" s="6">
        <f t="shared" si="1"/>
        <v>2.2752900000000001E-3</v>
      </c>
      <c r="G25" s="6">
        <f t="shared" si="2"/>
        <v>0.60960599999999998</v>
      </c>
      <c r="I25" s="9"/>
      <c r="J25" s="9"/>
      <c r="K25" s="9"/>
      <c r="L25" s="9"/>
      <c r="M25" s="9"/>
    </row>
    <row r="26" spans="1:13" ht="14.4" customHeight="1" x14ac:dyDescent="0.3">
      <c r="A26" s="1" t="s">
        <v>24</v>
      </c>
      <c r="B26" s="1">
        <v>25</v>
      </c>
      <c r="C26" s="1">
        <v>5.7</v>
      </c>
      <c r="D26" s="1">
        <v>9.8000000000000004E-2</v>
      </c>
      <c r="E26" s="6">
        <f t="shared" si="0"/>
        <v>32.49</v>
      </c>
      <c r="F26" s="6">
        <f t="shared" si="1"/>
        <v>9.6040000000000014E-3</v>
      </c>
      <c r="G26" s="6">
        <f t="shared" si="2"/>
        <v>0.55859999999999999</v>
      </c>
    </row>
    <row r="27" spans="1:13" ht="14.4" customHeight="1" x14ac:dyDescent="0.3">
      <c r="A27" s="1" t="s">
        <v>25</v>
      </c>
      <c r="B27" s="1">
        <v>26</v>
      </c>
      <c r="C27" s="1">
        <v>1060</v>
      </c>
      <c r="D27" s="1">
        <v>13.632</v>
      </c>
      <c r="E27" s="6">
        <f t="shared" si="0"/>
        <v>1123600</v>
      </c>
      <c r="F27" s="6">
        <f t="shared" si="1"/>
        <v>185.831424</v>
      </c>
      <c r="G27" s="6">
        <f t="shared" si="2"/>
        <v>14449.92</v>
      </c>
    </row>
    <row r="28" spans="1:13" ht="14.4" customHeight="1" x14ac:dyDescent="0.3">
      <c r="A28" s="1" t="s">
        <v>26</v>
      </c>
      <c r="B28" s="1">
        <v>27</v>
      </c>
      <c r="C28" s="1">
        <v>513</v>
      </c>
      <c r="D28" s="1">
        <v>8.6980000000000004</v>
      </c>
      <c r="E28" s="6">
        <f t="shared" si="0"/>
        <v>263169</v>
      </c>
      <c r="F28" s="6">
        <f t="shared" si="1"/>
        <v>75.655204000000012</v>
      </c>
      <c r="G28" s="6">
        <f t="shared" si="2"/>
        <v>4462.0740000000005</v>
      </c>
    </row>
    <row r="29" spans="1:13" ht="14.4" customHeight="1" x14ac:dyDescent="0.3">
      <c r="A29" s="1" t="s">
        <v>27</v>
      </c>
      <c r="B29" s="1">
        <v>28</v>
      </c>
      <c r="C29" s="1">
        <v>700</v>
      </c>
      <c r="D29" s="1">
        <v>15.340999999999999</v>
      </c>
      <c r="E29" s="6">
        <f t="shared" si="0"/>
        <v>490000</v>
      </c>
      <c r="F29" s="6">
        <f t="shared" si="1"/>
        <v>235.34628099999998</v>
      </c>
      <c r="G29" s="6">
        <f t="shared" si="2"/>
        <v>10738.699999999999</v>
      </c>
    </row>
    <row r="30" spans="1:13" ht="14.4" customHeight="1" x14ac:dyDescent="0.3">
      <c r="A30" s="1" t="s">
        <v>28</v>
      </c>
      <c r="B30" s="1">
        <v>29</v>
      </c>
      <c r="C30" s="1">
        <v>305</v>
      </c>
      <c r="D30" s="1">
        <v>3.5670000000000002</v>
      </c>
      <c r="E30" s="6">
        <f t="shared" si="0"/>
        <v>93025</v>
      </c>
      <c r="F30" s="6">
        <f t="shared" si="1"/>
        <v>12.723489000000001</v>
      </c>
      <c r="G30" s="6">
        <f t="shared" si="2"/>
        <v>1087.9349999999999</v>
      </c>
    </row>
    <row r="31" spans="1:13" ht="14.4" customHeight="1" x14ac:dyDescent="0.3">
      <c r="A31" s="1" t="s">
        <v>29</v>
      </c>
      <c r="B31" s="1">
        <v>30</v>
      </c>
      <c r="C31" s="1">
        <v>300.69</v>
      </c>
      <c r="D31" s="1">
        <v>5.1879999999999997</v>
      </c>
      <c r="E31" s="6">
        <f t="shared" si="0"/>
        <v>90414.4761</v>
      </c>
      <c r="F31" s="6">
        <f t="shared" si="1"/>
        <v>26.915343999999997</v>
      </c>
      <c r="G31" s="6">
        <f t="shared" si="2"/>
        <v>1559.9797199999998</v>
      </c>
    </row>
    <row r="32" spans="1:13" ht="14.4" customHeight="1" x14ac:dyDescent="0.3">
      <c r="A32" s="1" t="s">
        <v>30</v>
      </c>
      <c r="B32" s="1">
        <v>31</v>
      </c>
      <c r="C32" s="1">
        <v>2240</v>
      </c>
      <c r="D32" s="1">
        <v>102.367</v>
      </c>
      <c r="E32" s="6">
        <f t="shared" si="0"/>
        <v>5017600</v>
      </c>
      <c r="F32" s="6">
        <f t="shared" si="1"/>
        <v>10479.002689000001</v>
      </c>
      <c r="G32" s="6">
        <f t="shared" si="2"/>
        <v>229302.08000000002</v>
      </c>
    </row>
    <row r="33" spans="1:12" ht="14.4" customHeight="1" x14ac:dyDescent="0.3">
      <c r="A33" s="1" t="s">
        <v>31</v>
      </c>
      <c r="B33" s="1">
        <v>32</v>
      </c>
      <c r="C33" s="1">
        <v>63.56</v>
      </c>
      <c r="D33" s="1">
        <v>1.724</v>
      </c>
      <c r="E33" s="6">
        <f t="shared" si="0"/>
        <v>4039.8736000000004</v>
      </c>
      <c r="F33" s="6">
        <f t="shared" si="1"/>
        <v>2.9721759999999997</v>
      </c>
      <c r="G33" s="6">
        <f t="shared" si="2"/>
        <v>109.57744</v>
      </c>
    </row>
    <row r="34" spans="1:12" ht="14.4" customHeight="1" x14ac:dyDescent="0.3">
      <c r="A34" s="1" t="s">
        <v>32</v>
      </c>
      <c r="B34" s="1">
        <v>33</v>
      </c>
      <c r="C34" s="1">
        <v>133.6</v>
      </c>
      <c r="D34" s="1">
        <v>2.0859999999999999</v>
      </c>
      <c r="E34" s="6">
        <f t="shared" si="0"/>
        <v>17848.96</v>
      </c>
      <c r="F34" s="6">
        <f t="shared" si="1"/>
        <v>4.3513959999999994</v>
      </c>
      <c r="G34" s="6">
        <f t="shared" si="2"/>
        <v>278.68959999999998</v>
      </c>
    </row>
    <row r="35" spans="1:12" ht="14.4" customHeight="1" x14ac:dyDescent="0.3">
      <c r="A35" s="1" t="s">
        <v>33</v>
      </c>
      <c r="B35" s="1">
        <v>34</v>
      </c>
      <c r="C35" s="1">
        <v>64.5</v>
      </c>
      <c r="D35" s="1">
        <v>0.77500000000000002</v>
      </c>
      <c r="E35" s="6">
        <f t="shared" si="0"/>
        <v>4160.25</v>
      </c>
      <c r="F35" s="6">
        <f t="shared" si="1"/>
        <v>0.60062500000000008</v>
      </c>
      <c r="G35" s="6">
        <f t="shared" si="2"/>
        <v>49.987500000000004</v>
      </c>
    </row>
    <row r="36" spans="1:12" ht="14.4" customHeight="1" x14ac:dyDescent="0.3">
      <c r="A36" s="1" t="s">
        <v>34</v>
      </c>
      <c r="B36" s="1">
        <v>35</v>
      </c>
      <c r="C36" s="1">
        <v>1480</v>
      </c>
      <c r="D36" s="1">
        <v>20.306999999999999</v>
      </c>
      <c r="E36" s="6">
        <f t="shared" si="0"/>
        <v>2190400</v>
      </c>
      <c r="F36" s="6">
        <f t="shared" si="1"/>
        <v>412.37424899999996</v>
      </c>
      <c r="G36" s="6">
        <f t="shared" si="2"/>
        <v>30054.359999999997</v>
      </c>
    </row>
    <row r="37" spans="1:12" ht="14.4" customHeight="1" x14ac:dyDescent="0.3">
      <c r="A37" s="1" t="s">
        <v>35</v>
      </c>
      <c r="B37" s="1">
        <v>36</v>
      </c>
      <c r="C37" s="1">
        <v>646</v>
      </c>
      <c r="D37" s="1">
        <v>7.7220000000000004</v>
      </c>
      <c r="E37" s="6">
        <f t="shared" si="0"/>
        <v>417316</v>
      </c>
      <c r="F37" s="6">
        <f t="shared" si="1"/>
        <v>59.629284000000006</v>
      </c>
      <c r="G37" s="6">
        <f t="shared" si="2"/>
        <v>4988.4120000000003</v>
      </c>
    </row>
    <row r="38" spans="1:12" ht="14.4" customHeight="1" x14ac:dyDescent="0.3">
      <c r="A38" s="1" t="s">
        <v>36</v>
      </c>
      <c r="B38" s="1">
        <v>37</v>
      </c>
      <c r="C38" s="1">
        <v>824</v>
      </c>
      <c r="D38" s="1">
        <v>5.6520000000000001</v>
      </c>
      <c r="E38" s="6">
        <f t="shared" si="0"/>
        <v>678976</v>
      </c>
      <c r="F38" s="6">
        <f t="shared" si="1"/>
        <v>31.945104000000001</v>
      </c>
      <c r="G38" s="6">
        <f t="shared" si="2"/>
        <v>4657.2480000000005</v>
      </c>
    </row>
    <row r="39" spans="1:12" ht="14.4" customHeight="1" x14ac:dyDescent="0.3">
      <c r="A39" s="1" t="s">
        <v>37</v>
      </c>
      <c r="B39" s="1">
        <v>38</v>
      </c>
      <c r="C39" s="1">
        <v>907.12</v>
      </c>
      <c r="D39" s="1">
        <v>10.78</v>
      </c>
      <c r="E39" s="6">
        <f t="shared" si="0"/>
        <v>822866.69440000004</v>
      </c>
      <c r="F39" s="6">
        <f t="shared" si="1"/>
        <v>116.20839999999998</v>
      </c>
      <c r="G39" s="6">
        <f t="shared" si="2"/>
        <v>9778.7536</v>
      </c>
    </row>
    <row r="40" spans="1:12" ht="14.4" customHeight="1" x14ac:dyDescent="0.3">
      <c r="A40" s="1" t="s">
        <v>38</v>
      </c>
      <c r="B40" s="1">
        <v>39</v>
      </c>
      <c r="C40" s="1">
        <v>200</v>
      </c>
      <c r="D40" s="1">
        <v>41.183999999999997</v>
      </c>
      <c r="E40" s="6">
        <f t="shared" si="0"/>
        <v>40000</v>
      </c>
      <c r="F40" s="6">
        <f t="shared" si="1"/>
        <v>1696.1218559999998</v>
      </c>
      <c r="G40" s="6">
        <f t="shared" si="2"/>
        <v>8236.7999999999993</v>
      </c>
    </row>
    <row r="41" spans="1:12" ht="14.4" customHeight="1" x14ac:dyDescent="0.3">
      <c r="A41" s="1" t="s">
        <v>39</v>
      </c>
      <c r="B41" s="1">
        <v>40</v>
      </c>
      <c r="C41" s="1">
        <v>3070</v>
      </c>
      <c r="D41" s="1">
        <v>64.081999999999994</v>
      </c>
      <c r="E41" s="6">
        <f t="shared" si="0"/>
        <v>9424900</v>
      </c>
      <c r="F41" s="6">
        <f t="shared" si="1"/>
        <v>4106.502723999999</v>
      </c>
      <c r="G41" s="6">
        <f t="shared" si="2"/>
        <v>196731.74</v>
      </c>
      <c r="H41"/>
      <c r="I41"/>
      <c r="J41"/>
      <c r="K41"/>
    </row>
    <row r="42" spans="1:12" ht="14.4" customHeight="1" x14ac:dyDescent="0.3">
      <c r="A42" s="4" t="s">
        <v>46</v>
      </c>
      <c r="B42" s="5">
        <f t="shared" ref="B42:G42" si="3">SUM(B$2:B$41)</f>
        <v>820</v>
      </c>
      <c r="C42" s="5">
        <f t="shared" si="3"/>
        <v>25735.670000000002</v>
      </c>
      <c r="D42" s="5">
        <f t="shared" si="3"/>
        <v>494.23099999999999</v>
      </c>
      <c r="E42" s="5">
        <f t="shared" si="3"/>
        <v>52797665.634899989</v>
      </c>
      <c r="F42" s="5">
        <f t="shared" si="3"/>
        <v>24904.766569179992</v>
      </c>
      <c r="G42" s="5">
        <f t="shared" si="3"/>
        <v>999285.58155600028</v>
      </c>
      <c r="H42"/>
      <c r="I42"/>
      <c r="J42"/>
      <c r="K42"/>
    </row>
    <row r="43" spans="1:12" ht="14.4" customHeight="1" x14ac:dyDescent="0.3">
      <c r="A43" s="4" t="s">
        <v>47</v>
      </c>
      <c r="B43" s="5">
        <f t="shared" ref="B43:G43" si="4">AVERAGE(B$2:B$41)</f>
        <v>20.5</v>
      </c>
      <c r="C43" s="5">
        <f t="shared" si="4"/>
        <v>643.39175</v>
      </c>
      <c r="D43" s="5">
        <f t="shared" si="4"/>
        <v>12.355775</v>
      </c>
      <c r="E43" s="5">
        <f t="shared" si="4"/>
        <v>1319941.6408724997</v>
      </c>
      <c r="F43" s="5">
        <f t="shared" si="4"/>
        <v>622.6191642294998</v>
      </c>
      <c r="G43" s="5">
        <f t="shared" si="4"/>
        <v>24982.139538900006</v>
      </c>
      <c r="H43"/>
      <c r="I43"/>
      <c r="J43"/>
      <c r="K43"/>
    </row>
    <row r="44" spans="1:12" ht="14.4" customHeight="1" x14ac:dyDescent="0.3">
      <c r="E44"/>
      <c r="F44"/>
      <c r="G44"/>
      <c r="H44"/>
      <c r="I44"/>
      <c r="J44"/>
      <c r="K44"/>
    </row>
    <row r="47" spans="1:12" ht="14.4" customHeight="1" x14ac:dyDescent="0.3">
      <c r="A47" s="4" t="s">
        <v>43</v>
      </c>
      <c r="B47" s="4" t="s">
        <v>57</v>
      </c>
      <c r="C47" s="2" t="s">
        <v>58</v>
      </c>
      <c r="D47" s="4" t="s">
        <v>48</v>
      </c>
      <c r="E47" s="4" t="s">
        <v>56</v>
      </c>
      <c r="F47" s="4" t="s">
        <v>59</v>
      </c>
      <c r="G47" s="4" t="s">
        <v>60</v>
      </c>
      <c r="H47" s="4" t="s">
        <v>61</v>
      </c>
      <c r="I47" s="4" t="s">
        <v>62</v>
      </c>
      <c r="J47" s="4" t="s">
        <v>63</v>
      </c>
      <c r="K47" s="4" t="s">
        <v>64</v>
      </c>
      <c r="L47"/>
    </row>
    <row r="48" spans="1:12" ht="14.4" customHeight="1" x14ac:dyDescent="0.3">
      <c r="A48" s="1">
        <v>1</v>
      </c>
      <c r="B48" s="1">
        <v>22.98</v>
      </c>
      <c r="C48" s="1">
        <v>0.22900000000000001</v>
      </c>
      <c r="D48" s="6">
        <f>B48^2</f>
        <v>528.08040000000005</v>
      </c>
      <c r="E48" s="6">
        <f t="shared" ref="E48:E87" si="5">B48-$B$89</f>
        <v>-620.41174999999998</v>
      </c>
      <c r="F48" s="6">
        <f t="shared" ref="F48:F87" si="6">C48-$C$89</f>
        <v>-12.126775</v>
      </c>
      <c r="G48" s="6">
        <f>E48^2</f>
        <v>384910.73953806248</v>
      </c>
      <c r="H48" s="6">
        <f>F48^2</f>
        <v>147.058671900625</v>
      </c>
      <c r="I48" s="6">
        <f t="shared" ref="I48:I87" si="7">$K$13*B48+$M$13</f>
        <v>0.69206947812694541</v>
      </c>
      <c r="J48" s="6">
        <f t="shared" ref="J48:J87" si="8">C48-I48</f>
        <v>-0.46306947812694543</v>
      </c>
      <c r="K48" s="6">
        <f>J48^2</f>
        <v>0.21443334157276159</v>
      </c>
      <c r="L48"/>
    </row>
    <row r="49" spans="1:12" ht="14.4" customHeight="1" x14ac:dyDescent="0.3">
      <c r="A49" s="1">
        <v>2</v>
      </c>
      <c r="B49" s="1">
        <v>510.71</v>
      </c>
      <c r="C49" s="1">
        <v>3.613</v>
      </c>
      <c r="D49" s="6">
        <f t="shared" ref="D49:D87" si="9">B49^2</f>
        <v>260824.70409999997</v>
      </c>
      <c r="E49" s="6">
        <f t="shared" si="5"/>
        <v>-132.68175000000002</v>
      </c>
      <c r="F49" s="6">
        <f t="shared" si="6"/>
        <v>-8.742775</v>
      </c>
      <c r="G49" s="6">
        <f t="shared" ref="G49:G87" si="10">E49^2</f>
        <v>17604.446783062507</v>
      </c>
      <c r="H49" s="6">
        <f t="shared" ref="H49:H87" si="11">F49^2</f>
        <v>76.436114700624998</v>
      </c>
      <c r="I49" s="6">
        <f t="shared" si="7"/>
        <v>9.8613656659943487</v>
      </c>
      <c r="J49" s="6">
        <f t="shared" si="8"/>
        <v>-6.2483656659943492</v>
      </c>
      <c r="K49" s="6">
        <f t="shared" ref="K49:K87" si="12">J49^2</f>
        <v>39.042073495977007</v>
      </c>
      <c r="L49"/>
    </row>
    <row r="50" spans="1:12" ht="14.4" customHeight="1" x14ac:dyDescent="0.3">
      <c r="A50" s="1">
        <v>3</v>
      </c>
      <c r="B50" s="1">
        <v>72.790000000000006</v>
      </c>
      <c r="C50" s="1">
        <v>1.105</v>
      </c>
      <c r="D50" s="6">
        <f t="shared" si="9"/>
        <v>5298.3841000000011</v>
      </c>
      <c r="E50" s="6">
        <f t="shared" si="5"/>
        <v>-570.60175000000004</v>
      </c>
      <c r="F50" s="6">
        <f t="shared" si="6"/>
        <v>-11.250774999999999</v>
      </c>
      <c r="G50" s="6">
        <f t="shared" si="10"/>
        <v>325586.35710306256</v>
      </c>
      <c r="H50" s="6">
        <f t="shared" si="11"/>
        <v>126.57993810062499</v>
      </c>
      <c r="I50" s="6">
        <f t="shared" si="7"/>
        <v>1.6284946377801868</v>
      </c>
      <c r="J50" s="6">
        <f t="shared" si="8"/>
        <v>-0.52349463778018679</v>
      </c>
      <c r="K50" s="6">
        <f t="shared" si="12"/>
        <v>0.27404663578460897</v>
      </c>
      <c r="L50"/>
    </row>
    <row r="51" spans="1:12" ht="14.4" customHeight="1" x14ac:dyDescent="0.3">
      <c r="A51" s="1">
        <v>4</v>
      </c>
      <c r="B51" s="1">
        <v>586.05999999999995</v>
      </c>
      <c r="C51" s="1">
        <v>6.89</v>
      </c>
      <c r="D51" s="6">
        <f t="shared" si="9"/>
        <v>343466.32359999995</v>
      </c>
      <c r="E51" s="6">
        <f t="shared" si="5"/>
        <v>-57.331750000000056</v>
      </c>
      <c r="F51" s="6">
        <f t="shared" si="6"/>
        <v>-5.4657749999999998</v>
      </c>
      <c r="G51" s="6">
        <f t="shared" si="10"/>
        <v>3286.9295580625067</v>
      </c>
      <c r="H51" s="6">
        <f t="shared" si="11"/>
        <v>29.874696350624998</v>
      </c>
      <c r="I51" s="6">
        <f t="shared" si="7"/>
        <v>11.277941369264207</v>
      </c>
      <c r="J51" s="6">
        <f t="shared" si="8"/>
        <v>-4.3879413692642073</v>
      </c>
      <c r="K51" s="6">
        <f t="shared" si="12"/>
        <v>19.254029460100245</v>
      </c>
      <c r="L51"/>
    </row>
    <row r="52" spans="1:12" ht="14.4" customHeight="1" x14ac:dyDescent="0.3">
      <c r="A52" s="1">
        <v>5</v>
      </c>
      <c r="B52" s="1">
        <v>90.35</v>
      </c>
      <c r="C52" s="1">
        <v>1.4370000000000001</v>
      </c>
      <c r="D52" s="6">
        <f t="shared" si="9"/>
        <v>8163.1224999999986</v>
      </c>
      <c r="E52" s="6">
        <f t="shared" si="5"/>
        <v>-553.04174999999998</v>
      </c>
      <c r="F52" s="6">
        <f t="shared" si="6"/>
        <v>-10.918775</v>
      </c>
      <c r="G52" s="6">
        <f t="shared" si="10"/>
        <v>305855.17724306247</v>
      </c>
      <c r="H52" s="6">
        <f t="shared" si="11"/>
        <v>119.219647500625</v>
      </c>
      <c r="I52" s="6">
        <f t="shared" si="7"/>
        <v>1.9586216364453324</v>
      </c>
      <c r="J52" s="6">
        <f t="shared" si="8"/>
        <v>-0.52162163644533233</v>
      </c>
      <c r="K52" s="6">
        <f t="shared" si="12"/>
        <v>0.27208913160790643</v>
      </c>
      <c r="L52"/>
    </row>
    <row r="53" spans="1:12" ht="14.4" customHeight="1" x14ac:dyDescent="0.3">
      <c r="A53" s="1">
        <v>6</v>
      </c>
      <c r="B53" s="1">
        <v>70</v>
      </c>
      <c r="C53" s="1">
        <v>1.282</v>
      </c>
      <c r="D53" s="6">
        <f t="shared" si="9"/>
        <v>4900</v>
      </c>
      <c r="E53" s="6">
        <f t="shared" si="5"/>
        <v>-573.39175</v>
      </c>
      <c r="F53" s="6">
        <f t="shared" si="6"/>
        <v>-11.073774999999999</v>
      </c>
      <c r="G53" s="6">
        <f t="shared" si="10"/>
        <v>328778.09896806249</v>
      </c>
      <c r="H53" s="6">
        <f t="shared" si="11"/>
        <v>122.62849275062499</v>
      </c>
      <c r="I53" s="6">
        <f t="shared" si="7"/>
        <v>1.5760427968761004</v>
      </c>
      <c r="J53" s="6">
        <f t="shared" si="8"/>
        <v>-0.29404279687610035</v>
      </c>
      <c r="K53" s="6">
        <f t="shared" si="12"/>
        <v>8.646116639471961E-2</v>
      </c>
      <c r="L53"/>
    </row>
    <row r="54" spans="1:12" ht="14.4" customHeight="1" x14ac:dyDescent="0.3">
      <c r="A54" s="1">
        <v>7</v>
      </c>
      <c r="B54" s="1">
        <v>30.69</v>
      </c>
      <c r="C54" s="1">
        <v>0.52400000000000002</v>
      </c>
      <c r="D54" s="6">
        <f t="shared" si="9"/>
        <v>941.87610000000006</v>
      </c>
      <c r="E54" s="6">
        <f t="shared" si="5"/>
        <v>-612.70174999999995</v>
      </c>
      <c r="F54" s="6">
        <f t="shared" si="6"/>
        <v>-11.831775</v>
      </c>
      <c r="G54" s="6">
        <f t="shared" si="10"/>
        <v>375403.43445306242</v>
      </c>
      <c r="H54" s="6">
        <f t="shared" si="11"/>
        <v>139.99089965062501</v>
      </c>
      <c r="I54" s="6">
        <f t="shared" si="7"/>
        <v>0.83701703847479703</v>
      </c>
      <c r="J54" s="6">
        <f t="shared" si="8"/>
        <v>-0.313017038474797</v>
      </c>
      <c r="K54" s="6">
        <f t="shared" si="12"/>
        <v>9.7979666375532543E-2</v>
      </c>
      <c r="L54"/>
    </row>
    <row r="55" spans="1:12" ht="14.4" customHeight="1" x14ac:dyDescent="0.3">
      <c r="A55" s="1">
        <v>8</v>
      </c>
      <c r="B55" s="1">
        <v>500</v>
      </c>
      <c r="C55" s="1">
        <v>4.0049999999999999</v>
      </c>
      <c r="D55" s="6">
        <f t="shared" si="9"/>
        <v>250000</v>
      </c>
      <c r="E55" s="6">
        <f t="shared" si="5"/>
        <v>-143.39175</v>
      </c>
      <c r="F55" s="6">
        <f t="shared" si="6"/>
        <v>-8.3507749999999987</v>
      </c>
      <c r="G55" s="6">
        <f t="shared" si="10"/>
        <v>20561.1939680625</v>
      </c>
      <c r="H55" s="6">
        <f t="shared" si="11"/>
        <v>69.735443100624977</v>
      </c>
      <c r="I55" s="6">
        <f t="shared" si="7"/>
        <v>9.6600182767173717</v>
      </c>
      <c r="J55" s="6">
        <f t="shared" si="8"/>
        <v>-5.6550182767173718</v>
      </c>
      <c r="K55" s="6">
        <f t="shared" si="12"/>
        <v>31.979231710007515</v>
      </c>
      <c r="L55"/>
    </row>
    <row r="56" spans="1:12" ht="14.4" customHeight="1" x14ac:dyDescent="0.3">
      <c r="A56" s="1">
        <v>9</v>
      </c>
      <c r="B56" s="1">
        <v>408</v>
      </c>
      <c r="C56" s="1">
        <v>5.4749999999999996</v>
      </c>
      <c r="D56" s="6">
        <f t="shared" si="9"/>
        <v>166464</v>
      </c>
      <c r="E56" s="6">
        <f t="shared" si="5"/>
        <v>-235.39175</v>
      </c>
      <c r="F56" s="6">
        <f t="shared" si="6"/>
        <v>-6.8807749999999999</v>
      </c>
      <c r="G56" s="6">
        <f t="shared" si="10"/>
        <v>55409.275968062502</v>
      </c>
      <c r="H56" s="6">
        <f t="shared" si="11"/>
        <v>47.345064600625001</v>
      </c>
      <c r="I56" s="6">
        <f t="shared" si="7"/>
        <v>7.9304235228908677</v>
      </c>
      <c r="J56" s="6">
        <f t="shared" si="8"/>
        <v>-2.4554235228908681</v>
      </c>
      <c r="K56" s="6">
        <f t="shared" si="12"/>
        <v>6.029104676765801</v>
      </c>
      <c r="L56"/>
    </row>
    <row r="57" spans="1:12" ht="14.4" customHeight="1" x14ac:dyDescent="0.3">
      <c r="A57" s="1">
        <v>10</v>
      </c>
      <c r="B57" s="1">
        <v>38.869999999999997</v>
      </c>
      <c r="C57" s="1">
        <v>0.81799999999999995</v>
      </c>
      <c r="D57" s="6">
        <f t="shared" si="9"/>
        <v>1510.8768999999998</v>
      </c>
      <c r="E57" s="6">
        <f t="shared" si="5"/>
        <v>-604.52175</v>
      </c>
      <c r="F57" s="6">
        <f t="shared" si="6"/>
        <v>-11.537775</v>
      </c>
      <c r="G57" s="6">
        <f t="shared" si="10"/>
        <v>365446.5462230625</v>
      </c>
      <c r="H57" s="6">
        <f t="shared" si="11"/>
        <v>133.120251950625</v>
      </c>
      <c r="I57" s="6">
        <f t="shared" si="7"/>
        <v>0.99080057202154492</v>
      </c>
      <c r="J57" s="6">
        <f t="shared" si="8"/>
        <v>-0.17280057202154497</v>
      </c>
      <c r="K57" s="6">
        <f t="shared" si="12"/>
        <v>2.9860037690973153E-2</v>
      </c>
      <c r="L57"/>
    </row>
    <row r="58" spans="1:12" ht="14.4" customHeight="1" x14ac:dyDescent="0.3">
      <c r="A58" s="1">
        <v>11</v>
      </c>
      <c r="B58" s="1">
        <v>335</v>
      </c>
      <c r="C58" s="1">
        <v>4.4459999999999997</v>
      </c>
      <c r="D58" s="6">
        <f t="shared" si="9"/>
        <v>112225</v>
      </c>
      <c r="E58" s="6">
        <f t="shared" si="5"/>
        <v>-308.39175</v>
      </c>
      <c r="F58" s="6">
        <f t="shared" si="6"/>
        <v>-7.9097749999999998</v>
      </c>
      <c r="G58" s="6">
        <f t="shared" si="10"/>
        <v>95105.471468062504</v>
      </c>
      <c r="H58" s="6">
        <f t="shared" si="11"/>
        <v>62.564540550624997</v>
      </c>
      <c r="I58" s="6">
        <f t="shared" si="7"/>
        <v>6.5580276856154889</v>
      </c>
      <c r="J58" s="6">
        <f t="shared" si="8"/>
        <v>-2.1120276856154891</v>
      </c>
      <c r="K58" s="6">
        <f t="shared" si="12"/>
        <v>4.4606609448063193</v>
      </c>
      <c r="L58"/>
    </row>
    <row r="59" spans="1:12" ht="14.4" customHeight="1" x14ac:dyDescent="0.3">
      <c r="A59" s="1">
        <v>12</v>
      </c>
      <c r="B59" s="1">
        <v>3140</v>
      </c>
      <c r="C59" s="1">
        <v>53.639000000000003</v>
      </c>
      <c r="D59" s="6">
        <f t="shared" si="9"/>
        <v>9859600</v>
      </c>
      <c r="E59" s="6">
        <f t="shared" si="5"/>
        <v>2496.6082500000002</v>
      </c>
      <c r="F59" s="6">
        <f t="shared" si="6"/>
        <v>41.283225000000002</v>
      </c>
      <c r="G59" s="6">
        <f t="shared" si="10"/>
        <v>6233052.7539680637</v>
      </c>
      <c r="H59" s="6">
        <f t="shared" si="11"/>
        <v>1704.3046664006251</v>
      </c>
      <c r="I59" s="6">
        <f t="shared" si="7"/>
        <v>59.291867734347505</v>
      </c>
      <c r="J59" s="6">
        <f t="shared" si="8"/>
        <v>-5.6528677343475024</v>
      </c>
      <c r="K59" s="6">
        <f t="shared" si="12"/>
        <v>31.954913622027064</v>
      </c>
      <c r="L59"/>
    </row>
    <row r="60" spans="1:12" ht="14.4" customHeight="1" x14ac:dyDescent="0.3">
      <c r="A60" s="1">
        <v>13</v>
      </c>
      <c r="B60" s="1">
        <v>4070</v>
      </c>
      <c r="C60" s="1">
        <v>56.152999999999999</v>
      </c>
      <c r="D60" s="6">
        <f t="shared" si="9"/>
        <v>16564900</v>
      </c>
      <c r="E60" s="6">
        <f t="shared" si="5"/>
        <v>3426.6082500000002</v>
      </c>
      <c r="F60" s="6">
        <f t="shared" si="6"/>
        <v>43.797224999999997</v>
      </c>
      <c r="G60" s="6">
        <f t="shared" si="10"/>
        <v>11741644.098968064</v>
      </c>
      <c r="H60" s="6">
        <f t="shared" si="11"/>
        <v>1918.1969177006247</v>
      </c>
      <c r="I60" s="6">
        <f t="shared" si="7"/>
        <v>76.775814702376309</v>
      </c>
      <c r="J60" s="6">
        <f t="shared" si="8"/>
        <v>-20.62281470237631</v>
      </c>
      <c r="K60" s="6">
        <f t="shared" si="12"/>
        <v>425.30048624854851</v>
      </c>
      <c r="L60"/>
    </row>
    <row r="61" spans="1:12" ht="14.4" customHeight="1" x14ac:dyDescent="0.3">
      <c r="A61" s="1">
        <v>14</v>
      </c>
      <c r="B61" s="1">
        <v>298</v>
      </c>
      <c r="C61" s="1">
        <v>8.7449999999999992</v>
      </c>
      <c r="D61" s="6">
        <f t="shared" si="9"/>
        <v>88804</v>
      </c>
      <c r="E61" s="6">
        <f t="shared" si="5"/>
        <v>-345.39175</v>
      </c>
      <c r="F61" s="6">
        <f t="shared" si="6"/>
        <v>-3.6107750000000003</v>
      </c>
      <c r="G61" s="6">
        <f t="shared" si="10"/>
        <v>119295.4609680625</v>
      </c>
      <c r="H61" s="6">
        <f t="shared" si="11"/>
        <v>13.037696100625002</v>
      </c>
      <c r="I61" s="6">
        <f t="shared" si="7"/>
        <v>5.8624297954896116</v>
      </c>
      <c r="J61" s="6">
        <f t="shared" si="8"/>
        <v>2.8825702045103876</v>
      </c>
      <c r="K61" s="6">
        <f t="shared" si="12"/>
        <v>8.3092109839310577</v>
      </c>
      <c r="L61"/>
    </row>
    <row r="62" spans="1:12" ht="14.4" customHeight="1" x14ac:dyDescent="0.3">
      <c r="A62" s="1">
        <v>15</v>
      </c>
      <c r="B62" s="1">
        <v>195</v>
      </c>
      <c r="C62" s="1">
        <v>3.2570000000000001</v>
      </c>
      <c r="D62" s="6">
        <f t="shared" si="9"/>
        <v>38025</v>
      </c>
      <c r="E62" s="6">
        <f t="shared" si="5"/>
        <v>-448.39175</v>
      </c>
      <c r="F62" s="6">
        <f t="shared" si="6"/>
        <v>-9.0987749999999998</v>
      </c>
      <c r="G62" s="6">
        <f t="shared" si="10"/>
        <v>201055.16146806249</v>
      </c>
      <c r="H62" s="6">
        <f t="shared" si="11"/>
        <v>82.787706500624992</v>
      </c>
      <c r="I62" s="6">
        <f t="shared" si="7"/>
        <v>3.9260356689229816</v>
      </c>
      <c r="J62" s="6">
        <f t="shared" si="8"/>
        <v>-0.6690356689229815</v>
      </c>
      <c r="K62" s="6">
        <f t="shared" si="12"/>
        <v>0.44760872629122134</v>
      </c>
      <c r="L62"/>
    </row>
    <row r="63" spans="1:12" ht="14.4" customHeight="1" x14ac:dyDescent="0.3">
      <c r="A63" s="1">
        <v>16</v>
      </c>
      <c r="B63" s="1">
        <v>600</v>
      </c>
      <c r="C63" s="1">
        <v>1.1639999999999999</v>
      </c>
      <c r="D63" s="6">
        <f t="shared" si="9"/>
        <v>360000</v>
      </c>
      <c r="E63" s="6">
        <f t="shared" si="5"/>
        <v>-43.391750000000002</v>
      </c>
      <c r="F63" s="6">
        <f t="shared" si="6"/>
        <v>-11.191775</v>
      </c>
      <c r="G63" s="6">
        <f t="shared" si="10"/>
        <v>1882.8439680625002</v>
      </c>
      <c r="H63" s="6">
        <f t="shared" si="11"/>
        <v>125.25582765062499</v>
      </c>
      <c r="I63" s="6">
        <f t="shared" si="7"/>
        <v>11.540012574354877</v>
      </c>
      <c r="J63" s="6">
        <f t="shared" si="8"/>
        <v>-10.376012574354878</v>
      </c>
      <c r="K63" s="6">
        <f t="shared" si="12"/>
        <v>107.66163694317054</v>
      </c>
      <c r="L63"/>
    </row>
    <row r="64" spans="1:12" ht="14.4" customHeight="1" x14ac:dyDescent="0.3">
      <c r="A64" s="1">
        <v>17</v>
      </c>
      <c r="B64" s="1">
        <v>2010</v>
      </c>
      <c r="C64" s="1">
        <v>34.692</v>
      </c>
      <c r="D64" s="6">
        <f t="shared" si="9"/>
        <v>4040100</v>
      </c>
      <c r="E64" s="6">
        <f t="shared" si="5"/>
        <v>1366.60825</v>
      </c>
      <c r="F64" s="6">
        <f t="shared" si="6"/>
        <v>22.336224999999999</v>
      </c>
      <c r="G64" s="6">
        <f t="shared" si="10"/>
        <v>1867618.1089680626</v>
      </c>
      <c r="H64" s="6">
        <f t="shared" si="11"/>
        <v>498.90694725062497</v>
      </c>
      <c r="I64" s="6">
        <f t="shared" si="7"/>
        <v>38.047932171043698</v>
      </c>
      <c r="J64" s="6">
        <f t="shared" si="8"/>
        <v>-3.3559321710436976</v>
      </c>
      <c r="K64" s="6">
        <f t="shared" si="12"/>
        <v>11.262280736646066</v>
      </c>
      <c r="L64"/>
    </row>
    <row r="65" spans="1:12" ht="14.4" customHeight="1" x14ac:dyDescent="0.3">
      <c r="A65" s="1">
        <v>18</v>
      </c>
      <c r="B65" s="1">
        <v>9.77</v>
      </c>
      <c r="C65" s="1">
        <v>0.108</v>
      </c>
      <c r="D65" s="6">
        <f t="shared" si="9"/>
        <v>95.452899999999985</v>
      </c>
      <c r="E65" s="6">
        <f t="shared" si="5"/>
        <v>-633.62175000000002</v>
      </c>
      <c r="F65" s="6">
        <f t="shared" si="6"/>
        <v>-12.247774999999999</v>
      </c>
      <c r="G65" s="6">
        <f t="shared" si="10"/>
        <v>401476.52207306254</v>
      </c>
      <c r="H65" s="6">
        <f t="shared" si="11"/>
        <v>150.00799245062498</v>
      </c>
      <c r="I65" s="6">
        <f t="shared" si="7"/>
        <v>0.443722231409031</v>
      </c>
      <c r="J65" s="6">
        <f t="shared" si="8"/>
        <v>-0.33572223140903101</v>
      </c>
      <c r="K65" s="6">
        <f t="shared" si="12"/>
        <v>0.11270941666225898</v>
      </c>
      <c r="L65"/>
    </row>
    <row r="66" spans="1:12" ht="14.4" customHeight="1" x14ac:dyDescent="0.3">
      <c r="A66" s="1">
        <v>19</v>
      </c>
      <c r="B66" s="1">
        <v>39.619999999999997</v>
      </c>
      <c r="C66" s="1">
        <v>0.85599999999999998</v>
      </c>
      <c r="D66" s="6">
        <f t="shared" si="9"/>
        <v>1569.7443999999998</v>
      </c>
      <c r="E66" s="6">
        <f t="shared" si="5"/>
        <v>-603.77175</v>
      </c>
      <c r="F66" s="6">
        <f t="shared" si="6"/>
        <v>-11.499775</v>
      </c>
      <c r="G66" s="6">
        <f t="shared" si="10"/>
        <v>364540.32609806251</v>
      </c>
      <c r="H66" s="6">
        <f t="shared" si="11"/>
        <v>132.244825050625</v>
      </c>
      <c r="I66" s="6">
        <f t="shared" si="7"/>
        <v>1.0049005292538262</v>
      </c>
      <c r="J66" s="6">
        <f t="shared" si="8"/>
        <v>-0.14890052925382624</v>
      </c>
      <c r="K66" s="6">
        <f t="shared" si="12"/>
        <v>2.2171367612069566E-2</v>
      </c>
      <c r="L66"/>
    </row>
    <row r="67" spans="1:12" ht="14.4" customHeight="1" x14ac:dyDescent="0.3">
      <c r="A67" s="1">
        <v>20</v>
      </c>
      <c r="B67" s="1">
        <v>66.150000000000006</v>
      </c>
      <c r="C67" s="1">
        <v>1.734</v>
      </c>
      <c r="D67" s="6">
        <f t="shared" si="9"/>
        <v>4375.8225000000011</v>
      </c>
      <c r="E67" s="6">
        <f t="shared" si="5"/>
        <v>-577.24175000000002</v>
      </c>
      <c r="F67" s="6">
        <f t="shared" si="6"/>
        <v>-10.621775</v>
      </c>
      <c r="G67" s="6">
        <f t="shared" si="10"/>
        <v>333208.03794306255</v>
      </c>
      <c r="H67" s="6">
        <f t="shared" si="11"/>
        <v>112.82210415062499</v>
      </c>
      <c r="I67" s="6">
        <f t="shared" si="7"/>
        <v>1.5036630164170564</v>
      </c>
      <c r="J67" s="6">
        <f t="shared" si="8"/>
        <v>0.23033698358294363</v>
      </c>
      <c r="K67" s="6">
        <f t="shared" si="12"/>
        <v>5.3055126006089241E-2</v>
      </c>
      <c r="L67"/>
    </row>
    <row r="68" spans="1:12" ht="14.4" customHeight="1" x14ac:dyDescent="0.3">
      <c r="A68" s="1">
        <v>21</v>
      </c>
      <c r="B68" s="1">
        <v>82.5</v>
      </c>
      <c r="C68" s="1">
        <v>0.51</v>
      </c>
      <c r="D68" s="6">
        <f t="shared" si="9"/>
        <v>6806.25</v>
      </c>
      <c r="E68" s="6">
        <f t="shared" si="5"/>
        <v>-560.89175</v>
      </c>
      <c r="F68" s="6">
        <f t="shared" si="6"/>
        <v>-11.845775</v>
      </c>
      <c r="G68" s="6">
        <f t="shared" si="10"/>
        <v>314599.55521806248</v>
      </c>
      <c r="H68" s="6">
        <f t="shared" si="11"/>
        <v>140.32238535062498</v>
      </c>
      <c r="I68" s="6">
        <f t="shared" si="7"/>
        <v>1.8110420840807884</v>
      </c>
      <c r="J68" s="6">
        <f t="shared" si="8"/>
        <v>-1.3010420840807884</v>
      </c>
      <c r="K68" s="6">
        <f t="shared" si="12"/>
        <v>1.6927105045492812</v>
      </c>
      <c r="L68"/>
    </row>
    <row r="69" spans="1:12" ht="14.4" customHeight="1" x14ac:dyDescent="0.3">
      <c r="A69" s="1">
        <v>22</v>
      </c>
      <c r="B69" s="1">
        <v>15.43</v>
      </c>
      <c r="C69" s="1">
        <v>0.22</v>
      </c>
      <c r="D69" s="6">
        <f t="shared" si="9"/>
        <v>238.0849</v>
      </c>
      <c r="E69" s="6">
        <f t="shared" si="5"/>
        <v>-627.96175000000005</v>
      </c>
      <c r="F69" s="6">
        <f t="shared" si="6"/>
        <v>-12.135774999999999</v>
      </c>
      <c r="G69" s="6">
        <f t="shared" si="10"/>
        <v>394335.95946306258</v>
      </c>
      <c r="H69" s="6">
        <f t="shared" si="11"/>
        <v>147.27703485062497</v>
      </c>
      <c r="I69" s="6">
        <f t="shared" si="7"/>
        <v>0.55012990865531375</v>
      </c>
      <c r="J69" s="6">
        <f t="shared" si="8"/>
        <v>-0.33012990865531378</v>
      </c>
      <c r="K69" s="6">
        <f t="shared" si="12"/>
        <v>0.10898575658876582</v>
      </c>
      <c r="L69"/>
    </row>
    <row r="70" spans="1:12" ht="14.4" customHeight="1" x14ac:dyDescent="0.3">
      <c r="A70" s="1">
        <v>23</v>
      </c>
      <c r="B70" s="1">
        <v>17.8</v>
      </c>
      <c r="C70" s="1">
        <v>7.8299999999999995E-2</v>
      </c>
      <c r="D70" s="6">
        <f t="shared" si="9"/>
        <v>316.84000000000003</v>
      </c>
      <c r="E70" s="6">
        <f t="shared" si="5"/>
        <v>-625.59175000000005</v>
      </c>
      <c r="F70" s="6">
        <f t="shared" si="6"/>
        <v>-12.277474999999999</v>
      </c>
      <c r="G70" s="6">
        <f t="shared" si="10"/>
        <v>391365.03766806255</v>
      </c>
      <c r="H70" s="6">
        <f t="shared" si="11"/>
        <v>150.73639237562497</v>
      </c>
      <c r="I70" s="6">
        <f t="shared" si="7"/>
        <v>0.59468577350932272</v>
      </c>
      <c r="J70" s="6">
        <f t="shared" si="8"/>
        <v>-0.51638577350932269</v>
      </c>
      <c r="K70" s="6">
        <f t="shared" si="12"/>
        <v>0.26665426708282153</v>
      </c>
      <c r="L70"/>
    </row>
    <row r="71" spans="1:12" ht="14.4" customHeight="1" x14ac:dyDescent="0.3">
      <c r="A71" s="1">
        <v>24</v>
      </c>
      <c r="B71" s="1">
        <v>12.78</v>
      </c>
      <c r="C71" s="1">
        <v>4.7699999999999999E-2</v>
      </c>
      <c r="D71" s="6">
        <f t="shared" si="9"/>
        <v>163.32839999999999</v>
      </c>
      <c r="E71" s="6">
        <f t="shared" si="5"/>
        <v>-630.61175000000003</v>
      </c>
      <c r="F71" s="6">
        <f t="shared" si="6"/>
        <v>-12.308074999999999</v>
      </c>
      <c r="G71" s="6">
        <f t="shared" si="10"/>
        <v>397671.17923806253</v>
      </c>
      <c r="H71" s="6">
        <f t="shared" si="11"/>
        <v>151.48871020562498</v>
      </c>
      <c r="I71" s="6">
        <f t="shared" si="7"/>
        <v>0.50031005976791987</v>
      </c>
      <c r="J71" s="6">
        <f t="shared" si="8"/>
        <v>-0.45261005976791985</v>
      </c>
      <c r="K71" s="6">
        <f t="shared" si="12"/>
        <v>0.20485586620311999</v>
      </c>
      <c r="L71"/>
    </row>
    <row r="72" spans="1:12" ht="14.4" customHeight="1" x14ac:dyDescent="0.3">
      <c r="A72" s="1">
        <v>25</v>
      </c>
      <c r="B72" s="1">
        <v>5.7</v>
      </c>
      <c r="C72" s="1">
        <v>9.8000000000000004E-2</v>
      </c>
      <c r="D72" s="6">
        <f t="shared" si="9"/>
        <v>32.49</v>
      </c>
      <c r="E72" s="6">
        <f t="shared" si="5"/>
        <v>-637.69174999999996</v>
      </c>
      <c r="F72" s="6">
        <f t="shared" si="6"/>
        <v>-12.257774999999999</v>
      </c>
      <c r="G72" s="6">
        <f t="shared" si="10"/>
        <v>406650.76801806246</v>
      </c>
      <c r="H72" s="6">
        <f t="shared" si="11"/>
        <v>150.25304795062496</v>
      </c>
      <c r="I72" s="6">
        <f t="shared" si="7"/>
        <v>0.36720646349518454</v>
      </c>
      <c r="J72" s="6">
        <f t="shared" si="8"/>
        <v>-0.26920646349518451</v>
      </c>
      <c r="K72" s="6">
        <f t="shared" si="12"/>
        <v>7.2472119987584113E-2</v>
      </c>
      <c r="L72"/>
    </row>
    <row r="73" spans="1:12" ht="14.4" customHeight="1" x14ac:dyDescent="0.3">
      <c r="A73" s="1">
        <v>26</v>
      </c>
      <c r="B73" s="1">
        <v>1060</v>
      </c>
      <c r="C73" s="1">
        <v>13.632</v>
      </c>
      <c r="D73" s="6">
        <f t="shared" si="9"/>
        <v>1123600</v>
      </c>
      <c r="E73" s="6">
        <f t="shared" si="5"/>
        <v>416.60825</v>
      </c>
      <c r="F73" s="6">
        <f t="shared" si="6"/>
        <v>1.2762250000000002</v>
      </c>
      <c r="G73" s="6">
        <f t="shared" si="10"/>
        <v>173562.43396806251</v>
      </c>
      <c r="H73" s="6">
        <f t="shared" si="11"/>
        <v>1.6287502506250005</v>
      </c>
      <c r="I73" s="6">
        <f t="shared" si="7"/>
        <v>20.187986343487403</v>
      </c>
      <c r="J73" s="6">
        <f t="shared" si="8"/>
        <v>-6.5559863434874028</v>
      </c>
      <c r="K73" s="6">
        <f t="shared" si="12"/>
        <v>42.980956935993326</v>
      </c>
      <c r="L73"/>
    </row>
    <row r="74" spans="1:12" ht="14.4" customHeight="1" x14ac:dyDescent="0.3">
      <c r="A74" s="1">
        <v>27</v>
      </c>
      <c r="B74" s="1">
        <v>513</v>
      </c>
      <c r="C74" s="1">
        <v>8.6980000000000004</v>
      </c>
      <c r="D74" s="6">
        <f t="shared" si="9"/>
        <v>263169</v>
      </c>
      <c r="E74" s="6">
        <f t="shared" si="5"/>
        <v>-130.39175</v>
      </c>
      <c r="F74" s="6">
        <f t="shared" si="6"/>
        <v>-3.6577749999999991</v>
      </c>
      <c r="G74" s="6">
        <f t="shared" si="10"/>
        <v>17002.0084680625</v>
      </c>
      <c r="H74" s="6">
        <f t="shared" si="11"/>
        <v>13.379317950624994</v>
      </c>
      <c r="I74" s="6">
        <f t="shared" si="7"/>
        <v>9.9044175354102482</v>
      </c>
      <c r="J74" s="6">
        <f t="shared" si="8"/>
        <v>-1.2064175354102478</v>
      </c>
      <c r="K74" s="6">
        <f t="shared" si="12"/>
        <v>1.4554432697453363</v>
      </c>
      <c r="L74"/>
    </row>
    <row r="75" spans="1:12" ht="14.4" customHeight="1" x14ac:dyDescent="0.3">
      <c r="A75" s="1">
        <v>28</v>
      </c>
      <c r="B75" s="1">
        <v>700</v>
      </c>
      <c r="C75" s="1">
        <v>15.340999999999999</v>
      </c>
      <c r="D75" s="6">
        <f t="shared" si="9"/>
        <v>490000</v>
      </c>
      <c r="E75" s="6">
        <f t="shared" si="5"/>
        <v>56.608249999999998</v>
      </c>
      <c r="F75" s="6">
        <f t="shared" si="6"/>
        <v>2.9852249999999998</v>
      </c>
      <c r="G75" s="6">
        <f t="shared" si="10"/>
        <v>3204.4939680624998</v>
      </c>
      <c r="H75" s="6">
        <f t="shared" si="11"/>
        <v>8.9115683006249995</v>
      </c>
      <c r="I75" s="6">
        <f t="shared" si="7"/>
        <v>13.420006871992381</v>
      </c>
      <c r="J75" s="6">
        <f t="shared" si="8"/>
        <v>1.920993128007618</v>
      </c>
      <c r="K75" s="6">
        <f t="shared" si="12"/>
        <v>3.6902145978524925</v>
      </c>
      <c r="L75"/>
    </row>
    <row r="76" spans="1:12" ht="14.4" customHeight="1" x14ac:dyDescent="0.3">
      <c r="A76" s="1">
        <v>29</v>
      </c>
      <c r="B76" s="1">
        <v>305</v>
      </c>
      <c r="C76" s="1">
        <v>3.5670000000000002</v>
      </c>
      <c r="D76" s="6">
        <f t="shared" si="9"/>
        <v>93025</v>
      </c>
      <c r="E76" s="6">
        <f t="shared" si="5"/>
        <v>-338.39175</v>
      </c>
      <c r="F76" s="6">
        <f t="shared" si="6"/>
        <v>-8.7887749999999993</v>
      </c>
      <c r="G76" s="6">
        <f t="shared" si="10"/>
        <v>114508.97646806251</v>
      </c>
      <c r="H76" s="6">
        <f t="shared" si="11"/>
        <v>77.24256600062499</v>
      </c>
      <c r="I76" s="6">
        <f t="shared" si="7"/>
        <v>5.9940293963242368</v>
      </c>
      <c r="J76" s="6">
        <f t="shared" si="8"/>
        <v>-2.4270293963242366</v>
      </c>
      <c r="K76" s="6">
        <f t="shared" si="12"/>
        <v>5.8904716906219887</v>
      </c>
      <c r="L76"/>
    </row>
    <row r="77" spans="1:12" ht="14.4" customHeight="1" x14ac:dyDescent="0.3">
      <c r="A77" s="1">
        <v>30</v>
      </c>
      <c r="B77" s="1">
        <v>300.69</v>
      </c>
      <c r="C77" s="1">
        <v>5.1879999999999997</v>
      </c>
      <c r="D77" s="6">
        <f t="shared" si="9"/>
        <v>90414.4761</v>
      </c>
      <c r="E77" s="6">
        <f t="shared" si="5"/>
        <v>-342.70175</v>
      </c>
      <c r="F77" s="6">
        <f t="shared" si="6"/>
        <v>-7.1677749999999998</v>
      </c>
      <c r="G77" s="6">
        <f t="shared" si="10"/>
        <v>117444.4894530625</v>
      </c>
      <c r="H77" s="6">
        <f t="shared" si="11"/>
        <v>51.376998450624995</v>
      </c>
      <c r="I77" s="6">
        <f t="shared" si="7"/>
        <v>5.9130016420960603</v>
      </c>
      <c r="J77" s="6">
        <f t="shared" si="8"/>
        <v>-0.72500164209606055</v>
      </c>
      <c r="K77" s="6">
        <f t="shared" si="12"/>
        <v>0.52562738104198425</v>
      </c>
      <c r="L77"/>
    </row>
    <row r="78" spans="1:12" ht="14.4" customHeight="1" x14ac:dyDescent="0.3">
      <c r="A78" s="1">
        <v>31</v>
      </c>
      <c r="B78" s="1">
        <v>2240</v>
      </c>
      <c r="C78" s="1">
        <v>102.367</v>
      </c>
      <c r="D78" s="6">
        <f t="shared" si="9"/>
        <v>5017600</v>
      </c>
      <c r="E78" s="6">
        <f t="shared" si="5"/>
        <v>1596.60825</v>
      </c>
      <c r="F78" s="6">
        <f t="shared" si="6"/>
        <v>90.01122500000001</v>
      </c>
      <c r="G78" s="6">
        <f t="shared" si="10"/>
        <v>2549157.9039680627</v>
      </c>
      <c r="H78" s="6">
        <f t="shared" si="11"/>
        <v>8102.0206260006271</v>
      </c>
      <c r="I78" s="6">
        <f t="shared" si="7"/>
        <v>42.371919055609965</v>
      </c>
      <c r="J78" s="6">
        <f t="shared" si="8"/>
        <v>59.99508094439004</v>
      </c>
      <c r="K78" s="6">
        <f t="shared" si="12"/>
        <v>3599.409737523913</v>
      </c>
      <c r="L78"/>
    </row>
    <row r="79" spans="1:12" ht="14.4" customHeight="1" x14ac:dyDescent="0.3">
      <c r="A79" s="1">
        <v>32</v>
      </c>
      <c r="B79" s="1">
        <v>63.56</v>
      </c>
      <c r="C79" s="1">
        <v>1.724</v>
      </c>
      <c r="D79" s="6">
        <f t="shared" si="9"/>
        <v>4039.8736000000004</v>
      </c>
      <c r="E79" s="6">
        <f t="shared" si="5"/>
        <v>-579.83175000000006</v>
      </c>
      <c r="F79" s="6">
        <f t="shared" si="6"/>
        <v>-10.631774999999999</v>
      </c>
      <c r="G79" s="6">
        <f t="shared" si="10"/>
        <v>336204.85830806254</v>
      </c>
      <c r="H79" s="6">
        <f t="shared" si="11"/>
        <v>113.03463965062498</v>
      </c>
      <c r="I79" s="6">
        <f t="shared" si="7"/>
        <v>1.454971164108245</v>
      </c>
      <c r="J79" s="6">
        <f t="shared" si="8"/>
        <v>0.26902883589175497</v>
      </c>
      <c r="K79" s="6">
        <f t="shared" si="12"/>
        <v>7.2376514541272821E-2</v>
      </c>
      <c r="L79"/>
    </row>
    <row r="80" spans="1:12" ht="14.4" customHeight="1" x14ac:dyDescent="0.3">
      <c r="A80" s="1">
        <v>33</v>
      </c>
      <c r="B80" s="1">
        <v>133.6</v>
      </c>
      <c r="C80" s="1">
        <v>2.0859999999999999</v>
      </c>
      <c r="D80" s="6">
        <f t="shared" si="9"/>
        <v>17848.96</v>
      </c>
      <c r="E80" s="6">
        <f t="shared" si="5"/>
        <v>-509.79174999999998</v>
      </c>
      <c r="F80" s="6">
        <f t="shared" si="6"/>
        <v>-10.269774999999999</v>
      </c>
      <c r="G80" s="6">
        <f t="shared" si="10"/>
        <v>259887.62836806249</v>
      </c>
      <c r="H80" s="6">
        <f t="shared" si="11"/>
        <v>105.46827855062499</v>
      </c>
      <c r="I80" s="6">
        <f t="shared" si="7"/>
        <v>2.7717191701735535</v>
      </c>
      <c r="J80" s="6">
        <f t="shared" si="8"/>
        <v>-0.68571917017355366</v>
      </c>
      <c r="K80" s="6">
        <f t="shared" si="12"/>
        <v>0.47021078034350705</v>
      </c>
      <c r="L80"/>
    </row>
    <row r="81" spans="1:14" ht="14.4" customHeight="1" x14ac:dyDescent="0.3">
      <c r="A81" s="1">
        <v>34</v>
      </c>
      <c r="B81" s="1">
        <v>64.5</v>
      </c>
      <c r="C81" s="1">
        <v>0.77500000000000002</v>
      </c>
      <c r="D81" s="6">
        <f t="shared" si="9"/>
        <v>4160.25</v>
      </c>
      <c r="E81" s="6">
        <f t="shared" si="5"/>
        <v>-578.89175</v>
      </c>
      <c r="F81" s="6">
        <f t="shared" si="6"/>
        <v>-11.580774999999999</v>
      </c>
      <c r="G81" s="6">
        <f t="shared" si="10"/>
        <v>335115.65821806248</v>
      </c>
      <c r="H81" s="6">
        <f t="shared" si="11"/>
        <v>134.11434960062499</v>
      </c>
      <c r="I81" s="6">
        <f t="shared" si="7"/>
        <v>1.4726431105060376</v>
      </c>
      <c r="J81" s="6">
        <f t="shared" si="8"/>
        <v>-0.69764311050603756</v>
      </c>
      <c r="K81" s="6">
        <f t="shared" si="12"/>
        <v>0.48670590963653931</v>
      </c>
      <c r="L81"/>
    </row>
    <row r="82" spans="1:14" ht="14.4" customHeight="1" x14ac:dyDescent="0.3">
      <c r="A82" s="1">
        <v>35</v>
      </c>
      <c r="B82" s="1">
        <v>1480</v>
      </c>
      <c r="C82" s="1">
        <v>20.306999999999999</v>
      </c>
      <c r="D82" s="6">
        <f t="shared" si="9"/>
        <v>2190400</v>
      </c>
      <c r="E82" s="6">
        <f t="shared" si="5"/>
        <v>836.60825</v>
      </c>
      <c r="F82" s="6">
        <f t="shared" si="6"/>
        <v>7.9512249999999991</v>
      </c>
      <c r="G82" s="6">
        <f t="shared" si="10"/>
        <v>699913.36396806245</v>
      </c>
      <c r="H82" s="6">
        <f t="shared" si="11"/>
        <v>63.221979000624984</v>
      </c>
      <c r="I82" s="6">
        <f t="shared" si="7"/>
        <v>28.083962393564924</v>
      </c>
      <c r="J82" s="6">
        <f t="shared" si="8"/>
        <v>-7.7769623935649257</v>
      </c>
      <c r="K82" s="6">
        <f t="shared" si="12"/>
        <v>60.481144070923101</v>
      </c>
      <c r="L82"/>
    </row>
    <row r="83" spans="1:14" ht="14.4" customHeight="1" x14ac:dyDescent="0.3">
      <c r="A83" s="1">
        <v>36</v>
      </c>
      <c r="B83" s="1">
        <v>646</v>
      </c>
      <c r="C83" s="1">
        <v>7.7220000000000004</v>
      </c>
      <c r="D83" s="6">
        <f t="shared" si="9"/>
        <v>417316</v>
      </c>
      <c r="E83" s="6">
        <f t="shared" si="5"/>
        <v>2.6082499999999982</v>
      </c>
      <c r="F83" s="6">
        <f t="shared" si="6"/>
        <v>-4.6337749999999991</v>
      </c>
      <c r="G83" s="6">
        <f t="shared" si="10"/>
        <v>6.8029680624999909</v>
      </c>
      <c r="H83" s="6">
        <f t="shared" si="11"/>
        <v>21.471870750624991</v>
      </c>
      <c r="I83" s="6">
        <f t="shared" si="7"/>
        <v>12.404809951268129</v>
      </c>
      <c r="J83" s="6">
        <f t="shared" si="8"/>
        <v>-4.6828099512681289</v>
      </c>
      <c r="K83" s="6">
        <f t="shared" si="12"/>
        <v>21.928709039695818</v>
      </c>
      <c r="L83"/>
    </row>
    <row r="84" spans="1:14" ht="14.4" customHeight="1" x14ac:dyDescent="0.3">
      <c r="A84" s="1">
        <v>37</v>
      </c>
      <c r="B84" s="1">
        <v>824</v>
      </c>
      <c r="C84" s="1">
        <v>5.6520000000000001</v>
      </c>
      <c r="D84" s="6">
        <f t="shared" si="9"/>
        <v>678976</v>
      </c>
      <c r="E84" s="6">
        <f t="shared" si="5"/>
        <v>180.60825</v>
      </c>
      <c r="F84" s="6">
        <f t="shared" si="6"/>
        <v>-6.7037749999999994</v>
      </c>
      <c r="G84" s="6">
        <f t="shared" si="10"/>
        <v>32619.339968062501</v>
      </c>
      <c r="H84" s="6">
        <f t="shared" si="11"/>
        <v>44.940599250624992</v>
      </c>
      <c r="I84" s="6">
        <f t="shared" si="7"/>
        <v>15.751199801062889</v>
      </c>
      <c r="J84" s="6">
        <f t="shared" si="8"/>
        <v>-10.099199801062888</v>
      </c>
      <c r="K84" s="6">
        <f t="shared" si="12"/>
        <v>101.99383662178867</v>
      </c>
      <c r="L84"/>
    </row>
    <row r="85" spans="1:14" ht="14.4" customHeight="1" x14ac:dyDescent="0.3">
      <c r="A85" s="1">
        <v>38</v>
      </c>
      <c r="B85" s="1">
        <v>907.12</v>
      </c>
      <c r="C85" s="1">
        <v>10.78</v>
      </c>
      <c r="D85" s="6">
        <f t="shared" si="9"/>
        <v>822866.69440000004</v>
      </c>
      <c r="E85" s="6">
        <f t="shared" si="5"/>
        <v>263.72825</v>
      </c>
      <c r="F85" s="6">
        <f t="shared" si="6"/>
        <v>-1.5757750000000001</v>
      </c>
      <c r="G85" s="6">
        <f t="shared" si="10"/>
        <v>69552.589848062504</v>
      </c>
      <c r="H85" s="6">
        <f t="shared" si="11"/>
        <v>2.4830668506250007</v>
      </c>
      <c r="I85" s="6">
        <f t="shared" si="7"/>
        <v>17.313851061259186</v>
      </c>
      <c r="J85" s="6">
        <f t="shared" si="8"/>
        <v>-6.5338510612591865</v>
      </c>
      <c r="K85" s="6">
        <f t="shared" si="12"/>
        <v>42.691209690717798</v>
      </c>
      <c r="L85"/>
    </row>
    <row r="86" spans="1:14" ht="14.4" customHeight="1" x14ac:dyDescent="0.3">
      <c r="A86" s="1">
        <v>39</v>
      </c>
      <c r="B86" s="1">
        <v>200</v>
      </c>
      <c r="C86" s="1">
        <v>41.183999999999997</v>
      </c>
      <c r="D86" s="6">
        <f t="shared" si="9"/>
        <v>40000</v>
      </c>
      <c r="E86" s="6">
        <f t="shared" si="5"/>
        <v>-443.39175</v>
      </c>
      <c r="F86" s="6">
        <f t="shared" si="6"/>
        <v>28.828224999999996</v>
      </c>
      <c r="G86" s="6">
        <f t="shared" si="10"/>
        <v>196596.24396806251</v>
      </c>
      <c r="H86" s="6">
        <f t="shared" si="11"/>
        <v>831.06655665062476</v>
      </c>
      <c r="I86" s="6">
        <f t="shared" si="7"/>
        <v>4.0200353838048564</v>
      </c>
      <c r="J86" s="6">
        <f t="shared" si="8"/>
        <v>37.163964616195145</v>
      </c>
      <c r="K86" s="6">
        <f t="shared" si="12"/>
        <v>1381.1602659938046</v>
      </c>
      <c r="L86"/>
    </row>
    <row r="87" spans="1:14" ht="14.4" customHeight="1" x14ac:dyDescent="0.3">
      <c r="A87" s="1">
        <v>40</v>
      </c>
      <c r="B87" s="1">
        <v>3070</v>
      </c>
      <c r="C87" s="1">
        <v>64.081999999999994</v>
      </c>
      <c r="D87" s="6">
        <f t="shared" si="9"/>
        <v>9424900</v>
      </c>
      <c r="E87" s="6">
        <f t="shared" si="5"/>
        <v>2426.6082500000002</v>
      </c>
      <c r="F87" s="6">
        <f t="shared" si="6"/>
        <v>51.726224999999992</v>
      </c>
      <c r="G87" s="6">
        <f t="shared" si="10"/>
        <v>5888427.5989680635</v>
      </c>
      <c r="H87" s="6">
        <f t="shared" si="11"/>
        <v>2675.602352750624</v>
      </c>
      <c r="I87" s="6">
        <f t="shared" si="7"/>
        <v>57.975871726001252</v>
      </c>
      <c r="J87" s="6">
        <f t="shared" si="8"/>
        <v>6.1061282739987419</v>
      </c>
      <c r="K87" s="6">
        <f t="shared" si="12"/>
        <v>37.284802498526858</v>
      </c>
      <c r="L87"/>
    </row>
    <row r="88" spans="1:14" ht="14.4" customHeight="1" x14ac:dyDescent="0.3">
      <c r="A88" s="4" t="s">
        <v>46</v>
      </c>
      <c r="B88" s="5">
        <f>SUM(B$48:B$87)</f>
        <v>25735.670000000002</v>
      </c>
      <c r="C88" s="5">
        <f t="shared" ref="C88:D88" si="13">SUM(C$48:C$87)</f>
        <v>494.23099999999999</v>
      </c>
      <c r="D88" s="5">
        <f t="shared" si="13"/>
        <v>52797665.634899989</v>
      </c>
      <c r="E88" s="5">
        <f t="shared" ref="E88:K88" si="14">SUM(E$48:E$87)</f>
        <v>0</v>
      </c>
      <c r="F88" s="5">
        <f t="shared" si="14"/>
        <v>0</v>
      </c>
      <c r="G88" s="5">
        <f t="shared" si="14"/>
        <v>36239547.876177512</v>
      </c>
      <c r="H88" s="5">
        <f t="shared" si="14"/>
        <v>18798.159535155002</v>
      </c>
      <c r="I88" s="5">
        <f t="shared" si="14"/>
        <v>494.23099999999994</v>
      </c>
      <c r="J88" s="5">
        <f t="shared" si="14"/>
        <v>7.1054273576010019E-15</v>
      </c>
      <c r="K88" s="5">
        <f t="shared" si="14"/>
        <v>5989.7314344715351</v>
      </c>
      <c r="L88"/>
    </row>
    <row r="89" spans="1:14" ht="14.4" customHeight="1" x14ac:dyDescent="0.3">
      <c r="A89" s="4" t="s">
        <v>47</v>
      </c>
      <c r="B89" s="5">
        <f>AVERAGE(B$48:B$87)</f>
        <v>643.39175</v>
      </c>
      <c r="C89" s="5">
        <f t="shared" ref="C89:D89" si="15">AVERAGE(C$48:C$87)</f>
        <v>12.355775</v>
      </c>
      <c r="D89" s="5">
        <f t="shared" si="15"/>
        <v>1319941.6408724997</v>
      </c>
      <c r="E89" s="5">
        <f t="shared" ref="E89:K89" si="16">AVERAGE(E$48:E$87)</f>
        <v>0</v>
      </c>
      <c r="F89" s="5">
        <f t="shared" si="16"/>
        <v>0</v>
      </c>
      <c r="G89" s="5">
        <f t="shared" si="16"/>
        <v>905988.69690443785</v>
      </c>
      <c r="H89" s="5">
        <f t="shared" si="16"/>
        <v>469.95398837887507</v>
      </c>
      <c r="I89" s="5">
        <f t="shared" si="16"/>
        <v>12.355774999999998</v>
      </c>
      <c r="J89" s="5">
        <f t="shared" si="16"/>
        <v>1.7763568394002506E-16</v>
      </c>
      <c r="K89" s="5">
        <f t="shared" si="16"/>
        <v>149.74328586178837</v>
      </c>
      <c r="L89"/>
    </row>
    <row r="91" spans="1:14" ht="14.4" customHeight="1" x14ac:dyDescent="0.3">
      <c r="A91" s="9" t="s">
        <v>73</v>
      </c>
      <c r="B91" s="9"/>
      <c r="C91" s="9"/>
      <c r="D91" s="9"/>
      <c r="E91" s="9"/>
      <c r="F91" s="9"/>
      <c r="G91" s="9"/>
      <c r="H91" s="9"/>
      <c r="I91" s="5">
        <f>1/38 *K88</f>
        <v>157.62451143346144</v>
      </c>
    </row>
    <row r="92" spans="1:14" ht="14.4" customHeight="1" x14ac:dyDescent="0.3">
      <c r="A92" s="9" t="s">
        <v>74</v>
      </c>
      <c r="B92" s="9"/>
      <c r="C92" s="9"/>
      <c r="D92" s="9"/>
      <c r="E92" s="9"/>
      <c r="F92" s="9"/>
      <c r="G92" s="9"/>
      <c r="H92" s="9"/>
      <c r="I92" s="5">
        <f>I91/G88</f>
        <v>4.3495164998202898E-6</v>
      </c>
    </row>
    <row r="93" spans="1:14" ht="14.4" customHeight="1" x14ac:dyDescent="0.3">
      <c r="A93" s="9" t="s">
        <v>75</v>
      </c>
      <c r="B93" s="9"/>
      <c r="C93" s="9"/>
      <c r="D93" s="9"/>
      <c r="E93" s="9"/>
      <c r="F93" s="9"/>
      <c r="G93" s="9"/>
      <c r="H93" s="9"/>
      <c r="I93" s="5">
        <f>D89*I92</f>
        <v>5.7411079457748047</v>
      </c>
    </row>
    <row r="95" spans="1:14" ht="14.4" customHeight="1" x14ac:dyDescent="0.3">
      <c r="A95" s="9" t="s">
        <v>67</v>
      </c>
      <c r="B95" s="9"/>
      <c r="C95" s="9"/>
      <c r="D95" s="9"/>
      <c r="E95" s="9"/>
      <c r="F95" s="9"/>
      <c r="G95" s="9"/>
      <c r="H95" s="9"/>
      <c r="I95" s="8">
        <v>2.024</v>
      </c>
      <c r="J95" s="8" t="s">
        <v>65</v>
      </c>
      <c r="K95" s="8">
        <f>J10/SQRT(I92)</f>
        <v>9.0143837130819247</v>
      </c>
      <c r="L95" s="9" t="s">
        <v>66</v>
      </c>
      <c r="M95" s="9"/>
      <c r="N95" s="9"/>
    </row>
    <row r="96" spans="1:14" ht="14.4" customHeight="1" x14ac:dyDescent="0.3">
      <c r="A96" s="9" t="s">
        <v>68</v>
      </c>
      <c r="B96" s="9"/>
      <c r="C96" s="9"/>
      <c r="D96" s="9"/>
      <c r="E96" s="9"/>
      <c r="F96" s="9"/>
      <c r="G96" s="9"/>
      <c r="H96" s="9"/>
      <c r="I96" s="8">
        <v>2.024</v>
      </c>
      <c r="J96" s="8" t="s">
        <v>69</v>
      </c>
      <c r="K96" s="8">
        <f>J11/SQRT(I93)</f>
        <v>0.10853095848073548</v>
      </c>
      <c r="L96" s="9" t="s">
        <v>70</v>
      </c>
      <c r="M96" s="9"/>
      <c r="N96" s="9"/>
    </row>
    <row r="98" spans="1:14" ht="14.4" customHeight="1" x14ac:dyDescent="0.3">
      <c r="A98" s="9" t="s">
        <v>71</v>
      </c>
      <c r="B98" s="9"/>
      <c r="C98" s="9"/>
      <c r="D98" s="9"/>
      <c r="E98" s="9"/>
      <c r="F98" s="9"/>
      <c r="G98" s="9"/>
      <c r="H98" s="9"/>
      <c r="I98" s="5">
        <f>1-(K88/H88)</f>
        <v>0.68136607079698641</v>
      </c>
    </row>
    <row r="100" spans="1:14" ht="14.4" customHeight="1" x14ac:dyDescent="0.3">
      <c r="A100" s="9" t="s">
        <v>80</v>
      </c>
      <c r="B100" s="9"/>
      <c r="C100" s="9"/>
      <c r="D100" s="9"/>
      <c r="E100" s="9"/>
      <c r="F100" s="9"/>
      <c r="G100" s="9"/>
      <c r="H100" s="9"/>
      <c r="I100" s="9"/>
    </row>
    <row r="101" spans="1:14" ht="14.4" customHeight="1" x14ac:dyDescent="0.3">
      <c r="A101" s="9"/>
      <c r="B101" s="9"/>
      <c r="C101" s="9"/>
      <c r="D101" s="9"/>
      <c r="E101" s="9"/>
      <c r="F101" s="9"/>
      <c r="G101" s="9"/>
      <c r="H101" s="9"/>
      <c r="I101" s="9"/>
    </row>
    <row r="102" spans="1:14" ht="14.4" customHeight="1" x14ac:dyDescent="0.3">
      <c r="A102" s="9"/>
      <c r="B102" s="9"/>
      <c r="C102" s="9"/>
      <c r="D102" s="9"/>
      <c r="E102" s="9"/>
      <c r="F102" s="9"/>
      <c r="G102" s="9"/>
      <c r="H102" s="9"/>
      <c r="I102" s="9"/>
    </row>
    <row r="104" spans="1:14" ht="14.4" customHeight="1" x14ac:dyDescent="0.3">
      <c r="A104" s="9" t="s">
        <v>76</v>
      </c>
      <c r="B104" s="9"/>
      <c r="C104" s="9"/>
      <c r="D104" s="9"/>
      <c r="E104" s="9"/>
      <c r="F104" s="9"/>
      <c r="G104" s="9"/>
      <c r="H104" s="9"/>
      <c r="I104" s="8">
        <f>I98/(1-I98) * 38</f>
        <v>81.259113726676532</v>
      </c>
      <c r="J104" s="8" t="s">
        <v>69</v>
      </c>
      <c r="K104" s="8">
        <v>4.08</v>
      </c>
      <c r="L104" s="9" t="s">
        <v>79</v>
      </c>
      <c r="M104" s="9"/>
      <c r="N104" s="9"/>
    </row>
    <row r="105" spans="1:14" ht="14.4" customHeight="1" x14ac:dyDescent="0.3">
      <c r="A105" s="9" t="s">
        <v>77</v>
      </c>
      <c r="B105" s="9"/>
      <c r="C105" s="9"/>
      <c r="D105" s="9"/>
      <c r="E105" s="9"/>
      <c r="F105" s="9"/>
      <c r="G105" s="9"/>
      <c r="H105" s="9"/>
      <c r="I105" s="1">
        <v>1</v>
      </c>
    </row>
    <row r="106" spans="1:14" ht="14.4" customHeight="1" x14ac:dyDescent="0.3">
      <c r="A106" s="9" t="s">
        <v>78</v>
      </c>
      <c r="B106" s="9"/>
      <c r="C106" s="9"/>
      <c r="D106" s="9"/>
      <c r="E106" s="9"/>
      <c r="F106" s="9"/>
      <c r="G106" s="9"/>
      <c r="H106" s="9"/>
      <c r="I106" s="1">
        <v>40</v>
      </c>
    </row>
  </sheetData>
  <mergeCells count="18">
    <mergeCell ref="L104:N104"/>
    <mergeCell ref="A104:H104"/>
    <mergeCell ref="A105:H105"/>
    <mergeCell ref="A106:H106"/>
    <mergeCell ref="A100:I102"/>
    <mergeCell ref="I1:L1"/>
    <mergeCell ref="I15:M25"/>
    <mergeCell ref="I13:J13"/>
    <mergeCell ref="A95:H95"/>
    <mergeCell ref="L95:N95"/>
    <mergeCell ref="I3:M4"/>
    <mergeCell ref="I6:M8"/>
    <mergeCell ref="A91:H91"/>
    <mergeCell ref="A96:H96"/>
    <mergeCell ref="L96:N96"/>
    <mergeCell ref="A98:H98"/>
    <mergeCell ref="A92:H92"/>
    <mergeCell ref="A93:H9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Hummel Turbamentum</dc:creator>
  <cp:lastModifiedBy>Hummel Turbamentum</cp:lastModifiedBy>
  <dcterms:created xsi:type="dcterms:W3CDTF">2024-09-21T15:54:31Z</dcterms:created>
  <dcterms:modified xsi:type="dcterms:W3CDTF">2024-10-17T15:21:39Z</dcterms:modified>
</cp:coreProperties>
</file>