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ata-Analysis-Statistical-Methods\"/>
    </mc:Choice>
  </mc:AlternateContent>
  <xr:revisionPtr revIDLastSave="0" documentId="13_ncr:1_{572C7A9C-A946-418B-8B25-8DECA0C5E874}" xr6:coauthVersionLast="47" xr6:coauthVersionMax="47" xr10:uidLastSave="{00000000-0000-0000-0000-000000000000}"/>
  <bookViews>
    <workbookView xWindow="-108" yWindow="-108" windowWidth="23256" windowHeight="12456" tabRatio="589" activeTab="1" xr2:uid="{A937963E-F74B-4CF6-9609-862358DBA964}"/>
  </bookViews>
  <sheets>
    <sheet name="Спирмен" sheetId="1" r:id="rId1"/>
    <sheet name="Голдфелл-Квандт" sheetId="3" r:id="rId2"/>
    <sheet name="Парк" sheetId="10" r:id="rId3"/>
    <sheet name="Глейзер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0" l="1" a="1"/>
  <c r="L3" i="10" s="1"/>
  <c r="L10" i="10" a="1"/>
  <c r="L10" i="10" s="1"/>
  <c r="L17" i="10" a="1"/>
  <c r="L17" i="10" s="1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2" i="10"/>
  <c r="H41" i="10"/>
  <c r="G41" i="10"/>
  <c r="G40" i="10"/>
  <c r="H40" i="10" s="1"/>
  <c r="G39" i="10"/>
  <c r="H39" i="10" s="1"/>
  <c r="G38" i="10"/>
  <c r="H38" i="10" s="1"/>
  <c r="G37" i="10"/>
  <c r="H37" i="10" s="1"/>
  <c r="G36" i="10"/>
  <c r="H36" i="10" s="1"/>
  <c r="G35" i="10"/>
  <c r="H35" i="10" s="1"/>
  <c r="G34" i="10"/>
  <c r="H34" i="10" s="1"/>
  <c r="G33" i="10"/>
  <c r="H33" i="10" s="1"/>
  <c r="G32" i="10"/>
  <c r="H32" i="10" s="1"/>
  <c r="L31" i="10"/>
  <c r="G31" i="10"/>
  <c r="H31" i="10" s="1"/>
  <c r="L30" i="10"/>
  <c r="G30" i="10"/>
  <c r="H30" i="10" s="1"/>
  <c r="L29" i="10"/>
  <c r="G29" i="10"/>
  <c r="H29" i="10" s="1"/>
  <c r="G28" i="10"/>
  <c r="H28" i="10" s="1"/>
  <c r="G27" i="10"/>
  <c r="H27" i="10" s="1"/>
  <c r="G26" i="10"/>
  <c r="H26" i="10" s="1"/>
  <c r="G25" i="10"/>
  <c r="H25" i="10" s="1"/>
  <c r="G24" i="10"/>
  <c r="H24" i="10" s="1"/>
  <c r="G23" i="10"/>
  <c r="H23" i="10" s="1"/>
  <c r="G22" i="10"/>
  <c r="H22" i="10" s="1"/>
  <c r="G21" i="10"/>
  <c r="H21" i="10" s="1"/>
  <c r="G20" i="10"/>
  <c r="H20" i="10" s="1"/>
  <c r="G19" i="10"/>
  <c r="H19" i="10" s="1"/>
  <c r="G18" i="10"/>
  <c r="H18" i="10" s="1"/>
  <c r="G17" i="10"/>
  <c r="H17" i="10" s="1"/>
  <c r="G16" i="10"/>
  <c r="H16" i="10" s="1"/>
  <c r="G15" i="10"/>
  <c r="H15" i="10" s="1"/>
  <c r="H14" i="10"/>
  <c r="G14" i="10"/>
  <c r="G13" i="10"/>
  <c r="H13" i="10" s="1"/>
  <c r="G12" i="10"/>
  <c r="H12" i="10" s="1"/>
  <c r="G11" i="10"/>
  <c r="H11" i="10" s="1"/>
  <c r="G10" i="10"/>
  <c r="H10" i="10" s="1"/>
  <c r="G9" i="10"/>
  <c r="H9" i="10" s="1"/>
  <c r="G8" i="10"/>
  <c r="H8" i="10" s="1"/>
  <c r="G7" i="10"/>
  <c r="H7" i="10" s="1"/>
  <c r="G6" i="10"/>
  <c r="H6" i="10" s="1"/>
  <c r="G5" i="10"/>
  <c r="H5" i="10" s="1"/>
  <c r="G4" i="10"/>
  <c r="H4" i="10" s="1"/>
  <c r="G3" i="10"/>
  <c r="H3" i="10" s="1"/>
  <c r="G2" i="10"/>
  <c r="H2" i="10" s="1"/>
  <c r="L25" i="10" l="1"/>
  <c r="L24" i="10"/>
  <c r="L23" i="10"/>
  <c r="Q31" i="7"/>
  <c r="Q30" i="7"/>
  <c r="Q29" i="7"/>
  <c r="O31" i="7"/>
  <c r="O30" i="7"/>
  <c r="O29" i="7"/>
  <c r="M31" i="7"/>
  <c r="M30" i="7"/>
  <c r="M29" i="7"/>
  <c r="K23" i="7"/>
  <c r="K24" i="7"/>
  <c r="K25" i="7"/>
  <c r="N29" i="10" l="1"/>
  <c r="N31" i="10"/>
  <c r="N30" i="10"/>
  <c r="R29" i="10"/>
  <c r="R31" i="10"/>
  <c r="R30" i="10"/>
  <c r="P31" i="10"/>
  <c r="P29" i="10"/>
  <c r="P30" i="10"/>
  <c r="K31" i="7" l="1"/>
  <c r="K30" i="7"/>
  <c r="K29" i="7"/>
  <c r="K17" i="7" a="1"/>
  <c r="K17" i="7" s="1"/>
  <c r="K10" i="7" a="1"/>
  <c r="K10" i="7" s="1"/>
  <c r="K3" i="7" a="1"/>
  <c r="K3" i="7" s="1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H19" i="3" a="1"/>
  <c r="H19" i="3" s="1"/>
  <c r="H11" i="3" a="1"/>
  <c r="H11" i="3" s="1"/>
  <c r="H3" i="3" a="1"/>
  <c r="H3" i="3" s="1"/>
  <c r="H143" i="3" a="1"/>
  <c r="H143" i="3" s="1"/>
  <c r="H135" i="3" a="1"/>
  <c r="H135" i="3" s="1"/>
  <c r="H155" i="3"/>
  <c r="H154" i="3"/>
  <c r="H153" i="3"/>
  <c r="H150" i="3"/>
  <c r="H99" i="3" a="1"/>
  <c r="H99" i="3" s="1"/>
  <c r="H91" i="3" a="1"/>
  <c r="H91" i="3" s="1"/>
  <c r="H111" i="3"/>
  <c r="H110" i="3"/>
  <c r="H109" i="3"/>
  <c r="H106" i="3"/>
  <c r="J67" i="3"/>
  <c r="J66" i="3"/>
  <c r="J65" i="3"/>
  <c r="H62" i="3"/>
  <c r="H55" i="3" a="1"/>
  <c r="H55" i="3" s="1"/>
  <c r="H65" i="3"/>
  <c r="H66" i="3"/>
  <c r="H67" i="3"/>
  <c r="J155" i="3" l="1"/>
  <c r="J154" i="3"/>
  <c r="J153" i="3"/>
  <c r="J111" i="3"/>
  <c r="J110" i="3"/>
  <c r="J109" i="3"/>
  <c r="H47" i="3" a="1"/>
  <c r="H47" i="3" s="1"/>
  <c r="I48" i="1"/>
  <c r="I47" i="1"/>
  <c r="I46" i="1"/>
  <c r="H3" i="1" l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J2" i="1"/>
  <c r="I2" i="1"/>
  <c r="H2" i="1"/>
  <c r="G41" i="1" l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K16" i="1" l="1"/>
  <c r="K32" i="1"/>
  <c r="K17" i="1"/>
  <c r="K33" i="1"/>
  <c r="K2" i="1"/>
  <c r="K18" i="1"/>
  <c r="K34" i="1"/>
  <c r="K3" i="1"/>
  <c r="K19" i="1"/>
  <c r="K35" i="1"/>
  <c r="K4" i="1"/>
  <c r="K20" i="1"/>
  <c r="K36" i="1"/>
  <c r="K5" i="1"/>
  <c r="K21" i="1"/>
  <c r="K37" i="1"/>
  <c r="K6" i="1"/>
  <c r="K22" i="1"/>
  <c r="K38" i="1"/>
  <c r="K7" i="1"/>
  <c r="K23" i="1"/>
  <c r="K39" i="1"/>
  <c r="K8" i="1"/>
  <c r="K24" i="1"/>
  <c r="K40" i="1"/>
  <c r="K9" i="1"/>
  <c r="K25" i="1"/>
  <c r="K41" i="1"/>
  <c r="K10" i="1"/>
  <c r="K26" i="1"/>
  <c r="K11" i="1"/>
  <c r="K27" i="1"/>
  <c r="K12" i="1"/>
  <c r="K28" i="1"/>
  <c r="K13" i="1"/>
  <c r="K29" i="1"/>
  <c r="K14" i="1"/>
  <c r="K30" i="1"/>
  <c r="K15" i="1"/>
  <c r="K31" i="1"/>
  <c r="L9" i="1" l="1"/>
  <c r="N9" i="1" s="1"/>
  <c r="Q9" i="1" s="1"/>
  <c r="M9" i="1"/>
  <c r="P9" i="1" s="1"/>
  <c r="O9" i="1"/>
  <c r="R9" i="1" s="1"/>
  <c r="L35" i="1"/>
  <c r="L40" i="1"/>
  <c r="L19" i="1"/>
  <c r="L31" i="1"/>
  <c r="L24" i="1"/>
  <c r="L3" i="1"/>
  <c r="L18" i="1"/>
  <c r="L14" i="1"/>
  <c r="L23" i="1"/>
  <c r="L2" i="1"/>
  <c r="L39" i="1"/>
  <c r="L29" i="1"/>
  <c r="L7" i="1"/>
  <c r="L33" i="1"/>
  <c r="L30" i="1"/>
  <c r="L13" i="1"/>
  <c r="L38" i="1"/>
  <c r="L17" i="1"/>
  <c r="L15" i="1"/>
  <c r="L28" i="1"/>
  <c r="L22" i="1"/>
  <c r="L32" i="1"/>
  <c r="L8" i="1"/>
  <c r="L12" i="1"/>
  <c r="L6" i="1"/>
  <c r="L16" i="1"/>
  <c r="L34" i="1"/>
  <c r="L27" i="1"/>
  <c r="L37" i="1"/>
  <c r="L11" i="1"/>
  <c r="L5" i="1"/>
  <c r="L10" i="1"/>
  <c r="L36" i="1"/>
  <c r="L21" i="1"/>
  <c r="L26" i="1"/>
  <c r="L41" i="1"/>
  <c r="L20" i="1"/>
  <c r="L25" i="1"/>
  <c r="L4" i="1"/>
  <c r="N27" i="1" l="1"/>
  <c r="Q27" i="1" s="1"/>
  <c r="M27" i="1"/>
  <c r="P27" i="1" s="1"/>
  <c r="O27" i="1"/>
  <c r="R27" i="1" s="1"/>
  <c r="O7" i="1"/>
  <c r="R7" i="1" s="1"/>
  <c r="M7" i="1"/>
  <c r="P7" i="1" s="1"/>
  <c r="N7" i="1"/>
  <c r="Q7" i="1" s="1"/>
  <c r="O34" i="1"/>
  <c r="R34" i="1" s="1"/>
  <c r="N34" i="1"/>
  <c r="Q34" i="1" s="1"/>
  <c r="M34" i="1"/>
  <c r="P34" i="1" s="1"/>
  <c r="N12" i="1"/>
  <c r="Q12" i="1" s="1"/>
  <c r="M12" i="1"/>
  <c r="P12" i="1" s="1"/>
  <c r="O12" i="1"/>
  <c r="R12" i="1" s="1"/>
  <c r="M28" i="1"/>
  <c r="P28" i="1" s="1"/>
  <c r="O28" i="1"/>
  <c r="R28" i="1" s="1"/>
  <c r="N28" i="1"/>
  <c r="Q28" i="1" s="1"/>
  <c r="O37" i="1"/>
  <c r="R37" i="1" s="1"/>
  <c r="M37" i="1"/>
  <c r="P37" i="1" s="1"/>
  <c r="N37" i="1"/>
  <c r="Q37" i="1" s="1"/>
  <c r="N16" i="1"/>
  <c r="Q16" i="1" s="1"/>
  <c r="M16" i="1"/>
  <c r="P16" i="1" s="1"/>
  <c r="O16" i="1"/>
  <c r="R16" i="1" s="1"/>
  <c r="O8" i="1"/>
  <c r="R8" i="1" s="1"/>
  <c r="M8" i="1"/>
  <c r="P8" i="1" s="1"/>
  <c r="N8" i="1"/>
  <c r="Q8" i="1" s="1"/>
  <c r="O3" i="1"/>
  <c r="R3" i="1" s="1"/>
  <c r="N3" i="1"/>
  <c r="Q3" i="1" s="1"/>
  <c r="M3" i="1"/>
  <c r="P3" i="1" s="1"/>
  <c r="N15" i="1"/>
  <c r="Q15" i="1" s="1"/>
  <c r="O15" i="1"/>
  <c r="R15" i="1" s="1"/>
  <c r="M15" i="1"/>
  <c r="P15" i="1" s="1"/>
  <c r="N29" i="1"/>
  <c r="Q29" i="1" s="1"/>
  <c r="O29" i="1"/>
  <c r="R29" i="1" s="1"/>
  <c r="M29" i="1"/>
  <c r="P29" i="1" s="1"/>
  <c r="O23" i="1"/>
  <c r="R23" i="1" s="1"/>
  <c r="M23" i="1"/>
  <c r="P23" i="1" s="1"/>
  <c r="N23" i="1"/>
  <c r="Q23" i="1" s="1"/>
  <c r="N25" i="1"/>
  <c r="Q25" i="1" s="1"/>
  <c r="M25" i="1"/>
  <c r="P25" i="1" s="1"/>
  <c r="O25" i="1"/>
  <c r="R25" i="1" s="1"/>
  <c r="O24" i="1"/>
  <c r="R24" i="1" s="1"/>
  <c r="N24" i="1"/>
  <c r="Q24" i="1" s="1"/>
  <c r="M24" i="1"/>
  <c r="P24" i="1" s="1"/>
  <c r="O19" i="1"/>
  <c r="R19" i="1" s="1"/>
  <c r="N19" i="1"/>
  <c r="Q19" i="1" s="1"/>
  <c r="M19" i="1"/>
  <c r="P19" i="1" s="1"/>
  <c r="O36" i="1"/>
  <c r="R36" i="1" s="1"/>
  <c r="M36" i="1"/>
  <c r="P36" i="1" s="1"/>
  <c r="N36" i="1"/>
  <c r="Q36" i="1" s="1"/>
  <c r="N13" i="1"/>
  <c r="Q13" i="1" s="1"/>
  <c r="O13" i="1"/>
  <c r="R13" i="1" s="1"/>
  <c r="M13" i="1"/>
  <c r="P13" i="1" s="1"/>
  <c r="O39" i="1"/>
  <c r="R39" i="1" s="1"/>
  <c r="M39" i="1"/>
  <c r="P39" i="1" s="1"/>
  <c r="N39" i="1"/>
  <c r="Q39" i="1" s="1"/>
  <c r="O6" i="1"/>
  <c r="R6" i="1" s="1"/>
  <c r="M6" i="1"/>
  <c r="P6" i="1" s="1"/>
  <c r="N6" i="1"/>
  <c r="Q6" i="1" s="1"/>
  <c r="M4" i="1"/>
  <c r="P4" i="1" s="1"/>
  <c r="O4" i="1"/>
  <c r="R4" i="1" s="1"/>
  <c r="N4" i="1"/>
  <c r="Q4" i="1" s="1"/>
  <c r="N32" i="1"/>
  <c r="Q32" i="1" s="1"/>
  <c r="M32" i="1"/>
  <c r="P32" i="1" s="1"/>
  <c r="O32" i="1"/>
  <c r="R32" i="1" s="1"/>
  <c r="O22" i="1"/>
  <c r="R22" i="1" s="1"/>
  <c r="N22" i="1"/>
  <c r="Q22" i="1" s="1"/>
  <c r="M22" i="1"/>
  <c r="P22" i="1" s="1"/>
  <c r="N31" i="1"/>
  <c r="Q31" i="1" s="1"/>
  <c r="O31" i="1"/>
  <c r="R31" i="1" s="1"/>
  <c r="M31" i="1"/>
  <c r="P31" i="1" s="1"/>
  <c r="O21" i="1"/>
  <c r="R21" i="1" s="1"/>
  <c r="N21" i="1"/>
  <c r="Q21" i="1" s="1"/>
  <c r="M21" i="1"/>
  <c r="P21" i="1" s="1"/>
  <c r="O40" i="1"/>
  <c r="R40" i="1" s="1"/>
  <c r="M40" i="1"/>
  <c r="P40" i="1" s="1"/>
  <c r="N40" i="1"/>
  <c r="Q40" i="1" s="1"/>
  <c r="O35" i="1"/>
  <c r="R35" i="1" s="1"/>
  <c r="N35" i="1"/>
  <c r="Q35" i="1" s="1"/>
  <c r="M35" i="1"/>
  <c r="P35" i="1" s="1"/>
  <c r="O5" i="1"/>
  <c r="R5" i="1" s="1"/>
  <c r="M5" i="1"/>
  <c r="P5" i="1" s="1"/>
  <c r="N5" i="1"/>
  <c r="Q5" i="1" s="1"/>
  <c r="N30" i="1"/>
  <c r="Q30" i="1" s="1"/>
  <c r="M30" i="1"/>
  <c r="P30" i="1" s="1"/>
  <c r="O30" i="1"/>
  <c r="R30" i="1" s="1"/>
  <c r="N2" i="1"/>
  <c r="Q2" i="1" s="1"/>
  <c r="O2" i="1"/>
  <c r="R2" i="1" s="1"/>
  <c r="M2" i="1"/>
  <c r="P2" i="1" s="1"/>
  <c r="N14" i="1"/>
  <c r="Q14" i="1" s="1"/>
  <c r="M14" i="1"/>
  <c r="P14" i="1" s="1"/>
  <c r="O14" i="1"/>
  <c r="R14" i="1" s="1"/>
  <c r="O18" i="1"/>
  <c r="R18" i="1" s="1"/>
  <c r="N18" i="1"/>
  <c r="Q18" i="1" s="1"/>
  <c r="M18" i="1"/>
  <c r="P18" i="1" s="1"/>
  <c r="O20" i="1"/>
  <c r="R20" i="1" s="1"/>
  <c r="M20" i="1"/>
  <c r="P20" i="1" s="1"/>
  <c r="N20" i="1"/>
  <c r="Q20" i="1" s="1"/>
  <c r="N41" i="1"/>
  <c r="Q41" i="1" s="1"/>
  <c r="M41" i="1"/>
  <c r="P41" i="1" s="1"/>
  <c r="O41" i="1"/>
  <c r="R41" i="1" s="1"/>
  <c r="N26" i="1"/>
  <c r="Q26" i="1" s="1"/>
  <c r="O26" i="1"/>
  <c r="R26" i="1" s="1"/>
  <c r="M26" i="1"/>
  <c r="P26" i="1" s="1"/>
  <c r="O17" i="1"/>
  <c r="R17" i="1" s="1"/>
  <c r="N17" i="1"/>
  <c r="Q17" i="1" s="1"/>
  <c r="M17" i="1"/>
  <c r="P17" i="1" s="1"/>
  <c r="O38" i="1"/>
  <c r="R38" i="1" s="1"/>
  <c r="M38" i="1"/>
  <c r="P38" i="1" s="1"/>
  <c r="N38" i="1"/>
  <c r="Q38" i="1" s="1"/>
  <c r="N10" i="1"/>
  <c r="Q10" i="1" s="1"/>
  <c r="O10" i="1"/>
  <c r="R10" i="1" s="1"/>
  <c r="M10" i="1"/>
  <c r="P10" i="1" s="1"/>
  <c r="N11" i="1"/>
  <c r="Q11" i="1" s="1"/>
  <c r="M11" i="1"/>
  <c r="P11" i="1" s="1"/>
  <c r="O11" i="1"/>
  <c r="R11" i="1" s="1"/>
  <c r="O33" i="1"/>
  <c r="R33" i="1" s="1"/>
  <c r="M33" i="1"/>
  <c r="P33" i="1" s="1"/>
  <c r="N33" i="1"/>
  <c r="Q33" i="1" s="1"/>
  <c r="Q43" i="1" l="1"/>
  <c r="P43" i="1"/>
  <c r="R43" i="1"/>
  <c r="N47" i="1" l="1"/>
  <c r="N46" i="1"/>
  <c r="N48" i="1"/>
  <c r="L48" i="1"/>
  <c r="L46" i="1"/>
  <c r="L47" i="1"/>
  <c r="M48" i="1"/>
  <c r="M47" i="1"/>
  <c r="M4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<sst xmlns="http://schemas.openxmlformats.org/spreadsheetml/2006/main" count="576" uniqueCount="83">
  <si>
    <t>t</t>
  </si>
  <si>
    <t>x1 (ввп)</t>
  </si>
  <si>
    <t>x2 (инвестиции)</t>
  </si>
  <si>
    <t>x3 (инфляция)</t>
  </si>
  <si>
    <t>y (военные расходы)</t>
  </si>
  <si>
    <t>y (предсказанные)</t>
  </si>
  <si>
    <t>Остатки</t>
  </si>
  <si>
    <t>Албания</t>
  </si>
  <si>
    <t>Австрия</t>
  </si>
  <si>
    <t>Беларусь</t>
  </si>
  <si>
    <t>Бельгия</t>
  </si>
  <si>
    <t>Болгария</t>
  </si>
  <si>
    <t>Хорватия</t>
  </si>
  <si>
    <t>Кипр</t>
  </si>
  <si>
    <t>Чешская республика</t>
  </si>
  <si>
    <t>Дания</t>
  </si>
  <si>
    <t>Эстония</t>
  </si>
  <si>
    <t>Финляндия</t>
  </si>
  <si>
    <t>Франция</t>
  </si>
  <si>
    <t>Германия</t>
  </si>
  <si>
    <t>Греция</t>
  </si>
  <si>
    <t>Венгрия</t>
  </si>
  <si>
    <t>Ирландия</t>
  </si>
  <si>
    <t>Италия</t>
  </si>
  <si>
    <t>Косово</t>
  </si>
  <si>
    <t>Латвия</t>
  </si>
  <si>
    <t>Литва</t>
  </si>
  <si>
    <t>Люксембург</t>
  </si>
  <si>
    <t>Македония</t>
  </si>
  <si>
    <t>Мальта</t>
  </si>
  <si>
    <t>Молдова</t>
  </si>
  <si>
    <t>Черногория</t>
  </si>
  <si>
    <t>Нидерланды</t>
  </si>
  <si>
    <t>Норвегия</t>
  </si>
  <si>
    <t>Польша</t>
  </si>
  <si>
    <t>Португалия</t>
  </si>
  <si>
    <t>Румыния</t>
  </si>
  <si>
    <t>Россия</t>
  </si>
  <si>
    <t>Сербии</t>
  </si>
  <si>
    <t>Словакия</t>
  </si>
  <si>
    <t>Словения</t>
  </si>
  <si>
    <t>Испания</t>
  </si>
  <si>
    <t>Швеция</t>
  </si>
  <si>
    <t>Швейцария</t>
  </si>
  <si>
    <t>Турция</t>
  </si>
  <si>
    <t>Украина</t>
  </si>
  <si>
    <t>Великобритания</t>
  </si>
  <si>
    <t>Ранг Х1</t>
  </si>
  <si>
    <t>Ранг Х2</t>
  </si>
  <si>
    <t>Ранг Х3</t>
  </si>
  <si>
    <t>Ранг е</t>
  </si>
  <si>
    <t>Разн1</t>
  </si>
  <si>
    <t>Разн2</t>
  </si>
  <si>
    <t>Разн3</t>
  </si>
  <si>
    <t>abs e</t>
  </si>
  <si>
    <t>Разн1кв</t>
  </si>
  <si>
    <t>Разн2кв</t>
  </si>
  <si>
    <t>Разн3кв</t>
  </si>
  <si>
    <t>%</t>
  </si>
  <si>
    <t>&gt;</t>
  </si>
  <si>
    <t>Спирмен. Везде вышел не 0</t>
  </si>
  <si>
    <t>Коэффициенты при переменных</t>
  </si>
  <si>
    <t>Стандартные ошибки</t>
  </si>
  <si>
    <t>Сумма квадратов остатков (ESS)</t>
  </si>
  <si>
    <t>Х</t>
  </si>
  <si>
    <t>Конст</t>
  </si>
  <si>
    <t>Сорт</t>
  </si>
  <si>
    <t>F</t>
  </si>
  <si>
    <t>f</t>
  </si>
  <si>
    <t>Регрессионная сумма квадратов</t>
  </si>
  <si>
    <t>F статистика</t>
  </si>
  <si>
    <t>Коэффициент определения</t>
  </si>
  <si>
    <t>Стандартная ошибка коэф У</t>
  </si>
  <si>
    <t>Степени свободы</t>
  </si>
  <si>
    <t>&lt;</t>
  </si>
  <si>
    <t>Не 0, но меньше - нет гетероскедастичности.</t>
  </si>
  <si>
    <t>Теория о гетероскедастичности отклоняется.</t>
  </si>
  <si>
    <t>Лог. Кв</t>
  </si>
  <si>
    <t>T1</t>
  </si>
  <si>
    <t>T2</t>
  </si>
  <si>
    <t>T3</t>
  </si>
  <si>
    <t>Лог. Кв е</t>
  </si>
  <si>
    <t>Лог. Кв 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</si>
</sst>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18">
    <xf numFmtId="0" fontId="0" fillId="0" borderId="0" xfId="0"/>
    <xf numFmtId="0" fontId="1" fillId="2" borderId="0" xfId="1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1" fillId="4" borderId="0" xfId="3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1" fillId="2" borderId="0" xfId="1" applyAlignment="1">
      <alignment horizontal="center"/>
    </xf>
    <xf numFmtId="0" fontId="1" fillId="2" borderId="0" xfId="1" applyAlignment="1">
      <alignment horizontal="center"/>
    </xf>
    <xf numFmtId="0" fontId="1" fillId="2" borderId="0" xfId="1" applyAlignment="1">
      <alignment horizontal="center" vertical="center" wrapText="1"/>
    </xf>
    <xf numFmtId="0" fontId="1" fillId="4" borderId="0" xfId="3" applyAlignment="1">
      <alignment horizontal="center" vertical="center" wrapText="1"/>
    </xf>
    <xf numFmtId="0" fontId="2" fillId="7" borderId="0" xfId="6"/>
    <xf numFmtId="0" fontId="1" fillId="3" borderId="0" xfId="2"/>
    <xf numFmtId="0" fontId="1" fillId="4" borderId="0" xfId="3"/>
    <xf numFmtId="0" fontId="1" fillId="2" borderId="0" xfId="1" applyAlignment="1">
      <alignment horizontal="center" vertical="center"/>
    </xf>
    <xf numFmtId="0" fontId="1" fillId="8" borderId="0" xfId="7" applyAlignment="1">
      <alignment horizontal="center" vertical="center" wrapText="1"/>
    </xf>
    <xf numFmtId="0" fontId="1" fillId="6" borderId="0" xfId="5"/>
    <xf numFmtId="0" fontId="0" fillId="0" borderId="0" xfId="0" applyAlignment="1">
      <alignment horizontal="center" vertical="center" wrapText="1"/>
    </xf>
    <xf numFmtId="0" fontId="0" fillId="0" borderId="0" xfId="0"/>
  </cellXfs>
  <cellStyles count="8">
    <cellStyle name="40% — акцент2" xfId="7" builtinId="35"/>
    <cellStyle name="40% — акцент6" xfId="4" builtinId="51"/>
    <cellStyle name="60% — акцент1" xfId="1" builtinId="32"/>
    <cellStyle name="60% — акцент2" xfId="2" builtinId="36"/>
    <cellStyle name="60% — акцент4" xfId="3" builtinId="44"/>
    <cellStyle name="60% — акцент6" xfId="5" builtinId="52"/>
    <cellStyle name="Нейтральный" xfId="6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39C3-E05F-4A54-84D7-D1B44672FED1}">
  <dimension ref="A1:R48"/>
  <sheetViews>
    <sheetView workbookViewId="0">
      <selection activeCell="E31" sqref="E31"/>
    </sheetView>
  </sheetViews>
  <sheetFormatPr defaultRowHeight="14.4" x14ac:dyDescent="0.3"/>
  <cols>
    <col min="1" max="1" width="20.6640625" customWidth="1"/>
    <col min="2" max="2" width="14.44140625" customWidth="1"/>
    <col min="3" max="3" width="16.44140625" customWidth="1"/>
    <col min="4" max="4" width="16.5546875" customWidth="1"/>
    <col min="5" max="5" width="23.5546875" customWidth="1"/>
    <col min="6" max="6" width="19.21875" customWidth="1"/>
    <col min="7" max="7" width="15" customWidth="1"/>
    <col min="8" max="8" width="10.5546875" customWidth="1"/>
    <col min="9" max="9" width="10.88671875" customWidth="1"/>
    <col min="10" max="10" width="10.33203125" customWidth="1"/>
    <col min="16" max="16" width="11.5546875" bestFit="1" customWidth="1"/>
    <col min="17" max="17" width="11.44140625" bestFit="1" customWidth="1"/>
    <col min="18" max="18" width="12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</v>
      </c>
      <c r="I1" s="1" t="s">
        <v>48</v>
      </c>
      <c r="J1" s="1" t="s">
        <v>49</v>
      </c>
      <c r="K1" s="1" t="s">
        <v>54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55</v>
      </c>
      <c r="Q1" s="1" t="s">
        <v>56</v>
      </c>
      <c r="R1" s="1" t="s">
        <v>57</v>
      </c>
    </row>
    <row r="2" spans="1:18" x14ac:dyDescent="0.3">
      <c r="A2" s="2" t="s">
        <v>7</v>
      </c>
      <c r="B2" s="3">
        <v>22.98</v>
      </c>
      <c r="C2" s="3">
        <v>1.4</v>
      </c>
      <c r="D2" s="3">
        <v>6.3</v>
      </c>
      <c r="E2" s="2">
        <v>0.22900000000000001</v>
      </c>
      <c r="F2" s="4">
        <v>-0.41470638647248381</v>
      </c>
      <c r="G2" s="4">
        <f>E2-F2</f>
        <v>0.64370638647248379</v>
      </c>
      <c r="H2" s="4">
        <f>_xlfn.RANK.EQ(B2, $B$2:$B$46, 0)</f>
        <v>35</v>
      </c>
      <c r="I2" s="4">
        <f>_xlfn.RANK.EQ(C2, $C$2:$C$46, 0)</f>
        <v>36</v>
      </c>
      <c r="J2" s="4">
        <f>_xlfn.RANK.EQ(D2, $D$2:$D$46, 0)</f>
        <v>17</v>
      </c>
      <c r="K2" s="4">
        <f t="shared" ref="K2:K41" si="0">ABS(G2)</f>
        <v>0.64370638647248379</v>
      </c>
      <c r="L2" s="4">
        <f>_xlfn.RANK.EQ(ABS(K2), $K$2:$K$44, 0)</f>
        <v>33</v>
      </c>
      <c r="M2" s="4">
        <f>L2-H2</f>
        <v>-2</v>
      </c>
      <c r="N2" s="4">
        <f>L2-I2</f>
        <v>-3</v>
      </c>
      <c r="O2" s="4">
        <f>L2-J2</f>
        <v>16</v>
      </c>
      <c r="P2" s="4">
        <f>M2^2</f>
        <v>4</v>
      </c>
      <c r="Q2" s="4">
        <f>N2^2</f>
        <v>9</v>
      </c>
      <c r="R2" s="4">
        <f>O2^2</f>
        <v>256</v>
      </c>
    </row>
    <row r="3" spans="1:18" x14ac:dyDescent="0.3">
      <c r="A3" s="2" t="s">
        <v>8</v>
      </c>
      <c r="B3" s="3">
        <v>510.71</v>
      </c>
      <c r="C3" s="3">
        <v>190</v>
      </c>
      <c r="D3" s="3">
        <v>9.1999999999999993</v>
      </c>
      <c r="E3" s="2">
        <v>3.613</v>
      </c>
      <c r="F3" s="4">
        <v>8.2082525953704444</v>
      </c>
      <c r="G3" s="4">
        <f t="shared" ref="G3:G41" si="1">E3-F3</f>
        <v>-4.5952525953704448</v>
      </c>
      <c r="H3" s="4">
        <f t="shared" ref="H3:H41" si="2">_xlfn.RANK.EQ(B3, $B$2:$B$46, 0)</f>
        <v>15</v>
      </c>
      <c r="I3" s="4">
        <f t="shared" ref="I3:I41" si="3">_xlfn.RANK.EQ(C3, $C$2:$C$46, 0)</f>
        <v>7</v>
      </c>
      <c r="J3" s="4">
        <f t="shared" ref="J3:J41" si="4">_xlfn.RANK.EQ(D3, $D$2:$D$46, 0)</f>
        <v>6</v>
      </c>
      <c r="K3" s="4">
        <f t="shared" si="0"/>
        <v>4.5952525953704448</v>
      </c>
      <c r="L3" s="4">
        <f>_xlfn.RANK.EQ(ABS(K3), $K$2:$K$44, 0)</f>
        <v>13</v>
      </c>
      <c r="M3" s="4">
        <f t="shared" ref="M3:M41" si="5">L3-H3</f>
        <v>-2</v>
      </c>
      <c r="N3" s="4">
        <f t="shared" ref="N3:N41" si="6">L3-I3</f>
        <v>6</v>
      </c>
      <c r="O3" s="4">
        <f t="shared" ref="O3:O41" si="7">L3-J3</f>
        <v>7</v>
      </c>
      <c r="P3" s="4">
        <f t="shared" ref="P3:P41" si="8">M3^2</f>
        <v>4</v>
      </c>
      <c r="Q3" s="4">
        <f t="shared" ref="Q3:Q41" si="9">N3^2</f>
        <v>36</v>
      </c>
      <c r="R3" s="4">
        <f t="shared" ref="R3:R41" si="10">O3^2</f>
        <v>49</v>
      </c>
    </row>
    <row r="4" spans="1:18" x14ac:dyDescent="0.3">
      <c r="A4" s="2" t="s">
        <v>9</v>
      </c>
      <c r="B4" s="3">
        <v>72.790000000000006</v>
      </c>
      <c r="C4" s="3">
        <v>3</v>
      </c>
      <c r="D4" s="3">
        <v>5.0999999999999996</v>
      </c>
      <c r="E4" s="2">
        <v>1.105</v>
      </c>
      <c r="F4" s="4">
        <v>0.89565632656907501</v>
      </c>
      <c r="G4" s="4">
        <f t="shared" si="1"/>
        <v>0.20934367343092497</v>
      </c>
      <c r="H4" s="4">
        <f t="shared" si="2"/>
        <v>27</v>
      </c>
      <c r="I4" s="4">
        <f t="shared" si="3"/>
        <v>30</v>
      </c>
      <c r="J4" s="4">
        <f t="shared" si="4"/>
        <v>31</v>
      </c>
      <c r="K4" s="4">
        <f t="shared" si="0"/>
        <v>0.20934367343092497</v>
      </c>
      <c r="L4" s="4">
        <f>_xlfn.RANK.EQ(ABS(K4), $K$2:$K$44, 0)</f>
        <v>39</v>
      </c>
      <c r="M4" s="4">
        <f t="shared" si="5"/>
        <v>12</v>
      </c>
      <c r="N4" s="4">
        <f t="shared" si="6"/>
        <v>9</v>
      </c>
      <c r="O4" s="4">
        <f t="shared" si="7"/>
        <v>8</v>
      </c>
      <c r="P4" s="4">
        <f t="shared" si="8"/>
        <v>144</v>
      </c>
      <c r="Q4" s="4">
        <f t="shared" si="9"/>
        <v>81</v>
      </c>
      <c r="R4" s="4">
        <f t="shared" si="10"/>
        <v>64</v>
      </c>
    </row>
    <row r="5" spans="1:18" x14ac:dyDescent="0.3">
      <c r="A5" s="2" t="s">
        <v>10</v>
      </c>
      <c r="B5" s="3">
        <v>586.05999999999995</v>
      </c>
      <c r="C5" s="3">
        <v>220</v>
      </c>
      <c r="D5" s="3">
        <v>5.8</v>
      </c>
      <c r="E5" s="2">
        <v>6.89</v>
      </c>
      <c r="F5" s="4">
        <v>9.6631145764290967</v>
      </c>
      <c r="G5" s="4">
        <f t="shared" si="1"/>
        <v>-2.773114576429097</v>
      </c>
      <c r="H5" s="4">
        <f t="shared" si="2"/>
        <v>13</v>
      </c>
      <c r="I5" s="4">
        <f t="shared" si="3"/>
        <v>5</v>
      </c>
      <c r="J5" s="4">
        <f t="shared" si="4"/>
        <v>25</v>
      </c>
      <c r="K5" s="4">
        <f t="shared" si="0"/>
        <v>2.773114576429097</v>
      </c>
      <c r="L5" s="4">
        <f>_xlfn.RANK.EQ(ABS(K5), $K$2:$K$44, 0)</f>
        <v>18</v>
      </c>
      <c r="M5" s="4">
        <f t="shared" si="5"/>
        <v>5</v>
      </c>
      <c r="N5" s="4">
        <f t="shared" si="6"/>
        <v>13</v>
      </c>
      <c r="O5" s="4">
        <f t="shared" si="7"/>
        <v>-7</v>
      </c>
      <c r="P5" s="4">
        <f t="shared" si="8"/>
        <v>25</v>
      </c>
      <c r="Q5" s="4">
        <f t="shared" si="9"/>
        <v>169</v>
      </c>
      <c r="R5" s="4">
        <f t="shared" si="10"/>
        <v>49</v>
      </c>
    </row>
    <row r="6" spans="1:18" x14ac:dyDescent="0.3">
      <c r="A6" s="2" t="s">
        <v>11</v>
      </c>
      <c r="B6" s="3">
        <v>90.35</v>
      </c>
      <c r="C6" s="3">
        <v>5.5</v>
      </c>
      <c r="D6" s="3">
        <v>7.5</v>
      </c>
      <c r="E6" s="2">
        <v>1.4370000000000001</v>
      </c>
      <c r="F6" s="4">
        <v>1.2130657218138907</v>
      </c>
      <c r="G6" s="4">
        <f t="shared" si="1"/>
        <v>0.22393427818610934</v>
      </c>
      <c r="H6" s="4">
        <f t="shared" si="2"/>
        <v>25</v>
      </c>
      <c r="I6" s="4">
        <f t="shared" si="3"/>
        <v>25</v>
      </c>
      <c r="J6" s="4">
        <f t="shared" si="4"/>
        <v>9</v>
      </c>
      <c r="K6" s="4">
        <f t="shared" si="0"/>
        <v>0.22393427818610934</v>
      </c>
      <c r="L6" s="4">
        <f>_xlfn.RANK.EQ(ABS(K6), $K$2:$K$44, 0)</f>
        <v>38</v>
      </c>
      <c r="M6" s="4">
        <f t="shared" si="5"/>
        <v>13</v>
      </c>
      <c r="N6" s="4">
        <f t="shared" si="6"/>
        <v>13</v>
      </c>
      <c r="O6" s="4">
        <f t="shared" si="7"/>
        <v>29</v>
      </c>
      <c r="P6" s="4">
        <f t="shared" si="8"/>
        <v>169</v>
      </c>
      <c r="Q6" s="4">
        <f t="shared" si="9"/>
        <v>169</v>
      </c>
      <c r="R6" s="4">
        <f t="shared" si="10"/>
        <v>841</v>
      </c>
    </row>
    <row r="7" spans="1:18" x14ac:dyDescent="0.3">
      <c r="A7" s="2" t="s">
        <v>12</v>
      </c>
      <c r="B7" s="3">
        <v>70</v>
      </c>
      <c r="C7" s="3">
        <v>2</v>
      </c>
      <c r="D7" s="3">
        <v>8</v>
      </c>
      <c r="E7" s="2">
        <v>1.282</v>
      </c>
      <c r="F7" s="4">
        <v>0.7377783576141228</v>
      </c>
      <c r="G7" s="4">
        <f t="shared" si="1"/>
        <v>0.54422164238587722</v>
      </c>
      <c r="H7" s="4">
        <f t="shared" si="2"/>
        <v>28</v>
      </c>
      <c r="I7" s="4">
        <f t="shared" si="3"/>
        <v>33</v>
      </c>
      <c r="J7" s="4">
        <f t="shared" si="4"/>
        <v>8</v>
      </c>
      <c r="K7" s="4">
        <f t="shared" si="0"/>
        <v>0.54422164238587722</v>
      </c>
      <c r="L7" s="4">
        <f>_xlfn.RANK.EQ(ABS(K7), $K$2:$K$44, 0)</f>
        <v>35</v>
      </c>
      <c r="M7" s="4">
        <f t="shared" si="5"/>
        <v>7</v>
      </c>
      <c r="N7" s="4">
        <f t="shared" si="6"/>
        <v>2</v>
      </c>
      <c r="O7" s="4">
        <f t="shared" si="7"/>
        <v>27</v>
      </c>
      <c r="P7" s="4">
        <f t="shared" si="8"/>
        <v>49</v>
      </c>
      <c r="Q7" s="4">
        <f t="shared" si="9"/>
        <v>4</v>
      </c>
      <c r="R7" s="4">
        <f t="shared" si="10"/>
        <v>729</v>
      </c>
    </row>
    <row r="8" spans="1:18" x14ac:dyDescent="0.3">
      <c r="A8" s="2" t="s">
        <v>13</v>
      </c>
      <c r="B8" s="3">
        <v>30.69</v>
      </c>
      <c r="C8" s="3">
        <v>8</v>
      </c>
      <c r="D8" s="3">
        <v>6</v>
      </c>
      <c r="E8" s="2">
        <v>0.52400000000000002</v>
      </c>
      <c r="F8" s="4">
        <v>-0.34253793336688509</v>
      </c>
      <c r="G8" s="4">
        <f t="shared" si="1"/>
        <v>0.86653793336688512</v>
      </c>
      <c r="H8" s="4">
        <f t="shared" si="2"/>
        <v>34</v>
      </c>
      <c r="I8" s="4">
        <f t="shared" si="3"/>
        <v>21</v>
      </c>
      <c r="J8" s="4">
        <f t="shared" si="4"/>
        <v>21</v>
      </c>
      <c r="K8" s="4">
        <f t="shared" si="0"/>
        <v>0.86653793336688512</v>
      </c>
      <c r="L8" s="4">
        <f>_xlfn.RANK.EQ(ABS(K8), $K$2:$K$44, 0)</f>
        <v>28</v>
      </c>
      <c r="M8" s="4">
        <f t="shared" si="5"/>
        <v>-6</v>
      </c>
      <c r="N8" s="4">
        <f t="shared" si="6"/>
        <v>7</v>
      </c>
      <c r="O8" s="4">
        <f t="shared" si="7"/>
        <v>7</v>
      </c>
      <c r="P8" s="4">
        <f t="shared" si="8"/>
        <v>36</v>
      </c>
      <c r="Q8" s="4">
        <f t="shared" si="9"/>
        <v>49</v>
      </c>
      <c r="R8" s="4">
        <f t="shared" si="10"/>
        <v>49</v>
      </c>
    </row>
    <row r="9" spans="1:18" x14ac:dyDescent="0.3">
      <c r="A9" s="2" t="s">
        <v>14</v>
      </c>
      <c r="B9" s="3">
        <v>500</v>
      </c>
      <c r="C9" s="3">
        <v>9</v>
      </c>
      <c r="D9" s="3">
        <v>9.6</v>
      </c>
      <c r="E9" s="2">
        <v>4.0049999999999999</v>
      </c>
      <c r="F9" s="4">
        <v>11.756252396347145</v>
      </c>
      <c r="G9" s="4">
        <f t="shared" si="1"/>
        <v>-7.7512523963471454</v>
      </c>
      <c r="H9" s="4">
        <f t="shared" si="2"/>
        <v>16</v>
      </c>
      <c r="I9" s="4">
        <f t="shared" si="3"/>
        <v>20</v>
      </c>
      <c r="J9" s="4">
        <f t="shared" si="4"/>
        <v>5</v>
      </c>
      <c r="K9" s="4">
        <f t="shared" si="0"/>
        <v>7.7512523963471454</v>
      </c>
      <c r="L9" s="4">
        <f>_xlfn.RANK.EQ(ABS(K9), $K$2:$K$44, 0)</f>
        <v>10</v>
      </c>
      <c r="M9" s="4">
        <f t="shared" si="5"/>
        <v>-6</v>
      </c>
      <c r="N9" s="4">
        <f t="shared" si="6"/>
        <v>-10</v>
      </c>
      <c r="O9" s="4">
        <f t="shared" si="7"/>
        <v>5</v>
      </c>
      <c r="P9" s="4">
        <f t="shared" si="8"/>
        <v>36</v>
      </c>
      <c r="Q9" s="4">
        <f t="shared" si="9"/>
        <v>100</v>
      </c>
      <c r="R9" s="4">
        <f t="shared" si="10"/>
        <v>25</v>
      </c>
    </row>
    <row r="10" spans="1:18" x14ac:dyDescent="0.3">
      <c r="A10" s="2" t="s">
        <v>15</v>
      </c>
      <c r="B10" s="3">
        <v>408</v>
      </c>
      <c r="C10" s="3">
        <v>40</v>
      </c>
      <c r="D10" s="3">
        <v>5</v>
      </c>
      <c r="E10" s="2">
        <v>5.4749999999999996</v>
      </c>
      <c r="F10" s="4">
        <v>8.8649738067511006</v>
      </c>
      <c r="G10" s="4">
        <f t="shared" si="1"/>
        <v>-3.3899738067511009</v>
      </c>
      <c r="H10" s="4">
        <f t="shared" si="2"/>
        <v>17</v>
      </c>
      <c r="I10" s="4">
        <f t="shared" si="3"/>
        <v>13</v>
      </c>
      <c r="J10" s="4">
        <f t="shared" si="4"/>
        <v>32</v>
      </c>
      <c r="K10" s="4">
        <f t="shared" si="0"/>
        <v>3.3899738067511009</v>
      </c>
      <c r="L10" s="4">
        <f>_xlfn.RANK.EQ(ABS(K10), $K$2:$K$44, 0)</f>
        <v>14</v>
      </c>
      <c r="M10" s="4">
        <f t="shared" si="5"/>
        <v>-3</v>
      </c>
      <c r="N10" s="4">
        <f t="shared" si="6"/>
        <v>1</v>
      </c>
      <c r="O10" s="4">
        <f t="shared" si="7"/>
        <v>-18</v>
      </c>
      <c r="P10" s="4">
        <f t="shared" si="8"/>
        <v>9</v>
      </c>
      <c r="Q10" s="4">
        <f t="shared" si="9"/>
        <v>1</v>
      </c>
      <c r="R10" s="4">
        <f t="shared" si="10"/>
        <v>324</v>
      </c>
    </row>
    <row r="11" spans="1:18" x14ac:dyDescent="0.3">
      <c r="A11" s="2" t="s">
        <v>16</v>
      </c>
      <c r="B11" s="3">
        <v>38.869999999999997</v>
      </c>
      <c r="C11" s="3">
        <v>2</v>
      </c>
      <c r="D11" s="3">
        <v>5.5</v>
      </c>
      <c r="E11" s="2">
        <v>0.81799999999999995</v>
      </c>
      <c r="F11" s="4">
        <v>1.670135350395402E-2</v>
      </c>
      <c r="G11" s="4">
        <f t="shared" si="1"/>
        <v>0.80129864649604587</v>
      </c>
      <c r="H11" s="4">
        <f t="shared" si="2"/>
        <v>33</v>
      </c>
      <c r="I11" s="4">
        <f t="shared" si="3"/>
        <v>33</v>
      </c>
      <c r="J11" s="4">
        <f t="shared" si="4"/>
        <v>27</v>
      </c>
      <c r="K11" s="4">
        <f t="shared" si="0"/>
        <v>0.80129864649604587</v>
      </c>
      <c r="L11" s="4">
        <f>_xlfn.RANK.EQ(ABS(K11), $K$2:$K$44, 0)</f>
        <v>30</v>
      </c>
      <c r="M11" s="4">
        <f t="shared" si="5"/>
        <v>-3</v>
      </c>
      <c r="N11" s="4">
        <f t="shared" si="6"/>
        <v>-3</v>
      </c>
      <c r="O11" s="4">
        <f t="shared" si="7"/>
        <v>3</v>
      </c>
      <c r="P11" s="4">
        <f t="shared" si="8"/>
        <v>9</v>
      </c>
      <c r="Q11" s="4">
        <f t="shared" si="9"/>
        <v>9</v>
      </c>
      <c r="R11" s="4">
        <f t="shared" si="10"/>
        <v>9</v>
      </c>
    </row>
    <row r="12" spans="1:18" x14ac:dyDescent="0.3">
      <c r="A12" s="2" t="s">
        <v>17</v>
      </c>
      <c r="B12" s="3">
        <v>335</v>
      </c>
      <c r="C12" s="3">
        <v>15</v>
      </c>
      <c r="D12" s="3">
        <v>4.8</v>
      </c>
      <c r="E12" s="2">
        <v>4.4459999999999997</v>
      </c>
      <c r="F12" s="4">
        <v>7.4972425269062484</v>
      </c>
      <c r="G12" s="4">
        <f t="shared" si="1"/>
        <v>-3.0512425269062486</v>
      </c>
      <c r="H12" s="4">
        <f t="shared" si="2"/>
        <v>18</v>
      </c>
      <c r="I12" s="4">
        <f t="shared" si="3"/>
        <v>15</v>
      </c>
      <c r="J12" s="4">
        <f t="shared" si="4"/>
        <v>33</v>
      </c>
      <c r="K12" s="4">
        <f t="shared" si="0"/>
        <v>3.0512425269062486</v>
      </c>
      <c r="L12" s="4">
        <f>_xlfn.RANK.EQ(ABS(K12), $K$2:$K$44, 0)</f>
        <v>17</v>
      </c>
      <c r="M12" s="4">
        <f t="shared" si="5"/>
        <v>-1</v>
      </c>
      <c r="N12" s="4">
        <f t="shared" si="6"/>
        <v>2</v>
      </c>
      <c r="O12" s="4">
        <f t="shared" si="7"/>
        <v>-16</v>
      </c>
      <c r="P12" s="4">
        <f t="shared" si="8"/>
        <v>1</v>
      </c>
      <c r="Q12" s="4">
        <f t="shared" si="9"/>
        <v>4</v>
      </c>
      <c r="R12" s="4">
        <f t="shared" si="10"/>
        <v>256</v>
      </c>
    </row>
    <row r="13" spans="1:18" x14ac:dyDescent="0.3">
      <c r="A13" s="2" t="s">
        <v>18</v>
      </c>
      <c r="B13" s="3">
        <v>3140</v>
      </c>
      <c r="C13" s="3">
        <v>1200</v>
      </c>
      <c r="D13" s="3">
        <v>5.6</v>
      </c>
      <c r="E13" s="2">
        <v>53.639000000000003</v>
      </c>
      <c r="F13" s="4">
        <v>55.540944934248763</v>
      </c>
      <c r="G13" s="4">
        <f t="shared" si="1"/>
        <v>-1.9019449342487604</v>
      </c>
      <c r="H13" s="4">
        <f t="shared" si="2"/>
        <v>2</v>
      </c>
      <c r="I13" s="4">
        <f t="shared" si="3"/>
        <v>3</v>
      </c>
      <c r="J13" s="4">
        <f t="shared" si="4"/>
        <v>26</v>
      </c>
      <c r="K13" s="4">
        <f t="shared" si="0"/>
        <v>1.9019449342487604</v>
      </c>
      <c r="L13" s="4">
        <f>_xlfn.RANK.EQ(ABS(K13), $K$2:$K$44, 0)</f>
        <v>20</v>
      </c>
      <c r="M13" s="4">
        <f t="shared" si="5"/>
        <v>18</v>
      </c>
      <c r="N13" s="4">
        <f t="shared" si="6"/>
        <v>17</v>
      </c>
      <c r="O13" s="4">
        <f t="shared" si="7"/>
        <v>-6</v>
      </c>
      <c r="P13" s="4">
        <f t="shared" si="8"/>
        <v>324</v>
      </c>
      <c r="Q13" s="4">
        <f t="shared" si="9"/>
        <v>289</v>
      </c>
      <c r="R13" s="4">
        <f t="shared" si="10"/>
        <v>36</v>
      </c>
    </row>
    <row r="14" spans="1:18" x14ac:dyDescent="0.3">
      <c r="A14" s="2" t="s">
        <v>19</v>
      </c>
      <c r="B14" s="3">
        <v>4070</v>
      </c>
      <c r="C14" s="3">
        <v>1500</v>
      </c>
      <c r="D14" s="3">
        <v>6.3</v>
      </c>
      <c r="E14" s="2">
        <v>56.152999999999999</v>
      </c>
      <c r="F14" s="4">
        <v>73.425755323665243</v>
      </c>
      <c r="G14" s="4">
        <f t="shared" si="1"/>
        <v>-17.272755323665244</v>
      </c>
      <c r="H14" s="4">
        <f t="shared" si="2"/>
        <v>1</v>
      </c>
      <c r="I14" s="4">
        <f t="shared" si="3"/>
        <v>2</v>
      </c>
      <c r="J14" s="4">
        <f t="shared" si="4"/>
        <v>17</v>
      </c>
      <c r="K14" s="4">
        <f t="shared" si="0"/>
        <v>17.272755323665244</v>
      </c>
      <c r="L14" s="4">
        <f>_xlfn.RANK.EQ(ABS(K14), $K$2:$K$44, 0)</f>
        <v>4</v>
      </c>
      <c r="M14" s="4">
        <f t="shared" si="5"/>
        <v>3</v>
      </c>
      <c r="N14" s="4">
        <f t="shared" si="6"/>
        <v>2</v>
      </c>
      <c r="O14" s="4">
        <f t="shared" si="7"/>
        <v>-13</v>
      </c>
      <c r="P14" s="4">
        <f t="shared" si="8"/>
        <v>9</v>
      </c>
      <c r="Q14" s="4">
        <f t="shared" si="9"/>
        <v>4</v>
      </c>
      <c r="R14" s="4">
        <f t="shared" si="10"/>
        <v>169</v>
      </c>
    </row>
    <row r="15" spans="1:18" x14ac:dyDescent="0.3">
      <c r="A15" s="2" t="s">
        <v>20</v>
      </c>
      <c r="B15" s="3">
        <v>298</v>
      </c>
      <c r="C15" s="3">
        <v>6.5</v>
      </c>
      <c r="D15" s="3">
        <v>5.9</v>
      </c>
      <c r="E15" s="2">
        <v>8.7449999999999992</v>
      </c>
      <c r="F15" s="4">
        <v>6.6714384778458982</v>
      </c>
      <c r="G15" s="4">
        <f t="shared" si="1"/>
        <v>2.0735615221541011</v>
      </c>
      <c r="H15" s="4">
        <f t="shared" si="2"/>
        <v>21</v>
      </c>
      <c r="I15" s="4">
        <f t="shared" si="3"/>
        <v>24</v>
      </c>
      <c r="J15" s="4">
        <f t="shared" si="4"/>
        <v>24</v>
      </c>
      <c r="K15" s="4">
        <f t="shared" si="0"/>
        <v>2.0735615221541011</v>
      </c>
      <c r="L15" s="4">
        <f>_xlfn.RANK.EQ(ABS(K15), $K$2:$K$44, 0)</f>
        <v>19</v>
      </c>
      <c r="M15" s="4">
        <f t="shared" si="5"/>
        <v>-2</v>
      </c>
      <c r="N15" s="4">
        <f t="shared" si="6"/>
        <v>-5</v>
      </c>
      <c r="O15" s="4">
        <f t="shared" si="7"/>
        <v>-5</v>
      </c>
      <c r="P15" s="4">
        <f t="shared" si="8"/>
        <v>4</v>
      </c>
      <c r="Q15" s="4">
        <f t="shared" si="9"/>
        <v>25</v>
      </c>
      <c r="R15" s="4">
        <f t="shared" si="10"/>
        <v>25</v>
      </c>
    </row>
    <row r="16" spans="1:18" x14ac:dyDescent="0.3">
      <c r="A16" s="2" t="s">
        <v>21</v>
      </c>
      <c r="B16" s="3">
        <v>195</v>
      </c>
      <c r="C16" s="3">
        <v>5.5</v>
      </c>
      <c r="D16" s="3">
        <v>14.5</v>
      </c>
      <c r="E16" s="2">
        <v>3.2570000000000001</v>
      </c>
      <c r="F16" s="4">
        <v>3.6885757678555375</v>
      </c>
      <c r="G16" s="4">
        <f t="shared" si="1"/>
        <v>-0.43157576785553742</v>
      </c>
      <c r="H16" s="4">
        <f t="shared" si="2"/>
        <v>23</v>
      </c>
      <c r="I16" s="4">
        <f t="shared" si="3"/>
        <v>25</v>
      </c>
      <c r="J16" s="4">
        <f t="shared" si="4"/>
        <v>3</v>
      </c>
      <c r="K16" s="4">
        <f t="shared" si="0"/>
        <v>0.43157576785553742</v>
      </c>
      <c r="L16" s="4">
        <f>_xlfn.RANK.EQ(ABS(K16), $K$2:$K$44, 0)</f>
        <v>36</v>
      </c>
      <c r="M16" s="4">
        <f t="shared" si="5"/>
        <v>13</v>
      </c>
      <c r="N16" s="4">
        <f t="shared" si="6"/>
        <v>11</v>
      </c>
      <c r="O16" s="4">
        <f t="shared" si="7"/>
        <v>33</v>
      </c>
      <c r="P16" s="4">
        <f t="shared" si="8"/>
        <v>169</v>
      </c>
      <c r="Q16" s="4">
        <f t="shared" si="9"/>
        <v>121</v>
      </c>
      <c r="R16" s="4">
        <f t="shared" si="10"/>
        <v>1089</v>
      </c>
    </row>
    <row r="17" spans="1:18" x14ac:dyDescent="0.3">
      <c r="A17" s="2" t="s">
        <v>22</v>
      </c>
      <c r="B17" s="3">
        <v>600</v>
      </c>
      <c r="C17" s="3">
        <v>200</v>
      </c>
      <c r="D17" s="3">
        <v>6</v>
      </c>
      <c r="E17" s="2">
        <v>1.1639999999999999</v>
      </c>
      <c r="F17" s="4">
        <v>10.444265879996689</v>
      </c>
      <c r="G17" s="4">
        <f t="shared" si="1"/>
        <v>-9.2802658799966888</v>
      </c>
      <c r="H17" s="4">
        <f t="shared" si="2"/>
        <v>12</v>
      </c>
      <c r="I17" s="4">
        <f t="shared" si="3"/>
        <v>6</v>
      </c>
      <c r="J17" s="4">
        <f t="shared" si="4"/>
        <v>21</v>
      </c>
      <c r="K17" s="4">
        <f t="shared" si="0"/>
        <v>9.2802658799966888</v>
      </c>
      <c r="L17" s="4">
        <f>_xlfn.RANK.EQ(ABS(K17), $K$2:$K$44, 0)</f>
        <v>9</v>
      </c>
      <c r="M17" s="4">
        <f t="shared" si="5"/>
        <v>-3</v>
      </c>
      <c r="N17" s="4">
        <f t="shared" si="6"/>
        <v>3</v>
      </c>
      <c r="O17" s="4">
        <f t="shared" si="7"/>
        <v>-12</v>
      </c>
      <c r="P17" s="4">
        <f t="shared" si="8"/>
        <v>9</v>
      </c>
      <c r="Q17" s="4">
        <f t="shared" si="9"/>
        <v>9</v>
      </c>
      <c r="R17" s="4">
        <f t="shared" si="10"/>
        <v>144</v>
      </c>
    </row>
    <row r="18" spans="1:18" x14ac:dyDescent="0.3">
      <c r="A18" s="2" t="s">
        <v>23</v>
      </c>
      <c r="B18" s="3">
        <v>2010</v>
      </c>
      <c r="C18" s="3">
        <v>100</v>
      </c>
      <c r="D18" s="3">
        <v>6.7</v>
      </c>
      <c r="E18" s="2">
        <v>34.692</v>
      </c>
      <c r="F18" s="4">
        <v>49.351264586739504</v>
      </c>
      <c r="G18" s="4">
        <f t="shared" si="1"/>
        <v>-14.659264586739503</v>
      </c>
      <c r="H18" s="4">
        <f t="shared" si="2"/>
        <v>5</v>
      </c>
      <c r="I18" s="4">
        <f t="shared" si="3"/>
        <v>8</v>
      </c>
      <c r="J18" s="4">
        <f t="shared" si="4"/>
        <v>13</v>
      </c>
      <c r="K18" s="4">
        <f t="shared" si="0"/>
        <v>14.659264586739503</v>
      </c>
      <c r="L18" s="4">
        <f>_xlfn.RANK.EQ(ABS(K18), $K$2:$K$44, 0)</f>
        <v>6</v>
      </c>
      <c r="M18" s="4">
        <f t="shared" si="5"/>
        <v>1</v>
      </c>
      <c r="N18" s="4">
        <f t="shared" si="6"/>
        <v>-2</v>
      </c>
      <c r="O18" s="4">
        <f t="shared" si="7"/>
        <v>-7</v>
      </c>
      <c r="P18" s="4">
        <f t="shared" si="8"/>
        <v>1</v>
      </c>
      <c r="Q18" s="4">
        <f t="shared" si="9"/>
        <v>4</v>
      </c>
      <c r="R18" s="4">
        <f t="shared" si="10"/>
        <v>49</v>
      </c>
    </row>
    <row r="19" spans="1:18" x14ac:dyDescent="0.3">
      <c r="A19" s="2" t="s">
        <v>24</v>
      </c>
      <c r="B19" s="3">
        <v>9.77</v>
      </c>
      <c r="C19" s="3">
        <v>0.5</v>
      </c>
      <c r="D19" s="3">
        <v>2.9</v>
      </c>
      <c r="E19" s="2">
        <v>0.108</v>
      </c>
      <c r="F19" s="4">
        <v>-0.61587353843039383</v>
      </c>
      <c r="G19" s="4">
        <f t="shared" si="1"/>
        <v>0.72387353843039381</v>
      </c>
      <c r="H19" s="4">
        <f t="shared" si="2"/>
        <v>39</v>
      </c>
      <c r="I19" s="4">
        <f t="shared" si="3"/>
        <v>40</v>
      </c>
      <c r="J19" s="4">
        <f t="shared" si="4"/>
        <v>39</v>
      </c>
      <c r="K19" s="4">
        <f t="shared" si="0"/>
        <v>0.72387353843039381</v>
      </c>
      <c r="L19" s="4">
        <f>_xlfn.RANK.EQ(ABS(K19), $K$2:$K$44, 0)</f>
        <v>31</v>
      </c>
      <c r="M19" s="4">
        <f t="shared" si="5"/>
        <v>-8</v>
      </c>
      <c r="N19" s="4">
        <f t="shared" si="6"/>
        <v>-9</v>
      </c>
      <c r="O19" s="4">
        <f t="shared" si="7"/>
        <v>-8</v>
      </c>
      <c r="P19" s="4">
        <f t="shared" si="8"/>
        <v>64</v>
      </c>
      <c r="Q19" s="4">
        <f t="shared" si="9"/>
        <v>81</v>
      </c>
      <c r="R19" s="4">
        <f t="shared" si="10"/>
        <v>64</v>
      </c>
    </row>
    <row r="20" spans="1:18" x14ac:dyDescent="0.3">
      <c r="A20" s="2" t="s">
        <v>25</v>
      </c>
      <c r="B20" s="3">
        <v>39.619999999999997</v>
      </c>
      <c r="C20" s="3">
        <v>2.5</v>
      </c>
      <c r="D20" s="3">
        <v>6</v>
      </c>
      <c r="E20" s="2">
        <v>0.85599999999999998</v>
      </c>
      <c r="F20" s="4">
        <v>7.3447913882252469E-3</v>
      </c>
      <c r="G20" s="4">
        <f t="shared" si="1"/>
        <v>0.84865520861177468</v>
      </c>
      <c r="H20" s="4">
        <f t="shared" si="2"/>
        <v>32</v>
      </c>
      <c r="I20" s="4">
        <f t="shared" si="3"/>
        <v>31</v>
      </c>
      <c r="J20" s="4">
        <f t="shared" si="4"/>
        <v>21</v>
      </c>
      <c r="K20" s="4">
        <f t="shared" si="0"/>
        <v>0.84865520861177468</v>
      </c>
      <c r="L20" s="4">
        <f>_xlfn.RANK.EQ(ABS(K20), $K$2:$K$44, 0)</f>
        <v>29</v>
      </c>
      <c r="M20" s="4">
        <f t="shared" si="5"/>
        <v>-3</v>
      </c>
      <c r="N20" s="4">
        <f t="shared" si="6"/>
        <v>-2</v>
      </c>
      <c r="O20" s="4">
        <f t="shared" si="7"/>
        <v>8</v>
      </c>
      <c r="P20" s="4">
        <f t="shared" si="8"/>
        <v>9</v>
      </c>
      <c r="Q20" s="4">
        <f t="shared" si="9"/>
        <v>4</v>
      </c>
      <c r="R20" s="4">
        <f t="shared" si="10"/>
        <v>64</v>
      </c>
    </row>
    <row r="21" spans="1:18" x14ac:dyDescent="0.3">
      <c r="A21" s="2" t="s">
        <v>26</v>
      </c>
      <c r="B21" s="3">
        <v>66.150000000000006</v>
      </c>
      <c r="C21" s="3">
        <v>4.5</v>
      </c>
      <c r="D21" s="3">
        <v>6.5</v>
      </c>
      <c r="E21" s="2">
        <v>1.734</v>
      </c>
      <c r="F21" s="4">
        <v>0.6391662608970563</v>
      </c>
      <c r="G21" s="4">
        <f t="shared" si="1"/>
        <v>1.0948337391029437</v>
      </c>
      <c r="H21" s="4">
        <f t="shared" si="2"/>
        <v>29</v>
      </c>
      <c r="I21" s="4">
        <f t="shared" si="3"/>
        <v>28</v>
      </c>
      <c r="J21" s="4">
        <f t="shared" si="4"/>
        <v>15</v>
      </c>
      <c r="K21" s="4">
        <f t="shared" si="0"/>
        <v>1.0948337391029437</v>
      </c>
      <c r="L21" s="4">
        <f>_xlfn.RANK.EQ(ABS(K21), $K$2:$K$44, 0)</f>
        <v>24</v>
      </c>
      <c r="M21" s="4">
        <f t="shared" si="5"/>
        <v>-5</v>
      </c>
      <c r="N21" s="4">
        <f t="shared" si="6"/>
        <v>-4</v>
      </c>
      <c r="O21" s="4">
        <f t="shared" si="7"/>
        <v>9</v>
      </c>
      <c r="P21" s="4">
        <f t="shared" si="8"/>
        <v>25</v>
      </c>
      <c r="Q21" s="4">
        <f t="shared" si="9"/>
        <v>16</v>
      </c>
      <c r="R21" s="4">
        <f t="shared" si="10"/>
        <v>81</v>
      </c>
    </row>
    <row r="22" spans="1:18" x14ac:dyDescent="0.3">
      <c r="A22" s="2" t="s">
        <v>27</v>
      </c>
      <c r="B22" s="3">
        <v>82.5</v>
      </c>
      <c r="C22" s="3">
        <v>80</v>
      </c>
      <c r="D22" s="3">
        <v>5.4</v>
      </c>
      <c r="E22" s="2">
        <v>0.51</v>
      </c>
      <c r="F22" s="4">
        <v>-0.49639592647182873</v>
      </c>
      <c r="G22" s="4">
        <f t="shared" si="1"/>
        <v>1.0063959264718287</v>
      </c>
      <c r="H22" s="4">
        <f t="shared" si="2"/>
        <v>26</v>
      </c>
      <c r="I22" s="4">
        <f t="shared" si="3"/>
        <v>10</v>
      </c>
      <c r="J22" s="4">
        <f t="shared" si="4"/>
        <v>29</v>
      </c>
      <c r="K22" s="4">
        <f t="shared" si="0"/>
        <v>1.0063959264718287</v>
      </c>
      <c r="L22" s="4">
        <f>_xlfn.RANK.EQ(ABS(K22), $K$2:$K$44, 0)</f>
        <v>25</v>
      </c>
      <c r="M22" s="4">
        <f t="shared" si="5"/>
        <v>-1</v>
      </c>
      <c r="N22" s="4">
        <f t="shared" si="6"/>
        <v>15</v>
      </c>
      <c r="O22" s="4">
        <f t="shared" si="7"/>
        <v>-4</v>
      </c>
      <c r="P22" s="4">
        <f t="shared" si="8"/>
        <v>1</v>
      </c>
      <c r="Q22" s="4">
        <f t="shared" si="9"/>
        <v>225</v>
      </c>
      <c r="R22" s="4">
        <f t="shared" si="10"/>
        <v>16</v>
      </c>
    </row>
    <row r="23" spans="1:18" x14ac:dyDescent="0.3">
      <c r="A23" s="2" t="s">
        <v>28</v>
      </c>
      <c r="B23" s="3">
        <v>15.43</v>
      </c>
      <c r="C23" s="3">
        <v>1</v>
      </c>
      <c r="D23" s="3">
        <v>3.5</v>
      </c>
      <c r="E23" s="2">
        <v>0.22</v>
      </c>
      <c r="F23" s="4">
        <v>-0.50071272073187167</v>
      </c>
      <c r="G23" s="4">
        <f t="shared" si="1"/>
        <v>0.72071272073187165</v>
      </c>
      <c r="H23" s="4">
        <f t="shared" si="2"/>
        <v>37</v>
      </c>
      <c r="I23" s="4">
        <f t="shared" si="3"/>
        <v>38</v>
      </c>
      <c r="J23" s="4">
        <f t="shared" si="4"/>
        <v>37</v>
      </c>
      <c r="K23" s="4">
        <f t="shared" si="0"/>
        <v>0.72071272073187165</v>
      </c>
      <c r="L23" s="4">
        <f>_xlfn.RANK.EQ(ABS(K23), $K$2:$K$44, 0)</f>
        <v>32</v>
      </c>
      <c r="M23" s="4">
        <f t="shared" si="5"/>
        <v>-5</v>
      </c>
      <c r="N23" s="4">
        <f t="shared" si="6"/>
        <v>-6</v>
      </c>
      <c r="O23" s="4">
        <f t="shared" si="7"/>
        <v>-5</v>
      </c>
      <c r="P23" s="4">
        <f t="shared" si="8"/>
        <v>25</v>
      </c>
      <c r="Q23" s="4">
        <f t="shared" si="9"/>
        <v>36</v>
      </c>
      <c r="R23" s="4">
        <f t="shared" si="10"/>
        <v>25</v>
      </c>
    </row>
    <row r="24" spans="1:18" x14ac:dyDescent="0.3">
      <c r="A24" s="2" t="s">
        <v>29</v>
      </c>
      <c r="B24" s="3">
        <v>17.8</v>
      </c>
      <c r="C24" s="3">
        <v>1.5</v>
      </c>
      <c r="D24" s="3">
        <v>5.2</v>
      </c>
      <c r="E24" s="2">
        <v>7.8299999999999995E-2</v>
      </c>
      <c r="F24" s="4">
        <v>-0.51175064265355696</v>
      </c>
      <c r="G24" s="4">
        <f t="shared" si="1"/>
        <v>0.590050642653557</v>
      </c>
      <c r="H24" s="4">
        <f t="shared" si="2"/>
        <v>36</v>
      </c>
      <c r="I24" s="4">
        <f t="shared" si="3"/>
        <v>35</v>
      </c>
      <c r="J24" s="4">
        <f t="shared" si="4"/>
        <v>30</v>
      </c>
      <c r="K24" s="4">
        <f t="shared" si="0"/>
        <v>0.590050642653557</v>
      </c>
      <c r="L24" s="4">
        <f>_xlfn.RANK.EQ(ABS(K24), $K$2:$K$44, 0)</f>
        <v>34</v>
      </c>
      <c r="M24" s="4">
        <f t="shared" si="5"/>
        <v>-2</v>
      </c>
      <c r="N24" s="4">
        <f t="shared" si="6"/>
        <v>-1</v>
      </c>
      <c r="O24" s="4">
        <f t="shared" si="7"/>
        <v>4</v>
      </c>
      <c r="P24" s="4">
        <f t="shared" si="8"/>
        <v>4</v>
      </c>
      <c r="Q24" s="4">
        <f t="shared" si="9"/>
        <v>1</v>
      </c>
      <c r="R24" s="4">
        <f t="shared" si="10"/>
        <v>16</v>
      </c>
    </row>
    <row r="25" spans="1:18" x14ac:dyDescent="0.3">
      <c r="A25" s="2" t="s">
        <v>30</v>
      </c>
      <c r="B25" s="3">
        <v>12.78</v>
      </c>
      <c r="C25" s="3">
        <v>1.2</v>
      </c>
      <c r="D25" s="3">
        <v>12.7</v>
      </c>
      <c r="E25" s="2">
        <v>4.7699999999999999E-2</v>
      </c>
      <c r="F25" s="4">
        <v>-0.91127039151222999</v>
      </c>
      <c r="G25" s="4">
        <f t="shared" si="1"/>
        <v>0.95897039151222996</v>
      </c>
      <c r="H25" s="4">
        <f t="shared" si="2"/>
        <v>38</v>
      </c>
      <c r="I25" s="4">
        <f t="shared" si="3"/>
        <v>37</v>
      </c>
      <c r="J25" s="4">
        <f t="shared" si="4"/>
        <v>4</v>
      </c>
      <c r="K25" s="4">
        <f t="shared" si="0"/>
        <v>0.95897039151222996</v>
      </c>
      <c r="L25" s="4">
        <f>_xlfn.RANK.EQ(ABS(K25), $K$2:$K$44, 0)</f>
        <v>27</v>
      </c>
      <c r="M25" s="4">
        <f t="shared" si="5"/>
        <v>-11</v>
      </c>
      <c r="N25" s="4">
        <f t="shared" si="6"/>
        <v>-10</v>
      </c>
      <c r="O25" s="4">
        <f t="shared" si="7"/>
        <v>23</v>
      </c>
      <c r="P25" s="4">
        <f t="shared" si="8"/>
        <v>121</v>
      </c>
      <c r="Q25" s="4">
        <f t="shared" si="9"/>
        <v>100</v>
      </c>
      <c r="R25" s="4">
        <f t="shared" si="10"/>
        <v>529</v>
      </c>
    </row>
    <row r="26" spans="1:18" x14ac:dyDescent="0.3">
      <c r="A26" s="2" t="s">
        <v>31</v>
      </c>
      <c r="B26" s="3">
        <v>5.7</v>
      </c>
      <c r="C26" s="3">
        <v>1</v>
      </c>
      <c r="D26" s="3">
        <v>7.2</v>
      </c>
      <c r="E26" s="2">
        <v>9.8000000000000004E-2</v>
      </c>
      <c r="F26" s="4">
        <v>-0.89031190537477245</v>
      </c>
      <c r="G26" s="4">
        <f t="shared" si="1"/>
        <v>0.98831190537477243</v>
      </c>
      <c r="H26" s="4">
        <f t="shared" si="2"/>
        <v>40</v>
      </c>
      <c r="I26" s="4">
        <f t="shared" si="3"/>
        <v>38</v>
      </c>
      <c r="J26" s="4">
        <f t="shared" si="4"/>
        <v>10</v>
      </c>
      <c r="K26" s="4">
        <f t="shared" si="0"/>
        <v>0.98831190537477243</v>
      </c>
      <c r="L26" s="4">
        <f>_xlfn.RANK.EQ(ABS(K26), $K$2:$K$44, 0)</f>
        <v>26</v>
      </c>
      <c r="M26" s="4">
        <f t="shared" si="5"/>
        <v>-14</v>
      </c>
      <c r="N26" s="4">
        <f t="shared" si="6"/>
        <v>-12</v>
      </c>
      <c r="O26" s="4">
        <f t="shared" si="7"/>
        <v>16</v>
      </c>
      <c r="P26" s="4">
        <f t="shared" si="8"/>
        <v>196</v>
      </c>
      <c r="Q26" s="4">
        <f t="shared" si="9"/>
        <v>144</v>
      </c>
      <c r="R26" s="4">
        <f t="shared" si="10"/>
        <v>256</v>
      </c>
    </row>
    <row r="27" spans="1:18" x14ac:dyDescent="0.3">
      <c r="A27" s="2" t="s">
        <v>32</v>
      </c>
      <c r="B27" s="3">
        <v>1060</v>
      </c>
      <c r="C27" s="3">
        <v>900</v>
      </c>
      <c r="D27" s="3">
        <v>4.8</v>
      </c>
      <c r="E27" s="2">
        <v>13.632</v>
      </c>
      <c r="F27" s="4">
        <v>7.6375755294472034</v>
      </c>
      <c r="G27" s="4">
        <f t="shared" si="1"/>
        <v>5.9944244705527963</v>
      </c>
      <c r="H27" s="4">
        <f t="shared" si="2"/>
        <v>7</v>
      </c>
      <c r="I27" s="4">
        <f t="shared" si="3"/>
        <v>4</v>
      </c>
      <c r="J27" s="4">
        <f t="shared" si="4"/>
        <v>33</v>
      </c>
      <c r="K27" s="4">
        <f t="shared" si="0"/>
        <v>5.9944244705527963</v>
      </c>
      <c r="L27" s="4">
        <f>_xlfn.RANK.EQ(ABS(K27), $K$2:$K$44, 0)</f>
        <v>12</v>
      </c>
      <c r="M27" s="4">
        <f t="shared" si="5"/>
        <v>5</v>
      </c>
      <c r="N27" s="4">
        <f t="shared" si="6"/>
        <v>8</v>
      </c>
      <c r="O27" s="4">
        <f t="shared" si="7"/>
        <v>-21</v>
      </c>
      <c r="P27" s="4">
        <f t="shared" si="8"/>
        <v>25</v>
      </c>
      <c r="Q27" s="4">
        <f t="shared" si="9"/>
        <v>64</v>
      </c>
      <c r="R27" s="4">
        <f t="shared" si="10"/>
        <v>441</v>
      </c>
    </row>
    <row r="28" spans="1:18" x14ac:dyDescent="0.3">
      <c r="A28" s="2" t="s">
        <v>33</v>
      </c>
      <c r="B28" s="3">
        <v>513</v>
      </c>
      <c r="C28" s="3">
        <v>20</v>
      </c>
      <c r="D28" s="3">
        <v>4.3</v>
      </c>
      <c r="E28" s="2">
        <v>8.6980000000000004</v>
      </c>
      <c r="F28" s="4">
        <v>12.056343235660325</v>
      </c>
      <c r="G28" s="4">
        <f t="shared" si="1"/>
        <v>-3.3583432356603247</v>
      </c>
      <c r="H28" s="4">
        <f t="shared" si="2"/>
        <v>14</v>
      </c>
      <c r="I28" s="4">
        <f t="shared" si="3"/>
        <v>14</v>
      </c>
      <c r="J28" s="4">
        <f t="shared" si="4"/>
        <v>36</v>
      </c>
      <c r="K28" s="4">
        <f t="shared" si="0"/>
        <v>3.3583432356603247</v>
      </c>
      <c r="L28" s="4">
        <f>_xlfn.RANK.EQ(ABS(K28), $K$2:$K$44, 0)</f>
        <v>15</v>
      </c>
      <c r="M28" s="4">
        <f t="shared" si="5"/>
        <v>1</v>
      </c>
      <c r="N28" s="4">
        <f t="shared" si="6"/>
        <v>1</v>
      </c>
      <c r="O28" s="4">
        <f t="shared" si="7"/>
        <v>-21</v>
      </c>
      <c r="P28" s="4">
        <f t="shared" si="8"/>
        <v>1</v>
      </c>
      <c r="Q28" s="4">
        <f t="shared" si="9"/>
        <v>1</v>
      </c>
      <c r="R28" s="4">
        <f t="shared" si="10"/>
        <v>441</v>
      </c>
    </row>
    <row r="29" spans="1:18" x14ac:dyDescent="0.3">
      <c r="A29" s="2" t="s">
        <v>34</v>
      </c>
      <c r="B29" s="3">
        <v>700</v>
      </c>
      <c r="C29" s="3">
        <v>13</v>
      </c>
      <c r="D29" s="3">
        <v>7.2</v>
      </c>
      <c r="E29" s="2">
        <v>15.340999999999999</v>
      </c>
      <c r="F29" s="4">
        <v>16.980543991122833</v>
      </c>
      <c r="G29" s="4">
        <f t="shared" si="1"/>
        <v>-1.6395439911228333</v>
      </c>
      <c r="H29" s="4">
        <f t="shared" si="2"/>
        <v>10</v>
      </c>
      <c r="I29" s="4">
        <f t="shared" si="3"/>
        <v>17</v>
      </c>
      <c r="J29" s="4">
        <f t="shared" si="4"/>
        <v>10</v>
      </c>
      <c r="K29" s="4">
        <f t="shared" si="0"/>
        <v>1.6395439911228333</v>
      </c>
      <c r="L29" s="4">
        <f>_xlfn.RANK.EQ(ABS(K29), $K$2:$K$44, 0)</f>
        <v>21</v>
      </c>
      <c r="M29" s="4">
        <f t="shared" si="5"/>
        <v>11</v>
      </c>
      <c r="N29" s="4">
        <f t="shared" si="6"/>
        <v>4</v>
      </c>
      <c r="O29" s="4">
        <f t="shared" si="7"/>
        <v>11</v>
      </c>
      <c r="P29" s="4">
        <f t="shared" si="8"/>
        <v>121</v>
      </c>
      <c r="Q29" s="4">
        <f t="shared" si="9"/>
        <v>16</v>
      </c>
      <c r="R29" s="4">
        <f t="shared" si="10"/>
        <v>121</v>
      </c>
    </row>
    <row r="30" spans="1:18" x14ac:dyDescent="0.3">
      <c r="A30" s="2" t="s">
        <v>35</v>
      </c>
      <c r="B30" s="3">
        <v>305</v>
      </c>
      <c r="C30" s="3">
        <v>10.5</v>
      </c>
      <c r="D30" s="3">
        <v>4.7</v>
      </c>
      <c r="E30" s="2">
        <v>3.5670000000000002</v>
      </c>
      <c r="F30" s="4">
        <v>6.8132442493107535</v>
      </c>
      <c r="G30" s="4">
        <f t="shared" si="1"/>
        <v>-3.2462442493107533</v>
      </c>
      <c r="H30" s="4">
        <f t="shared" si="2"/>
        <v>19</v>
      </c>
      <c r="I30" s="4">
        <f t="shared" si="3"/>
        <v>18</v>
      </c>
      <c r="J30" s="4">
        <f t="shared" si="4"/>
        <v>35</v>
      </c>
      <c r="K30" s="4">
        <f t="shared" si="0"/>
        <v>3.2462442493107533</v>
      </c>
      <c r="L30" s="4">
        <f>_xlfn.RANK.EQ(ABS(K30), $K$2:$K$44, 0)</f>
        <v>16</v>
      </c>
      <c r="M30" s="4">
        <f t="shared" si="5"/>
        <v>-3</v>
      </c>
      <c r="N30" s="4">
        <f t="shared" si="6"/>
        <v>-2</v>
      </c>
      <c r="O30" s="4">
        <f t="shared" si="7"/>
        <v>-19</v>
      </c>
      <c r="P30" s="4">
        <f t="shared" si="8"/>
        <v>9</v>
      </c>
      <c r="Q30" s="4">
        <f t="shared" si="9"/>
        <v>4</v>
      </c>
      <c r="R30" s="4">
        <f t="shared" si="10"/>
        <v>361</v>
      </c>
    </row>
    <row r="31" spans="1:18" x14ac:dyDescent="0.3">
      <c r="A31" s="2" t="s">
        <v>36</v>
      </c>
      <c r="B31" s="3">
        <v>300.69</v>
      </c>
      <c r="C31" s="3">
        <v>7</v>
      </c>
      <c r="D31" s="3">
        <v>6.2</v>
      </c>
      <c r="E31" s="2">
        <v>5.1879999999999997</v>
      </c>
      <c r="F31" s="4">
        <v>6.7200570240022799</v>
      </c>
      <c r="G31" s="4">
        <f t="shared" si="1"/>
        <v>-1.5320570240022802</v>
      </c>
      <c r="H31" s="4">
        <f t="shared" si="2"/>
        <v>20</v>
      </c>
      <c r="I31" s="4">
        <f t="shared" si="3"/>
        <v>23</v>
      </c>
      <c r="J31" s="4">
        <f t="shared" si="4"/>
        <v>19</v>
      </c>
      <c r="K31" s="4">
        <f t="shared" si="0"/>
        <v>1.5320570240022802</v>
      </c>
      <c r="L31" s="4">
        <f>_xlfn.RANK.EQ(ABS(K31), $K$2:$K$44, 0)</f>
        <v>22</v>
      </c>
      <c r="M31" s="4">
        <f t="shared" si="5"/>
        <v>2</v>
      </c>
      <c r="N31" s="4">
        <f t="shared" si="6"/>
        <v>-1</v>
      </c>
      <c r="O31" s="4">
        <f t="shared" si="7"/>
        <v>3</v>
      </c>
      <c r="P31" s="4">
        <f t="shared" si="8"/>
        <v>4</v>
      </c>
      <c r="Q31" s="4">
        <f t="shared" si="9"/>
        <v>1</v>
      </c>
      <c r="R31" s="4">
        <f t="shared" si="10"/>
        <v>9</v>
      </c>
    </row>
    <row r="32" spans="1:18" x14ac:dyDescent="0.3">
      <c r="A32" s="2" t="s">
        <v>37</v>
      </c>
      <c r="B32" s="3">
        <v>2240</v>
      </c>
      <c r="C32" s="3">
        <v>10</v>
      </c>
      <c r="D32" s="3">
        <v>5.5</v>
      </c>
      <c r="E32" s="2">
        <v>102.367</v>
      </c>
      <c r="F32" s="4">
        <v>57.310196810280104</v>
      </c>
      <c r="G32" s="4">
        <f t="shared" si="1"/>
        <v>45.056803189719901</v>
      </c>
      <c r="H32" s="4">
        <f t="shared" si="2"/>
        <v>4</v>
      </c>
      <c r="I32" s="4">
        <f t="shared" si="3"/>
        <v>19</v>
      </c>
      <c r="J32" s="4">
        <f t="shared" si="4"/>
        <v>27</v>
      </c>
      <c r="K32" s="4">
        <f t="shared" si="0"/>
        <v>45.056803189719901</v>
      </c>
      <c r="L32" s="4">
        <f>_xlfn.RANK.EQ(ABS(K32), $K$2:$K$44, 0)</f>
        <v>1</v>
      </c>
      <c r="M32" s="4">
        <f t="shared" si="5"/>
        <v>-3</v>
      </c>
      <c r="N32" s="4">
        <f t="shared" si="6"/>
        <v>-18</v>
      </c>
      <c r="O32" s="4">
        <f t="shared" si="7"/>
        <v>-26</v>
      </c>
      <c r="P32" s="4">
        <f t="shared" si="8"/>
        <v>9</v>
      </c>
      <c r="Q32" s="4">
        <f t="shared" si="9"/>
        <v>324</v>
      </c>
      <c r="R32" s="4">
        <f t="shared" si="10"/>
        <v>676</v>
      </c>
    </row>
    <row r="33" spans="1:18" x14ac:dyDescent="0.3">
      <c r="A33" s="2" t="s">
        <v>38</v>
      </c>
      <c r="B33" s="3">
        <v>63.56</v>
      </c>
      <c r="C33" s="3">
        <v>3.5</v>
      </c>
      <c r="D33" s="3">
        <v>8.4</v>
      </c>
      <c r="E33" s="2">
        <v>1.724</v>
      </c>
      <c r="F33" s="4">
        <v>0.52315416110403623</v>
      </c>
      <c r="G33" s="4">
        <f t="shared" si="1"/>
        <v>1.2008458388959637</v>
      </c>
      <c r="H33" s="4">
        <f t="shared" si="2"/>
        <v>31</v>
      </c>
      <c r="I33" s="4">
        <f t="shared" si="3"/>
        <v>29</v>
      </c>
      <c r="J33" s="4">
        <f t="shared" si="4"/>
        <v>7</v>
      </c>
      <c r="K33" s="4">
        <f t="shared" si="0"/>
        <v>1.2008458388959637</v>
      </c>
      <c r="L33" s="4">
        <f>_xlfn.RANK.EQ(ABS(K33), $K$2:$K$44, 0)</f>
        <v>23</v>
      </c>
      <c r="M33" s="4">
        <f t="shared" si="5"/>
        <v>-8</v>
      </c>
      <c r="N33" s="4">
        <f t="shared" si="6"/>
        <v>-6</v>
      </c>
      <c r="O33" s="4">
        <f t="shared" si="7"/>
        <v>16</v>
      </c>
      <c r="P33" s="4">
        <f t="shared" si="8"/>
        <v>64</v>
      </c>
      <c r="Q33" s="4">
        <f t="shared" si="9"/>
        <v>36</v>
      </c>
      <c r="R33" s="4">
        <f t="shared" si="10"/>
        <v>256</v>
      </c>
    </row>
    <row r="34" spans="1:18" x14ac:dyDescent="0.3">
      <c r="A34" s="2" t="s">
        <v>39</v>
      </c>
      <c r="B34" s="3">
        <v>133.6</v>
      </c>
      <c r="C34" s="3">
        <v>7.5</v>
      </c>
      <c r="D34" s="3">
        <v>7</v>
      </c>
      <c r="E34" s="2">
        <v>2.0859999999999999</v>
      </c>
      <c r="F34" s="4">
        <v>2.3180288272974203</v>
      </c>
      <c r="G34" s="4">
        <f t="shared" si="1"/>
        <v>-0.23202882729742047</v>
      </c>
      <c r="H34" s="4">
        <f t="shared" si="2"/>
        <v>24</v>
      </c>
      <c r="I34" s="4">
        <f t="shared" si="3"/>
        <v>22</v>
      </c>
      <c r="J34" s="4">
        <f t="shared" si="4"/>
        <v>12</v>
      </c>
      <c r="K34" s="4">
        <f t="shared" si="0"/>
        <v>0.23202882729742047</v>
      </c>
      <c r="L34" s="4">
        <f>_xlfn.RANK.EQ(ABS(K34), $K$2:$K$44, 0)</f>
        <v>37</v>
      </c>
      <c r="M34" s="4">
        <f t="shared" si="5"/>
        <v>13</v>
      </c>
      <c r="N34" s="4">
        <f t="shared" si="6"/>
        <v>15</v>
      </c>
      <c r="O34" s="4">
        <f t="shared" si="7"/>
        <v>25</v>
      </c>
      <c r="P34" s="4">
        <f t="shared" si="8"/>
        <v>169</v>
      </c>
      <c r="Q34" s="4">
        <f t="shared" si="9"/>
        <v>225</v>
      </c>
      <c r="R34" s="4">
        <f t="shared" si="10"/>
        <v>625</v>
      </c>
    </row>
    <row r="35" spans="1:18" x14ac:dyDescent="0.3">
      <c r="A35" s="2" t="s">
        <v>40</v>
      </c>
      <c r="B35" s="3">
        <v>64.5</v>
      </c>
      <c r="C35" s="3">
        <v>4.8</v>
      </c>
      <c r="D35" s="3">
        <v>6.2</v>
      </c>
      <c r="E35" s="2">
        <v>0.77500000000000002</v>
      </c>
      <c r="F35" s="4">
        <v>0.60071590067415237</v>
      </c>
      <c r="G35" s="4">
        <f t="shared" si="1"/>
        <v>0.17428409932584765</v>
      </c>
      <c r="H35" s="4">
        <f t="shared" si="2"/>
        <v>30</v>
      </c>
      <c r="I35" s="4">
        <f t="shared" si="3"/>
        <v>27</v>
      </c>
      <c r="J35" s="4">
        <f t="shared" si="4"/>
        <v>19</v>
      </c>
      <c r="K35" s="4">
        <f t="shared" si="0"/>
        <v>0.17428409932584765</v>
      </c>
      <c r="L35" s="4">
        <f>_xlfn.RANK.EQ(ABS(K35), $K$2:$K$44, 0)</f>
        <v>40</v>
      </c>
      <c r="M35" s="4">
        <f t="shared" si="5"/>
        <v>10</v>
      </c>
      <c r="N35" s="4">
        <f t="shared" si="6"/>
        <v>13</v>
      </c>
      <c r="O35" s="4">
        <f t="shared" si="7"/>
        <v>21</v>
      </c>
      <c r="P35" s="4">
        <f t="shared" si="8"/>
        <v>100</v>
      </c>
      <c r="Q35" s="4">
        <f t="shared" si="9"/>
        <v>169</v>
      </c>
      <c r="R35" s="4">
        <f t="shared" si="10"/>
        <v>441</v>
      </c>
    </row>
    <row r="36" spans="1:18" x14ac:dyDescent="0.3">
      <c r="A36" s="2" t="s">
        <v>41</v>
      </c>
      <c r="B36" s="3">
        <v>1480</v>
      </c>
      <c r="C36" s="3">
        <v>70</v>
      </c>
      <c r="D36" s="3">
        <v>3.4</v>
      </c>
      <c r="E36" s="2">
        <v>20.306999999999999</v>
      </c>
      <c r="F36" s="4">
        <v>36.272700726344659</v>
      </c>
      <c r="G36" s="4">
        <f t="shared" si="1"/>
        <v>-15.965700726344661</v>
      </c>
      <c r="H36" s="4">
        <f t="shared" si="2"/>
        <v>6</v>
      </c>
      <c r="I36" s="4">
        <f t="shared" si="3"/>
        <v>11</v>
      </c>
      <c r="J36" s="4">
        <f t="shared" si="4"/>
        <v>38</v>
      </c>
      <c r="K36" s="4">
        <f t="shared" si="0"/>
        <v>15.965700726344661</v>
      </c>
      <c r="L36" s="4">
        <f>_xlfn.RANK.EQ(ABS(K36), $K$2:$K$44, 0)</f>
        <v>5</v>
      </c>
      <c r="M36" s="4">
        <f t="shared" si="5"/>
        <v>-1</v>
      </c>
      <c r="N36" s="4">
        <f t="shared" si="6"/>
        <v>-6</v>
      </c>
      <c r="O36" s="4">
        <f t="shared" si="7"/>
        <v>-33</v>
      </c>
      <c r="P36" s="4">
        <f t="shared" si="8"/>
        <v>1</v>
      </c>
      <c r="Q36" s="4">
        <f t="shared" si="9"/>
        <v>36</v>
      </c>
      <c r="R36" s="4">
        <f t="shared" si="10"/>
        <v>1089</v>
      </c>
    </row>
    <row r="37" spans="1:18" x14ac:dyDescent="0.3">
      <c r="A37" s="2" t="s">
        <v>42</v>
      </c>
      <c r="B37" s="3">
        <v>646</v>
      </c>
      <c r="C37" s="3">
        <v>50</v>
      </c>
      <c r="D37" s="3">
        <v>6.5</v>
      </c>
      <c r="E37" s="2">
        <v>7.7220000000000004</v>
      </c>
      <c r="F37" s="4">
        <v>14.811022500476698</v>
      </c>
      <c r="G37" s="4">
        <f t="shared" si="1"/>
        <v>-7.0890225004766974</v>
      </c>
      <c r="H37" s="4">
        <f t="shared" si="2"/>
        <v>11</v>
      </c>
      <c r="I37" s="4">
        <f t="shared" si="3"/>
        <v>12</v>
      </c>
      <c r="J37" s="4">
        <f t="shared" si="4"/>
        <v>15</v>
      </c>
      <c r="K37" s="4">
        <f t="shared" si="0"/>
        <v>7.0890225004766974</v>
      </c>
      <c r="L37" s="4">
        <f>_xlfn.RANK.EQ(ABS(K37), $K$2:$K$44, 0)</f>
        <v>11</v>
      </c>
      <c r="M37" s="4">
        <f t="shared" si="5"/>
        <v>0</v>
      </c>
      <c r="N37" s="4">
        <f t="shared" si="6"/>
        <v>-1</v>
      </c>
      <c r="O37" s="4">
        <f t="shared" si="7"/>
        <v>-4</v>
      </c>
      <c r="P37" s="4">
        <f t="shared" si="8"/>
        <v>0</v>
      </c>
      <c r="Q37" s="4">
        <f t="shared" si="9"/>
        <v>1</v>
      </c>
      <c r="R37" s="4">
        <f t="shared" si="10"/>
        <v>16</v>
      </c>
    </row>
    <row r="38" spans="1:18" x14ac:dyDescent="0.3">
      <c r="A38" s="2" t="s">
        <v>43</v>
      </c>
      <c r="B38" s="3">
        <v>824</v>
      </c>
      <c r="C38" s="3">
        <v>100</v>
      </c>
      <c r="D38" s="3">
        <v>2.5</v>
      </c>
      <c r="E38" s="2">
        <v>5.6520000000000001</v>
      </c>
      <c r="F38" s="4">
        <v>18.543122358039032</v>
      </c>
      <c r="G38" s="4">
        <f t="shared" si="1"/>
        <v>-12.891122358039031</v>
      </c>
      <c r="H38" s="4">
        <f t="shared" si="2"/>
        <v>9</v>
      </c>
      <c r="I38" s="4">
        <f t="shared" si="3"/>
        <v>8</v>
      </c>
      <c r="J38" s="4">
        <f t="shared" si="4"/>
        <v>40</v>
      </c>
      <c r="K38" s="4">
        <f t="shared" si="0"/>
        <v>12.891122358039031</v>
      </c>
      <c r="L38" s="4">
        <f>_xlfn.RANK.EQ(ABS(K38), $K$2:$K$44, 0)</f>
        <v>7</v>
      </c>
      <c r="M38" s="4">
        <f t="shared" si="5"/>
        <v>-2</v>
      </c>
      <c r="N38" s="4">
        <f t="shared" si="6"/>
        <v>-1</v>
      </c>
      <c r="O38" s="4">
        <f t="shared" si="7"/>
        <v>-33</v>
      </c>
      <c r="P38" s="4">
        <f t="shared" si="8"/>
        <v>4</v>
      </c>
      <c r="Q38" s="4">
        <f t="shared" si="9"/>
        <v>1</v>
      </c>
      <c r="R38" s="4">
        <f t="shared" si="10"/>
        <v>1089</v>
      </c>
    </row>
    <row r="39" spans="1:18" x14ac:dyDescent="0.3">
      <c r="A39" s="2" t="s">
        <v>44</v>
      </c>
      <c r="B39" s="3">
        <v>907.12</v>
      </c>
      <c r="C39" s="3">
        <v>15</v>
      </c>
      <c r="D39" s="3">
        <v>51</v>
      </c>
      <c r="E39" s="2">
        <v>10.78</v>
      </c>
      <c r="F39" s="4">
        <v>20.740187058929436</v>
      </c>
      <c r="G39" s="4">
        <f t="shared" si="1"/>
        <v>-9.9601870589294368</v>
      </c>
      <c r="H39" s="4">
        <f t="shared" si="2"/>
        <v>8</v>
      </c>
      <c r="I39" s="4">
        <f t="shared" si="3"/>
        <v>15</v>
      </c>
      <c r="J39" s="4">
        <f t="shared" si="4"/>
        <v>1</v>
      </c>
      <c r="K39" s="4">
        <f t="shared" si="0"/>
        <v>9.9601870589294368</v>
      </c>
      <c r="L39" s="4">
        <f>_xlfn.RANK.EQ(ABS(K39), $K$2:$K$44, 0)</f>
        <v>8</v>
      </c>
      <c r="M39" s="4">
        <f t="shared" si="5"/>
        <v>0</v>
      </c>
      <c r="N39" s="4">
        <f t="shared" si="6"/>
        <v>-7</v>
      </c>
      <c r="O39" s="4">
        <f t="shared" si="7"/>
        <v>7</v>
      </c>
      <c r="P39" s="4">
        <f t="shared" si="8"/>
        <v>0</v>
      </c>
      <c r="Q39" s="4">
        <f t="shared" si="9"/>
        <v>49</v>
      </c>
      <c r="R39" s="4">
        <f t="shared" si="10"/>
        <v>49</v>
      </c>
    </row>
    <row r="40" spans="1:18" x14ac:dyDescent="0.3">
      <c r="A40" s="2" t="s">
        <v>45</v>
      </c>
      <c r="B40" s="3">
        <v>200</v>
      </c>
      <c r="C40" s="3">
        <v>2.5</v>
      </c>
      <c r="D40" s="3">
        <v>17.3</v>
      </c>
      <c r="E40" s="2">
        <v>41.183999999999997</v>
      </c>
      <c r="F40" s="4">
        <v>3.7801860578988427</v>
      </c>
      <c r="G40" s="4">
        <f t="shared" si="1"/>
        <v>37.403813942101152</v>
      </c>
      <c r="H40" s="4">
        <f t="shared" si="2"/>
        <v>22</v>
      </c>
      <c r="I40" s="4">
        <f t="shared" si="3"/>
        <v>31</v>
      </c>
      <c r="J40" s="4">
        <f t="shared" si="4"/>
        <v>2</v>
      </c>
      <c r="K40" s="4">
        <f t="shared" si="0"/>
        <v>37.403813942101152</v>
      </c>
      <c r="L40" s="4">
        <f>_xlfn.RANK.EQ(ABS(K40), $K$2:$K$44, 0)</f>
        <v>2</v>
      </c>
      <c r="M40" s="4">
        <f t="shared" si="5"/>
        <v>-20</v>
      </c>
      <c r="N40" s="4">
        <f t="shared" si="6"/>
        <v>-29</v>
      </c>
      <c r="O40" s="4">
        <f t="shared" si="7"/>
        <v>0</v>
      </c>
      <c r="P40" s="4">
        <f t="shared" si="8"/>
        <v>400</v>
      </c>
      <c r="Q40" s="4">
        <f t="shared" si="9"/>
        <v>841</v>
      </c>
      <c r="R40" s="4">
        <f t="shared" si="10"/>
        <v>0</v>
      </c>
    </row>
    <row r="41" spans="1:18" x14ac:dyDescent="0.3">
      <c r="A41" s="2" t="s">
        <v>46</v>
      </c>
      <c r="B41" s="3">
        <v>3070</v>
      </c>
      <c r="C41" s="3">
        <v>1600</v>
      </c>
      <c r="D41" s="3">
        <v>6.6</v>
      </c>
      <c r="E41" s="2">
        <v>64.081999999999994</v>
      </c>
      <c r="F41" s="4">
        <v>45.185687330484257</v>
      </c>
      <c r="G41" s="4">
        <f t="shared" si="1"/>
        <v>18.896312669515737</v>
      </c>
      <c r="H41" s="4">
        <f t="shared" si="2"/>
        <v>3</v>
      </c>
      <c r="I41" s="4">
        <f t="shared" si="3"/>
        <v>1</v>
      </c>
      <c r="J41" s="4">
        <f t="shared" si="4"/>
        <v>14</v>
      </c>
      <c r="K41" s="4">
        <f t="shared" si="0"/>
        <v>18.896312669515737</v>
      </c>
      <c r="L41" s="4">
        <f>_xlfn.RANK.EQ(ABS(K41), $K$2:$K$44, 0)</f>
        <v>3</v>
      </c>
      <c r="M41" s="4">
        <f t="shared" si="5"/>
        <v>0</v>
      </c>
      <c r="N41" s="4">
        <f t="shared" si="6"/>
        <v>2</v>
      </c>
      <c r="O41" s="4">
        <f t="shared" si="7"/>
        <v>-11</v>
      </c>
      <c r="P41" s="4">
        <f t="shared" si="8"/>
        <v>0</v>
      </c>
      <c r="Q41" s="4">
        <f t="shared" si="9"/>
        <v>4</v>
      </c>
      <c r="R41" s="4">
        <f t="shared" si="10"/>
        <v>121</v>
      </c>
    </row>
    <row r="42" spans="1:18" x14ac:dyDescent="0.3">
      <c r="P42" s="7" t="s">
        <v>60</v>
      </c>
      <c r="Q42" s="7"/>
      <c r="R42" s="7"/>
    </row>
    <row r="43" spans="1:18" x14ac:dyDescent="0.3">
      <c r="P43" s="5">
        <f>1-6*((SUM(P2:P41)))/(40 ^ 3 - 40)</f>
        <v>0.77917448405253287</v>
      </c>
      <c r="Q43" s="5">
        <f t="shared" ref="Q43:R43" si="11">1-6*((SUM(Q2:Q41)))/(40 ^ 3 - 40)</f>
        <v>0.67523452157598496</v>
      </c>
      <c r="R43" s="5">
        <f t="shared" si="11"/>
        <v>-2.7110694183865025E-2</v>
      </c>
    </row>
    <row r="45" spans="1:18" x14ac:dyDescent="0.3">
      <c r="H45" s="1" t="s">
        <v>58</v>
      </c>
      <c r="I45" s="8" t="s">
        <v>0</v>
      </c>
      <c r="J45" s="8"/>
    </row>
    <row r="46" spans="1:18" x14ac:dyDescent="0.3">
      <c r="H46" s="2">
        <v>0.9</v>
      </c>
      <c r="I46" s="9">
        <f>TINV(1-H46, 45-1-1)</f>
        <v>1.6810707032025196</v>
      </c>
      <c r="J46" s="9"/>
      <c r="K46" s="10" t="s">
        <v>59</v>
      </c>
      <c r="L46" s="11">
        <f>$P$43</f>
        <v>0.77917448405253287</v>
      </c>
      <c r="M46" s="11">
        <f>$Q$43</f>
        <v>0.67523452157598496</v>
      </c>
      <c r="N46" s="11">
        <f>$R$43</f>
        <v>-2.7110694183865025E-2</v>
      </c>
      <c r="O46" s="7" t="s">
        <v>75</v>
      </c>
      <c r="P46" s="7"/>
      <c r="Q46" s="7"/>
      <c r="R46" s="7"/>
    </row>
    <row r="47" spans="1:18" x14ac:dyDescent="0.3">
      <c r="H47" s="2">
        <v>0.95</v>
      </c>
      <c r="I47" s="9">
        <f>TINV(1-H47, 45-1-1)</f>
        <v>2.0166921992278248</v>
      </c>
      <c r="J47" s="9"/>
      <c r="K47" s="10" t="s">
        <v>59</v>
      </c>
      <c r="L47" s="11">
        <f t="shared" ref="L47:L48" si="12">$P$43</f>
        <v>0.77917448405253287</v>
      </c>
      <c r="M47" s="11">
        <f t="shared" ref="M47:M48" si="13">$Q$43</f>
        <v>0.67523452157598496</v>
      </c>
      <c r="N47" s="11">
        <f t="shared" ref="N47:N48" si="14">$R$43</f>
        <v>-2.7110694183865025E-2</v>
      </c>
      <c r="O47" s="7" t="s">
        <v>75</v>
      </c>
      <c r="P47" s="7"/>
      <c r="Q47" s="7"/>
      <c r="R47" s="7"/>
    </row>
    <row r="48" spans="1:18" x14ac:dyDescent="0.3">
      <c r="H48" s="2">
        <v>0.99</v>
      </c>
      <c r="I48" s="9">
        <f>TINV(1-H48, 45-1-1)</f>
        <v>2.695102079157675</v>
      </c>
      <c r="J48" s="9"/>
      <c r="K48" s="10" t="s">
        <v>59</v>
      </c>
      <c r="L48" s="11">
        <f t="shared" si="12"/>
        <v>0.77917448405253287</v>
      </c>
      <c r="M48" s="11">
        <f t="shared" si="13"/>
        <v>0.67523452157598496</v>
      </c>
      <c r="N48" s="11">
        <f t="shared" si="14"/>
        <v>-2.7110694183865025E-2</v>
      </c>
      <c r="O48" s="7" t="s">
        <v>75</v>
      </c>
      <c r="P48" s="7"/>
      <c r="Q48" s="7"/>
      <c r="R48" s="7"/>
    </row>
  </sheetData>
  <mergeCells count="8">
    <mergeCell ref="I48:J48"/>
    <mergeCell ref="O46:R46"/>
    <mergeCell ref="O47:R47"/>
    <mergeCell ref="O48:R48"/>
    <mergeCell ref="P42:R42"/>
    <mergeCell ref="I45:J45"/>
    <mergeCell ref="I46:J46"/>
    <mergeCell ref="I47:J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A09E-4423-48E7-B079-94DD88E05386}">
  <dimension ref="A1:J173"/>
  <sheetViews>
    <sheetView tabSelected="1" zoomScale="83" workbookViewId="0">
      <selection activeCell="J17" sqref="G16:J17"/>
    </sheetView>
  </sheetViews>
  <sheetFormatPr defaultRowHeight="14.4" x14ac:dyDescent="0.3"/>
  <cols>
    <col min="1" max="1" width="20.6640625" customWidth="1"/>
    <col min="2" max="2" width="14.44140625" customWidth="1"/>
    <col min="3" max="3" width="16.44140625" customWidth="1"/>
    <col min="4" max="4" width="16.5546875" customWidth="1"/>
    <col min="5" max="5" width="23.5546875" customWidth="1"/>
    <col min="6" max="6" width="12.109375" customWidth="1"/>
    <col min="7" max="7" width="30.6640625" customWidth="1"/>
    <col min="8" max="8" width="30.77734375" customWidth="1"/>
    <col min="9" max="9" width="30.6640625" customWidth="1"/>
    <col min="10" max="10" width="32.6640625" customWidth="1"/>
    <col min="11" max="11" width="30.21875" customWidth="1"/>
    <col min="12" max="12" width="29" customWidth="1"/>
    <col min="13" max="13" width="30.88671875" customWidth="1"/>
    <col min="15" max="15" width="30.21875" customWidth="1"/>
    <col min="16" max="16" width="30.6640625" customWidth="1"/>
    <col min="17" max="17" width="31.6640625" customWidth="1"/>
    <col min="18" max="18" width="12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3">
      <c r="A2" s="2" t="s">
        <v>7</v>
      </c>
      <c r="B2" s="3">
        <v>22.98</v>
      </c>
      <c r="C2" s="3">
        <v>1.4</v>
      </c>
      <c r="D2" s="3">
        <v>6.3</v>
      </c>
      <c r="E2" s="2">
        <v>0.22900000000000001</v>
      </c>
      <c r="G2" s="1"/>
      <c r="H2" s="1" t="s">
        <v>64</v>
      </c>
      <c r="I2" s="1" t="s">
        <v>65</v>
      </c>
      <c r="J2" s="1"/>
    </row>
    <row r="3" spans="1:10" x14ac:dyDescent="0.3">
      <c r="A3" s="2" t="s">
        <v>8</v>
      </c>
      <c r="B3" s="3">
        <v>510.71</v>
      </c>
      <c r="C3" s="3">
        <v>190</v>
      </c>
      <c r="D3" s="3">
        <v>9.1999999999999993</v>
      </c>
      <c r="E3" s="2">
        <v>3.613</v>
      </c>
      <c r="G3" s="1" t="s">
        <v>61</v>
      </c>
      <c r="H3" s="4" cm="1">
        <f t="array" ref="H3:I7">LINEST(E2:E41, B2:B41, TRUE, TRUE)</f>
        <v>1.879994297637504E-2</v>
      </c>
      <c r="I3" s="4">
        <v>0.26004678852985386</v>
      </c>
      <c r="J3" s="1" t="s">
        <v>61</v>
      </c>
    </row>
    <row r="4" spans="1:10" x14ac:dyDescent="0.3">
      <c r="A4" s="2" t="s">
        <v>9</v>
      </c>
      <c r="B4" s="3">
        <v>72.790000000000006</v>
      </c>
      <c r="C4" s="3">
        <v>3</v>
      </c>
      <c r="D4" s="3">
        <v>5.0999999999999996</v>
      </c>
      <c r="E4" s="2">
        <v>1.105</v>
      </c>
      <c r="G4" s="1" t="s">
        <v>62</v>
      </c>
      <c r="H4" s="4">
        <v>2.0855494479441843E-3</v>
      </c>
      <c r="I4" s="4">
        <v>2.3960609228011731</v>
      </c>
      <c r="J4" s="1" t="s">
        <v>62</v>
      </c>
    </row>
    <row r="5" spans="1:10" x14ac:dyDescent="0.3">
      <c r="A5" s="2" t="s">
        <v>10</v>
      </c>
      <c r="B5" s="3">
        <v>586.05999999999995</v>
      </c>
      <c r="C5" s="3">
        <v>220</v>
      </c>
      <c r="D5" s="3">
        <v>5.8</v>
      </c>
      <c r="E5" s="2">
        <v>6.89</v>
      </c>
      <c r="G5" s="1" t="s">
        <v>71</v>
      </c>
      <c r="H5" s="4">
        <v>0.6813660707969863</v>
      </c>
      <c r="I5" s="4">
        <v>12.554860072237423</v>
      </c>
      <c r="J5" s="1" t="s">
        <v>72</v>
      </c>
    </row>
    <row r="6" spans="1:10" x14ac:dyDescent="0.3">
      <c r="A6" s="2" t="s">
        <v>11</v>
      </c>
      <c r="B6" s="3">
        <v>90.35</v>
      </c>
      <c r="C6" s="3">
        <v>5.5</v>
      </c>
      <c r="D6" s="3">
        <v>7.5</v>
      </c>
      <c r="E6" s="2">
        <v>1.4370000000000001</v>
      </c>
      <c r="G6" s="1" t="s">
        <v>70</v>
      </c>
      <c r="H6" s="4">
        <v>81.259113726676503</v>
      </c>
      <c r="I6" s="4">
        <v>38</v>
      </c>
      <c r="J6" s="1" t="s">
        <v>73</v>
      </c>
    </row>
    <row r="7" spans="1:10" x14ac:dyDescent="0.3">
      <c r="A7" s="2" t="s">
        <v>12</v>
      </c>
      <c r="B7" s="3">
        <v>70</v>
      </c>
      <c r="C7" s="3">
        <v>2</v>
      </c>
      <c r="D7" s="3">
        <v>8</v>
      </c>
      <c r="E7" s="2">
        <v>1.282</v>
      </c>
      <c r="G7" s="1" t="s">
        <v>69</v>
      </c>
      <c r="H7" s="4">
        <v>12808.428100683466</v>
      </c>
      <c r="I7" s="4">
        <v>5989.731434471536</v>
      </c>
      <c r="J7" s="1" t="s">
        <v>63</v>
      </c>
    </row>
    <row r="8" spans="1:10" x14ac:dyDescent="0.3">
      <c r="A8" s="2" t="s">
        <v>13</v>
      </c>
      <c r="B8" s="3">
        <v>30.69</v>
      </c>
      <c r="C8" s="3">
        <v>8</v>
      </c>
      <c r="D8" s="3">
        <v>6</v>
      </c>
      <c r="E8" s="2">
        <v>0.52400000000000002</v>
      </c>
    </row>
    <row r="9" spans="1:10" x14ac:dyDescent="0.3">
      <c r="A9" s="2" t="s">
        <v>14</v>
      </c>
      <c r="B9" s="3">
        <v>500</v>
      </c>
      <c r="C9" s="3">
        <v>9</v>
      </c>
      <c r="D9" s="3">
        <v>9.6</v>
      </c>
      <c r="E9" s="2">
        <v>4.0049999999999999</v>
      </c>
    </row>
    <row r="10" spans="1:10" x14ac:dyDescent="0.3">
      <c r="A10" s="2" t="s">
        <v>15</v>
      </c>
      <c r="B10" s="3">
        <v>408</v>
      </c>
      <c r="C10" s="3">
        <v>40</v>
      </c>
      <c r="D10" s="3">
        <v>5</v>
      </c>
      <c r="E10" s="2">
        <v>5.4749999999999996</v>
      </c>
      <c r="G10" s="1"/>
      <c r="H10" s="1" t="s">
        <v>64</v>
      </c>
      <c r="I10" s="1" t="s">
        <v>65</v>
      </c>
      <c r="J10" s="1"/>
    </row>
    <row r="11" spans="1:10" x14ac:dyDescent="0.3">
      <c r="A11" s="2" t="s">
        <v>16</v>
      </c>
      <c r="B11" s="3">
        <v>38.869999999999997</v>
      </c>
      <c r="C11" s="3">
        <v>2</v>
      </c>
      <c r="D11" s="3">
        <v>5.5</v>
      </c>
      <c r="E11" s="2">
        <v>0.81799999999999995</v>
      </c>
      <c r="G11" s="1" t="s">
        <v>61</v>
      </c>
      <c r="H11" s="4" cm="1">
        <f t="array" ref="H11:I15">LINEST(E2:E41, C2:C41, TRUE, TRUE)</f>
        <v>3.1430552588881458E-2</v>
      </c>
      <c r="I11" s="4">
        <v>7.3159644687543288</v>
      </c>
      <c r="J11" s="1" t="s">
        <v>61</v>
      </c>
    </row>
    <row r="12" spans="1:10" x14ac:dyDescent="0.3">
      <c r="A12" s="2" t="s">
        <v>17</v>
      </c>
      <c r="B12" s="3">
        <v>335</v>
      </c>
      <c r="C12" s="3">
        <v>15</v>
      </c>
      <c r="D12" s="3">
        <v>4.8</v>
      </c>
      <c r="E12" s="2">
        <v>4.4459999999999997</v>
      </c>
      <c r="G12" s="1" t="s">
        <v>62</v>
      </c>
      <c r="H12" s="4">
        <v>7.3403152436860072E-3</v>
      </c>
      <c r="I12" s="4">
        <v>3.1188945031286517</v>
      </c>
      <c r="J12" s="1" t="s">
        <v>62</v>
      </c>
    </row>
    <row r="13" spans="1:10" x14ac:dyDescent="0.3">
      <c r="A13" s="2" t="s">
        <v>18</v>
      </c>
      <c r="B13" s="3">
        <v>3140</v>
      </c>
      <c r="C13" s="3">
        <v>1200</v>
      </c>
      <c r="D13" s="3">
        <v>5.6</v>
      </c>
      <c r="E13" s="2">
        <v>53.639000000000003</v>
      </c>
      <c r="G13" s="1" t="s">
        <v>71</v>
      </c>
      <c r="H13" s="4">
        <v>0.32546055645897576</v>
      </c>
      <c r="I13" s="4">
        <v>18.267097306675431</v>
      </c>
      <c r="J13" s="1" t="s">
        <v>72</v>
      </c>
    </row>
    <row r="14" spans="1:10" x14ac:dyDescent="0.3">
      <c r="A14" s="2" t="s">
        <v>19</v>
      </c>
      <c r="B14" s="3">
        <v>4070</v>
      </c>
      <c r="C14" s="3">
        <v>1500</v>
      </c>
      <c r="D14" s="3">
        <v>6.3</v>
      </c>
      <c r="E14" s="2">
        <v>56.152999999999999</v>
      </c>
      <c r="G14" s="1" t="s">
        <v>70</v>
      </c>
      <c r="H14" s="4">
        <v>18.334733815590297</v>
      </c>
      <c r="I14" s="4">
        <v>38</v>
      </c>
      <c r="J14" s="1" t="s">
        <v>73</v>
      </c>
    </row>
    <row r="15" spans="1:10" x14ac:dyDescent="0.3">
      <c r="A15" s="2" t="s">
        <v>20</v>
      </c>
      <c r="B15" s="3">
        <v>298</v>
      </c>
      <c r="C15" s="3">
        <v>6.5</v>
      </c>
      <c r="D15" s="3">
        <v>5.9</v>
      </c>
      <c r="E15" s="2">
        <v>8.7449999999999992</v>
      </c>
      <c r="G15" s="1" t="s">
        <v>69</v>
      </c>
      <c r="H15" s="4">
        <v>6118.0594627161481</v>
      </c>
      <c r="I15" s="4">
        <v>12680.100072438854</v>
      </c>
      <c r="J15" s="1" t="s">
        <v>63</v>
      </c>
    </row>
    <row r="16" spans="1:10" x14ac:dyDescent="0.3">
      <c r="A16" s="2" t="s">
        <v>21</v>
      </c>
      <c r="B16" s="3">
        <v>195</v>
      </c>
      <c r="C16" s="3">
        <v>5.5</v>
      </c>
      <c r="D16" s="3">
        <v>14.5</v>
      </c>
      <c r="E16" s="2">
        <v>3.2570000000000001</v>
      </c>
    </row>
    <row r="17" spans="1:10" x14ac:dyDescent="0.3">
      <c r="A17" s="2" t="s">
        <v>22</v>
      </c>
      <c r="B17" s="3">
        <v>600</v>
      </c>
      <c r="C17" s="3">
        <v>200</v>
      </c>
      <c r="D17" s="3">
        <v>6</v>
      </c>
      <c r="E17" s="2">
        <v>1.1639999999999999</v>
      </c>
    </row>
    <row r="18" spans="1:10" x14ac:dyDescent="0.3">
      <c r="A18" s="2" t="s">
        <v>23</v>
      </c>
      <c r="B18" s="3">
        <v>2010</v>
      </c>
      <c r="C18" s="3">
        <v>100</v>
      </c>
      <c r="D18" s="3">
        <v>6.7</v>
      </c>
      <c r="E18" s="2">
        <v>34.692</v>
      </c>
      <c r="G18" s="1"/>
      <c r="H18" s="1" t="s">
        <v>64</v>
      </c>
      <c r="I18" s="1" t="s">
        <v>65</v>
      </c>
      <c r="J18" s="1"/>
    </row>
    <row r="19" spans="1:10" x14ac:dyDescent="0.3">
      <c r="A19" s="2" t="s">
        <v>24</v>
      </c>
      <c r="B19" s="3">
        <v>9.77</v>
      </c>
      <c r="C19" s="3">
        <v>0.5</v>
      </c>
      <c r="D19" s="3">
        <v>2.9</v>
      </c>
      <c r="E19" s="2">
        <v>0.108</v>
      </c>
      <c r="G19" s="1" t="s">
        <v>61</v>
      </c>
      <c r="H19" s="4" cm="1">
        <f t="array" ref="H19:I23">LINEST(E2:E41, D2:D41, TRUE, TRUE)</f>
        <v>3.2485165617834093E-2</v>
      </c>
      <c r="I19" s="4">
        <v>12.104989521430321</v>
      </c>
      <c r="J19" s="1" t="s">
        <v>61</v>
      </c>
    </row>
    <row r="20" spans="1:10" x14ac:dyDescent="0.3">
      <c r="A20" s="2" t="s">
        <v>25</v>
      </c>
      <c r="B20" s="3">
        <v>39.619999999999997</v>
      </c>
      <c r="C20" s="3">
        <v>2.5</v>
      </c>
      <c r="D20" s="3">
        <v>6</v>
      </c>
      <c r="E20" s="2">
        <v>0.85599999999999998</v>
      </c>
      <c r="G20" s="1" t="s">
        <v>62</v>
      </c>
      <c r="H20" s="4">
        <v>0.47011517823372179</v>
      </c>
      <c r="I20" s="4">
        <v>5.053453902328684</v>
      </c>
      <c r="J20" s="1" t="s">
        <v>62</v>
      </c>
    </row>
    <row r="21" spans="1:10" x14ac:dyDescent="0.3">
      <c r="A21" s="2" t="s">
        <v>26</v>
      </c>
      <c r="B21" s="3">
        <v>66.150000000000006</v>
      </c>
      <c r="C21" s="3">
        <v>4.5</v>
      </c>
      <c r="D21" s="3">
        <v>6.5</v>
      </c>
      <c r="E21" s="2">
        <v>1.734</v>
      </c>
      <c r="G21" s="1" t="s">
        <v>71</v>
      </c>
      <c r="H21" s="4">
        <v>1.2563870750680834E-4</v>
      </c>
      <c r="I21" s="4">
        <v>22.240194621620688</v>
      </c>
      <c r="J21" s="1" t="s">
        <v>72</v>
      </c>
    </row>
    <row r="22" spans="1:10" x14ac:dyDescent="0.3">
      <c r="A22" s="2" t="s">
        <v>27</v>
      </c>
      <c r="B22" s="3">
        <v>82.5</v>
      </c>
      <c r="C22" s="3">
        <v>80</v>
      </c>
      <c r="D22" s="3">
        <v>5.4</v>
      </c>
      <c r="E22" s="2">
        <v>0.51</v>
      </c>
      <c r="G22" s="1" t="s">
        <v>70</v>
      </c>
      <c r="H22" s="4">
        <v>4.7748707938537688E-3</v>
      </c>
      <c r="I22" s="4">
        <v>38</v>
      </c>
      <c r="J22" s="1" t="s">
        <v>73</v>
      </c>
    </row>
    <row r="23" spans="1:10" x14ac:dyDescent="0.3">
      <c r="A23" s="2" t="s">
        <v>28</v>
      </c>
      <c r="B23" s="3">
        <v>15.43</v>
      </c>
      <c r="C23" s="3">
        <v>1</v>
      </c>
      <c r="D23" s="3">
        <v>3.5</v>
      </c>
      <c r="E23" s="2">
        <v>0.22</v>
      </c>
      <c r="G23" s="1" t="s">
        <v>69</v>
      </c>
      <c r="H23" s="4">
        <v>2.3617764675036597</v>
      </c>
      <c r="I23" s="4">
        <v>18795.797758687499</v>
      </c>
      <c r="J23" s="1" t="s">
        <v>63</v>
      </c>
    </row>
    <row r="24" spans="1:10" x14ac:dyDescent="0.3">
      <c r="A24" s="2" t="s">
        <v>29</v>
      </c>
      <c r="B24" s="3">
        <v>17.8</v>
      </c>
      <c r="C24" s="3">
        <v>1.5</v>
      </c>
      <c r="D24" s="3">
        <v>5.2</v>
      </c>
      <c r="E24" s="2">
        <v>7.8299999999999995E-2</v>
      </c>
    </row>
    <row r="25" spans="1:10" x14ac:dyDescent="0.3">
      <c r="A25" s="2" t="s">
        <v>30</v>
      </c>
      <c r="B25" s="3">
        <v>12.78</v>
      </c>
      <c r="C25" s="3">
        <v>1.2</v>
      </c>
      <c r="D25" s="3">
        <v>12.7</v>
      </c>
      <c r="E25" s="2">
        <v>4.7699999999999999E-2</v>
      </c>
    </row>
    <row r="26" spans="1:10" x14ac:dyDescent="0.3">
      <c r="A26" s="2" t="s">
        <v>31</v>
      </c>
      <c r="B26" s="3">
        <v>5.7</v>
      </c>
      <c r="C26" s="3">
        <v>1</v>
      </c>
      <c r="D26" s="3">
        <v>7.2</v>
      </c>
      <c r="E26" s="2">
        <v>9.8000000000000004E-2</v>
      </c>
    </row>
    <row r="27" spans="1:10" x14ac:dyDescent="0.3">
      <c r="A27" s="2" t="s">
        <v>32</v>
      </c>
      <c r="B27" s="3">
        <v>1060</v>
      </c>
      <c r="C27" s="3">
        <v>900</v>
      </c>
      <c r="D27" s="3">
        <v>4.8</v>
      </c>
      <c r="E27" s="2">
        <v>13.632</v>
      </c>
    </row>
    <row r="28" spans="1:10" x14ac:dyDescent="0.3">
      <c r="A28" s="2" t="s">
        <v>33</v>
      </c>
      <c r="B28" s="3">
        <v>513</v>
      </c>
      <c r="C28" s="3">
        <v>20</v>
      </c>
      <c r="D28" s="3">
        <v>4.3</v>
      </c>
      <c r="E28" s="2">
        <v>8.6980000000000004</v>
      </c>
    </row>
    <row r="29" spans="1:10" x14ac:dyDescent="0.3">
      <c r="A29" s="2" t="s">
        <v>34</v>
      </c>
      <c r="B29" s="3">
        <v>700</v>
      </c>
      <c r="C29" s="3">
        <v>13</v>
      </c>
      <c r="D29" s="3">
        <v>7.2</v>
      </c>
      <c r="E29" s="2">
        <v>15.340999999999999</v>
      </c>
    </row>
    <row r="30" spans="1:10" x14ac:dyDescent="0.3">
      <c r="A30" s="2" t="s">
        <v>35</v>
      </c>
      <c r="B30" s="3">
        <v>305</v>
      </c>
      <c r="C30" s="3">
        <v>10.5</v>
      </c>
      <c r="D30" s="3">
        <v>4.7</v>
      </c>
      <c r="E30" s="2">
        <v>3.5670000000000002</v>
      </c>
    </row>
    <row r="31" spans="1:10" x14ac:dyDescent="0.3">
      <c r="A31" s="2" t="s">
        <v>36</v>
      </c>
      <c r="B31" s="3">
        <v>300.69</v>
      </c>
      <c r="C31" s="3">
        <v>7</v>
      </c>
      <c r="D31" s="3">
        <v>6.2</v>
      </c>
      <c r="E31" s="2">
        <v>5.1879999999999997</v>
      </c>
    </row>
    <row r="32" spans="1:10" x14ac:dyDescent="0.3">
      <c r="A32" s="2" t="s">
        <v>37</v>
      </c>
      <c r="B32" s="3">
        <v>2240</v>
      </c>
      <c r="C32" s="3">
        <v>10</v>
      </c>
      <c r="D32" s="3">
        <v>5.5</v>
      </c>
      <c r="E32" s="2">
        <v>102.367</v>
      </c>
    </row>
    <row r="33" spans="1:10" x14ac:dyDescent="0.3">
      <c r="A33" s="2" t="s">
        <v>38</v>
      </c>
      <c r="B33" s="3">
        <v>63.56</v>
      </c>
      <c r="C33" s="3">
        <v>3.5</v>
      </c>
      <c r="D33" s="3">
        <v>8.4</v>
      </c>
      <c r="E33" s="2">
        <v>1.724</v>
      </c>
    </row>
    <row r="34" spans="1:10" x14ac:dyDescent="0.3">
      <c r="A34" s="2" t="s">
        <v>39</v>
      </c>
      <c r="B34" s="3">
        <v>133.6</v>
      </c>
      <c r="C34" s="3">
        <v>7.5</v>
      </c>
      <c r="D34" s="3">
        <v>7</v>
      </c>
      <c r="E34" s="2">
        <v>2.0859999999999999</v>
      </c>
    </row>
    <row r="35" spans="1:10" x14ac:dyDescent="0.3">
      <c r="A35" s="2" t="s">
        <v>40</v>
      </c>
      <c r="B35" s="3">
        <v>64.5</v>
      </c>
      <c r="C35" s="3">
        <v>4.8</v>
      </c>
      <c r="D35" s="3">
        <v>6.2</v>
      </c>
      <c r="E35" s="2">
        <v>0.77500000000000002</v>
      </c>
    </row>
    <row r="36" spans="1:10" x14ac:dyDescent="0.3">
      <c r="A36" s="2" t="s">
        <v>41</v>
      </c>
      <c r="B36" s="3">
        <v>1480</v>
      </c>
      <c r="C36" s="3">
        <v>70</v>
      </c>
      <c r="D36" s="3">
        <v>3.4</v>
      </c>
      <c r="E36" s="2">
        <v>20.306999999999999</v>
      </c>
    </row>
    <row r="37" spans="1:10" x14ac:dyDescent="0.3">
      <c r="A37" s="2" t="s">
        <v>42</v>
      </c>
      <c r="B37" s="3">
        <v>646</v>
      </c>
      <c r="C37" s="3">
        <v>50</v>
      </c>
      <c r="D37" s="3">
        <v>6.5</v>
      </c>
      <c r="E37" s="2">
        <v>7.7220000000000004</v>
      </c>
    </row>
    <row r="38" spans="1:10" x14ac:dyDescent="0.3">
      <c r="A38" s="2" t="s">
        <v>43</v>
      </c>
      <c r="B38" s="3">
        <v>824</v>
      </c>
      <c r="C38" s="3">
        <v>100</v>
      </c>
      <c r="D38" s="3">
        <v>2.5</v>
      </c>
      <c r="E38" s="2">
        <v>5.6520000000000001</v>
      </c>
    </row>
    <row r="39" spans="1:10" x14ac:dyDescent="0.3">
      <c r="A39" s="2" t="s">
        <v>44</v>
      </c>
      <c r="B39" s="3">
        <v>907.12</v>
      </c>
      <c r="C39" s="3">
        <v>15</v>
      </c>
      <c r="D39" s="3">
        <v>51</v>
      </c>
      <c r="E39" s="2">
        <v>10.78</v>
      </c>
    </row>
    <row r="40" spans="1:10" x14ac:dyDescent="0.3">
      <c r="A40" s="2" t="s">
        <v>45</v>
      </c>
      <c r="B40" s="3">
        <v>200</v>
      </c>
      <c r="C40" s="3">
        <v>2.5</v>
      </c>
      <c r="D40" s="3">
        <v>17.3</v>
      </c>
      <c r="E40" s="2">
        <v>41.183999999999997</v>
      </c>
    </row>
    <row r="41" spans="1:10" x14ac:dyDescent="0.3">
      <c r="A41" s="2" t="s">
        <v>46</v>
      </c>
      <c r="B41" s="3">
        <v>3070</v>
      </c>
      <c r="C41" s="3">
        <v>1600</v>
      </c>
      <c r="D41" s="3">
        <v>6.6</v>
      </c>
      <c r="E41" s="2">
        <v>64.081999999999994</v>
      </c>
    </row>
    <row r="44" spans="1:10" x14ac:dyDescent="0.3">
      <c r="B44" s="13" t="s">
        <v>66</v>
      </c>
    </row>
    <row r="45" spans="1:10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10" x14ac:dyDescent="0.3">
      <c r="A46" s="2" t="s">
        <v>31</v>
      </c>
      <c r="B46" s="14">
        <v>5.7</v>
      </c>
      <c r="C46" s="3">
        <v>1</v>
      </c>
      <c r="D46" s="3">
        <v>7.2</v>
      </c>
      <c r="E46" s="5">
        <v>9.8000000000000004E-2</v>
      </c>
      <c r="G46" s="1"/>
      <c r="H46" s="1" t="s">
        <v>64</v>
      </c>
      <c r="I46" s="1" t="s">
        <v>65</v>
      </c>
      <c r="J46" s="1"/>
    </row>
    <row r="47" spans="1:10" x14ac:dyDescent="0.3">
      <c r="A47" s="2" t="s">
        <v>24</v>
      </c>
      <c r="B47" s="14">
        <v>9.77</v>
      </c>
      <c r="C47" s="3">
        <v>0.5</v>
      </c>
      <c r="D47" s="3">
        <v>2.9</v>
      </c>
      <c r="E47" s="5">
        <v>0.108</v>
      </c>
      <c r="G47" s="1" t="s">
        <v>61</v>
      </c>
      <c r="H47" s="4" cm="1">
        <f t="array" ref="H47:I51">LINEST(E46:E48, B46:B48, TRUE, TRUE)</f>
        <v>-6.5599711688496872E-3</v>
      </c>
      <c r="I47" s="4">
        <v>0.1463397285066679</v>
      </c>
      <c r="J47" s="1" t="s">
        <v>61</v>
      </c>
    </row>
    <row r="48" spans="1:10" x14ac:dyDescent="0.3">
      <c r="A48" s="2" t="s">
        <v>30</v>
      </c>
      <c r="B48" s="14">
        <v>12.78</v>
      </c>
      <c r="C48" s="3">
        <v>1.2</v>
      </c>
      <c r="D48" s="3">
        <v>12.7</v>
      </c>
      <c r="E48" s="5">
        <v>4.7699999999999999E-2</v>
      </c>
      <c r="G48" s="1" t="s">
        <v>62</v>
      </c>
      <c r="H48" s="4">
        <v>6.299769648510584E-3</v>
      </c>
      <c r="I48" s="4">
        <v>6.2074451315215995E-2</v>
      </c>
      <c r="J48" s="1" t="s">
        <v>62</v>
      </c>
    </row>
    <row r="49" spans="1:10" x14ac:dyDescent="0.3">
      <c r="A49" s="2" t="s">
        <v>28</v>
      </c>
      <c r="B49" s="3">
        <v>15.43</v>
      </c>
      <c r="C49" s="3">
        <v>1</v>
      </c>
      <c r="D49" s="3">
        <v>3.5</v>
      </c>
      <c r="E49" s="2">
        <v>0.22</v>
      </c>
      <c r="G49" s="1" t="s">
        <v>71</v>
      </c>
      <c r="H49" s="4">
        <v>0.52022552703927583</v>
      </c>
      <c r="I49" s="4">
        <v>3.1656243233507832E-2</v>
      </c>
      <c r="J49" s="1" t="s">
        <v>72</v>
      </c>
    </row>
    <row r="50" spans="1:10" x14ac:dyDescent="0.3">
      <c r="A50" s="2" t="s">
        <v>29</v>
      </c>
      <c r="B50" s="3">
        <v>17.8</v>
      </c>
      <c r="C50" s="3">
        <v>1.5</v>
      </c>
      <c r="D50" s="3">
        <v>5.2</v>
      </c>
      <c r="E50" s="2">
        <v>7.8299999999999995E-2</v>
      </c>
      <c r="G50" s="1" t="s">
        <v>70</v>
      </c>
      <c r="H50" s="4">
        <v>1.084312643457092</v>
      </c>
      <c r="I50" s="4">
        <v>1</v>
      </c>
      <c r="J50" s="1" t="s">
        <v>73</v>
      </c>
    </row>
    <row r="51" spans="1:10" x14ac:dyDescent="0.3">
      <c r="A51" s="2" t="s">
        <v>7</v>
      </c>
      <c r="B51" s="3">
        <v>22.98</v>
      </c>
      <c r="C51" s="3">
        <v>1.4</v>
      </c>
      <c r="D51" s="3">
        <v>6.3</v>
      </c>
      <c r="E51" s="2">
        <v>0.22900000000000001</v>
      </c>
      <c r="G51" s="1" t="s">
        <v>69</v>
      </c>
      <c r="H51" s="4">
        <v>1.0866089310076568E-3</v>
      </c>
      <c r="I51" s="4">
        <v>1.0021177356590103E-3</v>
      </c>
      <c r="J51" s="1" t="s">
        <v>63</v>
      </c>
    </row>
    <row r="52" spans="1:10" x14ac:dyDescent="0.3">
      <c r="A52" s="2" t="s">
        <v>13</v>
      </c>
      <c r="B52" s="3">
        <v>30.69</v>
      </c>
      <c r="C52" s="3">
        <v>8</v>
      </c>
      <c r="D52" s="3">
        <v>6</v>
      </c>
      <c r="E52" s="2">
        <v>0.52400000000000002</v>
      </c>
      <c r="G52" s="16"/>
      <c r="H52" s="16"/>
      <c r="I52" s="16"/>
      <c r="J52" s="16"/>
    </row>
    <row r="53" spans="1:10" x14ac:dyDescent="0.3">
      <c r="A53" s="2" t="s">
        <v>16</v>
      </c>
      <c r="B53" s="3">
        <v>38.869999999999997</v>
      </c>
      <c r="C53" s="3">
        <v>2</v>
      </c>
      <c r="D53" s="3">
        <v>5.5</v>
      </c>
      <c r="E53" s="2">
        <v>0.81799999999999995</v>
      </c>
      <c r="G53" s="16"/>
      <c r="H53" s="16"/>
      <c r="I53" s="16"/>
      <c r="J53" s="16"/>
    </row>
    <row r="54" spans="1:10" x14ac:dyDescent="0.3">
      <c r="A54" s="2" t="s">
        <v>25</v>
      </c>
      <c r="B54" s="3">
        <v>39.619999999999997</v>
      </c>
      <c r="C54" s="3">
        <v>2.5</v>
      </c>
      <c r="D54" s="3">
        <v>6</v>
      </c>
      <c r="E54" s="2">
        <v>0.85599999999999998</v>
      </c>
      <c r="G54" s="1"/>
      <c r="H54" s="1" t="s">
        <v>64</v>
      </c>
      <c r="I54" s="1" t="s">
        <v>65</v>
      </c>
      <c r="J54" s="1"/>
    </row>
    <row r="55" spans="1:10" x14ac:dyDescent="0.3">
      <c r="A55" s="2" t="s">
        <v>38</v>
      </c>
      <c r="B55" s="3">
        <v>63.56</v>
      </c>
      <c r="C55" s="3">
        <v>3.5</v>
      </c>
      <c r="D55" s="3">
        <v>8.4</v>
      </c>
      <c r="E55" s="2">
        <v>1.724</v>
      </c>
      <c r="G55" s="1" t="s">
        <v>61</v>
      </c>
      <c r="H55" s="4" cm="1">
        <f t="array" ref="H55:I59">LINEST(E83:E85, B83:B85, TRUE, TRUE)</f>
        <v>-3.3811049310086636E-3</v>
      </c>
      <c r="I55" s="4">
        <v>69.543919563589682</v>
      </c>
      <c r="J55" s="1" t="s">
        <v>61</v>
      </c>
    </row>
    <row r="56" spans="1:10" x14ac:dyDescent="0.3">
      <c r="A56" s="2" t="s">
        <v>40</v>
      </c>
      <c r="B56" s="3">
        <v>64.5</v>
      </c>
      <c r="C56" s="3">
        <v>4.8</v>
      </c>
      <c r="D56" s="3">
        <v>6.2</v>
      </c>
      <c r="E56" s="2">
        <v>0.77500000000000002</v>
      </c>
      <c r="G56" s="1" t="s">
        <v>62</v>
      </c>
      <c r="H56" s="4">
        <v>9.1595178220755247E-3</v>
      </c>
      <c r="I56" s="4">
        <v>31.663063387882062</v>
      </c>
      <c r="J56" s="1" t="s">
        <v>62</v>
      </c>
    </row>
    <row r="57" spans="1:10" x14ac:dyDescent="0.3">
      <c r="A57" s="2" t="s">
        <v>26</v>
      </c>
      <c r="B57" s="3">
        <v>66.150000000000006</v>
      </c>
      <c r="C57" s="3">
        <v>4.5</v>
      </c>
      <c r="D57" s="3">
        <v>6.5</v>
      </c>
      <c r="E57" s="2">
        <v>1.734</v>
      </c>
      <c r="G57" s="1" t="s">
        <v>71</v>
      </c>
      <c r="H57" s="4">
        <v>0.11992063329327436</v>
      </c>
      <c r="I57" s="4">
        <v>7.2311864964013628</v>
      </c>
      <c r="J57" s="1" t="s">
        <v>72</v>
      </c>
    </row>
    <row r="58" spans="1:10" x14ac:dyDescent="0.3">
      <c r="A58" s="2" t="s">
        <v>12</v>
      </c>
      <c r="B58" s="3">
        <v>70</v>
      </c>
      <c r="C58" s="3">
        <v>2</v>
      </c>
      <c r="D58" s="3">
        <v>8</v>
      </c>
      <c r="E58" s="2">
        <v>1.282</v>
      </c>
      <c r="G58" s="1" t="s">
        <v>70</v>
      </c>
      <c r="H58" s="4">
        <v>0.13626115760675056</v>
      </c>
      <c r="I58" s="4">
        <v>1</v>
      </c>
      <c r="J58" s="1" t="s">
        <v>73</v>
      </c>
    </row>
    <row r="59" spans="1:10" x14ac:dyDescent="0.3">
      <c r="A59" s="2" t="s">
        <v>9</v>
      </c>
      <c r="B59" s="3">
        <v>72.790000000000006</v>
      </c>
      <c r="C59" s="3">
        <v>3</v>
      </c>
      <c r="D59" s="3">
        <v>5.0999999999999996</v>
      </c>
      <c r="E59" s="2">
        <v>1.105</v>
      </c>
      <c r="G59" s="1" t="s">
        <v>69</v>
      </c>
      <c r="H59" s="4">
        <v>7.1251038542624769</v>
      </c>
      <c r="I59" s="4">
        <v>52.290058145737419</v>
      </c>
      <c r="J59" s="1" t="s">
        <v>63</v>
      </c>
    </row>
    <row r="60" spans="1:10" x14ac:dyDescent="0.3">
      <c r="A60" s="2" t="s">
        <v>27</v>
      </c>
      <c r="B60" s="3">
        <v>82.5</v>
      </c>
      <c r="C60" s="3">
        <v>80</v>
      </c>
      <c r="D60" s="3">
        <v>5.4</v>
      </c>
      <c r="E60" s="2">
        <v>0.51</v>
      </c>
      <c r="G60" s="16"/>
      <c r="H60" s="16"/>
      <c r="I60" s="16"/>
      <c r="J60" s="16"/>
    </row>
    <row r="61" spans="1:10" x14ac:dyDescent="0.3">
      <c r="A61" s="2" t="s">
        <v>11</v>
      </c>
      <c r="B61" s="3">
        <v>90.35</v>
      </c>
      <c r="C61" s="3">
        <v>5.5</v>
      </c>
      <c r="D61" s="3">
        <v>7.5</v>
      </c>
      <c r="E61" s="2">
        <v>1.4370000000000001</v>
      </c>
      <c r="G61" s="16"/>
      <c r="H61" s="16"/>
      <c r="I61" s="16"/>
      <c r="J61" s="16"/>
    </row>
    <row r="62" spans="1:10" x14ac:dyDescent="0.3">
      <c r="A62" s="2" t="s">
        <v>39</v>
      </c>
      <c r="B62" s="3">
        <v>133.6</v>
      </c>
      <c r="C62" s="3">
        <v>7.5</v>
      </c>
      <c r="D62" s="3">
        <v>7</v>
      </c>
      <c r="E62" s="2">
        <v>2.0859999999999999</v>
      </c>
      <c r="G62" s="1" t="s">
        <v>67</v>
      </c>
      <c r="H62" s="4">
        <f>I59/I51</f>
        <v>52179.555640087092</v>
      </c>
      <c r="I62" s="16"/>
      <c r="J62" s="16"/>
    </row>
    <row r="63" spans="1:10" x14ac:dyDescent="0.3">
      <c r="A63" s="2" t="s">
        <v>21</v>
      </c>
      <c r="B63" s="3">
        <v>195</v>
      </c>
      <c r="C63" s="3">
        <v>5.5</v>
      </c>
      <c r="D63" s="3">
        <v>14.5</v>
      </c>
      <c r="E63" s="2">
        <v>3.2570000000000001</v>
      </c>
      <c r="G63" s="16"/>
      <c r="H63" s="16"/>
      <c r="I63" s="16"/>
      <c r="J63" s="16"/>
    </row>
    <row r="64" spans="1:10" x14ac:dyDescent="0.3">
      <c r="A64" s="2" t="s">
        <v>45</v>
      </c>
      <c r="B64" s="3">
        <v>200</v>
      </c>
      <c r="C64" s="3">
        <v>2.5</v>
      </c>
      <c r="D64" s="3">
        <v>17.3</v>
      </c>
      <c r="E64" s="2">
        <v>41.183999999999997</v>
      </c>
      <c r="G64" s="1" t="s">
        <v>58</v>
      </c>
      <c r="H64" s="1" t="s">
        <v>68</v>
      </c>
      <c r="I64" s="16"/>
      <c r="J64" s="16"/>
    </row>
    <row r="65" spans="1:10" x14ac:dyDescent="0.3">
      <c r="A65" s="2" t="s">
        <v>20</v>
      </c>
      <c r="B65" s="3">
        <v>298</v>
      </c>
      <c r="C65" s="3">
        <v>6.5</v>
      </c>
      <c r="D65" s="3">
        <v>5.9</v>
      </c>
      <c r="E65" s="2">
        <v>8.7449999999999992</v>
      </c>
      <c r="G65" s="2">
        <v>0.9</v>
      </c>
      <c r="H65" s="4">
        <f>FINV(1-G65, 1+1, 40-1-1)</f>
        <v>2.4479199420090918</v>
      </c>
      <c r="I65" s="2" t="s">
        <v>74</v>
      </c>
      <c r="J65" s="4">
        <f>H62</f>
        <v>52179.555640087092</v>
      </c>
    </row>
    <row r="66" spans="1:10" x14ac:dyDescent="0.3">
      <c r="A66" s="2" t="s">
        <v>36</v>
      </c>
      <c r="B66" s="3">
        <v>300.69</v>
      </c>
      <c r="C66" s="3">
        <v>7</v>
      </c>
      <c r="D66" s="3">
        <v>6.2</v>
      </c>
      <c r="E66" s="2">
        <v>5.1879999999999997</v>
      </c>
      <c r="G66" s="2">
        <v>0.95</v>
      </c>
      <c r="H66" s="4">
        <f>FINV(1-G66, 1+1, 40-1-1)</f>
        <v>3.2448183607328067</v>
      </c>
      <c r="I66" s="2" t="s">
        <v>74</v>
      </c>
      <c r="J66" s="4">
        <f>H62</f>
        <v>52179.555640087092</v>
      </c>
    </row>
    <row r="67" spans="1:10" x14ac:dyDescent="0.3">
      <c r="A67" s="2" t="s">
        <v>35</v>
      </c>
      <c r="B67" s="3">
        <v>305</v>
      </c>
      <c r="C67" s="3">
        <v>10.5</v>
      </c>
      <c r="D67" s="3">
        <v>4.7</v>
      </c>
      <c r="E67" s="2">
        <v>3.5670000000000002</v>
      </c>
      <c r="G67" s="2">
        <v>0.99</v>
      </c>
      <c r="H67" s="4">
        <f>FINV(1-G67, 1+1, 40-1-1)</f>
        <v>5.2112247283595377</v>
      </c>
      <c r="I67" s="2" t="s">
        <v>74</v>
      </c>
      <c r="J67" s="4">
        <f>H62</f>
        <v>52179.555640087092</v>
      </c>
    </row>
    <row r="68" spans="1:10" x14ac:dyDescent="0.3">
      <c r="A68" s="2" t="s">
        <v>17</v>
      </c>
      <c r="B68" s="3">
        <v>335</v>
      </c>
      <c r="C68" s="3">
        <v>15</v>
      </c>
      <c r="D68" s="3">
        <v>4.8</v>
      </c>
      <c r="E68" s="2">
        <v>4.4459999999999997</v>
      </c>
    </row>
    <row r="69" spans="1:10" x14ac:dyDescent="0.3">
      <c r="A69" s="2" t="s">
        <v>15</v>
      </c>
      <c r="B69" s="3">
        <v>408</v>
      </c>
      <c r="C69" s="3">
        <v>40</v>
      </c>
      <c r="D69" s="3">
        <v>5</v>
      </c>
      <c r="E69" s="2">
        <v>5.4749999999999996</v>
      </c>
      <c r="G69" s="7" t="s">
        <v>76</v>
      </c>
      <c r="H69" s="7"/>
      <c r="I69" s="7"/>
      <c r="J69" s="7"/>
    </row>
    <row r="70" spans="1:10" x14ac:dyDescent="0.3">
      <c r="A70" s="2" t="s">
        <v>14</v>
      </c>
      <c r="B70" s="3">
        <v>500</v>
      </c>
      <c r="C70" s="3">
        <v>9</v>
      </c>
      <c r="D70" s="3">
        <v>9.6</v>
      </c>
      <c r="E70" s="2">
        <v>4.0049999999999999</v>
      </c>
    </row>
    <row r="71" spans="1:10" x14ac:dyDescent="0.3">
      <c r="A71" s="2" t="s">
        <v>8</v>
      </c>
      <c r="B71" s="3">
        <v>510.71</v>
      </c>
      <c r="C71" s="3">
        <v>190</v>
      </c>
      <c r="D71" s="3">
        <v>9.1999999999999993</v>
      </c>
      <c r="E71" s="2">
        <v>3.613</v>
      </c>
    </row>
    <row r="72" spans="1:10" x14ac:dyDescent="0.3">
      <c r="A72" s="2" t="s">
        <v>33</v>
      </c>
      <c r="B72" s="3">
        <v>513</v>
      </c>
      <c r="C72" s="3">
        <v>20</v>
      </c>
      <c r="D72" s="3">
        <v>4.3</v>
      </c>
      <c r="E72" s="2">
        <v>8.6980000000000004</v>
      </c>
    </row>
    <row r="73" spans="1:10" x14ac:dyDescent="0.3">
      <c r="A73" s="2" t="s">
        <v>10</v>
      </c>
      <c r="B73" s="3">
        <v>586.05999999999995</v>
      </c>
      <c r="C73" s="3">
        <v>220</v>
      </c>
      <c r="D73" s="3">
        <v>5.8</v>
      </c>
      <c r="E73" s="2">
        <v>6.89</v>
      </c>
    </row>
    <row r="74" spans="1:10" x14ac:dyDescent="0.3">
      <c r="A74" s="2" t="s">
        <v>22</v>
      </c>
      <c r="B74" s="3">
        <v>600</v>
      </c>
      <c r="C74" s="3">
        <v>200</v>
      </c>
      <c r="D74" s="3">
        <v>6</v>
      </c>
      <c r="E74" s="2">
        <v>1.1639999999999999</v>
      </c>
    </row>
    <row r="75" spans="1:10" x14ac:dyDescent="0.3">
      <c r="A75" s="2" t="s">
        <v>42</v>
      </c>
      <c r="B75" s="3">
        <v>646</v>
      </c>
      <c r="C75" s="3">
        <v>50</v>
      </c>
      <c r="D75" s="3">
        <v>6.5</v>
      </c>
      <c r="E75" s="2">
        <v>7.7220000000000004</v>
      </c>
    </row>
    <row r="76" spans="1:10" x14ac:dyDescent="0.3">
      <c r="A76" s="2" t="s">
        <v>34</v>
      </c>
      <c r="B76" s="3">
        <v>700</v>
      </c>
      <c r="C76" s="3">
        <v>13</v>
      </c>
      <c r="D76" s="3">
        <v>7.2</v>
      </c>
      <c r="E76" s="2">
        <v>15.340999999999999</v>
      </c>
    </row>
    <row r="77" spans="1:10" x14ac:dyDescent="0.3">
      <c r="A77" s="2" t="s">
        <v>43</v>
      </c>
      <c r="B77" s="3">
        <v>824</v>
      </c>
      <c r="C77" s="3">
        <v>100</v>
      </c>
      <c r="D77" s="3">
        <v>2.5</v>
      </c>
      <c r="E77" s="2">
        <v>5.6520000000000001</v>
      </c>
    </row>
    <row r="78" spans="1:10" x14ac:dyDescent="0.3">
      <c r="A78" s="2" t="s">
        <v>44</v>
      </c>
      <c r="B78" s="3">
        <v>907.12</v>
      </c>
      <c r="C78" s="3">
        <v>15</v>
      </c>
      <c r="D78" s="3">
        <v>51</v>
      </c>
      <c r="E78" s="2">
        <v>10.78</v>
      </c>
    </row>
    <row r="79" spans="1:10" x14ac:dyDescent="0.3">
      <c r="A79" s="2" t="s">
        <v>32</v>
      </c>
      <c r="B79" s="3">
        <v>1060</v>
      </c>
      <c r="C79" s="3">
        <v>900</v>
      </c>
      <c r="D79" s="3">
        <v>4.8</v>
      </c>
      <c r="E79" s="2">
        <v>13.632</v>
      </c>
    </row>
    <row r="80" spans="1:10" x14ac:dyDescent="0.3">
      <c r="A80" s="2" t="s">
        <v>41</v>
      </c>
      <c r="B80" s="3">
        <v>1480</v>
      </c>
      <c r="C80" s="3">
        <v>70</v>
      </c>
      <c r="D80" s="3">
        <v>3.4</v>
      </c>
      <c r="E80" s="2">
        <v>20.306999999999999</v>
      </c>
    </row>
    <row r="81" spans="1:10" x14ac:dyDescent="0.3">
      <c r="A81" s="2" t="s">
        <v>23</v>
      </c>
      <c r="B81" s="3">
        <v>2010</v>
      </c>
      <c r="C81" s="3">
        <v>100</v>
      </c>
      <c r="D81" s="3">
        <v>6.7</v>
      </c>
      <c r="E81" s="2">
        <v>34.692</v>
      </c>
    </row>
    <row r="82" spans="1:10" x14ac:dyDescent="0.3">
      <c r="A82" s="2" t="s">
        <v>37</v>
      </c>
      <c r="B82" s="3">
        <v>2240</v>
      </c>
      <c r="C82" s="3">
        <v>10</v>
      </c>
      <c r="D82" s="3">
        <v>5.5</v>
      </c>
      <c r="E82" s="2">
        <v>102.367</v>
      </c>
    </row>
    <row r="83" spans="1:10" x14ac:dyDescent="0.3">
      <c r="A83" s="2" t="s">
        <v>46</v>
      </c>
      <c r="B83" s="14">
        <v>3070</v>
      </c>
      <c r="C83" s="3">
        <v>1600</v>
      </c>
      <c r="D83" s="3">
        <v>6.6</v>
      </c>
      <c r="E83" s="5">
        <v>64.081999999999994</v>
      </c>
    </row>
    <row r="84" spans="1:10" x14ac:dyDescent="0.3">
      <c r="A84" s="2" t="s">
        <v>18</v>
      </c>
      <c r="B84" s="14">
        <v>3140</v>
      </c>
      <c r="C84" s="3">
        <v>1200</v>
      </c>
      <c r="D84" s="3">
        <v>5.6</v>
      </c>
      <c r="E84" s="5">
        <v>53.639000000000003</v>
      </c>
    </row>
    <row r="85" spans="1:10" x14ac:dyDescent="0.3">
      <c r="A85" s="2" t="s">
        <v>19</v>
      </c>
      <c r="B85" s="14">
        <v>4070</v>
      </c>
      <c r="C85" s="3">
        <v>1500</v>
      </c>
      <c r="D85" s="3">
        <v>6.3</v>
      </c>
      <c r="E85" s="5">
        <v>56.152999999999999</v>
      </c>
    </row>
    <row r="88" spans="1:10" x14ac:dyDescent="0.3">
      <c r="C88" s="13" t="s">
        <v>66</v>
      </c>
    </row>
    <row r="89" spans="1:10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</row>
    <row r="90" spans="1:10" x14ac:dyDescent="0.3">
      <c r="A90" s="2" t="s">
        <v>24</v>
      </c>
      <c r="B90" s="3">
        <v>9.77</v>
      </c>
      <c r="C90" s="14">
        <v>0.5</v>
      </c>
      <c r="D90" s="3">
        <v>2.9</v>
      </c>
      <c r="E90" s="5">
        <v>0.108</v>
      </c>
      <c r="G90" s="1"/>
      <c r="H90" s="1" t="s">
        <v>64</v>
      </c>
      <c r="I90" s="1" t="s">
        <v>65</v>
      </c>
      <c r="J90" s="1"/>
    </row>
    <row r="91" spans="1:10" x14ac:dyDescent="0.3">
      <c r="A91" s="2" t="s">
        <v>31</v>
      </c>
      <c r="B91" s="3">
        <v>5.7</v>
      </c>
      <c r="C91" s="14">
        <v>1</v>
      </c>
      <c r="D91" s="3">
        <v>7.2</v>
      </c>
      <c r="E91" s="5">
        <v>9.8000000000000004E-2</v>
      </c>
      <c r="G91" s="1" t="s">
        <v>61</v>
      </c>
      <c r="H91" s="4" cm="1">
        <f t="array" ref="H91:I95">LINEST(E90:E92, C90:C92, TRUE, TRUE)</f>
        <v>0.10199999999999999</v>
      </c>
      <c r="I91" s="4">
        <v>5.7000000000000023E-2</v>
      </c>
      <c r="J91" s="1" t="s">
        <v>61</v>
      </c>
    </row>
    <row r="92" spans="1:10" x14ac:dyDescent="0.3">
      <c r="A92" s="2" t="s">
        <v>28</v>
      </c>
      <c r="B92" s="3">
        <v>15.43</v>
      </c>
      <c r="C92" s="14">
        <v>1</v>
      </c>
      <c r="D92" s="3">
        <v>3.5</v>
      </c>
      <c r="E92" s="5">
        <v>0.22</v>
      </c>
      <c r="G92" s="1" t="s">
        <v>62</v>
      </c>
      <c r="H92" s="4">
        <v>0.21131019852340302</v>
      </c>
      <c r="I92" s="4">
        <v>0.183</v>
      </c>
      <c r="J92" s="1" t="s">
        <v>62</v>
      </c>
    </row>
    <row r="93" spans="1:10" x14ac:dyDescent="0.3">
      <c r="A93" s="2" t="s">
        <v>30</v>
      </c>
      <c r="B93" s="3">
        <v>12.78</v>
      </c>
      <c r="C93" s="3">
        <v>1.2</v>
      </c>
      <c r="D93" s="3">
        <v>12.7</v>
      </c>
      <c r="E93" s="2">
        <v>4.7699999999999999E-2</v>
      </c>
      <c r="G93" s="1" t="s">
        <v>71</v>
      </c>
      <c r="H93" s="4">
        <v>0.18897122929380997</v>
      </c>
      <c r="I93" s="4">
        <v>8.6267027304758798E-2</v>
      </c>
      <c r="J93" s="1" t="s">
        <v>72</v>
      </c>
    </row>
    <row r="94" spans="1:10" x14ac:dyDescent="0.3">
      <c r="A94" s="2" t="s">
        <v>7</v>
      </c>
      <c r="B94" s="3">
        <v>22.98</v>
      </c>
      <c r="C94" s="3">
        <v>1.4</v>
      </c>
      <c r="D94" s="3">
        <v>6.3</v>
      </c>
      <c r="E94" s="2">
        <v>0.22900000000000001</v>
      </c>
      <c r="G94" s="1" t="s">
        <v>70</v>
      </c>
      <c r="H94" s="4">
        <v>0.23300188121472726</v>
      </c>
      <c r="I94" s="4">
        <v>1</v>
      </c>
      <c r="J94" s="1" t="s">
        <v>73</v>
      </c>
    </row>
    <row r="95" spans="1:10" x14ac:dyDescent="0.3">
      <c r="A95" s="2" t="s">
        <v>29</v>
      </c>
      <c r="B95" s="3">
        <v>17.8</v>
      </c>
      <c r="C95" s="3">
        <v>1.5</v>
      </c>
      <c r="D95" s="3">
        <v>5.2</v>
      </c>
      <c r="E95" s="2">
        <v>7.8299999999999995E-2</v>
      </c>
      <c r="G95" s="1" t="s">
        <v>69</v>
      </c>
      <c r="H95" s="4">
        <v>1.7340000000000003E-3</v>
      </c>
      <c r="I95" s="4">
        <v>7.4419999999999998E-3</v>
      </c>
      <c r="J95" s="1" t="s">
        <v>63</v>
      </c>
    </row>
    <row r="96" spans="1:10" x14ac:dyDescent="0.3">
      <c r="A96" s="2" t="s">
        <v>16</v>
      </c>
      <c r="B96" s="3">
        <v>38.869999999999997</v>
      </c>
      <c r="C96" s="3">
        <v>2</v>
      </c>
      <c r="D96" s="3">
        <v>5.5</v>
      </c>
      <c r="E96" s="2">
        <v>0.81799999999999995</v>
      </c>
      <c r="G96" s="16"/>
      <c r="H96" s="16"/>
      <c r="I96" s="16"/>
      <c r="J96" s="16"/>
    </row>
    <row r="97" spans="1:10" x14ac:dyDescent="0.3">
      <c r="A97" s="2" t="s">
        <v>12</v>
      </c>
      <c r="B97" s="3">
        <v>70</v>
      </c>
      <c r="C97" s="3">
        <v>2</v>
      </c>
      <c r="D97" s="3">
        <v>8</v>
      </c>
      <c r="E97" s="2">
        <v>1.282</v>
      </c>
      <c r="G97" s="16"/>
      <c r="H97" s="16"/>
      <c r="I97" s="16"/>
      <c r="J97" s="16"/>
    </row>
    <row r="98" spans="1:10" x14ac:dyDescent="0.3">
      <c r="A98" s="2" t="s">
        <v>25</v>
      </c>
      <c r="B98" s="3">
        <v>39.619999999999997</v>
      </c>
      <c r="C98" s="3">
        <v>2.5</v>
      </c>
      <c r="D98" s="3">
        <v>6</v>
      </c>
      <c r="E98" s="2">
        <v>0.85599999999999998</v>
      </c>
      <c r="G98" s="1"/>
      <c r="H98" s="1" t="s">
        <v>64</v>
      </c>
      <c r="I98" s="1" t="s">
        <v>65</v>
      </c>
      <c r="J98" s="1"/>
    </row>
    <row r="99" spans="1:10" x14ac:dyDescent="0.3">
      <c r="A99" s="2" t="s">
        <v>45</v>
      </c>
      <c r="B99" s="3">
        <v>200</v>
      </c>
      <c r="C99" s="3">
        <v>2.5</v>
      </c>
      <c r="D99" s="3">
        <v>17.3</v>
      </c>
      <c r="E99" s="2">
        <v>41.183999999999997</v>
      </c>
      <c r="G99" s="1" t="s">
        <v>61</v>
      </c>
      <c r="H99" s="4" cm="1">
        <f t="array" ref="H99:I103">LINEST(E127:E129, C127:C129, TRUE, TRUE)</f>
        <v>2.2016538461538438E-2</v>
      </c>
      <c r="I99" s="4">
        <v>26.400961538461573</v>
      </c>
      <c r="J99" s="1" t="s">
        <v>61</v>
      </c>
    </row>
    <row r="100" spans="1:10" x14ac:dyDescent="0.3">
      <c r="A100" s="2" t="s">
        <v>9</v>
      </c>
      <c r="B100" s="3">
        <v>72.790000000000006</v>
      </c>
      <c r="C100" s="3">
        <v>3</v>
      </c>
      <c r="D100" s="3">
        <v>5.0999999999999996</v>
      </c>
      <c r="E100" s="2">
        <v>1.105</v>
      </c>
      <c r="G100" s="1" t="s">
        <v>62</v>
      </c>
      <c r="H100" s="4">
        <v>1.4171506472851043E-2</v>
      </c>
      <c r="I100" s="4">
        <v>20.454807692307686</v>
      </c>
      <c r="J100" s="1" t="s">
        <v>62</v>
      </c>
    </row>
    <row r="101" spans="1:10" x14ac:dyDescent="0.3">
      <c r="A101" s="2" t="s">
        <v>38</v>
      </c>
      <c r="B101" s="3">
        <v>63.56</v>
      </c>
      <c r="C101" s="3">
        <v>3.5</v>
      </c>
      <c r="D101" s="3">
        <v>8.4</v>
      </c>
      <c r="E101" s="2">
        <v>1.724</v>
      </c>
      <c r="G101" s="1" t="s">
        <v>71</v>
      </c>
      <c r="H101" s="4">
        <v>0.70705448953352201</v>
      </c>
      <c r="I101" s="4">
        <v>4.1719785427945872</v>
      </c>
      <c r="J101" s="1" t="s">
        <v>72</v>
      </c>
    </row>
    <row r="102" spans="1:10" x14ac:dyDescent="0.3">
      <c r="A102" s="2" t="s">
        <v>26</v>
      </c>
      <c r="B102" s="3">
        <v>66.150000000000006</v>
      </c>
      <c r="C102" s="3">
        <v>4.5</v>
      </c>
      <c r="D102" s="3">
        <v>6.5</v>
      </c>
      <c r="E102" s="2">
        <v>1.734</v>
      </c>
      <c r="G102" s="1" t="s">
        <v>70</v>
      </c>
      <c r="H102" s="4">
        <v>2.4136041150029204</v>
      </c>
      <c r="I102" s="4">
        <v>1</v>
      </c>
      <c r="J102" s="1" t="s">
        <v>73</v>
      </c>
    </row>
    <row r="103" spans="1:10" x14ac:dyDescent="0.3">
      <c r="A103" s="2" t="s">
        <v>40</v>
      </c>
      <c r="B103" s="3">
        <v>64.5</v>
      </c>
      <c r="C103" s="3">
        <v>4.8</v>
      </c>
      <c r="D103" s="3">
        <v>6.2</v>
      </c>
      <c r="E103" s="2">
        <v>0.77500000000000002</v>
      </c>
      <c r="G103" s="1" t="s">
        <v>69</v>
      </c>
      <c r="H103" s="4">
        <v>42.009757038461444</v>
      </c>
      <c r="I103" s="4">
        <v>17.405404961538448</v>
      </c>
      <c r="J103" s="1" t="s">
        <v>63</v>
      </c>
    </row>
    <row r="104" spans="1:10" x14ac:dyDescent="0.3">
      <c r="A104" s="2" t="s">
        <v>11</v>
      </c>
      <c r="B104" s="3">
        <v>90.35</v>
      </c>
      <c r="C104" s="3">
        <v>5.5</v>
      </c>
      <c r="D104" s="3">
        <v>7.5</v>
      </c>
      <c r="E104" s="2">
        <v>1.4370000000000001</v>
      </c>
      <c r="G104" s="16"/>
      <c r="H104" s="16"/>
      <c r="I104" s="16"/>
      <c r="J104" s="16"/>
    </row>
    <row r="105" spans="1:10" x14ac:dyDescent="0.3">
      <c r="A105" s="2" t="s">
        <v>21</v>
      </c>
      <c r="B105" s="3">
        <v>195</v>
      </c>
      <c r="C105" s="3">
        <v>5.5</v>
      </c>
      <c r="D105" s="3">
        <v>14.5</v>
      </c>
      <c r="E105" s="2">
        <v>3.2570000000000001</v>
      </c>
      <c r="G105" s="16"/>
      <c r="H105" s="16"/>
      <c r="I105" s="16"/>
      <c r="J105" s="16"/>
    </row>
    <row r="106" spans="1:10" x14ac:dyDescent="0.3">
      <c r="A106" s="2" t="s">
        <v>20</v>
      </c>
      <c r="B106" s="3">
        <v>298</v>
      </c>
      <c r="C106" s="3">
        <v>6.5</v>
      </c>
      <c r="D106" s="3">
        <v>5.9</v>
      </c>
      <c r="E106" s="2">
        <v>8.7449999999999992</v>
      </c>
      <c r="G106" s="1" t="s">
        <v>67</v>
      </c>
      <c r="H106" s="4">
        <f>I103/I95</f>
        <v>2338.8074390672464</v>
      </c>
      <c r="I106" s="16"/>
      <c r="J106" s="16"/>
    </row>
    <row r="107" spans="1:10" x14ac:dyDescent="0.3">
      <c r="A107" s="2" t="s">
        <v>36</v>
      </c>
      <c r="B107" s="3">
        <v>300.69</v>
      </c>
      <c r="C107" s="3">
        <v>7</v>
      </c>
      <c r="D107" s="3">
        <v>6.2</v>
      </c>
      <c r="E107" s="2">
        <v>5.1879999999999997</v>
      </c>
      <c r="G107" s="16"/>
      <c r="H107" s="16"/>
      <c r="I107" s="16"/>
      <c r="J107" s="16"/>
    </row>
    <row r="108" spans="1:10" x14ac:dyDescent="0.3">
      <c r="A108" s="2" t="s">
        <v>39</v>
      </c>
      <c r="B108" s="3">
        <v>133.6</v>
      </c>
      <c r="C108" s="3">
        <v>7.5</v>
      </c>
      <c r="D108" s="3">
        <v>7</v>
      </c>
      <c r="E108" s="2">
        <v>2.0859999999999999</v>
      </c>
      <c r="G108" s="1" t="s">
        <v>58</v>
      </c>
      <c r="H108" s="1" t="s">
        <v>68</v>
      </c>
      <c r="I108" s="16"/>
      <c r="J108" s="16"/>
    </row>
    <row r="109" spans="1:10" x14ac:dyDescent="0.3">
      <c r="A109" s="2" t="s">
        <v>13</v>
      </c>
      <c r="B109" s="3">
        <v>30.69</v>
      </c>
      <c r="C109" s="3">
        <v>8</v>
      </c>
      <c r="D109" s="3">
        <v>6</v>
      </c>
      <c r="E109" s="2">
        <v>0.52400000000000002</v>
      </c>
      <c r="G109" s="2">
        <v>0.9</v>
      </c>
      <c r="H109" s="4">
        <f>FINV(1-G109, 1+1, 40-1-1)</f>
        <v>2.4479199420090918</v>
      </c>
      <c r="I109" s="2" t="s">
        <v>74</v>
      </c>
      <c r="J109" s="4">
        <f>H106</f>
        <v>2338.8074390672464</v>
      </c>
    </row>
    <row r="110" spans="1:10" x14ac:dyDescent="0.3">
      <c r="A110" s="2" t="s">
        <v>14</v>
      </c>
      <c r="B110" s="3">
        <v>500</v>
      </c>
      <c r="C110" s="3">
        <v>9</v>
      </c>
      <c r="D110" s="3">
        <v>9.6</v>
      </c>
      <c r="E110" s="2">
        <v>4.0049999999999999</v>
      </c>
      <c r="G110" s="2">
        <v>0.95</v>
      </c>
      <c r="H110" s="4">
        <f>FINV(1-G110, 1+1, 40-1-1)</f>
        <v>3.2448183607328067</v>
      </c>
      <c r="I110" s="2" t="s">
        <v>74</v>
      </c>
      <c r="J110" s="4">
        <f>H106</f>
        <v>2338.8074390672464</v>
      </c>
    </row>
    <row r="111" spans="1:10" x14ac:dyDescent="0.3">
      <c r="A111" s="2" t="s">
        <v>37</v>
      </c>
      <c r="B111" s="3">
        <v>2240</v>
      </c>
      <c r="C111" s="3">
        <v>10</v>
      </c>
      <c r="D111" s="3">
        <v>5.5</v>
      </c>
      <c r="E111" s="2">
        <v>102.367</v>
      </c>
      <c r="G111" s="2">
        <v>0.99</v>
      </c>
      <c r="H111" s="4">
        <f>FINV(1-G111, 1+1, 40-1-1)</f>
        <v>5.2112247283595377</v>
      </c>
      <c r="I111" s="2" t="s">
        <v>74</v>
      </c>
      <c r="J111" s="4">
        <f>H106</f>
        <v>2338.8074390672464</v>
      </c>
    </row>
    <row r="112" spans="1:10" x14ac:dyDescent="0.3">
      <c r="A112" s="2" t="s">
        <v>35</v>
      </c>
      <c r="B112" s="3">
        <v>305</v>
      </c>
      <c r="C112" s="3">
        <v>10.5</v>
      </c>
      <c r="D112" s="3">
        <v>4.7</v>
      </c>
      <c r="E112" s="2">
        <v>3.5670000000000002</v>
      </c>
    </row>
    <row r="113" spans="1:10" x14ac:dyDescent="0.3">
      <c r="A113" s="2" t="s">
        <v>34</v>
      </c>
      <c r="B113" s="3">
        <v>700</v>
      </c>
      <c r="C113" s="3">
        <v>13</v>
      </c>
      <c r="D113" s="3">
        <v>7.2</v>
      </c>
      <c r="E113" s="2">
        <v>15.340999999999999</v>
      </c>
      <c r="G113" s="7" t="s">
        <v>76</v>
      </c>
      <c r="H113" s="7"/>
      <c r="I113" s="7"/>
      <c r="J113" s="7"/>
    </row>
    <row r="114" spans="1:10" x14ac:dyDescent="0.3">
      <c r="A114" s="2" t="s">
        <v>17</v>
      </c>
      <c r="B114" s="3">
        <v>335</v>
      </c>
      <c r="C114" s="3">
        <v>15</v>
      </c>
      <c r="D114" s="3">
        <v>4.8</v>
      </c>
      <c r="E114" s="2">
        <v>4.4459999999999997</v>
      </c>
    </row>
    <row r="115" spans="1:10" x14ac:dyDescent="0.3">
      <c r="A115" s="2" t="s">
        <v>44</v>
      </c>
      <c r="B115" s="3">
        <v>907.12</v>
      </c>
      <c r="C115" s="3">
        <v>15</v>
      </c>
      <c r="D115" s="3">
        <v>51</v>
      </c>
      <c r="E115" s="2">
        <v>10.78</v>
      </c>
    </row>
    <row r="116" spans="1:10" x14ac:dyDescent="0.3">
      <c r="A116" s="2" t="s">
        <v>33</v>
      </c>
      <c r="B116" s="3">
        <v>513</v>
      </c>
      <c r="C116" s="3">
        <v>20</v>
      </c>
      <c r="D116" s="3">
        <v>4.3</v>
      </c>
      <c r="E116" s="2">
        <v>8.6980000000000004</v>
      </c>
    </row>
    <row r="117" spans="1:10" x14ac:dyDescent="0.3">
      <c r="A117" s="2" t="s">
        <v>15</v>
      </c>
      <c r="B117" s="3">
        <v>408</v>
      </c>
      <c r="C117" s="3">
        <v>40</v>
      </c>
      <c r="D117" s="3">
        <v>5</v>
      </c>
      <c r="E117" s="2">
        <v>5.4749999999999996</v>
      </c>
    </row>
    <row r="118" spans="1:10" x14ac:dyDescent="0.3">
      <c r="A118" s="2" t="s">
        <v>42</v>
      </c>
      <c r="B118" s="3">
        <v>646</v>
      </c>
      <c r="C118" s="3">
        <v>50</v>
      </c>
      <c r="D118" s="3">
        <v>6.5</v>
      </c>
      <c r="E118" s="2">
        <v>7.7220000000000004</v>
      </c>
    </row>
    <row r="119" spans="1:10" x14ac:dyDescent="0.3">
      <c r="A119" s="2" t="s">
        <v>41</v>
      </c>
      <c r="B119" s="3">
        <v>1480</v>
      </c>
      <c r="C119" s="3">
        <v>70</v>
      </c>
      <c r="D119" s="3">
        <v>3.4</v>
      </c>
      <c r="E119" s="2">
        <v>20.306999999999999</v>
      </c>
    </row>
    <row r="120" spans="1:10" x14ac:dyDescent="0.3">
      <c r="A120" s="2" t="s">
        <v>27</v>
      </c>
      <c r="B120" s="3">
        <v>82.5</v>
      </c>
      <c r="C120" s="3">
        <v>80</v>
      </c>
      <c r="D120" s="3">
        <v>5.4</v>
      </c>
      <c r="E120" s="2">
        <v>0.51</v>
      </c>
    </row>
    <row r="121" spans="1:10" x14ac:dyDescent="0.3">
      <c r="A121" s="2" t="s">
        <v>43</v>
      </c>
      <c r="B121" s="3">
        <v>824</v>
      </c>
      <c r="C121" s="3">
        <v>100</v>
      </c>
      <c r="D121" s="3">
        <v>2.5</v>
      </c>
      <c r="E121" s="2">
        <v>5.6520000000000001</v>
      </c>
    </row>
    <row r="122" spans="1:10" x14ac:dyDescent="0.3">
      <c r="A122" s="2" t="s">
        <v>23</v>
      </c>
      <c r="B122" s="3">
        <v>2010</v>
      </c>
      <c r="C122" s="3">
        <v>100</v>
      </c>
      <c r="D122" s="3">
        <v>6.7</v>
      </c>
      <c r="E122" s="2">
        <v>34.692</v>
      </c>
    </row>
    <row r="123" spans="1:10" x14ac:dyDescent="0.3">
      <c r="A123" s="2" t="s">
        <v>8</v>
      </c>
      <c r="B123" s="3">
        <v>510.71</v>
      </c>
      <c r="C123" s="3">
        <v>190</v>
      </c>
      <c r="D123" s="3">
        <v>9.1999999999999993</v>
      </c>
      <c r="E123" s="2">
        <v>3.613</v>
      </c>
    </row>
    <row r="124" spans="1:10" x14ac:dyDescent="0.3">
      <c r="A124" s="2" t="s">
        <v>22</v>
      </c>
      <c r="B124" s="3">
        <v>600</v>
      </c>
      <c r="C124" s="3">
        <v>200</v>
      </c>
      <c r="D124" s="3">
        <v>6</v>
      </c>
      <c r="E124" s="2">
        <v>1.1639999999999999</v>
      </c>
    </row>
    <row r="125" spans="1:10" x14ac:dyDescent="0.3">
      <c r="A125" s="2" t="s">
        <v>10</v>
      </c>
      <c r="B125" s="3">
        <v>586.05999999999995</v>
      </c>
      <c r="C125" s="3">
        <v>220</v>
      </c>
      <c r="D125" s="3">
        <v>5.8</v>
      </c>
      <c r="E125" s="2">
        <v>6.89</v>
      </c>
    </row>
    <row r="126" spans="1:10" x14ac:dyDescent="0.3">
      <c r="A126" s="2" t="s">
        <v>32</v>
      </c>
      <c r="B126" s="3">
        <v>1060</v>
      </c>
      <c r="C126" s="3">
        <v>900</v>
      </c>
      <c r="D126" s="3">
        <v>4.8</v>
      </c>
      <c r="E126" s="2">
        <v>13.632</v>
      </c>
    </row>
    <row r="127" spans="1:10" x14ac:dyDescent="0.3">
      <c r="A127" s="2" t="s">
        <v>18</v>
      </c>
      <c r="B127" s="3">
        <v>3140</v>
      </c>
      <c r="C127" s="14">
        <v>1200</v>
      </c>
      <c r="D127" s="3">
        <v>5.6</v>
      </c>
      <c r="E127" s="5">
        <v>53.639000000000003</v>
      </c>
    </row>
    <row r="128" spans="1:10" x14ac:dyDescent="0.3">
      <c r="A128" s="2" t="s">
        <v>19</v>
      </c>
      <c r="B128" s="3">
        <v>4070</v>
      </c>
      <c r="C128" s="14">
        <v>1500</v>
      </c>
      <c r="D128" s="3">
        <v>6.3</v>
      </c>
      <c r="E128" s="5">
        <v>56.152999999999999</v>
      </c>
    </row>
    <row r="129" spans="1:10" x14ac:dyDescent="0.3">
      <c r="A129" s="2" t="s">
        <v>46</v>
      </c>
      <c r="B129" s="3">
        <v>3070</v>
      </c>
      <c r="C129" s="14">
        <v>1600</v>
      </c>
      <c r="D129" s="3">
        <v>6.6</v>
      </c>
      <c r="E129" s="5">
        <v>64.081999999999994</v>
      </c>
    </row>
    <row r="132" spans="1:10" x14ac:dyDescent="0.3">
      <c r="D132" s="6" t="s">
        <v>66</v>
      </c>
    </row>
    <row r="133" spans="1:10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</row>
    <row r="134" spans="1:10" x14ac:dyDescent="0.3">
      <c r="A134" s="2" t="s">
        <v>43</v>
      </c>
      <c r="B134" s="3">
        <v>824</v>
      </c>
      <c r="C134" s="3">
        <v>100</v>
      </c>
      <c r="D134" s="14">
        <v>2.5</v>
      </c>
      <c r="E134" s="5">
        <v>5.6520000000000001</v>
      </c>
      <c r="G134" s="1"/>
      <c r="H134" s="1" t="s">
        <v>64</v>
      </c>
      <c r="I134" s="1" t="s">
        <v>65</v>
      </c>
      <c r="J134" s="1"/>
    </row>
    <row r="135" spans="1:10" x14ac:dyDescent="0.3">
      <c r="A135" s="2" t="s">
        <v>24</v>
      </c>
      <c r="B135" s="3">
        <v>9.77</v>
      </c>
      <c r="C135" s="3">
        <v>0.5</v>
      </c>
      <c r="D135" s="14">
        <v>2.9</v>
      </c>
      <c r="E135" s="5">
        <v>0.108</v>
      </c>
      <c r="G135" s="1" t="s">
        <v>61</v>
      </c>
      <c r="H135" s="4" cm="1">
        <f t="array" ref="H135:I139">LINEST(E134:E136, D134:D136, TRUE, TRUE)</f>
        <v>17.271639344262294</v>
      </c>
      <c r="I135" s="4">
        <v>-41.974475409836067</v>
      </c>
      <c r="J135" s="1" t="s">
        <v>61</v>
      </c>
    </row>
    <row r="136" spans="1:10" x14ac:dyDescent="0.3">
      <c r="A136" s="2" t="s">
        <v>41</v>
      </c>
      <c r="B136" s="3">
        <v>1480</v>
      </c>
      <c r="C136" s="3">
        <v>70</v>
      </c>
      <c r="D136" s="14">
        <v>3.4</v>
      </c>
      <c r="E136" s="5">
        <v>20.306999999999999</v>
      </c>
      <c r="G136" s="1" t="s">
        <v>62</v>
      </c>
      <c r="H136" s="4">
        <v>15.406166019192154</v>
      </c>
      <c r="I136" s="4">
        <v>45.546005042499196</v>
      </c>
      <c r="J136" s="1" t="s">
        <v>62</v>
      </c>
    </row>
    <row r="137" spans="1:10" x14ac:dyDescent="0.3">
      <c r="A137" s="2" t="s">
        <v>28</v>
      </c>
      <c r="B137" s="3">
        <v>15.43</v>
      </c>
      <c r="C137" s="3">
        <v>1</v>
      </c>
      <c r="D137" s="3">
        <v>3.5</v>
      </c>
      <c r="E137" s="2">
        <v>0.22</v>
      </c>
      <c r="G137" s="1" t="s">
        <v>71</v>
      </c>
      <c r="H137" s="4">
        <v>0.55690142416892341</v>
      </c>
      <c r="I137" s="4">
        <v>9.8245770175499398</v>
      </c>
      <c r="J137" s="1" t="s">
        <v>72</v>
      </c>
    </row>
    <row r="138" spans="1:10" x14ac:dyDescent="0.3">
      <c r="A138" s="2" t="s">
        <v>33</v>
      </c>
      <c r="B138" s="3">
        <v>513</v>
      </c>
      <c r="C138" s="3">
        <v>20</v>
      </c>
      <c r="D138" s="3">
        <v>4.3</v>
      </c>
      <c r="E138" s="2">
        <v>8.6980000000000004</v>
      </c>
      <c r="G138" s="1" t="s">
        <v>70</v>
      </c>
      <c r="H138" s="4">
        <v>1.2568341550735025</v>
      </c>
      <c r="I138" s="4">
        <v>1</v>
      </c>
      <c r="J138" s="1" t="s">
        <v>73</v>
      </c>
    </row>
    <row r="139" spans="1:10" x14ac:dyDescent="0.3">
      <c r="A139" s="2" t="s">
        <v>35</v>
      </c>
      <c r="B139" s="3">
        <v>305</v>
      </c>
      <c r="C139" s="3">
        <v>10.5</v>
      </c>
      <c r="D139" s="3">
        <v>4.7</v>
      </c>
      <c r="E139" s="2">
        <v>3.5670000000000002</v>
      </c>
      <c r="G139" s="1" t="s">
        <v>69</v>
      </c>
      <c r="H139" s="4">
        <v>121.31254042622948</v>
      </c>
      <c r="I139" s="4">
        <v>96.522313573770475</v>
      </c>
      <c r="J139" s="1" t="s">
        <v>63</v>
      </c>
    </row>
    <row r="140" spans="1:10" x14ac:dyDescent="0.3">
      <c r="A140" s="2" t="s">
        <v>17</v>
      </c>
      <c r="B140" s="3">
        <v>335</v>
      </c>
      <c r="C140" s="3">
        <v>15</v>
      </c>
      <c r="D140" s="3">
        <v>4.8</v>
      </c>
      <c r="E140" s="2">
        <v>4.4459999999999997</v>
      </c>
      <c r="G140" s="16"/>
      <c r="H140" s="16"/>
      <c r="I140" s="16"/>
      <c r="J140" s="16"/>
    </row>
    <row r="141" spans="1:10" x14ac:dyDescent="0.3">
      <c r="A141" s="2" t="s">
        <v>32</v>
      </c>
      <c r="B141" s="3">
        <v>1060</v>
      </c>
      <c r="C141" s="3">
        <v>900</v>
      </c>
      <c r="D141" s="3">
        <v>4.8</v>
      </c>
      <c r="E141" s="2">
        <v>13.632</v>
      </c>
      <c r="G141" s="16"/>
      <c r="H141" s="16"/>
      <c r="I141" s="16"/>
      <c r="J141" s="16"/>
    </row>
    <row r="142" spans="1:10" x14ac:dyDescent="0.3">
      <c r="A142" s="2" t="s">
        <v>15</v>
      </c>
      <c r="B142" s="3">
        <v>408</v>
      </c>
      <c r="C142" s="3">
        <v>40</v>
      </c>
      <c r="D142" s="3">
        <v>5</v>
      </c>
      <c r="E142" s="2">
        <v>5.4749999999999996</v>
      </c>
      <c r="G142" s="1"/>
      <c r="H142" s="1" t="s">
        <v>64</v>
      </c>
      <c r="I142" s="1" t="s">
        <v>65</v>
      </c>
      <c r="J142" s="1"/>
    </row>
    <row r="143" spans="1:10" x14ac:dyDescent="0.3">
      <c r="A143" s="2" t="s">
        <v>9</v>
      </c>
      <c r="B143" s="3">
        <v>72.790000000000006</v>
      </c>
      <c r="C143" s="3">
        <v>3</v>
      </c>
      <c r="D143" s="3">
        <v>5.0999999999999996</v>
      </c>
      <c r="E143" s="2">
        <v>1.105</v>
      </c>
      <c r="G143" s="1" t="s">
        <v>61</v>
      </c>
      <c r="H143" s="4" cm="1">
        <f t="array" ref="H143:I147">LINEST(E171:E173, D171:D173, TRUE, TRUE)</f>
        <v>-0.26005125657368594</v>
      </c>
      <c r="I143" s="4">
        <v>25.584414681433731</v>
      </c>
      <c r="J143" s="1" t="s">
        <v>61</v>
      </c>
    </row>
    <row r="144" spans="1:10" x14ac:dyDescent="0.3">
      <c r="A144" s="2" t="s">
        <v>29</v>
      </c>
      <c r="B144" s="3">
        <v>17.8</v>
      </c>
      <c r="C144" s="3">
        <v>1.5</v>
      </c>
      <c r="D144" s="3">
        <v>5.2</v>
      </c>
      <c r="E144" s="2">
        <v>7.8299999999999995E-2</v>
      </c>
      <c r="G144" s="1" t="s">
        <v>62</v>
      </c>
      <c r="H144" s="4">
        <v>0.9537417741844233</v>
      </c>
      <c r="I144" s="4">
        <v>30.710583859612253</v>
      </c>
      <c r="J144" s="1" t="s">
        <v>62</v>
      </c>
    </row>
    <row r="145" spans="1:10" x14ac:dyDescent="0.3">
      <c r="A145" s="2" t="s">
        <v>27</v>
      </c>
      <c r="B145" s="3">
        <v>82.5</v>
      </c>
      <c r="C145" s="3">
        <v>80</v>
      </c>
      <c r="D145" s="3">
        <v>5.4</v>
      </c>
      <c r="E145" s="2">
        <v>0.51</v>
      </c>
      <c r="G145" s="1" t="s">
        <v>71</v>
      </c>
      <c r="H145" s="4">
        <v>6.9200976328392394E-2</v>
      </c>
      <c r="I145" s="4">
        <v>27.398463165510705</v>
      </c>
      <c r="J145" s="1" t="s">
        <v>72</v>
      </c>
    </row>
    <row r="146" spans="1:10" x14ac:dyDescent="0.3">
      <c r="A146" s="2" t="s">
        <v>16</v>
      </c>
      <c r="B146" s="3">
        <v>38.869999999999997</v>
      </c>
      <c r="C146" s="3">
        <v>2</v>
      </c>
      <c r="D146" s="3">
        <v>5.5</v>
      </c>
      <c r="E146" s="2">
        <v>0.81799999999999995</v>
      </c>
      <c r="G146" s="1" t="s">
        <v>70</v>
      </c>
      <c r="H146" s="4">
        <v>7.4345776659094337E-2</v>
      </c>
      <c r="I146" s="4">
        <v>1</v>
      </c>
      <c r="J146" s="1" t="s">
        <v>73</v>
      </c>
    </row>
    <row r="147" spans="1:10" x14ac:dyDescent="0.3">
      <c r="A147" s="2" t="s">
        <v>37</v>
      </c>
      <c r="B147" s="3">
        <v>2240</v>
      </c>
      <c r="C147" s="3">
        <v>10</v>
      </c>
      <c r="D147" s="3">
        <v>5.5</v>
      </c>
      <c r="E147" s="2">
        <v>102.367</v>
      </c>
      <c r="G147" s="1" t="s">
        <v>69</v>
      </c>
      <c r="H147" s="4">
        <v>55.809574168153063</v>
      </c>
      <c r="I147" s="4">
        <v>750.67578383184684</v>
      </c>
      <c r="J147" s="1" t="s">
        <v>63</v>
      </c>
    </row>
    <row r="148" spans="1:10" x14ac:dyDescent="0.3">
      <c r="A148" s="2" t="s">
        <v>18</v>
      </c>
      <c r="B148" s="3">
        <v>3140</v>
      </c>
      <c r="C148" s="3">
        <v>1200</v>
      </c>
      <c r="D148" s="3">
        <v>5.6</v>
      </c>
      <c r="E148" s="2">
        <v>53.639000000000003</v>
      </c>
      <c r="G148" s="16"/>
      <c r="H148" s="16"/>
      <c r="I148" s="16"/>
      <c r="J148" s="16"/>
    </row>
    <row r="149" spans="1:10" x14ac:dyDescent="0.3">
      <c r="A149" s="2" t="s">
        <v>10</v>
      </c>
      <c r="B149" s="3">
        <v>586.05999999999995</v>
      </c>
      <c r="C149" s="3">
        <v>220</v>
      </c>
      <c r="D149" s="3">
        <v>5.8</v>
      </c>
      <c r="E149" s="2">
        <v>6.89</v>
      </c>
      <c r="G149" s="16"/>
      <c r="H149" s="16"/>
      <c r="I149" s="16"/>
      <c r="J149" s="16"/>
    </row>
    <row r="150" spans="1:10" x14ac:dyDescent="0.3">
      <c r="A150" s="2" t="s">
        <v>20</v>
      </c>
      <c r="B150" s="3">
        <v>298</v>
      </c>
      <c r="C150" s="3">
        <v>6.5</v>
      </c>
      <c r="D150" s="3">
        <v>5.9</v>
      </c>
      <c r="E150" s="2">
        <v>8.7449999999999992</v>
      </c>
      <c r="G150" s="1" t="s">
        <v>67</v>
      </c>
      <c r="H150" s="4">
        <f>I147/I139</f>
        <v>7.7772253486041567</v>
      </c>
      <c r="I150" s="16"/>
      <c r="J150" s="16"/>
    </row>
    <row r="151" spans="1:10" x14ac:dyDescent="0.3">
      <c r="A151" s="2" t="s">
        <v>25</v>
      </c>
      <c r="B151" s="3">
        <v>39.619999999999997</v>
      </c>
      <c r="C151" s="3">
        <v>2.5</v>
      </c>
      <c r="D151" s="3">
        <v>6</v>
      </c>
      <c r="E151" s="2">
        <v>0.85599999999999998</v>
      </c>
      <c r="G151" s="16"/>
      <c r="H151" s="16"/>
      <c r="I151" s="16"/>
      <c r="J151" s="16"/>
    </row>
    <row r="152" spans="1:10" x14ac:dyDescent="0.3">
      <c r="A152" s="2" t="s">
        <v>13</v>
      </c>
      <c r="B152" s="3">
        <v>30.69</v>
      </c>
      <c r="C152" s="3">
        <v>8</v>
      </c>
      <c r="D152" s="3">
        <v>6</v>
      </c>
      <c r="E152" s="2">
        <v>0.52400000000000002</v>
      </c>
      <c r="G152" s="1" t="s">
        <v>58</v>
      </c>
      <c r="H152" s="1" t="s">
        <v>68</v>
      </c>
      <c r="I152" s="16"/>
      <c r="J152" s="16"/>
    </row>
    <row r="153" spans="1:10" x14ac:dyDescent="0.3">
      <c r="A153" s="2" t="s">
        <v>22</v>
      </c>
      <c r="B153" s="3">
        <v>600</v>
      </c>
      <c r="C153" s="3">
        <v>200</v>
      </c>
      <c r="D153" s="3">
        <v>6</v>
      </c>
      <c r="E153" s="2">
        <v>1.1639999999999999</v>
      </c>
      <c r="G153" s="2">
        <v>0.9</v>
      </c>
      <c r="H153" s="4">
        <f>FINV(1-G153, 1+1, 40-1-1)</f>
        <v>2.4479199420090918</v>
      </c>
      <c r="I153" s="2" t="s">
        <v>74</v>
      </c>
      <c r="J153" s="4">
        <f>H150</f>
        <v>7.7772253486041567</v>
      </c>
    </row>
    <row r="154" spans="1:10" x14ac:dyDescent="0.3">
      <c r="A154" s="2" t="s">
        <v>40</v>
      </c>
      <c r="B154" s="3">
        <v>64.5</v>
      </c>
      <c r="C154" s="3">
        <v>4.8</v>
      </c>
      <c r="D154" s="3">
        <v>6.2</v>
      </c>
      <c r="E154" s="2">
        <v>0.77500000000000002</v>
      </c>
      <c r="G154" s="2">
        <v>0.95</v>
      </c>
      <c r="H154" s="4">
        <f>FINV(1-G154, 1+1, 40-1-1)</f>
        <v>3.2448183607328067</v>
      </c>
      <c r="I154" s="2" t="s">
        <v>74</v>
      </c>
      <c r="J154" s="4">
        <f>H150</f>
        <v>7.7772253486041567</v>
      </c>
    </row>
    <row r="155" spans="1:10" x14ac:dyDescent="0.3">
      <c r="A155" s="2" t="s">
        <v>36</v>
      </c>
      <c r="B155" s="3">
        <v>300.69</v>
      </c>
      <c r="C155" s="3">
        <v>7</v>
      </c>
      <c r="D155" s="3">
        <v>6.2</v>
      </c>
      <c r="E155" s="2">
        <v>5.1879999999999997</v>
      </c>
      <c r="G155" s="2">
        <v>0.99</v>
      </c>
      <c r="H155" s="4">
        <f>FINV(1-G155, 1+1, 40-1-1)</f>
        <v>5.2112247283595377</v>
      </c>
      <c r="I155" s="2" t="s">
        <v>74</v>
      </c>
      <c r="J155" s="4">
        <f>H150</f>
        <v>7.7772253486041567</v>
      </c>
    </row>
    <row r="156" spans="1:10" x14ac:dyDescent="0.3">
      <c r="A156" s="2" t="s">
        <v>7</v>
      </c>
      <c r="B156" s="3">
        <v>22.98</v>
      </c>
      <c r="C156" s="3">
        <v>1.4</v>
      </c>
      <c r="D156" s="3">
        <v>6.3</v>
      </c>
      <c r="E156" s="2">
        <v>0.22900000000000001</v>
      </c>
    </row>
    <row r="157" spans="1:10" x14ac:dyDescent="0.3">
      <c r="A157" s="2" t="s">
        <v>19</v>
      </c>
      <c r="B157" s="3">
        <v>4070</v>
      </c>
      <c r="C157" s="3">
        <v>1500</v>
      </c>
      <c r="D157" s="3">
        <v>6.3</v>
      </c>
      <c r="E157" s="2">
        <v>56.152999999999999</v>
      </c>
      <c r="G157" s="7" t="s">
        <v>76</v>
      </c>
      <c r="H157" s="7"/>
      <c r="I157" s="7"/>
      <c r="J157" s="7"/>
    </row>
    <row r="158" spans="1:10" x14ac:dyDescent="0.3">
      <c r="A158" s="2" t="s">
        <v>26</v>
      </c>
      <c r="B158" s="3">
        <v>66.150000000000006</v>
      </c>
      <c r="C158" s="3">
        <v>4.5</v>
      </c>
      <c r="D158" s="3">
        <v>6.5</v>
      </c>
      <c r="E158" s="2">
        <v>1.734</v>
      </c>
    </row>
    <row r="159" spans="1:10" x14ac:dyDescent="0.3">
      <c r="A159" s="2" t="s">
        <v>42</v>
      </c>
      <c r="B159" s="3">
        <v>646</v>
      </c>
      <c r="C159" s="3">
        <v>50</v>
      </c>
      <c r="D159" s="3">
        <v>6.5</v>
      </c>
      <c r="E159" s="2">
        <v>7.7220000000000004</v>
      </c>
    </row>
    <row r="160" spans="1:10" x14ac:dyDescent="0.3">
      <c r="A160" s="2" t="s">
        <v>46</v>
      </c>
      <c r="B160" s="3">
        <v>3070</v>
      </c>
      <c r="C160" s="3">
        <v>1600</v>
      </c>
      <c r="D160" s="3">
        <v>6.6</v>
      </c>
      <c r="E160" s="2">
        <v>64.081999999999994</v>
      </c>
    </row>
    <row r="161" spans="1:5" x14ac:dyDescent="0.3">
      <c r="A161" s="2" t="s">
        <v>23</v>
      </c>
      <c r="B161" s="3">
        <v>2010</v>
      </c>
      <c r="C161" s="3">
        <v>100</v>
      </c>
      <c r="D161" s="3">
        <v>6.7</v>
      </c>
      <c r="E161" s="2">
        <v>34.692</v>
      </c>
    </row>
    <row r="162" spans="1:5" x14ac:dyDescent="0.3">
      <c r="A162" s="2" t="s">
        <v>39</v>
      </c>
      <c r="B162" s="3">
        <v>133.6</v>
      </c>
      <c r="C162" s="3">
        <v>7.5</v>
      </c>
      <c r="D162" s="3">
        <v>7</v>
      </c>
      <c r="E162" s="2">
        <v>2.0859999999999999</v>
      </c>
    </row>
    <row r="163" spans="1:5" x14ac:dyDescent="0.3">
      <c r="A163" s="2" t="s">
        <v>31</v>
      </c>
      <c r="B163" s="3">
        <v>5.7</v>
      </c>
      <c r="C163" s="3">
        <v>1</v>
      </c>
      <c r="D163" s="3">
        <v>7.2</v>
      </c>
      <c r="E163" s="2">
        <v>9.8000000000000004E-2</v>
      </c>
    </row>
    <row r="164" spans="1:5" x14ac:dyDescent="0.3">
      <c r="A164" s="2" t="s">
        <v>34</v>
      </c>
      <c r="B164" s="3">
        <v>700</v>
      </c>
      <c r="C164" s="3">
        <v>13</v>
      </c>
      <c r="D164" s="3">
        <v>7.2</v>
      </c>
      <c r="E164" s="2">
        <v>15.340999999999999</v>
      </c>
    </row>
    <row r="165" spans="1:5" x14ac:dyDescent="0.3">
      <c r="A165" s="2" t="s">
        <v>11</v>
      </c>
      <c r="B165" s="3">
        <v>90.35</v>
      </c>
      <c r="C165" s="3">
        <v>5.5</v>
      </c>
      <c r="D165" s="3">
        <v>7.5</v>
      </c>
      <c r="E165" s="2">
        <v>1.4370000000000001</v>
      </c>
    </row>
    <row r="166" spans="1:5" x14ac:dyDescent="0.3">
      <c r="A166" s="2" t="s">
        <v>12</v>
      </c>
      <c r="B166" s="3">
        <v>70</v>
      </c>
      <c r="C166" s="3">
        <v>2</v>
      </c>
      <c r="D166" s="3">
        <v>8</v>
      </c>
      <c r="E166" s="2">
        <v>1.282</v>
      </c>
    </row>
    <row r="167" spans="1:5" x14ac:dyDescent="0.3">
      <c r="A167" s="2" t="s">
        <v>38</v>
      </c>
      <c r="B167" s="3">
        <v>63.56</v>
      </c>
      <c r="C167" s="3">
        <v>3.5</v>
      </c>
      <c r="D167" s="3">
        <v>8.4</v>
      </c>
      <c r="E167" s="2">
        <v>1.724</v>
      </c>
    </row>
    <row r="168" spans="1:5" x14ac:dyDescent="0.3">
      <c r="A168" s="2" t="s">
        <v>8</v>
      </c>
      <c r="B168" s="3">
        <v>510.71</v>
      </c>
      <c r="C168" s="3">
        <v>190</v>
      </c>
      <c r="D168" s="3">
        <v>9.1999999999999993</v>
      </c>
      <c r="E168" s="2">
        <v>3.613</v>
      </c>
    </row>
    <row r="169" spans="1:5" x14ac:dyDescent="0.3">
      <c r="A169" s="2" t="s">
        <v>14</v>
      </c>
      <c r="B169" s="3">
        <v>500</v>
      </c>
      <c r="C169" s="3">
        <v>9</v>
      </c>
      <c r="D169" s="3">
        <v>9.6</v>
      </c>
      <c r="E169" s="2">
        <v>4.0049999999999999</v>
      </c>
    </row>
    <row r="170" spans="1:5" x14ac:dyDescent="0.3">
      <c r="A170" s="2" t="s">
        <v>30</v>
      </c>
      <c r="B170" s="3">
        <v>12.78</v>
      </c>
      <c r="C170" s="3">
        <v>1.2</v>
      </c>
      <c r="D170" s="3">
        <v>12.7</v>
      </c>
      <c r="E170" s="2">
        <v>4.7699999999999999E-2</v>
      </c>
    </row>
    <row r="171" spans="1:5" x14ac:dyDescent="0.3">
      <c r="A171" s="2" t="s">
        <v>21</v>
      </c>
      <c r="B171" s="3">
        <v>195</v>
      </c>
      <c r="C171" s="3">
        <v>5.5</v>
      </c>
      <c r="D171" s="14">
        <v>14.5</v>
      </c>
      <c r="E171" s="5">
        <v>3.2570000000000001</v>
      </c>
    </row>
    <row r="172" spans="1:5" x14ac:dyDescent="0.3">
      <c r="A172" s="2" t="s">
        <v>45</v>
      </c>
      <c r="B172" s="3">
        <v>200</v>
      </c>
      <c r="C172" s="3">
        <v>2.5</v>
      </c>
      <c r="D172" s="14">
        <v>17.3</v>
      </c>
      <c r="E172" s="5">
        <v>41.183999999999997</v>
      </c>
    </row>
    <row r="173" spans="1:5" x14ac:dyDescent="0.3">
      <c r="A173" s="2" t="s">
        <v>44</v>
      </c>
      <c r="B173" s="3">
        <v>907.12</v>
      </c>
      <c r="C173" s="3">
        <v>15</v>
      </c>
      <c r="D173" s="14">
        <v>51</v>
      </c>
      <c r="E173" s="5">
        <v>10.78</v>
      </c>
    </row>
  </sheetData>
  <mergeCells count="3">
    <mergeCell ref="G69:J69"/>
    <mergeCell ref="G113:J113"/>
    <mergeCell ref="G157:J1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11CA-43B0-4B4E-B1CF-5D415FA3F0FA}">
  <dimension ref="A1:S48"/>
  <sheetViews>
    <sheetView workbookViewId="0">
      <selection activeCell="E14" sqref="E14"/>
    </sheetView>
  </sheetViews>
  <sheetFormatPr defaultRowHeight="14.4" x14ac:dyDescent="0.3"/>
  <cols>
    <col min="1" max="1" width="20.6640625" customWidth="1"/>
    <col min="2" max="2" width="14.44140625" customWidth="1"/>
    <col min="3" max="3" width="16.44140625" customWidth="1"/>
    <col min="4" max="4" width="16.5546875" customWidth="1"/>
    <col min="5" max="5" width="23.5546875" customWidth="1"/>
    <col min="6" max="6" width="19.21875" customWidth="1"/>
    <col min="7" max="7" width="15" customWidth="1"/>
    <col min="8" max="9" width="10.5546875" customWidth="1"/>
    <col min="10" max="10" width="10.88671875" customWidth="1"/>
    <col min="11" max="11" width="32.77734375" customWidth="1"/>
    <col min="12" max="12" width="23.88671875" customWidth="1"/>
    <col min="13" max="13" width="21.5546875" customWidth="1"/>
    <col min="14" max="14" width="33.44140625" customWidth="1"/>
    <col min="17" max="17" width="11.5546875" bestFit="1" customWidth="1"/>
    <col min="18" max="18" width="11.44140625" bestFit="1" customWidth="1"/>
    <col min="19" max="19" width="12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</v>
      </c>
      <c r="I1" s="1" t="s">
        <v>82</v>
      </c>
    </row>
    <row r="2" spans="1:14" x14ac:dyDescent="0.3">
      <c r="A2" s="2" t="s">
        <v>7</v>
      </c>
      <c r="B2" s="3">
        <v>22.98</v>
      </c>
      <c r="C2" s="3">
        <v>1.4</v>
      </c>
      <c r="D2" s="3">
        <v>6.3</v>
      </c>
      <c r="E2" s="2">
        <v>0.22900000000000001</v>
      </c>
      <c r="F2" s="4">
        <v>-0.41470638647248381</v>
      </c>
      <c r="G2" s="4">
        <f>E2-F2</f>
        <v>0.64370638647248379</v>
      </c>
      <c r="H2" s="4">
        <f>LN(G2^2)</f>
        <v>-0.88102515693645389</v>
      </c>
      <c r="I2" s="4">
        <f>LN(E2)</f>
        <v>-1.4740332754278973</v>
      </c>
      <c r="K2" s="1"/>
      <c r="L2" s="1" t="s">
        <v>64</v>
      </c>
      <c r="M2" s="1" t="s">
        <v>65</v>
      </c>
      <c r="N2" s="1"/>
    </row>
    <row r="3" spans="1:14" x14ac:dyDescent="0.3">
      <c r="A3" s="2" t="s">
        <v>8</v>
      </c>
      <c r="B3" s="3">
        <v>510.71</v>
      </c>
      <c r="C3" s="3">
        <v>190</v>
      </c>
      <c r="D3" s="3">
        <v>9.1999999999999993</v>
      </c>
      <c r="E3" s="2">
        <v>3.613</v>
      </c>
      <c r="F3" s="4">
        <v>8.2082525953704444</v>
      </c>
      <c r="G3" s="4">
        <f t="shared" ref="G3:G41" si="0">E3-F3</f>
        <v>-4.5952525953704448</v>
      </c>
      <c r="H3" s="4">
        <f t="shared" ref="H3:I41" si="1">LN(G3^2)</f>
        <v>3.0500474521715097</v>
      </c>
      <c r="I3" s="4">
        <f t="shared" ref="I3:I41" si="2">LN(E3)</f>
        <v>1.2845384521655032</v>
      </c>
      <c r="K3" s="1" t="s">
        <v>61</v>
      </c>
      <c r="L3" s="4" cm="1">
        <f t="array" ref="L3:M7">LINEST(H2:H41, B2:B41, TRUE, TRUE)</f>
        <v>1.8752342226070371E-3</v>
      </c>
      <c r="M3" s="4">
        <v>0.36743800899642198</v>
      </c>
      <c r="N3" s="1" t="s">
        <v>61</v>
      </c>
    </row>
    <row r="4" spans="1:14" x14ac:dyDescent="0.3">
      <c r="A4" s="2" t="s">
        <v>9</v>
      </c>
      <c r="B4" s="3">
        <v>72.790000000000006</v>
      </c>
      <c r="C4" s="3">
        <v>3</v>
      </c>
      <c r="D4" s="3">
        <v>5.0999999999999996</v>
      </c>
      <c r="E4" s="2">
        <v>1.105</v>
      </c>
      <c r="F4" s="4">
        <v>0.89565632656907501</v>
      </c>
      <c r="G4" s="4">
        <f t="shared" si="0"/>
        <v>0.20934367343092497</v>
      </c>
      <c r="H4" s="4">
        <f t="shared" si="1"/>
        <v>-3.1275560140625971</v>
      </c>
      <c r="I4" s="4">
        <f t="shared" si="2"/>
        <v>9.9845334969716121E-2</v>
      </c>
      <c r="K4" s="1" t="s">
        <v>62</v>
      </c>
      <c r="L4" s="4">
        <v>3.9140777440981739E-4</v>
      </c>
      <c r="M4" s="4">
        <v>0.44968335517933022</v>
      </c>
      <c r="N4" s="1" t="s">
        <v>62</v>
      </c>
    </row>
    <row r="5" spans="1:14" x14ac:dyDescent="0.3">
      <c r="A5" s="2" t="s">
        <v>10</v>
      </c>
      <c r="B5" s="3">
        <v>586.05999999999995</v>
      </c>
      <c r="C5" s="3">
        <v>220</v>
      </c>
      <c r="D5" s="3">
        <v>5.8</v>
      </c>
      <c r="E5" s="2">
        <v>6.89</v>
      </c>
      <c r="F5" s="4">
        <v>9.6631145764290967</v>
      </c>
      <c r="G5" s="4">
        <f t="shared" si="0"/>
        <v>-2.773114576429097</v>
      </c>
      <c r="H5" s="4">
        <f t="shared" si="1"/>
        <v>2.039942168724977</v>
      </c>
      <c r="I5" s="4">
        <f t="shared" si="2"/>
        <v>1.9300710850255671</v>
      </c>
      <c r="K5" s="1" t="s">
        <v>71</v>
      </c>
      <c r="L5" s="4">
        <v>0.37657569064478569</v>
      </c>
      <c r="M5" s="4">
        <v>2.3562471001323604</v>
      </c>
      <c r="N5" s="1" t="s">
        <v>72</v>
      </c>
    </row>
    <row r="6" spans="1:14" x14ac:dyDescent="0.3">
      <c r="A6" s="2" t="s">
        <v>11</v>
      </c>
      <c r="B6" s="3">
        <v>90.35</v>
      </c>
      <c r="C6" s="3">
        <v>5.5</v>
      </c>
      <c r="D6" s="3">
        <v>7.5</v>
      </c>
      <c r="E6" s="2">
        <v>1.4370000000000001</v>
      </c>
      <c r="F6" s="4">
        <v>1.2130657218138907</v>
      </c>
      <c r="G6" s="4">
        <f t="shared" si="0"/>
        <v>0.22393427818610934</v>
      </c>
      <c r="H6" s="4">
        <f t="shared" si="1"/>
        <v>-2.9928053422648948</v>
      </c>
      <c r="I6" s="4">
        <f t="shared" si="2"/>
        <v>0.36255760709688789</v>
      </c>
      <c r="K6" s="1" t="s">
        <v>70</v>
      </c>
      <c r="L6" s="4">
        <v>22.953670605661902</v>
      </c>
      <c r="M6" s="4">
        <v>38</v>
      </c>
      <c r="N6" s="1" t="s">
        <v>73</v>
      </c>
    </row>
    <row r="7" spans="1:14" x14ac:dyDescent="0.3">
      <c r="A7" s="2" t="s">
        <v>12</v>
      </c>
      <c r="B7" s="3">
        <v>70</v>
      </c>
      <c r="C7" s="3">
        <v>2</v>
      </c>
      <c r="D7" s="3">
        <v>8</v>
      </c>
      <c r="E7" s="2">
        <v>1.282</v>
      </c>
      <c r="F7" s="4">
        <v>0.7377783576141228</v>
      </c>
      <c r="G7" s="4">
        <f t="shared" si="0"/>
        <v>0.54422164238587722</v>
      </c>
      <c r="H7" s="4">
        <f t="shared" si="1"/>
        <v>-1.2167973684944324</v>
      </c>
      <c r="I7" s="4">
        <f t="shared" si="2"/>
        <v>0.24842135849847832</v>
      </c>
      <c r="K7" s="1" t="s">
        <v>69</v>
      </c>
      <c r="L7" s="4">
        <v>127.43649294547663</v>
      </c>
      <c r="M7" s="4">
        <v>210.97221508152199</v>
      </c>
      <c r="N7" s="1" t="s">
        <v>63</v>
      </c>
    </row>
    <row r="8" spans="1:14" x14ac:dyDescent="0.3">
      <c r="A8" s="2" t="s">
        <v>13</v>
      </c>
      <c r="B8" s="3">
        <v>30.69</v>
      </c>
      <c r="C8" s="3">
        <v>8</v>
      </c>
      <c r="D8" s="3">
        <v>6</v>
      </c>
      <c r="E8" s="2">
        <v>0.52400000000000002</v>
      </c>
      <c r="F8" s="4">
        <v>-0.34253793336688509</v>
      </c>
      <c r="G8" s="4">
        <f t="shared" si="0"/>
        <v>0.86653793336688512</v>
      </c>
      <c r="H8" s="4">
        <f t="shared" si="1"/>
        <v>-0.28649878619284447</v>
      </c>
      <c r="I8" s="4">
        <f t="shared" si="2"/>
        <v>-0.64626359466109484</v>
      </c>
    </row>
    <row r="9" spans="1:14" x14ac:dyDescent="0.3">
      <c r="A9" s="2" t="s">
        <v>14</v>
      </c>
      <c r="B9" s="3">
        <v>500</v>
      </c>
      <c r="C9" s="3">
        <v>9</v>
      </c>
      <c r="D9" s="3">
        <v>9.6</v>
      </c>
      <c r="E9" s="2">
        <v>4.0049999999999999</v>
      </c>
      <c r="F9" s="4">
        <v>11.756252396347145</v>
      </c>
      <c r="G9" s="4">
        <f t="shared" si="0"/>
        <v>-7.7512523963471454</v>
      </c>
      <c r="H9" s="4">
        <f t="shared" si="1"/>
        <v>4.0957088596762441</v>
      </c>
      <c r="I9" s="4">
        <f t="shared" si="2"/>
        <v>1.3875435805203225</v>
      </c>
      <c r="K9" s="1"/>
      <c r="L9" s="1" t="s">
        <v>64</v>
      </c>
      <c r="M9" s="1" t="s">
        <v>65</v>
      </c>
      <c r="N9" s="1"/>
    </row>
    <row r="10" spans="1:14" x14ac:dyDescent="0.3">
      <c r="A10" s="2" t="s">
        <v>15</v>
      </c>
      <c r="B10" s="3">
        <v>408</v>
      </c>
      <c r="C10" s="3">
        <v>40</v>
      </c>
      <c r="D10" s="3">
        <v>5</v>
      </c>
      <c r="E10" s="2">
        <v>5.4749999999999996</v>
      </c>
      <c r="F10" s="4">
        <v>8.8649738067511006</v>
      </c>
      <c r="G10" s="4">
        <f t="shared" si="0"/>
        <v>-3.3899738067511009</v>
      </c>
      <c r="H10" s="4">
        <f t="shared" si="1"/>
        <v>2.4416443894808286</v>
      </c>
      <c r="I10" s="4">
        <f t="shared" si="2"/>
        <v>1.7001922757025645</v>
      </c>
      <c r="K10" s="1" t="s">
        <v>61</v>
      </c>
      <c r="L10" s="4" cm="1">
        <f t="array" ref="L10:M14">LINEST(H2:H41, C2:C41, TRUE, TRUE)</f>
        <v>2.6685303239481865E-3</v>
      </c>
      <c r="M10" s="4">
        <v>1.1460560710201713</v>
      </c>
      <c r="N10" s="1" t="s">
        <v>61</v>
      </c>
    </row>
    <row r="11" spans="1:14" x14ac:dyDescent="0.3">
      <c r="A11" s="2" t="s">
        <v>16</v>
      </c>
      <c r="B11" s="3">
        <v>38.869999999999997</v>
      </c>
      <c r="C11" s="3">
        <v>2</v>
      </c>
      <c r="D11" s="3">
        <v>5.5</v>
      </c>
      <c r="E11" s="2">
        <v>0.81799999999999995</v>
      </c>
      <c r="F11" s="4">
        <v>1.670135350395402E-2</v>
      </c>
      <c r="G11" s="4">
        <f t="shared" si="0"/>
        <v>0.80129864649604587</v>
      </c>
      <c r="H11" s="4">
        <f t="shared" si="1"/>
        <v>-0.44304311866927382</v>
      </c>
      <c r="I11" s="4">
        <f t="shared" si="2"/>
        <v>-0.20089294237939007</v>
      </c>
      <c r="K11" s="1" t="s">
        <v>62</v>
      </c>
      <c r="L11" s="4">
        <v>1.1182882893269199E-3</v>
      </c>
      <c r="M11" s="4">
        <v>0.4751598647612621</v>
      </c>
      <c r="N11" s="1" t="s">
        <v>62</v>
      </c>
    </row>
    <row r="12" spans="1:14" x14ac:dyDescent="0.3">
      <c r="A12" s="2" t="s">
        <v>17</v>
      </c>
      <c r="B12" s="3">
        <v>335</v>
      </c>
      <c r="C12" s="3">
        <v>15</v>
      </c>
      <c r="D12" s="3">
        <v>4.8</v>
      </c>
      <c r="E12" s="2">
        <v>4.4459999999999997</v>
      </c>
      <c r="F12" s="4">
        <v>7.4972425269062484</v>
      </c>
      <c r="G12" s="4">
        <f t="shared" si="0"/>
        <v>-3.0512425269062486</v>
      </c>
      <c r="H12" s="4">
        <f t="shared" si="1"/>
        <v>2.2310977870622555</v>
      </c>
      <c r="I12" s="4">
        <f t="shared" si="2"/>
        <v>1.4920048155420047</v>
      </c>
      <c r="K12" s="1" t="s">
        <v>71</v>
      </c>
      <c r="L12" s="4">
        <v>0.13032040329530495</v>
      </c>
      <c r="M12" s="4">
        <v>2.7829705291774918</v>
      </c>
      <c r="N12" s="1" t="s">
        <v>72</v>
      </c>
    </row>
    <row r="13" spans="1:14" x14ac:dyDescent="0.3">
      <c r="A13" s="2" t="s">
        <v>18</v>
      </c>
      <c r="B13" s="3">
        <v>3140</v>
      </c>
      <c r="C13" s="3">
        <v>1200</v>
      </c>
      <c r="D13" s="3">
        <v>5.6</v>
      </c>
      <c r="E13" s="2">
        <v>53.639000000000003</v>
      </c>
      <c r="F13" s="4">
        <v>55.540944934248763</v>
      </c>
      <c r="G13" s="4">
        <f t="shared" si="0"/>
        <v>-1.9019449342487604</v>
      </c>
      <c r="H13" s="4">
        <f t="shared" si="1"/>
        <v>1.2857540244100429</v>
      </c>
      <c r="I13" s="4">
        <f t="shared" si="2"/>
        <v>3.982276415435821</v>
      </c>
      <c r="K13" s="1" t="s">
        <v>70</v>
      </c>
      <c r="L13" s="4">
        <v>5.6942526235936626</v>
      </c>
      <c r="M13" s="4">
        <v>38</v>
      </c>
      <c r="N13" s="1" t="s">
        <v>73</v>
      </c>
    </row>
    <row r="14" spans="1:14" x14ac:dyDescent="0.3">
      <c r="A14" s="2" t="s">
        <v>19</v>
      </c>
      <c r="B14" s="3">
        <v>4070</v>
      </c>
      <c r="C14" s="3">
        <v>1500</v>
      </c>
      <c r="D14" s="3">
        <v>6.3</v>
      </c>
      <c r="E14" s="2">
        <v>56.152999999999999</v>
      </c>
      <c r="F14" s="4">
        <v>73.425755323665243</v>
      </c>
      <c r="G14" s="4">
        <f t="shared" si="0"/>
        <v>-17.272755323665244</v>
      </c>
      <c r="H14" s="4">
        <f t="shared" si="1"/>
        <v>5.6982608467249376</v>
      </c>
      <c r="I14" s="4">
        <f t="shared" si="2"/>
        <v>4.0280801080742181</v>
      </c>
      <c r="K14" s="1" t="s">
        <v>69</v>
      </c>
      <c r="L14" s="4">
        <v>44.101559308721562</v>
      </c>
      <c r="M14" s="4">
        <v>294.30714871827706</v>
      </c>
      <c r="N14" s="1" t="s">
        <v>63</v>
      </c>
    </row>
    <row r="15" spans="1:14" x14ac:dyDescent="0.3">
      <c r="A15" s="2" t="s">
        <v>20</v>
      </c>
      <c r="B15" s="3">
        <v>298</v>
      </c>
      <c r="C15" s="3">
        <v>6.5</v>
      </c>
      <c r="D15" s="3">
        <v>5.9</v>
      </c>
      <c r="E15" s="2">
        <v>8.7449999999999992</v>
      </c>
      <c r="F15" s="4">
        <v>6.6714384778458982</v>
      </c>
      <c r="G15" s="4">
        <f t="shared" si="0"/>
        <v>2.0735615221541011</v>
      </c>
      <c r="H15" s="4">
        <f t="shared" si="1"/>
        <v>1.4585353418874183</v>
      </c>
      <c r="I15" s="4">
        <f t="shared" si="2"/>
        <v>2.1684821084705654</v>
      </c>
    </row>
    <row r="16" spans="1:14" x14ac:dyDescent="0.3">
      <c r="A16" s="2" t="s">
        <v>21</v>
      </c>
      <c r="B16" s="3">
        <v>195</v>
      </c>
      <c r="C16" s="3">
        <v>5.5</v>
      </c>
      <c r="D16" s="3">
        <v>14.5</v>
      </c>
      <c r="E16" s="2">
        <v>3.2570000000000001</v>
      </c>
      <c r="F16" s="4">
        <v>3.6885757678555375</v>
      </c>
      <c r="G16" s="4">
        <f t="shared" si="0"/>
        <v>-0.43157576785553742</v>
      </c>
      <c r="H16" s="4">
        <f t="shared" si="1"/>
        <v>-1.6806243841747388</v>
      </c>
      <c r="I16" s="4">
        <f t="shared" si="2"/>
        <v>1.1808065262940965</v>
      </c>
      <c r="K16" s="1"/>
      <c r="L16" s="1" t="s">
        <v>64</v>
      </c>
      <c r="M16" s="1" t="s">
        <v>65</v>
      </c>
      <c r="N16" s="1"/>
    </row>
    <row r="17" spans="1:18" x14ac:dyDescent="0.3">
      <c r="A17" s="2" t="s">
        <v>22</v>
      </c>
      <c r="B17" s="3">
        <v>600</v>
      </c>
      <c r="C17" s="3">
        <v>200</v>
      </c>
      <c r="D17" s="3">
        <v>6</v>
      </c>
      <c r="E17" s="2">
        <v>1.1639999999999999</v>
      </c>
      <c r="F17" s="4">
        <v>10.444265879996689</v>
      </c>
      <c r="G17" s="4">
        <f t="shared" si="0"/>
        <v>-9.2802658799966888</v>
      </c>
      <c r="H17" s="4">
        <f t="shared" si="1"/>
        <v>4.4557803944987864</v>
      </c>
      <c r="I17" s="4">
        <f t="shared" si="2"/>
        <v>0.15186234930924603</v>
      </c>
      <c r="K17" s="1" t="s">
        <v>61</v>
      </c>
      <c r="L17" s="4" cm="1">
        <f t="array" ref="L17:M21">LINEST(H2:H41, D2:D41, TRUE, TRUE)</f>
        <v>6.5360037402986376E-2</v>
      </c>
      <c r="M17" s="4">
        <v>1.0693687483883982</v>
      </c>
      <c r="N17" s="1" t="s">
        <v>61</v>
      </c>
    </row>
    <row r="18" spans="1:18" x14ac:dyDescent="0.3">
      <c r="A18" s="2" t="s">
        <v>23</v>
      </c>
      <c r="B18" s="3">
        <v>2010</v>
      </c>
      <c r="C18" s="3">
        <v>100</v>
      </c>
      <c r="D18" s="3">
        <v>6.7</v>
      </c>
      <c r="E18" s="2">
        <v>34.692</v>
      </c>
      <c r="F18" s="4">
        <v>49.351264586739504</v>
      </c>
      <c r="G18" s="4">
        <f t="shared" si="0"/>
        <v>-14.659264586739503</v>
      </c>
      <c r="H18" s="4">
        <f t="shared" si="1"/>
        <v>5.3701450611698114</v>
      </c>
      <c r="I18" s="4">
        <f t="shared" si="2"/>
        <v>3.5465091128222093</v>
      </c>
      <c r="K18" s="1" t="s">
        <v>62</v>
      </c>
      <c r="L18" s="4">
        <v>6.2182968139971116E-2</v>
      </c>
      <c r="M18" s="4">
        <v>0.66842930744322993</v>
      </c>
      <c r="N18" s="1" t="s">
        <v>62</v>
      </c>
    </row>
    <row r="19" spans="1:18" x14ac:dyDescent="0.3">
      <c r="A19" s="2" t="s">
        <v>24</v>
      </c>
      <c r="B19" s="3">
        <v>9.77</v>
      </c>
      <c r="C19" s="3">
        <v>0.5</v>
      </c>
      <c r="D19" s="3">
        <v>2.9</v>
      </c>
      <c r="E19" s="2">
        <v>0.108</v>
      </c>
      <c r="F19" s="4">
        <v>-0.61587353843039383</v>
      </c>
      <c r="G19" s="4">
        <f t="shared" si="0"/>
        <v>0.72387353843039381</v>
      </c>
      <c r="H19" s="4">
        <f t="shared" si="1"/>
        <v>-0.64627714505874301</v>
      </c>
      <c r="I19" s="4">
        <f t="shared" si="2"/>
        <v>-2.2256240518579173</v>
      </c>
      <c r="K19" s="1" t="s">
        <v>71</v>
      </c>
      <c r="L19" s="4">
        <v>2.8252161145487471E-2</v>
      </c>
      <c r="M19" s="4">
        <v>2.9417499745040039</v>
      </c>
      <c r="N19" s="1" t="s">
        <v>72</v>
      </c>
    </row>
    <row r="20" spans="1:18" x14ac:dyDescent="0.3">
      <c r="A20" s="2" t="s">
        <v>25</v>
      </c>
      <c r="B20" s="3">
        <v>39.619999999999997</v>
      </c>
      <c r="C20" s="3">
        <v>2.5</v>
      </c>
      <c r="D20" s="3">
        <v>6</v>
      </c>
      <c r="E20" s="2">
        <v>0.85599999999999998</v>
      </c>
      <c r="F20" s="4">
        <v>7.3447913882252469E-3</v>
      </c>
      <c r="G20" s="4">
        <f t="shared" si="0"/>
        <v>0.84865520861177468</v>
      </c>
      <c r="H20" s="4">
        <f t="shared" si="1"/>
        <v>-0.32820457973407335</v>
      </c>
      <c r="I20" s="4">
        <f t="shared" si="2"/>
        <v>-0.15548490284039498</v>
      </c>
      <c r="K20" s="1" t="s">
        <v>70</v>
      </c>
      <c r="L20" s="4">
        <v>1.1047949690261751</v>
      </c>
      <c r="M20" s="4">
        <v>38</v>
      </c>
      <c r="N20" s="1" t="s">
        <v>73</v>
      </c>
    </row>
    <row r="21" spans="1:18" x14ac:dyDescent="0.3">
      <c r="A21" s="2" t="s">
        <v>26</v>
      </c>
      <c r="B21" s="3">
        <v>66.150000000000006</v>
      </c>
      <c r="C21" s="3">
        <v>4.5</v>
      </c>
      <c r="D21" s="3">
        <v>6.5</v>
      </c>
      <c r="E21" s="2">
        <v>1.734</v>
      </c>
      <c r="F21" s="4">
        <v>0.6391662608970563</v>
      </c>
      <c r="G21" s="4">
        <f t="shared" si="0"/>
        <v>1.0948337391029437</v>
      </c>
      <c r="H21" s="4">
        <f t="shared" si="1"/>
        <v>0.1812050306089554</v>
      </c>
      <c r="I21" s="4">
        <f t="shared" si="2"/>
        <v>0.55043087835835014</v>
      </c>
      <c r="K21" s="1" t="s">
        <v>69</v>
      </c>
      <c r="L21" s="4">
        <v>9.5607773522149841</v>
      </c>
      <c r="M21" s="4">
        <v>328.84793067478364</v>
      </c>
      <c r="N21" s="1" t="s">
        <v>63</v>
      </c>
    </row>
    <row r="22" spans="1:18" x14ac:dyDescent="0.3">
      <c r="A22" s="2" t="s">
        <v>27</v>
      </c>
      <c r="B22" s="3">
        <v>82.5</v>
      </c>
      <c r="C22" s="3">
        <v>80</v>
      </c>
      <c r="D22" s="3">
        <v>5.4</v>
      </c>
      <c r="E22" s="2">
        <v>0.51</v>
      </c>
      <c r="F22" s="4">
        <v>-0.49639592647182873</v>
      </c>
      <c r="G22" s="4">
        <f t="shared" si="0"/>
        <v>1.0063959264718287</v>
      </c>
      <c r="H22" s="4">
        <f t="shared" si="1"/>
        <v>1.2751118664931569E-2</v>
      </c>
      <c r="I22" s="4">
        <f t="shared" si="2"/>
        <v>-0.67334455326376563</v>
      </c>
    </row>
    <row r="23" spans="1:18" x14ac:dyDescent="0.3">
      <c r="A23" s="2" t="s">
        <v>28</v>
      </c>
      <c r="B23" s="3">
        <v>15.43</v>
      </c>
      <c r="C23" s="3">
        <v>1</v>
      </c>
      <c r="D23" s="3">
        <v>3.5</v>
      </c>
      <c r="E23" s="2">
        <v>0.22</v>
      </c>
      <c r="F23" s="4">
        <v>-0.50071272073187167</v>
      </c>
      <c r="G23" s="4">
        <f t="shared" si="0"/>
        <v>0.72071272073187165</v>
      </c>
      <c r="H23" s="4">
        <f t="shared" si="1"/>
        <v>-0.65502933336917191</v>
      </c>
      <c r="I23" s="4">
        <f t="shared" si="2"/>
        <v>-1.5141277326297755</v>
      </c>
      <c r="K23" s="1" t="s">
        <v>78</v>
      </c>
      <c r="L23" s="12">
        <f>L3/L4</f>
        <v>4.79099891522237</v>
      </c>
    </row>
    <row r="24" spans="1:18" x14ac:dyDescent="0.3">
      <c r="A24" s="2" t="s">
        <v>29</v>
      </c>
      <c r="B24" s="3">
        <v>17.8</v>
      </c>
      <c r="C24" s="3">
        <v>1.5</v>
      </c>
      <c r="D24" s="3">
        <v>5.2</v>
      </c>
      <c r="E24" s="2">
        <v>7.8299999999999995E-2</v>
      </c>
      <c r="F24" s="4">
        <v>-0.51175064265355696</v>
      </c>
      <c r="G24" s="4">
        <f t="shared" si="0"/>
        <v>0.590050642653557</v>
      </c>
      <c r="H24" s="4">
        <f t="shared" si="1"/>
        <v>-1.0550938215199128</v>
      </c>
      <c r="I24" s="4">
        <f t="shared" si="2"/>
        <v>-2.5472076759853799</v>
      </c>
      <c r="K24" s="1" t="s">
        <v>79</v>
      </c>
      <c r="L24" s="12">
        <f>L10/L11</f>
        <v>2.3862633181595174</v>
      </c>
    </row>
    <row r="25" spans="1:18" x14ac:dyDescent="0.3">
      <c r="A25" s="2" t="s">
        <v>30</v>
      </c>
      <c r="B25" s="3">
        <v>12.78</v>
      </c>
      <c r="C25" s="3">
        <v>1.2</v>
      </c>
      <c r="D25" s="3">
        <v>12.7</v>
      </c>
      <c r="E25" s="2">
        <v>4.7699999999999999E-2</v>
      </c>
      <c r="F25" s="4">
        <v>-0.91127039151222999</v>
      </c>
      <c r="G25" s="4">
        <f t="shared" si="0"/>
        <v>0.95897039151222996</v>
      </c>
      <c r="H25" s="4">
        <f t="shared" si="1"/>
        <v>-8.3790157821695133E-2</v>
      </c>
      <c r="I25" s="4">
        <f t="shared" si="2"/>
        <v>-3.0428238810878416</v>
      </c>
      <c r="K25" s="1" t="s">
        <v>80</v>
      </c>
      <c r="L25" s="12">
        <f>L17/L18</f>
        <v>1.0510922742681537</v>
      </c>
    </row>
    <row r="26" spans="1:18" x14ac:dyDescent="0.3">
      <c r="A26" s="2" t="s">
        <v>31</v>
      </c>
      <c r="B26" s="3">
        <v>5.7</v>
      </c>
      <c r="C26" s="3">
        <v>1</v>
      </c>
      <c r="D26" s="3">
        <v>7.2</v>
      </c>
      <c r="E26" s="2">
        <v>9.8000000000000004E-2</v>
      </c>
      <c r="F26" s="4">
        <v>-0.89031190537477245</v>
      </c>
      <c r="G26" s="4">
        <f t="shared" si="0"/>
        <v>0.98831190537477243</v>
      </c>
      <c r="H26" s="4">
        <f t="shared" si="1"/>
        <v>-2.3513874711755214E-2</v>
      </c>
      <c r="I26" s="4">
        <f t="shared" si="2"/>
        <v>-2.322787800311565</v>
      </c>
    </row>
    <row r="27" spans="1:18" x14ac:dyDescent="0.3">
      <c r="A27" s="2" t="s">
        <v>32</v>
      </c>
      <c r="B27" s="3">
        <v>1060</v>
      </c>
      <c r="C27" s="3">
        <v>900</v>
      </c>
      <c r="D27" s="3">
        <v>4.8</v>
      </c>
      <c r="E27" s="2">
        <v>13.632</v>
      </c>
      <c r="F27" s="4">
        <v>7.6375755294472034</v>
      </c>
      <c r="G27" s="4">
        <f t="shared" si="0"/>
        <v>5.9944244705527963</v>
      </c>
      <c r="H27" s="4">
        <f t="shared" si="1"/>
        <v>3.5816595645903684</v>
      </c>
      <c r="I27" s="4">
        <f t="shared" si="2"/>
        <v>2.6124199700869597</v>
      </c>
    </row>
    <row r="28" spans="1:18" x14ac:dyDescent="0.3">
      <c r="A28" s="2" t="s">
        <v>33</v>
      </c>
      <c r="B28" s="3">
        <v>513</v>
      </c>
      <c r="C28" s="3">
        <v>20</v>
      </c>
      <c r="D28" s="3">
        <v>4.3</v>
      </c>
      <c r="E28" s="2">
        <v>8.6980000000000004</v>
      </c>
      <c r="F28" s="4">
        <v>12.056343235660325</v>
      </c>
      <c r="G28" s="4">
        <f t="shared" si="0"/>
        <v>-3.3583432356603247</v>
      </c>
      <c r="H28" s="4">
        <f t="shared" si="1"/>
        <v>2.4228955354880188</v>
      </c>
      <c r="I28" s="4">
        <f t="shared" si="2"/>
        <v>2.1630931141754468</v>
      </c>
      <c r="K28" s="1" t="s">
        <v>58</v>
      </c>
      <c r="L28" s="1" t="s">
        <v>0</v>
      </c>
    </row>
    <row r="29" spans="1:18" x14ac:dyDescent="0.3">
      <c r="A29" s="2" t="s">
        <v>34</v>
      </c>
      <c r="B29" s="3">
        <v>700</v>
      </c>
      <c r="C29" s="3">
        <v>13</v>
      </c>
      <c r="D29" s="3">
        <v>7.2</v>
      </c>
      <c r="E29" s="2">
        <v>15.340999999999999</v>
      </c>
      <c r="F29" s="4">
        <v>16.980543991122833</v>
      </c>
      <c r="G29" s="4">
        <f t="shared" si="0"/>
        <v>-1.6395439911228333</v>
      </c>
      <c r="H29" s="4">
        <f t="shared" si="1"/>
        <v>0.98883629795695638</v>
      </c>
      <c r="I29" s="4">
        <f t="shared" si="2"/>
        <v>2.7305289828626362</v>
      </c>
      <c r="K29" s="2">
        <v>0.9</v>
      </c>
      <c r="L29" s="4">
        <f>TINV(1-K29, 45-1-1)</f>
        <v>1.6810707032025196</v>
      </c>
      <c r="M29" s="15" t="s">
        <v>59</v>
      </c>
      <c r="N29" s="12">
        <f>L25</f>
        <v>1.0510922742681537</v>
      </c>
      <c r="O29" s="15" t="s">
        <v>74</v>
      </c>
      <c r="P29" s="12">
        <f>L24</f>
        <v>2.3862633181595174</v>
      </c>
      <c r="Q29" s="15" t="s">
        <v>74</v>
      </c>
      <c r="R29" s="12">
        <f>L23</f>
        <v>4.79099891522237</v>
      </c>
    </row>
    <row r="30" spans="1:18" x14ac:dyDescent="0.3">
      <c r="A30" s="2" t="s">
        <v>35</v>
      </c>
      <c r="B30" s="3">
        <v>305</v>
      </c>
      <c r="C30" s="3">
        <v>10.5</v>
      </c>
      <c r="D30" s="3">
        <v>4.7</v>
      </c>
      <c r="E30" s="2">
        <v>3.5670000000000002</v>
      </c>
      <c r="F30" s="4">
        <v>6.8132442493107535</v>
      </c>
      <c r="G30" s="4">
        <f t="shared" si="0"/>
        <v>-3.2462442493107533</v>
      </c>
      <c r="H30" s="4">
        <f t="shared" si="1"/>
        <v>2.3549974250127672</v>
      </c>
      <c r="I30" s="4">
        <f t="shared" si="2"/>
        <v>1.2717249063767546</v>
      </c>
      <c r="K30" s="2">
        <v>0.95</v>
      </c>
      <c r="L30" s="4">
        <f>TINV(1-K30, 45-1-1)</f>
        <v>2.0166921992278248</v>
      </c>
      <c r="M30" s="15" t="s">
        <v>59</v>
      </c>
      <c r="N30" s="12">
        <f>L25</f>
        <v>1.0510922742681537</v>
      </c>
      <c r="O30" s="15" t="s">
        <v>74</v>
      </c>
      <c r="P30" s="12">
        <f>L24</f>
        <v>2.3862633181595174</v>
      </c>
      <c r="Q30" s="15" t="s">
        <v>74</v>
      </c>
      <c r="R30" s="12">
        <f>L23</f>
        <v>4.79099891522237</v>
      </c>
    </row>
    <row r="31" spans="1:18" x14ac:dyDescent="0.3">
      <c r="A31" s="2" t="s">
        <v>36</v>
      </c>
      <c r="B31" s="3">
        <v>300.69</v>
      </c>
      <c r="C31" s="3">
        <v>7</v>
      </c>
      <c r="D31" s="3">
        <v>6.2</v>
      </c>
      <c r="E31" s="2">
        <v>5.1879999999999997</v>
      </c>
      <c r="F31" s="4">
        <v>6.7200570240022799</v>
      </c>
      <c r="G31" s="4">
        <f t="shared" si="0"/>
        <v>-1.5320570240022802</v>
      </c>
      <c r="H31" s="4">
        <f t="shared" si="1"/>
        <v>0.85322258511856774</v>
      </c>
      <c r="I31" s="4">
        <f t="shared" si="2"/>
        <v>1.6463482664541973</v>
      </c>
      <c r="K31" s="2">
        <v>0.99</v>
      </c>
      <c r="L31" s="4">
        <f>TINV(1-K31, 45-1-1)</f>
        <v>2.695102079157675</v>
      </c>
      <c r="M31" s="15" t="s">
        <v>59</v>
      </c>
      <c r="N31" s="12">
        <f>L25</f>
        <v>1.0510922742681537</v>
      </c>
      <c r="O31" s="15" t="s">
        <v>59</v>
      </c>
      <c r="P31" s="12">
        <f>L24</f>
        <v>2.3862633181595174</v>
      </c>
      <c r="Q31" s="15" t="s">
        <v>74</v>
      </c>
      <c r="R31" s="12">
        <f>L23</f>
        <v>4.79099891522237</v>
      </c>
    </row>
    <row r="32" spans="1:18" x14ac:dyDescent="0.3">
      <c r="A32" s="2" t="s">
        <v>37</v>
      </c>
      <c r="B32" s="3">
        <v>2240</v>
      </c>
      <c r="C32" s="3">
        <v>10</v>
      </c>
      <c r="D32" s="3">
        <v>5.5</v>
      </c>
      <c r="E32" s="2">
        <v>102.367</v>
      </c>
      <c r="F32" s="4">
        <v>57.310196810280104</v>
      </c>
      <c r="G32" s="4">
        <f t="shared" si="0"/>
        <v>45.056803189719901</v>
      </c>
      <c r="H32" s="4">
        <f t="shared" si="1"/>
        <v>7.6158479737061402</v>
      </c>
      <c r="I32" s="4">
        <f t="shared" si="2"/>
        <v>4.6285643950416819</v>
      </c>
    </row>
    <row r="33" spans="1:19" x14ac:dyDescent="0.3">
      <c r="A33" s="2" t="s">
        <v>38</v>
      </c>
      <c r="B33" s="3">
        <v>63.56</v>
      </c>
      <c r="C33" s="3">
        <v>3.5</v>
      </c>
      <c r="D33" s="3">
        <v>8.4</v>
      </c>
      <c r="E33" s="2">
        <v>1.724</v>
      </c>
      <c r="F33" s="4">
        <v>0.52315416110403623</v>
      </c>
      <c r="G33" s="4">
        <f t="shared" si="0"/>
        <v>1.2008458388959637</v>
      </c>
      <c r="H33" s="4">
        <f t="shared" si="1"/>
        <v>0.3660523484788063</v>
      </c>
      <c r="I33" s="4">
        <f t="shared" si="2"/>
        <v>0.54464717224150139</v>
      </c>
    </row>
    <row r="34" spans="1:19" x14ac:dyDescent="0.3">
      <c r="A34" s="2" t="s">
        <v>39</v>
      </c>
      <c r="B34" s="3">
        <v>133.6</v>
      </c>
      <c r="C34" s="3">
        <v>7.5</v>
      </c>
      <c r="D34" s="3">
        <v>7</v>
      </c>
      <c r="E34" s="2">
        <v>2.0859999999999999</v>
      </c>
      <c r="F34" s="4">
        <v>2.3180288272974203</v>
      </c>
      <c r="G34" s="4">
        <f t="shared" si="0"/>
        <v>-0.23202882729742047</v>
      </c>
      <c r="H34" s="4">
        <f t="shared" si="1"/>
        <v>-2.9217873188851682</v>
      </c>
      <c r="I34" s="4">
        <f t="shared" si="2"/>
        <v>0.73524835657858068</v>
      </c>
    </row>
    <row r="35" spans="1:19" x14ac:dyDescent="0.3">
      <c r="A35" s="2" t="s">
        <v>40</v>
      </c>
      <c r="B35" s="3">
        <v>64.5</v>
      </c>
      <c r="C35" s="3">
        <v>4.8</v>
      </c>
      <c r="D35" s="3">
        <v>6.2</v>
      </c>
      <c r="E35" s="2">
        <v>0.77500000000000002</v>
      </c>
      <c r="F35" s="4">
        <v>0.60071590067415237</v>
      </c>
      <c r="G35" s="4">
        <f t="shared" si="0"/>
        <v>0.17428409932584765</v>
      </c>
      <c r="H35" s="4">
        <f t="shared" si="1"/>
        <v>-3.494137113032497</v>
      </c>
      <c r="I35" s="4">
        <f t="shared" si="2"/>
        <v>-0.25489224962879004</v>
      </c>
    </row>
    <row r="36" spans="1:19" x14ac:dyDescent="0.3">
      <c r="A36" s="2" t="s">
        <v>41</v>
      </c>
      <c r="B36" s="3">
        <v>1480</v>
      </c>
      <c r="C36" s="3">
        <v>70</v>
      </c>
      <c r="D36" s="3">
        <v>3.4</v>
      </c>
      <c r="E36" s="2">
        <v>20.306999999999999</v>
      </c>
      <c r="F36" s="4">
        <v>36.272700726344659</v>
      </c>
      <c r="G36" s="4">
        <f t="shared" si="0"/>
        <v>-15.965700726344661</v>
      </c>
      <c r="H36" s="4">
        <f t="shared" si="1"/>
        <v>5.5408854332250881</v>
      </c>
      <c r="I36" s="4">
        <f t="shared" si="2"/>
        <v>3.0109656541945804</v>
      </c>
    </row>
    <row r="37" spans="1:19" x14ac:dyDescent="0.3">
      <c r="A37" s="2" t="s">
        <v>42</v>
      </c>
      <c r="B37" s="3">
        <v>646</v>
      </c>
      <c r="C37" s="3">
        <v>50</v>
      </c>
      <c r="D37" s="3">
        <v>6.5</v>
      </c>
      <c r="E37" s="2">
        <v>7.7220000000000004</v>
      </c>
      <c r="F37" s="4">
        <v>14.811022500476698</v>
      </c>
      <c r="G37" s="4">
        <f t="shared" si="0"/>
        <v>-7.0890225004766974</v>
      </c>
      <c r="H37" s="4">
        <f t="shared" si="1"/>
        <v>3.9170949217330624</v>
      </c>
      <c r="I37" s="4">
        <f t="shared" si="2"/>
        <v>2.0440733978420447</v>
      </c>
    </row>
    <row r="38" spans="1:19" x14ac:dyDescent="0.3">
      <c r="A38" s="2" t="s">
        <v>43</v>
      </c>
      <c r="B38" s="3">
        <v>824</v>
      </c>
      <c r="C38" s="3">
        <v>100</v>
      </c>
      <c r="D38" s="3">
        <v>2.5</v>
      </c>
      <c r="E38" s="2">
        <v>5.6520000000000001</v>
      </c>
      <c r="F38" s="4">
        <v>18.543122358039032</v>
      </c>
      <c r="G38" s="4">
        <f t="shared" si="0"/>
        <v>-12.891122358039031</v>
      </c>
      <c r="H38" s="4">
        <f t="shared" si="1"/>
        <v>5.1130777703147432</v>
      </c>
      <c r="I38" s="4">
        <f t="shared" si="2"/>
        <v>1.732009464822281</v>
      </c>
    </row>
    <row r="39" spans="1:19" x14ac:dyDescent="0.3">
      <c r="A39" s="2" t="s">
        <v>44</v>
      </c>
      <c r="B39" s="3">
        <v>907.12</v>
      </c>
      <c r="C39" s="3">
        <v>15</v>
      </c>
      <c r="D39" s="3">
        <v>51</v>
      </c>
      <c r="E39" s="2">
        <v>10.78</v>
      </c>
      <c r="F39" s="4">
        <v>20.740187058929436</v>
      </c>
      <c r="G39" s="4">
        <f t="shared" si="0"/>
        <v>-9.9601870589294368</v>
      </c>
      <c r="H39" s="4">
        <f t="shared" si="1"/>
        <v>4.5971917048743149</v>
      </c>
      <c r="I39" s="4">
        <f t="shared" si="2"/>
        <v>2.3776925654808512</v>
      </c>
    </row>
    <row r="40" spans="1:19" x14ac:dyDescent="0.3">
      <c r="A40" s="2" t="s">
        <v>45</v>
      </c>
      <c r="B40" s="3">
        <v>200</v>
      </c>
      <c r="C40" s="3">
        <v>2.5</v>
      </c>
      <c r="D40" s="3">
        <v>17.3</v>
      </c>
      <c r="E40" s="2">
        <v>41.183999999999997</v>
      </c>
      <c r="F40" s="4">
        <v>3.7801860578988427</v>
      </c>
      <c r="G40" s="4">
        <f t="shared" si="0"/>
        <v>37.403813942101152</v>
      </c>
      <c r="H40" s="4">
        <f t="shared" si="1"/>
        <v>7.2435453525654143</v>
      </c>
      <c r="I40" s="4">
        <f t="shared" si="2"/>
        <v>3.7180498314137163</v>
      </c>
    </row>
    <row r="41" spans="1:19" x14ac:dyDescent="0.3">
      <c r="A41" s="2" t="s">
        <v>46</v>
      </c>
      <c r="B41" s="3">
        <v>3070</v>
      </c>
      <c r="C41" s="3">
        <v>1600</v>
      </c>
      <c r="D41" s="3">
        <v>6.6</v>
      </c>
      <c r="E41" s="2">
        <v>64.081999999999994</v>
      </c>
      <c r="F41" s="4">
        <v>45.185687330484257</v>
      </c>
      <c r="G41" s="4">
        <f t="shared" si="0"/>
        <v>18.896312669515737</v>
      </c>
      <c r="H41" s="4">
        <f t="shared" si="1"/>
        <v>5.8779336123614225</v>
      </c>
      <c r="I41" s="4">
        <f t="shared" si="2"/>
        <v>4.1601635132593184</v>
      </c>
    </row>
    <row r="42" spans="1:19" x14ac:dyDescent="0.3">
      <c r="Q42" s="17"/>
      <c r="R42" s="17"/>
      <c r="S42" s="17"/>
    </row>
    <row r="45" spans="1:19" x14ac:dyDescent="0.3">
      <c r="J45" s="17"/>
      <c r="K45" s="17"/>
    </row>
    <row r="46" spans="1:19" x14ac:dyDescent="0.3">
      <c r="J46" s="17"/>
      <c r="K46" s="17"/>
      <c r="P46" s="17"/>
      <c r="Q46" s="17"/>
      <c r="R46" s="17"/>
      <c r="S46" s="17"/>
    </row>
    <row r="47" spans="1:19" x14ac:dyDescent="0.3">
      <c r="J47" s="17"/>
      <c r="K47" s="17"/>
      <c r="P47" s="17"/>
      <c r="Q47" s="17"/>
      <c r="R47" s="17"/>
      <c r="S47" s="17"/>
    </row>
    <row r="48" spans="1:19" x14ac:dyDescent="0.3">
      <c r="J48" s="17"/>
      <c r="K48" s="17"/>
      <c r="P48" s="17"/>
      <c r="Q48" s="17"/>
      <c r="R48" s="17"/>
      <c r="S48" s="17"/>
    </row>
  </sheetData>
  <mergeCells count="8">
    <mergeCell ref="J48:K48"/>
    <mergeCell ref="P48:S48"/>
    <mergeCell ref="Q42:S42"/>
    <mergeCell ref="J45:K45"/>
    <mergeCell ref="J46:K46"/>
    <mergeCell ref="P46:S46"/>
    <mergeCell ref="J47:K47"/>
    <mergeCell ref="P47:S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FF65-DF97-4184-818B-DE9CED477FA5}">
  <dimension ref="A1:R48"/>
  <sheetViews>
    <sheetView topLeftCell="F1" workbookViewId="0">
      <selection activeCell="L24" sqref="L24"/>
    </sheetView>
  </sheetViews>
  <sheetFormatPr defaultRowHeight="14.4" x14ac:dyDescent="0.3"/>
  <cols>
    <col min="1" max="1" width="20.6640625" customWidth="1"/>
    <col min="2" max="2" width="14.44140625" customWidth="1"/>
    <col min="3" max="3" width="16.44140625" customWidth="1"/>
    <col min="4" max="4" width="16.5546875" customWidth="1"/>
    <col min="5" max="5" width="23.5546875" customWidth="1"/>
    <col min="6" max="6" width="19.21875" customWidth="1"/>
    <col min="7" max="7" width="15" customWidth="1"/>
    <col min="8" max="8" width="10.5546875" customWidth="1"/>
    <col min="9" max="9" width="10.88671875" customWidth="1"/>
    <col min="10" max="10" width="32.77734375" customWidth="1"/>
    <col min="11" max="11" width="23.88671875" customWidth="1"/>
    <col min="12" max="12" width="21.5546875" customWidth="1"/>
    <col min="13" max="13" width="33.44140625" customWidth="1"/>
    <col min="16" max="16" width="11.5546875" bestFit="1" customWidth="1"/>
    <col min="17" max="17" width="11.44140625" bestFit="1" customWidth="1"/>
    <col min="18" max="18" width="12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77</v>
      </c>
    </row>
    <row r="2" spans="1:13" x14ac:dyDescent="0.3">
      <c r="A2" s="2" t="s">
        <v>7</v>
      </c>
      <c r="B2" s="3">
        <v>22.98</v>
      </c>
      <c r="C2" s="3">
        <v>1.4</v>
      </c>
      <c r="D2" s="3">
        <v>6.3</v>
      </c>
      <c r="E2" s="2">
        <v>0.22900000000000001</v>
      </c>
      <c r="F2" s="4">
        <v>-0.41470638647248381</v>
      </c>
      <c r="G2" s="4">
        <f>E2-F2</f>
        <v>0.64370638647248379</v>
      </c>
      <c r="H2" s="4">
        <f>LN(G2^2)</f>
        <v>-0.88102515693645389</v>
      </c>
      <c r="J2" s="1"/>
      <c r="K2" s="1" t="s">
        <v>64</v>
      </c>
      <c r="L2" s="1" t="s">
        <v>65</v>
      </c>
      <c r="M2" s="1"/>
    </row>
    <row r="3" spans="1:13" x14ac:dyDescent="0.3">
      <c r="A3" s="2" t="s">
        <v>8</v>
      </c>
      <c r="B3" s="3">
        <v>510.71</v>
      </c>
      <c r="C3" s="3">
        <v>190</v>
      </c>
      <c r="D3" s="3">
        <v>9.1999999999999993</v>
      </c>
      <c r="E3" s="2">
        <v>3.613</v>
      </c>
      <c r="F3" s="4">
        <v>8.2082525953704444</v>
      </c>
      <c r="G3" s="4">
        <f t="shared" ref="G3:G41" si="0">E3-F3</f>
        <v>-4.5952525953704448</v>
      </c>
      <c r="H3" s="4">
        <f t="shared" ref="H3:H41" si="1">LN(G3^2)</f>
        <v>3.0500474521715097</v>
      </c>
      <c r="J3" s="1" t="s">
        <v>61</v>
      </c>
      <c r="K3" s="4" cm="1">
        <f t="array" ref="K3:L7">LINEST(H2:H41, B2:B41, TRUE, TRUE)</f>
        <v>1.8752342226070371E-3</v>
      </c>
      <c r="L3" s="4">
        <v>0.36743800899642198</v>
      </c>
      <c r="M3" s="1" t="s">
        <v>61</v>
      </c>
    </row>
    <row r="4" spans="1:13" x14ac:dyDescent="0.3">
      <c r="A4" s="2" t="s">
        <v>9</v>
      </c>
      <c r="B4" s="3">
        <v>72.790000000000006</v>
      </c>
      <c r="C4" s="3">
        <v>3</v>
      </c>
      <c r="D4" s="3">
        <v>5.0999999999999996</v>
      </c>
      <c r="E4" s="2">
        <v>1.105</v>
      </c>
      <c r="F4" s="4">
        <v>0.89565632656907501</v>
      </c>
      <c r="G4" s="4">
        <f t="shared" si="0"/>
        <v>0.20934367343092497</v>
      </c>
      <c r="H4" s="4">
        <f t="shared" si="1"/>
        <v>-3.1275560140625971</v>
      </c>
      <c r="J4" s="1" t="s">
        <v>62</v>
      </c>
      <c r="K4" s="4">
        <v>3.9140777440981739E-4</v>
      </c>
      <c r="L4" s="4">
        <v>0.44968335517933022</v>
      </c>
      <c r="M4" s="1" t="s">
        <v>62</v>
      </c>
    </row>
    <row r="5" spans="1:13" x14ac:dyDescent="0.3">
      <c r="A5" s="2" t="s">
        <v>10</v>
      </c>
      <c r="B5" s="3">
        <v>586.05999999999995</v>
      </c>
      <c r="C5" s="3">
        <v>220</v>
      </c>
      <c r="D5" s="3">
        <v>5.8</v>
      </c>
      <c r="E5" s="2">
        <v>6.89</v>
      </c>
      <c r="F5" s="4">
        <v>9.6631145764290967</v>
      </c>
      <c r="G5" s="4">
        <f t="shared" si="0"/>
        <v>-2.773114576429097</v>
      </c>
      <c r="H5" s="4">
        <f t="shared" si="1"/>
        <v>2.039942168724977</v>
      </c>
      <c r="J5" s="1" t="s">
        <v>71</v>
      </c>
      <c r="K5" s="4">
        <v>0.37657569064478569</v>
      </c>
      <c r="L5" s="4">
        <v>2.3562471001323604</v>
      </c>
      <c r="M5" s="1" t="s">
        <v>72</v>
      </c>
    </row>
    <row r="6" spans="1:13" x14ac:dyDescent="0.3">
      <c r="A6" s="2" t="s">
        <v>11</v>
      </c>
      <c r="B6" s="3">
        <v>90.35</v>
      </c>
      <c r="C6" s="3">
        <v>5.5</v>
      </c>
      <c r="D6" s="3">
        <v>7.5</v>
      </c>
      <c r="E6" s="2">
        <v>1.4370000000000001</v>
      </c>
      <c r="F6" s="4">
        <v>1.2130657218138907</v>
      </c>
      <c r="G6" s="4">
        <f t="shared" si="0"/>
        <v>0.22393427818610934</v>
      </c>
      <c r="H6" s="4">
        <f t="shared" si="1"/>
        <v>-2.9928053422648948</v>
      </c>
      <c r="J6" s="1" t="s">
        <v>70</v>
      </c>
      <c r="K6" s="4">
        <v>22.953670605661902</v>
      </c>
      <c r="L6" s="4">
        <v>38</v>
      </c>
      <c r="M6" s="1" t="s">
        <v>73</v>
      </c>
    </row>
    <row r="7" spans="1:13" x14ac:dyDescent="0.3">
      <c r="A7" s="2" t="s">
        <v>12</v>
      </c>
      <c r="B7" s="3">
        <v>70</v>
      </c>
      <c r="C7" s="3">
        <v>2</v>
      </c>
      <c r="D7" s="3">
        <v>8</v>
      </c>
      <c r="E7" s="2">
        <v>1.282</v>
      </c>
      <c r="F7" s="4">
        <v>0.7377783576141228</v>
      </c>
      <c r="G7" s="4">
        <f t="shared" si="0"/>
        <v>0.54422164238587722</v>
      </c>
      <c r="H7" s="4">
        <f t="shared" si="1"/>
        <v>-1.2167973684944324</v>
      </c>
      <c r="J7" s="1" t="s">
        <v>69</v>
      </c>
      <c r="K7" s="4">
        <v>127.43649294547663</v>
      </c>
      <c r="L7" s="4">
        <v>210.97221508152199</v>
      </c>
      <c r="M7" s="1" t="s">
        <v>63</v>
      </c>
    </row>
    <row r="8" spans="1:13" x14ac:dyDescent="0.3">
      <c r="A8" s="2" t="s">
        <v>13</v>
      </c>
      <c r="B8" s="3">
        <v>30.69</v>
      </c>
      <c r="C8" s="3">
        <v>8</v>
      </c>
      <c r="D8" s="3">
        <v>6</v>
      </c>
      <c r="E8" s="2">
        <v>0.52400000000000002</v>
      </c>
      <c r="F8" s="4">
        <v>-0.34253793336688509</v>
      </c>
      <c r="G8" s="4">
        <f t="shared" si="0"/>
        <v>0.86653793336688512</v>
      </c>
      <c r="H8" s="4">
        <f t="shared" si="1"/>
        <v>-0.28649878619284447</v>
      </c>
    </row>
    <row r="9" spans="1:13" x14ac:dyDescent="0.3">
      <c r="A9" s="2" t="s">
        <v>14</v>
      </c>
      <c r="B9" s="3">
        <v>500</v>
      </c>
      <c r="C9" s="3">
        <v>9</v>
      </c>
      <c r="D9" s="3">
        <v>9.6</v>
      </c>
      <c r="E9" s="2">
        <v>4.0049999999999999</v>
      </c>
      <c r="F9" s="4">
        <v>11.756252396347145</v>
      </c>
      <c r="G9" s="4">
        <f t="shared" si="0"/>
        <v>-7.7512523963471454</v>
      </c>
      <c r="H9" s="4">
        <f t="shared" si="1"/>
        <v>4.0957088596762441</v>
      </c>
      <c r="J9" s="1"/>
      <c r="K9" s="1" t="s">
        <v>64</v>
      </c>
      <c r="L9" s="1" t="s">
        <v>65</v>
      </c>
      <c r="M9" s="1"/>
    </row>
    <row r="10" spans="1:13" x14ac:dyDescent="0.3">
      <c r="A10" s="2" t="s">
        <v>15</v>
      </c>
      <c r="B10" s="3">
        <v>408</v>
      </c>
      <c r="C10" s="3">
        <v>40</v>
      </c>
      <c r="D10" s="3">
        <v>5</v>
      </c>
      <c r="E10" s="2">
        <v>5.4749999999999996</v>
      </c>
      <c r="F10" s="4">
        <v>8.8649738067511006</v>
      </c>
      <c r="G10" s="4">
        <f t="shared" si="0"/>
        <v>-3.3899738067511009</v>
      </c>
      <c r="H10" s="4">
        <f t="shared" si="1"/>
        <v>2.4416443894808286</v>
      </c>
      <c r="J10" s="1" t="s">
        <v>61</v>
      </c>
      <c r="K10" s="4" cm="1">
        <f t="array" ref="K10:L14">LINEST(H2:H41, C2:C41, TRUE, TRUE)</f>
        <v>2.6685303239481865E-3</v>
      </c>
      <c r="L10" s="4">
        <v>1.1460560710201713</v>
      </c>
      <c r="M10" s="1" t="s">
        <v>61</v>
      </c>
    </row>
    <row r="11" spans="1:13" x14ac:dyDescent="0.3">
      <c r="A11" s="2" t="s">
        <v>16</v>
      </c>
      <c r="B11" s="3">
        <v>38.869999999999997</v>
      </c>
      <c r="C11" s="3">
        <v>2</v>
      </c>
      <c r="D11" s="3">
        <v>5.5</v>
      </c>
      <c r="E11" s="2">
        <v>0.81799999999999995</v>
      </c>
      <c r="F11" s="4">
        <v>1.670135350395402E-2</v>
      </c>
      <c r="G11" s="4">
        <f t="shared" si="0"/>
        <v>0.80129864649604587</v>
      </c>
      <c r="H11" s="4">
        <f t="shared" si="1"/>
        <v>-0.44304311866927382</v>
      </c>
      <c r="J11" s="1" t="s">
        <v>62</v>
      </c>
      <c r="K11" s="4">
        <v>1.1182882893269199E-3</v>
      </c>
      <c r="L11" s="4">
        <v>0.4751598647612621</v>
      </c>
      <c r="M11" s="1" t="s">
        <v>62</v>
      </c>
    </row>
    <row r="12" spans="1:13" x14ac:dyDescent="0.3">
      <c r="A12" s="2" t="s">
        <v>17</v>
      </c>
      <c r="B12" s="3">
        <v>335</v>
      </c>
      <c r="C12" s="3">
        <v>15</v>
      </c>
      <c r="D12" s="3">
        <v>4.8</v>
      </c>
      <c r="E12" s="2">
        <v>4.4459999999999997</v>
      </c>
      <c r="F12" s="4">
        <v>7.4972425269062484</v>
      </c>
      <c r="G12" s="4">
        <f t="shared" si="0"/>
        <v>-3.0512425269062486</v>
      </c>
      <c r="H12" s="4">
        <f t="shared" si="1"/>
        <v>2.2310977870622555</v>
      </c>
      <c r="J12" s="1" t="s">
        <v>71</v>
      </c>
      <c r="K12" s="4">
        <v>0.13032040329530495</v>
      </c>
      <c r="L12" s="4">
        <v>2.7829705291774918</v>
      </c>
      <c r="M12" s="1" t="s">
        <v>72</v>
      </c>
    </row>
    <row r="13" spans="1:13" x14ac:dyDescent="0.3">
      <c r="A13" s="2" t="s">
        <v>18</v>
      </c>
      <c r="B13" s="3">
        <v>3140</v>
      </c>
      <c r="C13" s="3">
        <v>1200</v>
      </c>
      <c r="D13" s="3">
        <v>5.6</v>
      </c>
      <c r="E13" s="2">
        <v>53.639000000000003</v>
      </c>
      <c r="F13" s="4">
        <v>55.540944934248763</v>
      </c>
      <c r="G13" s="4">
        <f t="shared" si="0"/>
        <v>-1.9019449342487604</v>
      </c>
      <c r="H13" s="4">
        <f t="shared" si="1"/>
        <v>1.2857540244100429</v>
      </c>
      <c r="J13" s="1" t="s">
        <v>70</v>
      </c>
      <c r="K13" s="4">
        <v>5.6942526235936626</v>
      </c>
      <c r="L13" s="4">
        <v>38</v>
      </c>
      <c r="M13" s="1" t="s">
        <v>73</v>
      </c>
    </row>
    <row r="14" spans="1:13" x14ac:dyDescent="0.3">
      <c r="A14" s="2" t="s">
        <v>19</v>
      </c>
      <c r="B14" s="3">
        <v>4070</v>
      </c>
      <c r="C14" s="3">
        <v>1500</v>
      </c>
      <c r="D14" s="3">
        <v>6.3</v>
      </c>
      <c r="E14" s="2">
        <v>56.152999999999999</v>
      </c>
      <c r="F14" s="4">
        <v>73.425755323665243</v>
      </c>
      <c r="G14" s="4">
        <f t="shared" si="0"/>
        <v>-17.272755323665244</v>
      </c>
      <c r="H14" s="4">
        <f t="shared" si="1"/>
        <v>5.6982608467249376</v>
      </c>
      <c r="J14" s="1" t="s">
        <v>69</v>
      </c>
      <c r="K14" s="4">
        <v>44.101559308721562</v>
      </c>
      <c r="L14" s="4">
        <v>294.30714871827706</v>
      </c>
      <c r="M14" s="1" t="s">
        <v>63</v>
      </c>
    </row>
    <row r="15" spans="1:13" x14ac:dyDescent="0.3">
      <c r="A15" s="2" t="s">
        <v>20</v>
      </c>
      <c r="B15" s="3">
        <v>298</v>
      </c>
      <c r="C15" s="3">
        <v>6.5</v>
      </c>
      <c r="D15" s="3">
        <v>5.9</v>
      </c>
      <c r="E15" s="2">
        <v>8.7449999999999992</v>
      </c>
      <c r="F15" s="4">
        <v>6.6714384778458982</v>
      </c>
      <c r="G15" s="4">
        <f t="shared" si="0"/>
        <v>2.0735615221541011</v>
      </c>
      <c r="H15" s="4">
        <f t="shared" si="1"/>
        <v>1.4585353418874183</v>
      </c>
    </row>
    <row r="16" spans="1:13" x14ac:dyDescent="0.3">
      <c r="A16" s="2" t="s">
        <v>21</v>
      </c>
      <c r="B16" s="3">
        <v>195</v>
      </c>
      <c r="C16" s="3">
        <v>5.5</v>
      </c>
      <c r="D16" s="3">
        <v>14.5</v>
      </c>
      <c r="E16" s="2">
        <v>3.2570000000000001</v>
      </c>
      <c r="F16" s="4">
        <v>3.6885757678555375</v>
      </c>
      <c r="G16" s="4">
        <f t="shared" si="0"/>
        <v>-0.43157576785553742</v>
      </c>
      <c r="H16" s="4">
        <f t="shared" si="1"/>
        <v>-1.6806243841747388</v>
      </c>
      <c r="J16" s="1"/>
      <c r="K16" s="1" t="s">
        <v>64</v>
      </c>
      <c r="L16" s="1" t="s">
        <v>65</v>
      </c>
      <c r="M16" s="1"/>
    </row>
    <row r="17" spans="1:17" x14ac:dyDescent="0.3">
      <c r="A17" s="2" t="s">
        <v>22</v>
      </c>
      <c r="B17" s="3">
        <v>600</v>
      </c>
      <c r="C17" s="3">
        <v>200</v>
      </c>
      <c r="D17" s="3">
        <v>6</v>
      </c>
      <c r="E17" s="2">
        <v>1.1639999999999999</v>
      </c>
      <c r="F17" s="4">
        <v>10.444265879996689</v>
      </c>
      <c r="G17" s="4">
        <f t="shared" si="0"/>
        <v>-9.2802658799966888</v>
      </c>
      <c r="H17" s="4">
        <f t="shared" si="1"/>
        <v>4.4557803944987864</v>
      </c>
      <c r="J17" s="1" t="s">
        <v>61</v>
      </c>
      <c r="K17" s="4" cm="1">
        <f t="array" ref="K17:L21">LINEST(H2:H41, D2:D41, TRUE, TRUE)</f>
        <v>6.5360037402986376E-2</v>
      </c>
      <c r="L17" s="4">
        <v>1.0693687483883982</v>
      </c>
      <c r="M17" s="1" t="s">
        <v>61</v>
      </c>
    </row>
    <row r="18" spans="1:17" x14ac:dyDescent="0.3">
      <c r="A18" s="2" t="s">
        <v>23</v>
      </c>
      <c r="B18" s="3">
        <v>2010</v>
      </c>
      <c r="C18" s="3">
        <v>100</v>
      </c>
      <c r="D18" s="3">
        <v>6.7</v>
      </c>
      <c r="E18" s="2">
        <v>34.692</v>
      </c>
      <c r="F18" s="4">
        <v>49.351264586739504</v>
      </c>
      <c r="G18" s="4">
        <f t="shared" si="0"/>
        <v>-14.659264586739503</v>
      </c>
      <c r="H18" s="4">
        <f t="shared" si="1"/>
        <v>5.3701450611698114</v>
      </c>
      <c r="J18" s="1" t="s">
        <v>62</v>
      </c>
      <c r="K18" s="4">
        <v>6.2182968139971116E-2</v>
      </c>
      <c r="L18" s="4">
        <v>0.66842930744322993</v>
      </c>
      <c r="M18" s="1" t="s">
        <v>62</v>
      </c>
    </row>
    <row r="19" spans="1:17" x14ac:dyDescent="0.3">
      <c r="A19" s="2" t="s">
        <v>24</v>
      </c>
      <c r="B19" s="3">
        <v>9.77</v>
      </c>
      <c r="C19" s="3">
        <v>0.5</v>
      </c>
      <c r="D19" s="3">
        <v>2.9</v>
      </c>
      <c r="E19" s="2">
        <v>0.108</v>
      </c>
      <c r="F19" s="4">
        <v>-0.61587353843039383</v>
      </c>
      <c r="G19" s="4">
        <f t="shared" si="0"/>
        <v>0.72387353843039381</v>
      </c>
      <c r="H19" s="4">
        <f t="shared" si="1"/>
        <v>-0.64627714505874301</v>
      </c>
      <c r="J19" s="1" t="s">
        <v>71</v>
      </c>
      <c r="K19" s="4">
        <v>2.8252161145487471E-2</v>
      </c>
      <c r="L19" s="4">
        <v>2.9417499745040039</v>
      </c>
      <c r="M19" s="1" t="s">
        <v>72</v>
      </c>
    </row>
    <row r="20" spans="1:17" x14ac:dyDescent="0.3">
      <c r="A20" s="2" t="s">
        <v>25</v>
      </c>
      <c r="B20" s="3">
        <v>39.619999999999997</v>
      </c>
      <c r="C20" s="3">
        <v>2.5</v>
      </c>
      <c r="D20" s="3">
        <v>6</v>
      </c>
      <c r="E20" s="2">
        <v>0.85599999999999998</v>
      </c>
      <c r="F20" s="4">
        <v>7.3447913882252469E-3</v>
      </c>
      <c r="G20" s="4">
        <f t="shared" si="0"/>
        <v>0.84865520861177468</v>
      </c>
      <c r="H20" s="4">
        <f t="shared" si="1"/>
        <v>-0.32820457973407335</v>
      </c>
      <c r="J20" s="1" t="s">
        <v>70</v>
      </c>
      <c r="K20" s="4">
        <v>1.1047949690261751</v>
      </c>
      <c r="L20" s="4">
        <v>38</v>
      </c>
      <c r="M20" s="1" t="s">
        <v>73</v>
      </c>
    </row>
    <row r="21" spans="1:17" x14ac:dyDescent="0.3">
      <c r="A21" s="2" t="s">
        <v>26</v>
      </c>
      <c r="B21" s="3">
        <v>66.150000000000006</v>
      </c>
      <c r="C21" s="3">
        <v>4.5</v>
      </c>
      <c r="D21" s="3">
        <v>6.5</v>
      </c>
      <c r="E21" s="2">
        <v>1.734</v>
      </c>
      <c r="F21" s="4">
        <v>0.6391662608970563</v>
      </c>
      <c r="G21" s="4">
        <f t="shared" si="0"/>
        <v>1.0948337391029437</v>
      </c>
      <c r="H21" s="4">
        <f t="shared" si="1"/>
        <v>0.1812050306089554</v>
      </c>
      <c r="J21" s="1" t="s">
        <v>69</v>
      </c>
      <c r="K21" s="4">
        <v>9.5607773522149841</v>
      </c>
      <c r="L21" s="4">
        <v>328.84793067478364</v>
      </c>
      <c r="M21" s="1" t="s">
        <v>63</v>
      </c>
    </row>
    <row r="22" spans="1:17" x14ac:dyDescent="0.3">
      <c r="A22" s="2" t="s">
        <v>27</v>
      </c>
      <c r="B22" s="3">
        <v>82.5</v>
      </c>
      <c r="C22" s="3">
        <v>80</v>
      </c>
      <c r="D22" s="3">
        <v>5.4</v>
      </c>
      <c r="E22" s="2">
        <v>0.51</v>
      </c>
      <c r="F22" s="4">
        <v>-0.49639592647182873</v>
      </c>
      <c r="G22" s="4">
        <f t="shared" si="0"/>
        <v>1.0063959264718287</v>
      </c>
      <c r="H22" s="4">
        <f t="shared" si="1"/>
        <v>1.2751118664931569E-2</v>
      </c>
    </row>
    <row r="23" spans="1:17" x14ac:dyDescent="0.3">
      <c r="A23" s="2" t="s">
        <v>28</v>
      </c>
      <c r="B23" s="3">
        <v>15.43</v>
      </c>
      <c r="C23" s="3">
        <v>1</v>
      </c>
      <c r="D23" s="3">
        <v>3.5</v>
      </c>
      <c r="E23" s="2">
        <v>0.22</v>
      </c>
      <c r="F23" s="4">
        <v>-0.50071272073187167</v>
      </c>
      <c r="G23" s="4">
        <f t="shared" si="0"/>
        <v>0.72071272073187165</v>
      </c>
      <c r="H23" s="4">
        <f t="shared" si="1"/>
        <v>-0.65502933336917191</v>
      </c>
      <c r="J23" s="1" t="s">
        <v>78</v>
      </c>
      <c r="K23" s="12">
        <f>K3/K4</f>
        <v>4.79099891522237</v>
      </c>
    </row>
    <row r="24" spans="1:17" x14ac:dyDescent="0.3">
      <c r="A24" s="2" t="s">
        <v>29</v>
      </c>
      <c r="B24" s="3">
        <v>17.8</v>
      </c>
      <c r="C24" s="3">
        <v>1.5</v>
      </c>
      <c r="D24" s="3">
        <v>5.2</v>
      </c>
      <c r="E24" s="2">
        <v>7.8299999999999995E-2</v>
      </c>
      <c r="F24" s="4">
        <v>-0.51175064265355696</v>
      </c>
      <c r="G24" s="4">
        <f t="shared" si="0"/>
        <v>0.590050642653557</v>
      </c>
      <c r="H24" s="4">
        <f t="shared" si="1"/>
        <v>-1.0550938215199128</v>
      </c>
      <c r="J24" s="1" t="s">
        <v>79</v>
      </c>
      <c r="K24" s="12">
        <f>K10/K11</f>
        <v>2.3862633181595174</v>
      </c>
    </row>
    <row r="25" spans="1:17" x14ac:dyDescent="0.3">
      <c r="A25" s="2" t="s">
        <v>30</v>
      </c>
      <c r="B25" s="3">
        <v>12.78</v>
      </c>
      <c r="C25" s="3">
        <v>1.2</v>
      </c>
      <c r="D25" s="3">
        <v>12.7</v>
      </c>
      <c r="E25" s="2">
        <v>4.7699999999999999E-2</v>
      </c>
      <c r="F25" s="4">
        <v>-0.91127039151222999</v>
      </c>
      <c r="G25" s="4">
        <f t="shared" si="0"/>
        <v>0.95897039151222996</v>
      </c>
      <c r="H25" s="4">
        <f t="shared" si="1"/>
        <v>-8.3790157821695133E-2</v>
      </c>
      <c r="J25" s="1" t="s">
        <v>80</v>
      </c>
      <c r="K25" s="12">
        <f>K17/K18</f>
        <v>1.0510922742681537</v>
      </c>
    </row>
    <row r="26" spans="1:17" x14ac:dyDescent="0.3">
      <c r="A26" s="2" t="s">
        <v>31</v>
      </c>
      <c r="B26" s="3">
        <v>5.7</v>
      </c>
      <c r="C26" s="3">
        <v>1</v>
      </c>
      <c r="D26" s="3">
        <v>7.2</v>
      </c>
      <c r="E26" s="2">
        <v>9.8000000000000004E-2</v>
      </c>
      <c r="F26" s="4">
        <v>-0.89031190537477245</v>
      </c>
      <c r="G26" s="4">
        <f t="shared" si="0"/>
        <v>0.98831190537477243</v>
      </c>
      <c r="H26" s="4">
        <f t="shared" si="1"/>
        <v>-2.3513874711755214E-2</v>
      </c>
    </row>
    <row r="27" spans="1:17" x14ac:dyDescent="0.3">
      <c r="A27" s="2" t="s">
        <v>32</v>
      </c>
      <c r="B27" s="3">
        <v>1060</v>
      </c>
      <c r="C27" s="3">
        <v>900</v>
      </c>
      <c r="D27" s="3">
        <v>4.8</v>
      </c>
      <c r="E27" s="2">
        <v>13.632</v>
      </c>
      <c r="F27" s="4">
        <v>7.6375755294472034</v>
      </c>
      <c r="G27" s="4">
        <f t="shared" si="0"/>
        <v>5.9944244705527963</v>
      </c>
      <c r="H27" s="4">
        <f t="shared" si="1"/>
        <v>3.5816595645903684</v>
      </c>
    </row>
    <row r="28" spans="1:17" x14ac:dyDescent="0.3">
      <c r="A28" s="2" t="s">
        <v>33</v>
      </c>
      <c r="B28" s="3">
        <v>513</v>
      </c>
      <c r="C28" s="3">
        <v>20</v>
      </c>
      <c r="D28" s="3">
        <v>4.3</v>
      </c>
      <c r="E28" s="2">
        <v>8.6980000000000004</v>
      </c>
      <c r="F28" s="4">
        <v>12.056343235660325</v>
      </c>
      <c r="G28" s="4">
        <f t="shared" si="0"/>
        <v>-3.3583432356603247</v>
      </c>
      <c r="H28" s="4">
        <f t="shared" si="1"/>
        <v>2.4228955354880188</v>
      </c>
      <c r="J28" s="1" t="s">
        <v>58</v>
      </c>
      <c r="K28" s="1" t="s">
        <v>0</v>
      </c>
    </row>
    <row r="29" spans="1:17" x14ac:dyDescent="0.3">
      <c r="A29" s="2" t="s">
        <v>34</v>
      </c>
      <c r="B29" s="3">
        <v>700</v>
      </c>
      <c r="C29" s="3">
        <v>13</v>
      </c>
      <c r="D29" s="3">
        <v>7.2</v>
      </c>
      <c r="E29" s="2">
        <v>15.340999999999999</v>
      </c>
      <c r="F29" s="4">
        <v>16.980543991122833</v>
      </c>
      <c r="G29" s="4">
        <f t="shared" si="0"/>
        <v>-1.6395439911228333</v>
      </c>
      <c r="H29" s="4">
        <f t="shared" si="1"/>
        <v>0.98883629795695638</v>
      </c>
      <c r="J29" s="2">
        <v>0.9</v>
      </c>
      <c r="K29" s="4">
        <f>TINV(1-J29, 45-1-1)</f>
        <v>1.6810707032025196</v>
      </c>
      <c r="L29" s="15" t="s">
        <v>59</v>
      </c>
      <c r="M29" s="12">
        <f>K25</f>
        <v>1.0510922742681537</v>
      </c>
      <c r="N29" s="15" t="s">
        <v>74</v>
      </c>
      <c r="O29" s="12">
        <f>K24</f>
        <v>2.3862633181595174</v>
      </c>
      <c r="P29" s="15" t="s">
        <v>74</v>
      </c>
      <c r="Q29" s="12">
        <f>K23</f>
        <v>4.79099891522237</v>
      </c>
    </row>
    <row r="30" spans="1:17" x14ac:dyDescent="0.3">
      <c r="A30" s="2" t="s">
        <v>35</v>
      </c>
      <c r="B30" s="3">
        <v>305</v>
      </c>
      <c r="C30" s="3">
        <v>10.5</v>
      </c>
      <c r="D30" s="3">
        <v>4.7</v>
      </c>
      <c r="E30" s="2">
        <v>3.5670000000000002</v>
      </c>
      <c r="F30" s="4">
        <v>6.8132442493107535</v>
      </c>
      <c r="G30" s="4">
        <f t="shared" si="0"/>
        <v>-3.2462442493107533</v>
      </c>
      <c r="H30" s="4">
        <f t="shared" si="1"/>
        <v>2.3549974250127672</v>
      </c>
      <c r="J30" s="2">
        <v>0.95</v>
      </c>
      <c r="K30" s="4">
        <f>TINV(1-J30, 45-1-1)</f>
        <v>2.0166921992278248</v>
      </c>
      <c r="L30" s="15" t="s">
        <v>59</v>
      </c>
      <c r="M30" s="12">
        <f>K25</f>
        <v>1.0510922742681537</v>
      </c>
      <c r="N30" s="15" t="s">
        <v>74</v>
      </c>
      <c r="O30" s="12">
        <f>K24</f>
        <v>2.3862633181595174</v>
      </c>
      <c r="P30" s="15" t="s">
        <v>74</v>
      </c>
      <c r="Q30" s="12">
        <f>K23</f>
        <v>4.79099891522237</v>
      </c>
    </row>
    <row r="31" spans="1:17" x14ac:dyDescent="0.3">
      <c r="A31" s="2" t="s">
        <v>36</v>
      </c>
      <c r="B31" s="3">
        <v>300.69</v>
      </c>
      <c r="C31" s="3">
        <v>7</v>
      </c>
      <c r="D31" s="3">
        <v>6.2</v>
      </c>
      <c r="E31" s="2">
        <v>5.1879999999999997</v>
      </c>
      <c r="F31" s="4">
        <v>6.7200570240022799</v>
      </c>
      <c r="G31" s="4">
        <f t="shared" si="0"/>
        <v>-1.5320570240022802</v>
      </c>
      <c r="H31" s="4">
        <f t="shared" si="1"/>
        <v>0.85322258511856774</v>
      </c>
      <c r="J31" s="2">
        <v>0.99</v>
      </c>
      <c r="K31" s="4">
        <f>TINV(1-J31, 45-1-1)</f>
        <v>2.695102079157675</v>
      </c>
      <c r="L31" s="15" t="s">
        <v>59</v>
      </c>
      <c r="M31" s="12">
        <f>K25</f>
        <v>1.0510922742681537</v>
      </c>
      <c r="N31" s="15" t="s">
        <v>59</v>
      </c>
      <c r="O31" s="12">
        <f>K24</f>
        <v>2.3862633181595174</v>
      </c>
      <c r="P31" s="15" t="s">
        <v>74</v>
      </c>
      <c r="Q31" s="12">
        <f>K23</f>
        <v>4.79099891522237</v>
      </c>
    </row>
    <row r="32" spans="1:17" x14ac:dyDescent="0.3">
      <c r="A32" s="2" t="s">
        <v>37</v>
      </c>
      <c r="B32" s="3">
        <v>2240</v>
      </c>
      <c r="C32" s="3">
        <v>10</v>
      </c>
      <c r="D32" s="3">
        <v>5.5</v>
      </c>
      <c r="E32" s="2">
        <v>102.367</v>
      </c>
      <c r="F32" s="4">
        <v>57.310196810280104</v>
      </c>
      <c r="G32" s="4">
        <f t="shared" si="0"/>
        <v>45.056803189719901</v>
      </c>
      <c r="H32" s="4">
        <f t="shared" si="1"/>
        <v>7.6158479737061402</v>
      </c>
    </row>
    <row r="33" spans="1:18" x14ac:dyDescent="0.3">
      <c r="A33" s="2" t="s">
        <v>38</v>
      </c>
      <c r="B33" s="3">
        <v>63.56</v>
      </c>
      <c r="C33" s="3">
        <v>3.5</v>
      </c>
      <c r="D33" s="3">
        <v>8.4</v>
      </c>
      <c r="E33" s="2">
        <v>1.724</v>
      </c>
      <c r="F33" s="4">
        <v>0.52315416110403623</v>
      </c>
      <c r="G33" s="4">
        <f t="shared" si="0"/>
        <v>1.2008458388959637</v>
      </c>
      <c r="H33" s="4">
        <f t="shared" si="1"/>
        <v>0.3660523484788063</v>
      </c>
    </row>
    <row r="34" spans="1:18" x14ac:dyDescent="0.3">
      <c r="A34" s="2" t="s">
        <v>39</v>
      </c>
      <c r="B34" s="3">
        <v>133.6</v>
      </c>
      <c r="C34" s="3">
        <v>7.5</v>
      </c>
      <c r="D34" s="3">
        <v>7</v>
      </c>
      <c r="E34" s="2">
        <v>2.0859999999999999</v>
      </c>
      <c r="F34" s="4">
        <v>2.3180288272974203</v>
      </c>
      <c r="G34" s="4">
        <f t="shared" si="0"/>
        <v>-0.23202882729742047</v>
      </c>
      <c r="H34" s="4">
        <f t="shared" si="1"/>
        <v>-2.9217873188851682</v>
      </c>
    </row>
    <row r="35" spans="1:18" x14ac:dyDescent="0.3">
      <c r="A35" s="2" t="s">
        <v>40</v>
      </c>
      <c r="B35" s="3">
        <v>64.5</v>
      </c>
      <c r="C35" s="3">
        <v>4.8</v>
      </c>
      <c r="D35" s="3">
        <v>6.2</v>
      </c>
      <c r="E35" s="2">
        <v>0.77500000000000002</v>
      </c>
      <c r="F35" s="4">
        <v>0.60071590067415237</v>
      </c>
      <c r="G35" s="4">
        <f t="shared" si="0"/>
        <v>0.17428409932584765</v>
      </c>
      <c r="H35" s="4">
        <f t="shared" si="1"/>
        <v>-3.494137113032497</v>
      </c>
    </row>
    <row r="36" spans="1:18" x14ac:dyDescent="0.3">
      <c r="A36" s="2" t="s">
        <v>41</v>
      </c>
      <c r="B36" s="3">
        <v>1480</v>
      </c>
      <c r="C36" s="3">
        <v>70</v>
      </c>
      <c r="D36" s="3">
        <v>3.4</v>
      </c>
      <c r="E36" s="2">
        <v>20.306999999999999</v>
      </c>
      <c r="F36" s="4">
        <v>36.272700726344659</v>
      </c>
      <c r="G36" s="4">
        <f t="shared" si="0"/>
        <v>-15.965700726344661</v>
      </c>
      <c r="H36" s="4">
        <f t="shared" si="1"/>
        <v>5.5408854332250881</v>
      </c>
    </row>
    <row r="37" spans="1:18" x14ac:dyDescent="0.3">
      <c r="A37" s="2" t="s">
        <v>42</v>
      </c>
      <c r="B37" s="3">
        <v>646</v>
      </c>
      <c r="C37" s="3">
        <v>50</v>
      </c>
      <c r="D37" s="3">
        <v>6.5</v>
      </c>
      <c r="E37" s="2">
        <v>7.7220000000000004</v>
      </c>
      <c r="F37" s="4">
        <v>14.811022500476698</v>
      </c>
      <c r="G37" s="4">
        <f t="shared" si="0"/>
        <v>-7.0890225004766974</v>
      </c>
      <c r="H37" s="4">
        <f t="shared" si="1"/>
        <v>3.9170949217330624</v>
      </c>
    </row>
    <row r="38" spans="1:18" x14ac:dyDescent="0.3">
      <c r="A38" s="2" t="s">
        <v>43</v>
      </c>
      <c r="B38" s="3">
        <v>824</v>
      </c>
      <c r="C38" s="3">
        <v>100</v>
      </c>
      <c r="D38" s="3">
        <v>2.5</v>
      </c>
      <c r="E38" s="2">
        <v>5.6520000000000001</v>
      </c>
      <c r="F38" s="4">
        <v>18.543122358039032</v>
      </c>
      <c r="G38" s="4">
        <f t="shared" si="0"/>
        <v>-12.891122358039031</v>
      </c>
      <c r="H38" s="4">
        <f t="shared" si="1"/>
        <v>5.1130777703147432</v>
      </c>
    </row>
    <row r="39" spans="1:18" x14ac:dyDescent="0.3">
      <c r="A39" s="2" t="s">
        <v>44</v>
      </c>
      <c r="B39" s="3">
        <v>907.12</v>
      </c>
      <c r="C39" s="3">
        <v>15</v>
      </c>
      <c r="D39" s="3">
        <v>51</v>
      </c>
      <c r="E39" s="2">
        <v>10.78</v>
      </c>
      <c r="F39" s="4">
        <v>20.740187058929436</v>
      </c>
      <c r="G39" s="4">
        <f t="shared" si="0"/>
        <v>-9.9601870589294368</v>
      </c>
      <c r="H39" s="4">
        <f t="shared" si="1"/>
        <v>4.5971917048743149</v>
      </c>
    </row>
    <row r="40" spans="1:18" x14ac:dyDescent="0.3">
      <c r="A40" s="2" t="s">
        <v>45</v>
      </c>
      <c r="B40" s="3">
        <v>200</v>
      </c>
      <c r="C40" s="3">
        <v>2.5</v>
      </c>
      <c r="D40" s="3">
        <v>17.3</v>
      </c>
      <c r="E40" s="2">
        <v>41.183999999999997</v>
      </c>
      <c r="F40" s="4">
        <v>3.7801860578988427</v>
      </c>
      <c r="G40" s="4">
        <f t="shared" si="0"/>
        <v>37.403813942101152</v>
      </c>
      <c r="H40" s="4">
        <f t="shared" si="1"/>
        <v>7.2435453525654143</v>
      </c>
    </row>
    <row r="41" spans="1:18" x14ac:dyDescent="0.3">
      <c r="A41" s="2" t="s">
        <v>46</v>
      </c>
      <c r="B41" s="3">
        <v>3070</v>
      </c>
      <c r="C41" s="3">
        <v>1600</v>
      </c>
      <c r="D41" s="3">
        <v>6.6</v>
      </c>
      <c r="E41" s="2">
        <v>64.081999999999994</v>
      </c>
      <c r="F41" s="4">
        <v>45.185687330484257</v>
      </c>
      <c r="G41" s="4">
        <f t="shared" si="0"/>
        <v>18.896312669515737</v>
      </c>
      <c r="H41" s="4">
        <f t="shared" si="1"/>
        <v>5.8779336123614225</v>
      </c>
    </row>
    <row r="42" spans="1:18" x14ac:dyDescent="0.3">
      <c r="P42" s="17"/>
      <c r="Q42" s="17"/>
      <c r="R42" s="17"/>
    </row>
    <row r="45" spans="1:18" x14ac:dyDescent="0.3">
      <c r="I45" s="17"/>
      <c r="J45" s="17"/>
    </row>
    <row r="46" spans="1:18" x14ac:dyDescent="0.3">
      <c r="I46" s="17"/>
      <c r="J46" s="17"/>
      <c r="O46" s="17"/>
      <c r="P46" s="17"/>
      <c r="Q46" s="17"/>
      <c r="R46" s="17"/>
    </row>
    <row r="47" spans="1:18" x14ac:dyDescent="0.3">
      <c r="I47" s="17"/>
      <c r="J47" s="17"/>
      <c r="O47" s="17"/>
      <c r="P47" s="17"/>
      <c r="Q47" s="17"/>
      <c r="R47" s="17"/>
    </row>
    <row r="48" spans="1:18" x14ac:dyDescent="0.3">
      <c r="I48" s="17"/>
      <c r="J48" s="17"/>
      <c r="O48" s="17"/>
      <c r="P48" s="17"/>
      <c r="Q48" s="17"/>
      <c r="R48" s="17"/>
    </row>
  </sheetData>
  <mergeCells count="8">
    <mergeCell ref="I48:J48"/>
    <mergeCell ref="O48:R48"/>
    <mergeCell ref="P42:R42"/>
    <mergeCell ref="I45:J45"/>
    <mergeCell ref="I46:J46"/>
    <mergeCell ref="O46:R46"/>
    <mergeCell ref="I47:J47"/>
    <mergeCell ref="O47:R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Спирмен</vt:lpstr>
      <vt:lpstr>Голдфелл-Квандт</vt:lpstr>
      <vt:lpstr>Парк</vt:lpstr>
      <vt:lpstr>Глейзер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2024-11-17T18:45:12Z</dcterms:created>
  <dcterms:modified xsi:type="dcterms:W3CDTF">2024-11-17T21:21:36Z</dcterms:modified>
</cp:coreProperties>
</file>