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Data-Analysis-Statistical-Methods\"/>
    </mc:Choice>
  </mc:AlternateContent>
  <xr:revisionPtr revIDLastSave="0" documentId="13_ncr:1_{1B951276-B2D5-4B7C-B72A-9BEF2404DF0E}" xr6:coauthVersionLast="47" xr6:coauthVersionMax="47" xr10:uidLastSave="{00000000-0000-0000-0000-000000000000}"/>
  <bookViews>
    <workbookView xWindow="-108" yWindow="-108" windowWidth="23256" windowHeight="12456" tabRatio="589" xr2:uid="{A937963E-F74B-4CF6-9609-862358DBA964}"/>
  </bookViews>
  <sheets>
    <sheet name="Спирмен" sheetId="1" r:id="rId1"/>
    <sheet name="Голдфелл-Квандт" sheetId="3" r:id="rId2"/>
    <sheet name="Парк" sheetId="10" r:id="rId3"/>
    <sheet name="Глейзер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1" i="10" l="1"/>
  <c r="N30" i="10"/>
  <c r="N29" i="10"/>
  <c r="Y91" i="11"/>
  <c r="Y90" i="11"/>
  <c r="Y89" i="11"/>
  <c r="Y49" i="11"/>
  <c r="Y48" i="11"/>
  <c r="Y47" i="11"/>
  <c r="Y7" i="11"/>
  <c r="Y6" i="11"/>
  <c r="Y5" i="11"/>
  <c r="Y44" i="11"/>
  <c r="Y86" i="11"/>
  <c r="AA91" i="11"/>
  <c r="AA47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M86" i="11"/>
  <c r="L86" i="11"/>
  <c r="K86" i="11"/>
  <c r="J86" i="11"/>
  <c r="I86" i="11"/>
  <c r="H86" i="11"/>
  <c r="N43" i="11"/>
  <c r="N85" i="11" s="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44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2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2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2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2" i="11"/>
  <c r="G41" i="11"/>
  <c r="N41" i="11" s="1"/>
  <c r="N83" i="11" s="1"/>
  <c r="N125" i="11" s="1"/>
  <c r="G40" i="11"/>
  <c r="N40" i="11" s="1"/>
  <c r="N82" i="11" s="1"/>
  <c r="N124" i="11" s="1"/>
  <c r="G39" i="11"/>
  <c r="N39" i="11" s="1"/>
  <c r="N81" i="11" s="1"/>
  <c r="N123" i="11" s="1"/>
  <c r="G38" i="11"/>
  <c r="N38" i="11" s="1"/>
  <c r="N80" i="11" s="1"/>
  <c r="N122" i="11" s="1"/>
  <c r="G37" i="11"/>
  <c r="N37" i="11" s="1"/>
  <c r="N79" i="11" s="1"/>
  <c r="N121" i="11" s="1"/>
  <c r="G36" i="11"/>
  <c r="N36" i="11" s="1"/>
  <c r="N78" i="11" s="1"/>
  <c r="N120" i="11" s="1"/>
  <c r="G35" i="11"/>
  <c r="N35" i="11" s="1"/>
  <c r="N77" i="11" s="1"/>
  <c r="N119" i="11" s="1"/>
  <c r="G34" i="11"/>
  <c r="N34" i="11" s="1"/>
  <c r="N76" i="11" s="1"/>
  <c r="N118" i="11" s="1"/>
  <c r="G33" i="11"/>
  <c r="N33" i="11" s="1"/>
  <c r="N75" i="11" s="1"/>
  <c r="N117" i="11" s="1"/>
  <c r="G32" i="11"/>
  <c r="N32" i="11" s="1"/>
  <c r="N74" i="11" s="1"/>
  <c r="N116" i="11" s="1"/>
  <c r="G31" i="11"/>
  <c r="N31" i="11" s="1"/>
  <c r="N73" i="11" s="1"/>
  <c r="N115" i="11" s="1"/>
  <c r="G30" i="11"/>
  <c r="N30" i="11" s="1"/>
  <c r="N72" i="11" s="1"/>
  <c r="N114" i="11" s="1"/>
  <c r="G29" i="11"/>
  <c r="N29" i="11" s="1"/>
  <c r="N71" i="11" s="1"/>
  <c r="N113" i="11" s="1"/>
  <c r="G28" i="11"/>
  <c r="N28" i="11" s="1"/>
  <c r="N70" i="11" s="1"/>
  <c r="N112" i="11" s="1"/>
  <c r="G27" i="11"/>
  <c r="N27" i="11" s="1"/>
  <c r="N69" i="11" s="1"/>
  <c r="N111" i="11" s="1"/>
  <c r="G26" i="11"/>
  <c r="N26" i="11" s="1"/>
  <c r="N68" i="11" s="1"/>
  <c r="N110" i="11" s="1"/>
  <c r="G25" i="11"/>
  <c r="N25" i="11" s="1"/>
  <c r="N67" i="11" s="1"/>
  <c r="N109" i="11" s="1"/>
  <c r="G24" i="11"/>
  <c r="N24" i="11" s="1"/>
  <c r="N66" i="11" s="1"/>
  <c r="N108" i="11" s="1"/>
  <c r="G23" i="11"/>
  <c r="N23" i="11" s="1"/>
  <c r="N65" i="11" s="1"/>
  <c r="N107" i="11" s="1"/>
  <c r="G22" i="11"/>
  <c r="N22" i="11" s="1"/>
  <c r="N64" i="11" s="1"/>
  <c r="N106" i="11" s="1"/>
  <c r="G21" i="11"/>
  <c r="N21" i="11" s="1"/>
  <c r="N63" i="11" s="1"/>
  <c r="N105" i="11" s="1"/>
  <c r="G20" i="11"/>
  <c r="N20" i="11" s="1"/>
  <c r="N62" i="11" s="1"/>
  <c r="N104" i="11" s="1"/>
  <c r="G19" i="11"/>
  <c r="N19" i="11" s="1"/>
  <c r="N61" i="11" s="1"/>
  <c r="N103" i="11" s="1"/>
  <c r="G18" i="11"/>
  <c r="N18" i="11" s="1"/>
  <c r="N60" i="11" s="1"/>
  <c r="N102" i="11" s="1"/>
  <c r="G17" i="11"/>
  <c r="N17" i="11" s="1"/>
  <c r="N59" i="11" s="1"/>
  <c r="N101" i="11" s="1"/>
  <c r="G16" i="11"/>
  <c r="N16" i="11" s="1"/>
  <c r="N58" i="11" s="1"/>
  <c r="N100" i="11" s="1"/>
  <c r="G15" i="11"/>
  <c r="N15" i="11" s="1"/>
  <c r="N57" i="11" s="1"/>
  <c r="N99" i="11" s="1"/>
  <c r="G14" i="11"/>
  <c r="N14" i="11" s="1"/>
  <c r="N56" i="11" s="1"/>
  <c r="N98" i="11" s="1"/>
  <c r="G13" i="11"/>
  <c r="N13" i="11" s="1"/>
  <c r="N55" i="11" s="1"/>
  <c r="N97" i="11" s="1"/>
  <c r="G12" i="11"/>
  <c r="N12" i="11" s="1"/>
  <c r="N54" i="11" s="1"/>
  <c r="N96" i="11" s="1"/>
  <c r="G11" i="11"/>
  <c r="N11" i="11" s="1"/>
  <c r="N53" i="11" s="1"/>
  <c r="N95" i="11" s="1"/>
  <c r="G10" i="11"/>
  <c r="N10" i="11" s="1"/>
  <c r="N52" i="11" s="1"/>
  <c r="N94" i="11" s="1"/>
  <c r="G9" i="11"/>
  <c r="N9" i="11" s="1"/>
  <c r="N51" i="11" s="1"/>
  <c r="N93" i="11" s="1"/>
  <c r="G8" i="11"/>
  <c r="N8" i="11" s="1"/>
  <c r="N50" i="11" s="1"/>
  <c r="N92" i="11" s="1"/>
  <c r="G7" i="11"/>
  <c r="N7" i="11" s="1"/>
  <c r="N49" i="11" s="1"/>
  <c r="N91" i="11" s="1"/>
  <c r="G6" i="11"/>
  <c r="N6" i="11" s="1"/>
  <c r="N48" i="11" s="1"/>
  <c r="N90" i="11" s="1"/>
  <c r="G5" i="11"/>
  <c r="N5" i="11" s="1"/>
  <c r="N47" i="11" s="1"/>
  <c r="N89" i="11" s="1"/>
  <c r="G4" i="11"/>
  <c r="N4" i="11" s="1"/>
  <c r="N46" i="11" s="1"/>
  <c r="N88" i="11" s="1"/>
  <c r="G3" i="11"/>
  <c r="N3" i="11" s="1"/>
  <c r="N45" i="11" s="1"/>
  <c r="N87" i="11" s="1"/>
  <c r="G2" i="11"/>
  <c r="N2" i="11" s="1"/>
  <c r="N44" i="11" s="1"/>
  <c r="N86" i="11" s="1"/>
  <c r="N23" i="10"/>
  <c r="N25" i="10"/>
  <c r="N17" i="10" a="1"/>
  <c r="N17" i="10" s="1"/>
  <c r="N10" i="10" a="1"/>
  <c r="N10" i="10" s="1"/>
  <c r="N3" i="10" a="1"/>
  <c r="N3" i="10" s="1"/>
  <c r="H3" i="10"/>
  <c r="I3" i="10"/>
  <c r="J3" i="10"/>
  <c r="H4" i="10"/>
  <c r="I4" i="10"/>
  <c r="J4" i="10"/>
  <c r="H5" i="10"/>
  <c r="I5" i="10"/>
  <c r="J5" i="10"/>
  <c r="H6" i="10"/>
  <c r="I6" i="10"/>
  <c r="J6" i="10"/>
  <c r="H7" i="10"/>
  <c r="I7" i="10"/>
  <c r="J7" i="10"/>
  <c r="H8" i="10"/>
  <c r="I8" i="10"/>
  <c r="J8" i="10"/>
  <c r="H9" i="10"/>
  <c r="I9" i="10"/>
  <c r="J9" i="10"/>
  <c r="H10" i="10"/>
  <c r="I10" i="10"/>
  <c r="J10" i="10"/>
  <c r="H11" i="10"/>
  <c r="I11" i="10"/>
  <c r="J11" i="10"/>
  <c r="H12" i="10"/>
  <c r="I12" i="10"/>
  <c r="J12" i="10"/>
  <c r="H13" i="10"/>
  <c r="I13" i="10"/>
  <c r="J13" i="10"/>
  <c r="H14" i="10"/>
  <c r="I14" i="10"/>
  <c r="J14" i="10"/>
  <c r="H15" i="10"/>
  <c r="I15" i="10"/>
  <c r="J15" i="10"/>
  <c r="H16" i="10"/>
  <c r="I16" i="10"/>
  <c r="J16" i="10"/>
  <c r="H17" i="10"/>
  <c r="I17" i="10"/>
  <c r="J17" i="10"/>
  <c r="H18" i="10"/>
  <c r="I18" i="10"/>
  <c r="J18" i="10"/>
  <c r="H19" i="10"/>
  <c r="I19" i="10"/>
  <c r="J19" i="10"/>
  <c r="H20" i="10"/>
  <c r="I20" i="10"/>
  <c r="J20" i="10"/>
  <c r="H21" i="10"/>
  <c r="I21" i="10"/>
  <c r="J21" i="10"/>
  <c r="H22" i="10"/>
  <c r="I22" i="10"/>
  <c r="J22" i="10"/>
  <c r="H23" i="10"/>
  <c r="I23" i="10"/>
  <c r="J23" i="10"/>
  <c r="H24" i="10"/>
  <c r="I24" i="10"/>
  <c r="J24" i="10"/>
  <c r="H25" i="10"/>
  <c r="I25" i="10"/>
  <c r="J25" i="10"/>
  <c r="H26" i="10"/>
  <c r="I26" i="10"/>
  <c r="J26" i="10"/>
  <c r="H27" i="10"/>
  <c r="I27" i="10"/>
  <c r="J27" i="10"/>
  <c r="H28" i="10"/>
  <c r="I28" i="10"/>
  <c r="J28" i="10"/>
  <c r="H29" i="10"/>
  <c r="I29" i="10"/>
  <c r="J29" i="10"/>
  <c r="H30" i="10"/>
  <c r="I30" i="10"/>
  <c r="J30" i="10"/>
  <c r="H31" i="10"/>
  <c r="I31" i="10"/>
  <c r="J31" i="10"/>
  <c r="H32" i="10"/>
  <c r="I32" i="10"/>
  <c r="J32" i="10"/>
  <c r="H33" i="10"/>
  <c r="I33" i="10"/>
  <c r="J33" i="10"/>
  <c r="H34" i="10"/>
  <c r="I34" i="10"/>
  <c r="J34" i="10"/>
  <c r="H35" i="10"/>
  <c r="I35" i="10"/>
  <c r="J35" i="10"/>
  <c r="H36" i="10"/>
  <c r="I36" i="10"/>
  <c r="J36" i="10"/>
  <c r="H37" i="10"/>
  <c r="I37" i="10"/>
  <c r="J37" i="10"/>
  <c r="H38" i="10"/>
  <c r="I38" i="10"/>
  <c r="J38" i="10"/>
  <c r="H39" i="10"/>
  <c r="I39" i="10"/>
  <c r="J39" i="10"/>
  <c r="H40" i="10"/>
  <c r="I40" i="10"/>
  <c r="J40" i="10"/>
  <c r="H41" i="10"/>
  <c r="I41" i="10"/>
  <c r="J41" i="10"/>
  <c r="I2" i="10"/>
  <c r="J2" i="10"/>
  <c r="H2" i="10"/>
  <c r="AA89" i="11" l="1"/>
  <c r="AA90" i="11"/>
  <c r="AA49" i="11"/>
  <c r="AA48" i="11"/>
  <c r="Q93" i="11" a="1"/>
  <c r="Q93" i="11" s="1"/>
  <c r="Q86" i="11" a="1"/>
  <c r="Q86" i="11" s="1"/>
  <c r="Q44" i="11" a="1"/>
  <c r="Q44" i="11" s="1"/>
  <c r="Q100" i="11" a="1"/>
  <c r="Q107" i="11" a="1"/>
  <c r="Q114" i="11" a="1"/>
  <c r="Q121" i="11" a="1"/>
  <c r="Q65" i="11" a="1"/>
  <c r="Q51" i="11" a="1"/>
  <c r="Q79" i="11" a="1"/>
  <c r="Q58" i="11" a="1"/>
  <c r="Q72" i="11" a="1"/>
  <c r="Q9" i="11" a="1"/>
  <c r="Q23" i="11" a="1"/>
  <c r="Q37" i="11" a="1"/>
  <c r="Q2" i="11" a="1"/>
  <c r="Q16" i="11" a="1"/>
  <c r="Q30" i="11" a="1"/>
  <c r="H150" i="3"/>
  <c r="H143" i="3" a="1"/>
  <c r="H143" i="3" s="1"/>
  <c r="H99" i="3" a="1"/>
  <c r="H99" i="3" s="1"/>
  <c r="H91" i="3" a="1"/>
  <c r="H91" i="3" s="1"/>
  <c r="H55" i="3" a="1"/>
  <c r="H55" i="3" s="1"/>
  <c r="H47" i="3" a="1"/>
  <c r="H47" i="3" s="1"/>
  <c r="H62" i="3"/>
  <c r="G41" i="10"/>
  <c r="K41" i="10" s="1"/>
  <c r="G40" i="10"/>
  <c r="K40" i="10" s="1"/>
  <c r="G39" i="10"/>
  <c r="K39" i="10" s="1"/>
  <c r="G38" i="10"/>
  <c r="K38" i="10" s="1"/>
  <c r="G37" i="10"/>
  <c r="K37" i="10" s="1"/>
  <c r="G36" i="10"/>
  <c r="K36" i="10" s="1"/>
  <c r="G35" i="10"/>
  <c r="K35" i="10" s="1"/>
  <c r="G34" i="10"/>
  <c r="K34" i="10" s="1"/>
  <c r="G33" i="10"/>
  <c r="K33" i="10" s="1"/>
  <c r="G32" i="10"/>
  <c r="K32" i="10" s="1"/>
  <c r="G31" i="10"/>
  <c r="K31" i="10" s="1"/>
  <c r="G30" i="10"/>
  <c r="K30" i="10" s="1"/>
  <c r="G29" i="10"/>
  <c r="K29" i="10" s="1"/>
  <c r="G28" i="10"/>
  <c r="K28" i="10" s="1"/>
  <c r="G27" i="10"/>
  <c r="K27" i="10" s="1"/>
  <c r="G26" i="10"/>
  <c r="K26" i="10" s="1"/>
  <c r="G25" i="10"/>
  <c r="K25" i="10" s="1"/>
  <c r="G24" i="10"/>
  <c r="K24" i="10" s="1"/>
  <c r="G23" i="10"/>
  <c r="K23" i="10" s="1"/>
  <c r="G22" i="10"/>
  <c r="K22" i="10" s="1"/>
  <c r="G21" i="10"/>
  <c r="K21" i="10" s="1"/>
  <c r="G20" i="10"/>
  <c r="K20" i="10" s="1"/>
  <c r="G19" i="10"/>
  <c r="K19" i="10" s="1"/>
  <c r="G18" i="10"/>
  <c r="K18" i="10" s="1"/>
  <c r="G17" i="10"/>
  <c r="K17" i="10" s="1"/>
  <c r="G16" i="10"/>
  <c r="K16" i="10" s="1"/>
  <c r="G15" i="10"/>
  <c r="K15" i="10" s="1"/>
  <c r="G14" i="10"/>
  <c r="K14" i="10" s="1"/>
  <c r="G13" i="10"/>
  <c r="K13" i="10" s="1"/>
  <c r="G12" i="10"/>
  <c r="K12" i="10" s="1"/>
  <c r="G11" i="10"/>
  <c r="K11" i="10" s="1"/>
  <c r="G10" i="10"/>
  <c r="K10" i="10" s="1"/>
  <c r="G9" i="10"/>
  <c r="K9" i="10" s="1"/>
  <c r="G8" i="10"/>
  <c r="K8" i="10" s="1"/>
  <c r="G7" i="10"/>
  <c r="K7" i="10" s="1"/>
  <c r="G6" i="10"/>
  <c r="K6" i="10" s="1"/>
  <c r="G5" i="10"/>
  <c r="K5" i="10" s="1"/>
  <c r="G4" i="10"/>
  <c r="K4" i="10" s="1"/>
  <c r="G3" i="10"/>
  <c r="K3" i="10" s="1"/>
  <c r="G2" i="10"/>
  <c r="K2" i="10" s="1"/>
  <c r="U87" i="11" l="1"/>
  <c r="U94" i="11"/>
  <c r="U45" i="11"/>
  <c r="Q9" i="11"/>
  <c r="U10" i="11"/>
  <c r="Q37" i="11"/>
  <c r="U38" i="11"/>
  <c r="Q107" i="11"/>
  <c r="U108" i="11"/>
  <c r="Q2" i="11"/>
  <c r="U3" i="11"/>
  <c r="Q72" i="11"/>
  <c r="U73" i="11"/>
  <c r="Q51" i="11"/>
  <c r="U52" i="11"/>
  <c r="Q58" i="11"/>
  <c r="U59" i="11"/>
  <c r="Q65" i="11"/>
  <c r="U66" i="11"/>
  <c r="Q79" i="11"/>
  <c r="U80" i="11"/>
  <c r="Q121" i="11"/>
  <c r="U122" i="11"/>
  <c r="Q30" i="11"/>
  <c r="U31" i="11"/>
  <c r="Q114" i="11"/>
  <c r="U115" i="11"/>
  <c r="Q100" i="11"/>
  <c r="U101" i="11"/>
  <c r="Q16" i="11"/>
  <c r="U17" i="11"/>
  <c r="Q23" i="11"/>
  <c r="U24" i="11"/>
  <c r="N24" i="10"/>
  <c r="Y2" i="11" l="1"/>
  <c r="AA7" i="11" s="1"/>
  <c r="P29" i="10"/>
  <c r="P31" i="10"/>
  <c r="P30" i="10"/>
  <c r="T29" i="10"/>
  <c r="T31" i="10"/>
  <c r="T30" i="10"/>
  <c r="R31" i="10"/>
  <c r="R29" i="10"/>
  <c r="R30" i="10"/>
  <c r="AA5" i="11" l="1"/>
  <c r="AA6" i="11"/>
  <c r="H19" i="3" a="1"/>
  <c r="H19" i="3" s="1"/>
  <c r="H11" i="3" a="1"/>
  <c r="H11" i="3" s="1"/>
  <c r="H3" i="3" a="1"/>
  <c r="H3" i="3" s="1"/>
  <c r="H135" i="3" a="1"/>
  <c r="H135" i="3" s="1"/>
  <c r="H155" i="3"/>
  <c r="H154" i="3"/>
  <c r="H153" i="3"/>
  <c r="H111" i="3"/>
  <c r="H110" i="3"/>
  <c r="H109" i="3"/>
  <c r="H106" i="3"/>
  <c r="J67" i="3"/>
  <c r="J66" i="3"/>
  <c r="J65" i="3"/>
  <c r="H65" i="3"/>
  <c r="H66" i="3"/>
  <c r="H67" i="3"/>
  <c r="J155" i="3" l="1"/>
  <c r="J154" i="3"/>
  <c r="J153" i="3"/>
  <c r="J111" i="3"/>
  <c r="J110" i="3"/>
  <c r="J109" i="3"/>
  <c r="G48" i="1"/>
  <c r="G47" i="1"/>
  <c r="G46" i="1"/>
  <c r="H3" i="1" l="1"/>
  <c r="I3" i="1"/>
  <c r="J3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H26" i="1"/>
  <c r="I26" i="1"/>
  <c r="J26" i="1"/>
  <c r="H27" i="1"/>
  <c r="I27" i="1"/>
  <c r="J27" i="1"/>
  <c r="H28" i="1"/>
  <c r="I28" i="1"/>
  <c r="J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5" i="1"/>
  <c r="I35" i="1"/>
  <c r="J35" i="1"/>
  <c r="H36" i="1"/>
  <c r="I36" i="1"/>
  <c r="J36" i="1"/>
  <c r="H37" i="1"/>
  <c r="I37" i="1"/>
  <c r="J37" i="1"/>
  <c r="H38" i="1"/>
  <c r="I38" i="1"/>
  <c r="J38" i="1"/>
  <c r="H39" i="1"/>
  <c r="I39" i="1"/>
  <c r="J39" i="1"/>
  <c r="H40" i="1"/>
  <c r="I40" i="1"/>
  <c r="J40" i="1"/>
  <c r="H41" i="1"/>
  <c r="I41" i="1"/>
  <c r="J41" i="1"/>
  <c r="J2" i="1"/>
  <c r="I2" i="1"/>
  <c r="H2" i="1"/>
  <c r="G41" i="1" l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K16" i="1" l="1"/>
  <c r="K32" i="1"/>
  <c r="K17" i="1"/>
  <c r="K33" i="1"/>
  <c r="K2" i="1"/>
  <c r="K18" i="1"/>
  <c r="K34" i="1"/>
  <c r="K3" i="1"/>
  <c r="K19" i="1"/>
  <c r="K35" i="1"/>
  <c r="K4" i="1"/>
  <c r="K20" i="1"/>
  <c r="K36" i="1"/>
  <c r="K5" i="1"/>
  <c r="K21" i="1"/>
  <c r="K37" i="1"/>
  <c r="K6" i="1"/>
  <c r="K22" i="1"/>
  <c r="K38" i="1"/>
  <c r="K7" i="1"/>
  <c r="K23" i="1"/>
  <c r="K39" i="1"/>
  <c r="K8" i="1"/>
  <c r="K24" i="1"/>
  <c r="K40" i="1"/>
  <c r="K9" i="1"/>
  <c r="K25" i="1"/>
  <c r="K41" i="1"/>
  <c r="K10" i="1"/>
  <c r="K26" i="1"/>
  <c r="K11" i="1"/>
  <c r="K27" i="1"/>
  <c r="K12" i="1"/>
  <c r="K28" i="1"/>
  <c r="K13" i="1"/>
  <c r="K29" i="1"/>
  <c r="K14" i="1"/>
  <c r="K30" i="1"/>
  <c r="K15" i="1"/>
  <c r="K31" i="1"/>
  <c r="L9" i="1" l="1"/>
  <c r="N9" i="1" s="1"/>
  <c r="Q9" i="1" s="1"/>
  <c r="M9" i="1"/>
  <c r="P9" i="1" s="1"/>
  <c r="O9" i="1"/>
  <c r="R9" i="1" s="1"/>
  <c r="L35" i="1"/>
  <c r="L40" i="1"/>
  <c r="L19" i="1"/>
  <c r="L31" i="1"/>
  <c r="L24" i="1"/>
  <c r="L3" i="1"/>
  <c r="L18" i="1"/>
  <c r="L14" i="1"/>
  <c r="L23" i="1"/>
  <c r="L2" i="1"/>
  <c r="L39" i="1"/>
  <c r="L29" i="1"/>
  <c r="L7" i="1"/>
  <c r="L33" i="1"/>
  <c r="L30" i="1"/>
  <c r="L13" i="1"/>
  <c r="L38" i="1"/>
  <c r="L17" i="1"/>
  <c r="L15" i="1"/>
  <c r="L28" i="1"/>
  <c r="L22" i="1"/>
  <c r="L32" i="1"/>
  <c r="L8" i="1"/>
  <c r="L12" i="1"/>
  <c r="L6" i="1"/>
  <c r="L16" i="1"/>
  <c r="L34" i="1"/>
  <c r="L27" i="1"/>
  <c r="L37" i="1"/>
  <c r="L11" i="1"/>
  <c r="L5" i="1"/>
  <c r="L10" i="1"/>
  <c r="L36" i="1"/>
  <c r="L21" i="1"/>
  <c r="L26" i="1"/>
  <c r="L41" i="1"/>
  <c r="L20" i="1"/>
  <c r="L25" i="1"/>
  <c r="L4" i="1"/>
  <c r="N27" i="1" l="1"/>
  <c r="Q27" i="1" s="1"/>
  <c r="M27" i="1"/>
  <c r="P27" i="1" s="1"/>
  <c r="O27" i="1"/>
  <c r="R27" i="1" s="1"/>
  <c r="O7" i="1"/>
  <c r="R7" i="1" s="1"/>
  <c r="M7" i="1"/>
  <c r="P7" i="1" s="1"/>
  <c r="N7" i="1"/>
  <c r="Q7" i="1" s="1"/>
  <c r="O34" i="1"/>
  <c r="R34" i="1" s="1"/>
  <c r="N34" i="1"/>
  <c r="Q34" i="1" s="1"/>
  <c r="M34" i="1"/>
  <c r="P34" i="1" s="1"/>
  <c r="N12" i="1"/>
  <c r="Q12" i="1" s="1"/>
  <c r="M12" i="1"/>
  <c r="P12" i="1" s="1"/>
  <c r="O12" i="1"/>
  <c r="R12" i="1" s="1"/>
  <c r="M28" i="1"/>
  <c r="P28" i="1" s="1"/>
  <c r="O28" i="1"/>
  <c r="R28" i="1" s="1"/>
  <c r="N28" i="1"/>
  <c r="Q28" i="1" s="1"/>
  <c r="O37" i="1"/>
  <c r="R37" i="1" s="1"/>
  <c r="M37" i="1"/>
  <c r="P37" i="1" s="1"/>
  <c r="N37" i="1"/>
  <c r="Q37" i="1" s="1"/>
  <c r="N16" i="1"/>
  <c r="Q16" i="1" s="1"/>
  <c r="M16" i="1"/>
  <c r="P16" i="1" s="1"/>
  <c r="O16" i="1"/>
  <c r="R16" i="1" s="1"/>
  <c r="O8" i="1"/>
  <c r="R8" i="1" s="1"/>
  <c r="M8" i="1"/>
  <c r="P8" i="1" s="1"/>
  <c r="N8" i="1"/>
  <c r="Q8" i="1" s="1"/>
  <c r="O3" i="1"/>
  <c r="R3" i="1" s="1"/>
  <c r="N3" i="1"/>
  <c r="Q3" i="1" s="1"/>
  <c r="M3" i="1"/>
  <c r="P3" i="1" s="1"/>
  <c r="N15" i="1"/>
  <c r="Q15" i="1" s="1"/>
  <c r="O15" i="1"/>
  <c r="R15" i="1" s="1"/>
  <c r="M15" i="1"/>
  <c r="P15" i="1" s="1"/>
  <c r="N29" i="1"/>
  <c r="Q29" i="1" s="1"/>
  <c r="O29" i="1"/>
  <c r="R29" i="1" s="1"/>
  <c r="M29" i="1"/>
  <c r="P29" i="1" s="1"/>
  <c r="O23" i="1"/>
  <c r="R23" i="1" s="1"/>
  <c r="M23" i="1"/>
  <c r="P23" i="1" s="1"/>
  <c r="N23" i="1"/>
  <c r="Q23" i="1" s="1"/>
  <c r="N25" i="1"/>
  <c r="Q25" i="1" s="1"/>
  <c r="M25" i="1"/>
  <c r="P25" i="1" s="1"/>
  <c r="O25" i="1"/>
  <c r="R25" i="1" s="1"/>
  <c r="O24" i="1"/>
  <c r="R24" i="1" s="1"/>
  <c r="N24" i="1"/>
  <c r="Q24" i="1" s="1"/>
  <c r="M24" i="1"/>
  <c r="P24" i="1" s="1"/>
  <c r="O19" i="1"/>
  <c r="R19" i="1" s="1"/>
  <c r="N19" i="1"/>
  <c r="Q19" i="1" s="1"/>
  <c r="M19" i="1"/>
  <c r="P19" i="1" s="1"/>
  <c r="O36" i="1"/>
  <c r="R36" i="1" s="1"/>
  <c r="M36" i="1"/>
  <c r="P36" i="1" s="1"/>
  <c r="N36" i="1"/>
  <c r="Q36" i="1" s="1"/>
  <c r="N13" i="1"/>
  <c r="Q13" i="1" s="1"/>
  <c r="O13" i="1"/>
  <c r="R13" i="1" s="1"/>
  <c r="M13" i="1"/>
  <c r="P13" i="1" s="1"/>
  <c r="O39" i="1"/>
  <c r="R39" i="1" s="1"/>
  <c r="M39" i="1"/>
  <c r="P39" i="1" s="1"/>
  <c r="N39" i="1"/>
  <c r="Q39" i="1" s="1"/>
  <c r="O6" i="1"/>
  <c r="R6" i="1" s="1"/>
  <c r="M6" i="1"/>
  <c r="P6" i="1" s="1"/>
  <c r="N6" i="1"/>
  <c r="Q6" i="1" s="1"/>
  <c r="M4" i="1"/>
  <c r="P4" i="1" s="1"/>
  <c r="O4" i="1"/>
  <c r="R4" i="1" s="1"/>
  <c r="N4" i="1"/>
  <c r="Q4" i="1" s="1"/>
  <c r="N32" i="1"/>
  <c r="Q32" i="1" s="1"/>
  <c r="M32" i="1"/>
  <c r="P32" i="1" s="1"/>
  <c r="O32" i="1"/>
  <c r="R32" i="1" s="1"/>
  <c r="O22" i="1"/>
  <c r="R22" i="1" s="1"/>
  <c r="N22" i="1"/>
  <c r="Q22" i="1" s="1"/>
  <c r="M22" i="1"/>
  <c r="P22" i="1" s="1"/>
  <c r="N31" i="1"/>
  <c r="Q31" i="1" s="1"/>
  <c r="O31" i="1"/>
  <c r="R31" i="1" s="1"/>
  <c r="M31" i="1"/>
  <c r="P31" i="1" s="1"/>
  <c r="O21" i="1"/>
  <c r="R21" i="1" s="1"/>
  <c r="N21" i="1"/>
  <c r="Q21" i="1" s="1"/>
  <c r="M21" i="1"/>
  <c r="P21" i="1" s="1"/>
  <c r="O40" i="1"/>
  <c r="R40" i="1" s="1"/>
  <c r="M40" i="1"/>
  <c r="P40" i="1" s="1"/>
  <c r="N40" i="1"/>
  <c r="Q40" i="1" s="1"/>
  <c r="O35" i="1"/>
  <c r="R35" i="1" s="1"/>
  <c r="N35" i="1"/>
  <c r="Q35" i="1" s="1"/>
  <c r="M35" i="1"/>
  <c r="P35" i="1" s="1"/>
  <c r="O5" i="1"/>
  <c r="R5" i="1" s="1"/>
  <c r="M5" i="1"/>
  <c r="P5" i="1" s="1"/>
  <c r="N5" i="1"/>
  <c r="Q5" i="1" s="1"/>
  <c r="N30" i="1"/>
  <c r="Q30" i="1" s="1"/>
  <c r="M30" i="1"/>
  <c r="P30" i="1" s="1"/>
  <c r="O30" i="1"/>
  <c r="R30" i="1" s="1"/>
  <c r="N2" i="1"/>
  <c r="Q2" i="1" s="1"/>
  <c r="O2" i="1"/>
  <c r="R2" i="1" s="1"/>
  <c r="M2" i="1"/>
  <c r="P2" i="1" s="1"/>
  <c r="N14" i="1"/>
  <c r="Q14" i="1" s="1"/>
  <c r="M14" i="1"/>
  <c r="P14" i="1" s="1"/>
  <c r="O14" i="1"/>
  <c r="R14" i="1" s="1"/>
  <c r="O18" i="1"/>
  <c r="R18" i="1" s="1"/>
  <c r="N18" i="1"/>
  <c r="Q18" i="1" s="1"/>
  <c r="M18" i="1"/>
  <c r="P18" i="1" s="1"/>
  <c r="O20" i="1"/>
  <c r="R20" i="1" s="1"/>
  <c r="M20" i="1"/>
  <c r="P20" i="1" s="1"/>
  <c r="N20" i="1"/>
  <c r="Q20" i="1" s="1"/>
  <c r="N41" i="1"/>
  <c r="Q41" i="1" s="1"/>
  <c r="M41" i="1"/>
  <c r="P41" i="1" s="1"/>
  <c r="O41" i="1"/>
  <c r="R41" i="1" s="1"/>
  <c r="N26" i="1"/>
  <c r="Q26" i="1" s="1"/>
  <c r="O26" i="1"/>
  <c r="R26" i="1" s="1"/>
  <c r="M26" i="1"/>
  <c r="P26" i="1" s="1"/>
  <c r="O17" i="1"/>
  <c r="R17" i="1" s="1"/>
  <c r="N17" i="1"/>
  <c r="Q17" i="1" s="1"/>
  <c r="M17" i="1"/>
  <c r="P17" i="1" s="1"/>
  <c r="O38" i="1"/>
  <c r="R38" i="1" s="1"/>
  <c r="M38" i="1"/>
  <c r="P38" i="1" s="1"/>
  <c r="N38" i="1"/>
  <c r="Q38" i="1" s="1"/>
  <c r="N10" i="1"/>
  <c r="Q10" i="1" s="1"/>
  <c r="O10" i="1"/>
  <c r="R10" i="1" s="1"/>
  <c r="M10" i="1"/>
  <c r="P10" i="1" s="1"/>
  <c r="N11" i="1"/>
  <c r="Q11" i="1" s="1"/>
  <c r="M11" i="1"/>
  <c r="P11" i="1" s="1"/>
  <c r="O11" i="1"/>
  <c r="R11" i="1" s="1"/>
  <c r="O33" i="1"/>
  <c r="R33" i="1" s="1"/>
  <c r="M33" i="1"/>
  <c r="P33" i="1" s="1"/>
  <c r="N33" i="1"/>
  <c r="Q33" i="1" s="1"/>
  <c r="Q43" i="1" l="1"/>
  <c r="P43" i="1"/>
  <c r="R43" i="1"/>
  <c r="N47" i="1" l="1"/>
  <c r="N46" i="1"/>
  <c r="N48" i="1"/>
  <c r="J48" i="1"/>
  <c r="J46" i="1"/>
  <c r="J47" i="1"/>
  <c r="L48" i="1"/>
  <c r="L47" i="1"/>
  <c r="L4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<sst xmlns="http://schemas.openxmlformats.org/spreadsheetml/2006/main" count="811" uniqueCount="98">
  <si>
    <t>t</t>
  </si>
  <si>
    <t>x1 (ввп)</t>
  </si>
  <si>
    <t>x2 (инвестиции)</t>
  </si>
  <si>
    <t>x3 (инфляция)</t>
  </si>
  <si>
    <t>y (военные расходы)</t>
  </si>
  <si>
    <t>y (предсказанные)</t>
  </si>
  <si>
    <t>Остатки</t>
  </si>
  <si>
    <t>Албания</t>
  </si>
  <si>
    <t>Австрия</t>
  </si>
  <si>
    <t>Беларусь</t>
  </si>
  <si>
    <t>Бельгия</t>
  </si>
  <si>
    <t>Болгария</t>
  </si>
  <si>
    <t>Хорватия</t>
  </si>
  <si>
    <t>Кипр</t>
  </si>
  <si>
    <t>Чешская республика</t>
  </si>
  <si>
    <t>Дания</t>
  </si>
  <si>
    <t>Эстония</t>
  </si>
  <si>
    <t>Финляндия</t>
  </si>
  <si>
    <t>Франция</t>
  </si>
  <si>
    <t>Германия</t>
  </si>
  <si>
    <t>Греция</t>
  </si>
  <si>
    <t>Венгрия</t>
  </si>
  <si>
    <t>Ирландия</t>
  </si>
  <si>
    <t>Италия</t>
  </si>
  <si>
    <t>Косово</t>
  </si>
  <si>
    <t>Латвия</t>
  </si>
  <si>
    <t>Литва</t>
  </si>
  <si>
    <t>Люксембург</t>
  </si>
  <si>
    <t>Македония</t>
  </si>
  <si>
    <t>Мальта</t>
  </si>
  <si>
    <t>Молдова</t>
  </si>
  <si>
    <t>Черногория</t>
  </si>
  <si>
    <t>Нидерланды</t>
  </si>
  <si>
    <t>Норвегия</t>
  </si>
  <si>
    <t>Польша</t>
  </si>
  <si>
    <t>Португалия</t>
  </si>
  <si>
    <t>Румыния</t>
  </si>
  <si>
    <t>Россия</t>
  </si>
  <si>
    <t>Сербии</t>
  </si>
  <si>
    <t>Словакия</t>
  </si>
  <si>
    <t>Словения</t>
  </si>
  <si>
    <t>Испания</t>
  </si>
  <si>
    <t>Швеция</t>
  </si>
  <si>
    <t>Швейцария</t>
  </si>
  <si>
    <t>Турция</t>
  </si>
  <si>
    <t>Украина</t>
  </si>
  <si>
    <t>Великобритания</t>
  </si>
  <si>
    <t>Ранг Х1</t>
  </si>
  <si>
    <t>Ранг Х2</t>
  </si>
  <si>
    <t>Ранг Х3</t>
  </si>
  <si>
    <t>Ранг е</t>
  </si>
  <si>
    <t>Разн1</t>
  </si>
  <si>
    <t>Разн2</t>
  </si>
  <si>
    <t>Разн3</t>
  </si>
  <si>
    <t>abs e</t>
  </si>
  <si>
    <t>Разн1кв</t>
  </si>
  <si>
    <t>Разн2кв</t>
  </si>
  <si>
    <t>Разн3кв</t>
  </si>
  <si>
    <t>%</t>
  </si>
  <si>
    <t>&gt;</t>
  </si>
  <si>
    <t>Коэффициенты при переменных</t>
  </si>
  <si>
    <t>Стандартные ошибки</t>
  </si>
  <si>
    <t>Сумма квадратов остатков (ESS)</t>
  </si>
  <si>
    <t>Х</t>
  </si>
  <si>
    <t>Конст</t>
  </si>
  <si>
    <t>Сорт</t>
  </si>
  <si>
    <t>F</t>
  </si>
  <si>
    <t>f</t>
  </si>
  <si>
    <t>Регрессионная сумма квадратов</t>
  </si>
  <si>
    <t>F статистика</t>
  </si>
  <si>
    <t>Коэффициент определения</t>
  </si>
  <si>
    <t>Стандартная ошибка коэф У</t>
  </si>
  <si>
    <t>Степени свободы</t>
  </si>
  <si>
    <t>&lt;</t>
  </si>
  <si>
    <t>T1</t>
  </si>
  <si>
    <t>T2</t>
  </si>
  <si>
    <t>T3</t>
  </si>
  <si>
    <t>LN X1</t>
  </si>
  <si>
    <t>LN X3</t>
  </si>
  <si>
    <t>LN X2</t>
  </si>
  <si>
    <t>LN E SQ</t>
  </si>
  <si>
    <t>X ^ -2</t>
  </si>
  <si>
    <t>X ^ -1</t>
  </si>
  <si>
    <t>X ^ -0.5</t>
  </si>
  <si>
    <t>X ^ 0.5</t>
  </si>
  <si>
    <t>X ^ 1</t>
  </si>
  <si>
    <t>X ^ 2</t>
  </si>
  <si>
    <t>Остатки ABS</t>
  </si>
  <si>
    <t>R</t>
  </si>
  <si>
    <t>Лучший</t>
  </si>
  <si>
    <t>Статистически не значим - гетероскедастичности у Х1 нет.</t>
  </si>
  <si>
    <t>Статистически не значим - гетероскедастичности у Х2 нет.</t>
  </si>
  <si>
    <t>Статистически значим - гетероскедастичность у Х1 есть.</t>
  </si>
  <si>
    <t>Статистически не значим - гетероскедастичности у Х3 нет.</t>
  </si>
  <si>
    <t>Гетероскедастичности нет у Х3, есть у Х1, Х2</t>
  </si>
  <si>
    <t>Статистически значим - гетероскедастичность у Х3 есть.</t>
  </si>
  <si>
    <t>Статистически не значим, нет гетероскедастич.</t>
  </si>
  <si>
    <t>Спирмен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</si>
</sst>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2">
    <xf numFmtId="0" fontId="0" fillId="0" borderId="0" xfId="0"/>
    <xf numFmtId="0" fontId="1" fillId="2" borderId="0" xfId="1" applyAlignment="1">
      <alignment horizontal="center" vertical="center" wrapText="1"/>
    </xf>
    <xf numFmtId="0" fontId="1" fillId="6" borderId="0" xfId="5" applyAlignment="1">
      <alignment horizontal="center" vertical="center" wrapText="1"/>
    </xf>
    <xf numFmtId="0" fontId="1" fillId="5" borderId="0" xfId="4" applyAlignment="1">
      <alignment horizontal="center" vertical="center" wrapText="1"/>
    </xf>
    <xf numFmtId="0" fontId="1" fillId="4" borderId="0" xfId="3" applyAlignment="1">
      <alignment horizontal="center" vertical="center" wrapText="1"/>
    </xf>
    <xf numFmtId="0" fontId="1" fillId="3" borderId="0" xfId="2" applyAlignment="1">
      <alignment horizontal="center" vertical="center" wrapText="1"/>
    </xf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  <xf numFmtId="0" fontId="1" fillId="7" borderId="0" xfId="6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4" borderId="0" xfId="3" applyAlignment="1">
      <alignment horizontal="center"/>
    </xf>
    <xf numFmtId="0" fontId="1" fillId="6" borderId="0" xfId="5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2" borderId="0" xfId="1" applyAlignment="1">
      <alignment horizontal="center" wrapText="1"/>
    </xf>
    <xf numFmtId="0" fontId="0" fillId="0" borderId="0" xfId="0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4" borderId="0" xfId="3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/>
    </xf>
    <xf numFmtId="0" fontId="0" fillId="0" borderId="0" xfId="0"/>
    <xf numFmtId="0" fontId="0" fillId="0" borderId="0" xfId="0" applyAlignment="1"/>
  </cellXfs>
  <cellStyles count="7">
    <cellStyle name="40% — акцент2" xfId="6" builtinId="35"/>
    <cellStyle name="40% — акцент6" xfId="4" builtinId="51"/>
    <cellStyle name="60% — акцент1" xfId="1" builtinId="32"/>
    <cellStyle name="60% — акцент2" xfId="2" builtinId="36"/>
    <cellStyle name="60% — акцент4" xfId="3" builtinId="44"/>
    <cellStyle name="60% — акцент6" xfId="5" builtinId="5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39C3-E05F-4A54-84D7-D1B44672FED1}">
  <dimension ref="A1:R48"/>
  <sheetViews>
    <sheetView tabSelected="1" topLeftCell="A19" zoomScale="70" zoomScaleNormal="70" workbookViewId="0">
      <selection activeCell="Q50" sqref="Q50"/>
    </sheetView>
  </sheetViews>
  <sheetFormatPr defaultRowHeight="14.4" x14ac:dyDescent="0.3"/>
  <cols>
    <col min="1" max="1" width="20.6640625" customWidth="1"/>
    <col min="2" max="2" width="14.44140625" customWidth="1"/>
    <col min="3" max="3" width="16.44140625" customWidth="1"/>
    <col min="4" max="4" width="16.5546875" customWidth="1"/>
    <col min="5" max="5" width="23.5546875" customWidth="1"/>
    <col min="6" max="6" width="19.21875" customWidth="1"/>
    <col min="7" max="7" width="15" customWidth="1"/>
    <col min="8" max="8" width="10.5546875" customWidth="1"/>
    <col min="9" max="9" width="10.88671875" customWidth="1"/>
    <col min="10" max="10" width="10.33203125" customWidth="1"/>
    <col min="16" max="16" width="11.5546875" bestFit="1" customWidth="1"/>
    <col min="17" max="17" width="11.44140625" bestFit="1" customWidth="1"/>
    <col min="18" max="18" width="12.109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47</v>
      </c>
      <c r="I1" s="1" t="s">
        <v>48</v>
      </c>
      <c r="J1" s="1" t="s">
        <v>49</v>
      </c>
      <c r="K1" s="1" t="s">
        <v>54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55</v>
      </c>
      <c r="Q1" s="1" t="s">
        <v>56</v>
      </c>
      <c r="R1" s="1" t="s">
        <v>57</v>
      </c>
    </row>
    <row r="2" spans="1:18" x14ac:dyDescent="0.3">
      <c r="A2" s="2" t="s">
        <v>7</v>
      </c>
      <c r="B2" s="3">
        <v>22.98</v>
      </c>
      <c r="C2" s="3">
        <v>1.4</v>
      </c>
      <c r="D2" s="3">
        <v>6.3</v>
      </c>
      <c r="E2" s="2">
        <v>0.22900000000000001</v>
      </c>
      <c r="F2" s="4">
        <v>-0.41470638647248381</v>
      </c>
      <c r="G2" s="4">
        <f>E2-F2</f>
        <v>0.64370638647248379</v>
      </c>
      <c r="H2" s="4">
        <f>_xlfn.RANK.EQ(B2, $B$2:$B$46, 0)</f>
        <v>35</v>
      </c>
      <c r="I2" s="4">
        <f>_xlfn.RANK.EQ(C2, $C$2:$C$46, 0)</f>
        <v>36</v>
      </c>
      <c r="J2" s="4">
        <f>_xlfn.RANK.EQ(D2, $D$2:$D$46, 0)</f>
        <v>17</v>
      </c>
      <c r="K2" s="4">
        <f t="shared" ref="K2:K41" si="0">ABS(G2)</f>
        <v>0.64370638647248379</v>
      </c>
      <c r="L2" s="4">
        <f t="shared" ref="L2:L41" si="1">_xlfn.RANK.EQ(ABS(K2), $K$2:$K$44, 0)</f>
        <v>33</v>
      </c>
      <c r="M2" s="4">
        <f>L2-H2</f>
        <v>-2</v>
      </c>
      <c r="N2" s="4">
        <f>L2-I2</f>
        <v>-3</v>
      </c>
      <c r="O2" s="4">
        <f>L2-J2</f>
        <v>16</v>
      </c>
      <c r="P2" s="4">
        <f>M2^2</f>
        <v>4</v>
      </c>
      <c r="Q2" s="4">
        <f>N2^2</f>
        <v>9</v>
      </c>
      <c r="R2" s="4">
        <f>O2^2</f>
        <v>256</v>
      </c>
    </row>
    <row r="3" spans="1:18" x14ac:dyDescent="0.3">
      <c r="A3" s="2" t="s">
        <v>8</v>
      </c>
      <c r="B3" s="3">
        <v>510.71</v>
      </c>
      <c r="C3" s="3">
        <v>190</v>
      </c>
      <c r="D3" s="3">
        <v>9.1999999999999993</v>
      </c>
      <c r="E3" s="2">
        <v>3.613</v>
      </c>
      <c r="F3" s="4">
        <v>8.2082525953704444</v>
      </c>
      <c r="G3" s="4">
        <f t="shared" ref="G3:G41" si="2">E3-F3</f>
        <v>-4.5952525953704448</v>
      </c>
      <c r="H3" s="4">
        <f t="shared" ref="H3:H41" si="3">_xlfn.RANK.EQ(B3, $B$2:$B$46, 0)</f>
        <v>15</v>
      </c>
      <c r="I3" s="4">
        <f t="shared" ref="I3:I41" si="4">_xlfn.RANK.EQ(C3, $C$2:$C$46, 0)</f>
        <v>7</v>
      </c>
      <c r="J3" s="4">
        <f t="shared" ref="J3:J41" si="5">_xlfn.RANK.EQ(D3, $D$2:$D$46, 0)</f>
        <v>6</v>
      </c>
      <c r="K3" s="4">
        <f t="shared" si="0"/>
        <v>4.5952525953704448</v>
      </c>
      <c r="L3" s="4">
        <f t="shared" si="1"/>
        <v>13</v>
      </c>
      <c r="M3" s="4">
        <f t="shared" ref="M3:M41" si="6">L3-H3</f>
        <v>-2</v>
      </c>
      <c r="N3" s="4">
        <f t="shared" ref="N3:N41" si="7">L3-I3</f>
        <v>6</v>
      </c>
      <c r="O3" s="4">
        <f t="shared" ref="O3:O41" si="8">L3-J3</f>
        <v>7</v>
      </c>
      <c r="P3" s="4">
        <f t="shared" ref="P3:P41" si="9">M3^2</f>
        <v>4</v>
      </c>
      <c r="Q3" s="4">
        <f t="shared" ref="Q3:Q41" si="10">N3^2</f>
        <v>36</v>
      </c>
      <c r="R3" s="4">
        <f t="shared" ref="R3:R41" si="11">O3^2</f>
        <v>49</v>
      </c>
    </row>
    <row r="4" spans="1:18" x14ac:dyDescent="0.3">
      <c r="A4" s="2" t="s">
        <v>9</v>
      </c>
      <c r="B4" s="3">
        <v>72.790000000000006</v>
      </c>
      <c r="C4" s="3">
        <v>3</v>
      </c>
      <c r="D4" s="3">
        <v>5.0999999999999996</v>
      </c>
      <c r="E4" s="2">
        <v>1.105</v>
      </c>
      <c r="F4" s="4">
        <v>0.89565632656907501</v>
      </c>
      <c r="G4" s="4">
        <f t="shared" si="2"/>
        <v>0.20934367343092497</v>
      </c>
      <c r="H4" s="4">
        <f t="shared" si="3"/>
        <v>27</v>
      </c>
      <c r="I4" s="4">
        <f t="shared" si="4"/>
        <v>30</v>
      </c>
      <c r="J4" s="4">
        <f t="shared" si="5"/>
        <v>31</v>
      </c>
      <c r="K4" s="4">
        <f t="shared" si="0"/>
        <v>0.20934367343092497</v>
      </c>
      <c r="L4" s="4">
        <f t="shared" si="1"/>
        <v>39</v>
      </c>
      <c r="M4" s="4">
        <f t="shared" si="6"/>
        <v>12</v>
      </c>
      <c r="N4" s="4">
        <f t="shared" si="7"/>
        <v>9</v>
      </c>
      <c r="O4" s="4">
        <f t="shared" si="8"/>
        <v>8</v>
      </c>
      <c r="P4" s="4">
        <f t="shared" si="9"/>
        <v>144</v>
      </c>
      <c r="Q4" s="4">
        <f t="shared" si="10"/>
        <v>81</v>
      </c>
      <c r="R4" s="4">
        <f t="shared" si="11"/>
        <v>64</v>
      </c>
    </row>
    <row r="5" spans="1:18" x14ac:dyDescent="0.3">
      <c r="A5" s="2" t="s">
        <v>10</v>
      </c>
      <c r="B5" s="3">
        <v>586.05999999999995</v>
      </c>
      <c r="C5" s="3">
        <v>220</v>
      </c>
      <c r="D5" s="3">
        <v>5.8</v>
      </c>
      <c r="E5" s="2">
        <v>6.89</v>
      </c>
      <c r="F5" s="4">
        <v>9.6631145764290967</v>
      </c>
      <c r="G5" s="4">
        <f t="shared" si="2"/>
        <v>-2.773114576429097</v>
      </c>
      <c r="H5" s="4">
        <f t="shared" si="3"/>
        <v>13</v>
      </c>
      <c r="I5" s="4">
        <f t="shared" si="4"/>
        <v>5</v>
      </c>
      <c r="J5" s="4">
        <f t="shared" si="5"/>
        <v>25</v>
      </c>
      <c r="K5" s="4">
        <f t="shared" si="0"/>
        <v>2.773114576429097</v>
      </c>
      <c r="L5" s="4">
        <f t="shared" si="1"/>
        <v>18</v>
      </c>
      <c r="M5" s="4">
        <f t="shared" si="6"/>
        <v>5</v>
      </c>
      <c r="N5" s="4">
        <f t="shared" si="7"/>
        <v>13</v>
      </c>
      <c r="O5" s="4">
        <f t="shared" si="8"/>
        <v>-7</v>
      </c>
      <c r="P5" s="4">
        <f t="shared" si="9"/>
        <v>25</v>
      </c>
      <c r="Q5" s="4">
        <f t="shared" si="10"/>
        <v>169</v>
      </c>
      <c r="R5" s="4">
        <f t="shared" si="11"/>
        <v>49</v>
      </c>
    </row>
    <row r="6" spans="1:18" x14ac:dyDescent="0.3">
      <c r="A6" s="2" t="s">
        <v>11</v>
      </c>
      <c r="B6" s="3">
        <v>90.35</v>
      </c>
      <c r="C6" s="3">
        <v>5.5</v>
      </c>
      <c r="D6" s="3">
        <v>7.5</v>
      </c>
      <c r="E6" s="2">
        <v>1.4370000000000001</v>
      </c>
      <c r="F6" s="4">
        <v>1.2130657218138907</v>
      </c>
      <c r="G6" s="4">
        <f t="shared" si="2"/>
        <v>0.22393427818610934</v>
      </c>
      <c r="H6" s="4">
        <f t="shared" si="3"/>
        <v>25</v>
      </c>
      <c r="I6" s="4">
        <f t="shared" si="4"/>
        <v>25</v>
      </c>
      <c r="J6" s="4">
        <f t="shared" si="5"/>
        <v>9</v>
      </c>
      <c r="K6" s="4">
        <f t="shared" si="0"/>
        <v>0.22393427818610934</v>
      </c>
      <c r="L6" s="4">
        <f t="shared" si="1"/>
        <v>38</v>
      </c>
      <c r="M6" s="4">
        <f t="shared" si="6"/>
        <v>13</v>
      </c>
      <c r="N6" s="4">
        <f t="shared" si="7"/>
        <v>13</v>
      </c>
      <c r="O6" s="4">
        <f t="shared" si="8"/>
        <v>29</v>
      </c>
      <c r="P6" s="4">
        <f t="shared" si="9"/>
        <v>169</v>
      </c>
      <c r="Q6" s="4">
        <f t="shared" si="10"/>
        <v>169</v>
      </c>
      <c r="R6" s="4">
        <f t="shared" si="11"/>
        <v>841</v>
      </c>
    </row>
    <row r="7" spans="1:18" x14ac:dyDescent="0.3">
      <c r="A7" s="2" t="s">
        <v>12</v>
      </c>
      <c r="B7" s="3">
        <v>70</v>
      </c>
      <c r="C7" s="3">
        <v>2</v>
      </c>
      <c r="D7" s="3">
        <v>8</v>
      </c>
      <c r="E7" s="2">
        <v>1.282</v>
      </c>
      <c r="F7" s="4">
        <v>0.7377783576141228</v>
      </c>
      <c r="G7" s="4">
        <f t="shared" si="2"/>
        <v>0.54422164238587722</v>
      </c>
      <c r="H7" s="4">
        <f t="shared" si="3"/>
        <v>28</v>
      </c>
      <c r="I7" s="4">
        <f t="shared" si="4"/>
        <v>33</v>
      </c>
      <c r="J7" s="4">
        <f t="shared" si="5"/>
        <v>8</v>
      </c>
      <c r="K7" s="4">
        <f t="shared" si="0"/>
        <v>0.54422164238587722</v>
      </c>
      <c r="L7" s="4">
        <f t="shared" si="1"/>
        <v>35</v>
      </c>
      <c r="M7" s="4">
        <f t="shared" si="6"/>
        <v>7</v>
      </c>
      <c r="N7" s="4">
        <f t="shared" si="7"/>
        <v>2</v>
      </c>
      <c r="O7" s="4">
        <f t="shared" si="8"/>
        <v>27</v>
      </c>
      <c r="P7" s="4">
        <f t="shared" si="9"/>
        <v>49</v>
      </c>
      <c r="Q7" s="4">
        <f t="shared" si="10"/>
        <v>4</v>
      </c>
      <c r="R7" s="4">
        <f t="shared" si="11"/>
        <v>729</v>
      </c>
    </row>
    <row r="8" spans="1:18" x14ac:dyDescent="0.3">
      <c r="A8" s="2" t="s">
        <v>13</v>
      </c>
      <c r="B8" s="3">
        <v>30.69</v>
      </c>
      <c r="C8" s="3">
        <v>8</v>
      </c>
      <c r="D8" s="3">
        <v>6</v>
      </c>
      <c r="E8" s="2">
        <v>0.52400000000000002</v>
      </c>
      <c r="F8" s="4">
        <v>-0.34253793336688509</v>
      </c>
      <c r="G8" s="4">
        <f t="shared" si="2"/>
        <v>0.86653793336688512</v>
      </c>
      <c r="H8" s="4">
        <f t="shared" si="3"/>
        <v>34</v>
      </c>
      <c r="I8" s="4">
        <f t="shared" si="4"/>
        <v>21</v>
      </c>
      <c r="J8" s="4">
        <f t="shared" si="5"/>
        <v>21</v>
      </c>
      <c r="K8" s="4">
        <f t="shared" si="0"/>
        <v>0.86653793336688512</v>
      </c>
      <c r="L8" s="4">
        <f t="shared" si="1"/>
        <v>28</v>
      </c>
      <c r="M8" s="4">
        <f t="shared" si="6"/>
        <v>-6</v>
      </c>
      <c r="N8" s="4">
        <f t="shared" si="7"/>
        <v>7</v>
      </c>
      <c r="O8" s="4">
        <f t="shared" si="8"/>
        <v>7</v>
      </c>
      <c r="P8" s="4">
        <f t="shared" si="9"/>
        <v>36</v>
      </c>
      <c r="Q8" s="4">
        <f t="shared" si="10"/>
        <v>49</v>
      </c>
      <c r="R8" s="4">
        <f t="shared" si="11"/>
        <v>49</v>
      </c>
    </row>
    <row r="9" spans="1:18" x14ac:dyDescent="0.3">
      <c r="A9" s="2" t="s">
        <v>14</v>
      </c>
      <c r="B9" s="3">
        <v>500</v>
      </c>
      <c r="C9" s="3">
        <v>9</v>
      </c>
      <c r="D9" s="3">
        <v>9.6</v>
      </c>
      <c r="E9" s="2">
        <v>4.0049999999999999</v>
      </c>
      <c r="F9" s="4">
        <v>11.756252396347145</v>
      </c>
      <c r="G9" s="4">
        <f t="shared" si="2"/>
        <v>-7.7512523963471454</v>
      </c>
      <c r="H9" s="4">
        <f t="shared" si="3"/>
        <v>16</v>
      </c>
      <c r="I9" s="4">
        <f t="shared" si="4"/>
        <v>20</v>
      </c>
      <c r="J9" s="4">
        <f t="shared" si="5"/>
        <v>5</v>
      </c>
      <c r="K9" s="4">
        <f t="shared" si="0"/>
        <v>7.7512523963471454</v>
      </c>
      <c r="L9" s="4">
        <f t="shared" si="1"/>
        <v>10</v>
      </c>
      <c r="M9" s="4">
        <f t="shared" si="6"/>
        <v>-6</v>
      </c>
      <c r="N9" s="4">
        <f t="shared" si="7"/>
        <v>-10</v>
      </c>
      <c r="O9" s="4">
        <f t="shared" si="8"/>
        <v>5</v>
      </c>
      <c r="P9" s="4">
        <f t="shared" si="9"/>
        <v>36</v>
      </c>
      <c r="Q9" s="4">
        <f t="shared" si="10"/>
        <v>100</v>
      </c>
      <c r="R9" s="4">
        <f t="shared" si="11"/>
        <v>25</v>
      </c>
    </row>
    <row r="10" spans="1:18" x14ac:dyDescent="0.3">
      <c r="A10" s="2" t="s">
        <v>15</v>
      </c>
      <c r="B10" s="3">
        <v>408</v>
      </c>
      <c r="C10" s="3">
        <v>40</v>
      </c>
      <c r="D10" s="3">
        <v>5</v>
      </c>
      <c r="E10" s="2">
        <v>5.4749999999999996</v>
      </c>
      <c r="F10" s="4">
        <v>8.8649738067511006</v>
      </c>
      <c r="G10" s="4">
        <f t="shared" si="2"/>
        <v>-3.3899738067511009</v>
      </c>
      <c r="H10" s="4">
        <f t="shared" si="3"/>
        <v>17</v>
      </c>
      <c r="I10" s="4">
        <f t="shared" si="4"/>
        <v>13</v>
      </c>
      <c r="J10" s="4">
        <f t="shared" si="5"/>
        <v>32</v>
      </c>
      <c r="K10" s="4">
        <f t="shared" si="0"/>
        <v>3.3899738067511009</v>
      </c>
      <c r="L10" s="4">
        <f t="shared" si="1"/>
        <v>14</v>
      </c>
      <c r="M10" s="4">
        <f t="shared" si="6"/>
        <v>-3</v>
      </c>
      <c r="N10" s="4">
        <f t="shared" si="7"/>
        <v>1</v>
      </c>
      <c r="O10" s="4">
        <f t="shared" si="8"/>
        <v>-18</v>
      </c>
      <c r="P10" s="4">
        <f t="shared" si="9"/>
        <v>9</v>
      </c>
      <c r="Q10" s="4">
        <f t="shared" si="10"/>
        <v>1</v>
      </c>
      <c r="R10" s="4">
        <f t="shared" si="11"/>
        <v>324</v>
      </c>
    </row>
    <row r="11" spans="1:18" x14ac:dyDescent="0.3">
      <c r="A11" s="2" t="s">
        <v>16</v>
      </c>
      <c r="B11" s="3">
        <v>38.869999999999997</v>
      </c>
      <c r="C11" s="3">
        <v>2</v>
      </c>
      <c r="D11" s="3">
        <v>5.5</v>
      </c>
      <c r="E11" s="2">
        <v>0.81799999999999995</v>
      </c>
      <c r="F11" s="4">
        <v>1.670135350395402E-2</v>
      </c>
      <c r="G11" s="4">
        <f t="shared" si="2"/>
        <v>0.80129864649604587</v>
      </c>
      <c r="H11" s="4">
        <f t="shared" si="3"/>
        <v>33</v>
      </c>
      <c r="I11" s="4">
        <f t="shared" si="4"/>
        <v>33</v>
      </c>
      <c r="J11" s="4">
        <f t="shared" si="5"/>
        <v>27</v>
      </c>
      <c r="K11" s="4">
        <f t="shared" si="0"/>
        <v>0.80129864649604587</v>
      </c>
      <c r="L11" s="4">
        <f t="shared" si="1"/>
        <v>30</v>
      </c>
      <c r="M11" s="4">
        <f t="shared" si="6"/>
        <v>-3</v>
      </c>
      <c r="N11" s="4">
        <f t="shared" si="7"/>
        <v>-3</v>
      </c>
      <c r="O11" s="4">
        <f t="shared" si="8"/>
        <v>3</v>
      </c>
      <c r="P11" s="4">
        <f t="shared" si="9"/>
        <v>9</v>
      </c>
      <c r="Q11" s="4">
        <f t="shared" si="10"/>
        <v>9</v>
      </c>
      <c r="R11" s="4">
        <f t="shared" si="11"/>
        <v>9</v>
      </c>
    </row>
    <row r="12" spans="1:18" x14ac:dyDescent="0.3">
      <c r="A12" s="2" t="s">
        <v>17</v>
      </c>
      <c r="B12" s="3">
        <v>335</v>
      </c>
      <c r="C12" s="3">
        <v>15</v>
      </c>
      <c r="D12" s="3">
        <v>4.8</v>
      </c>
      <c r="E12" s="2">
        <v>4.4459999999999997</v>
      </c>
      <c r="F12" s="4">
        <v>7.4972425269062484</v>
      </c>
      <c r="G12" s="4">
        <f t="shared" si="2"/>
        <v>-3.0512425269062486</v>
      </c>
      <c r="H12" s="4">
        <f t="shared" si="3"/>
        <v>18</v>
      </c>
      <c r="I12" s="4">
        <f t="shared" si="4"/>
        <v>15</v>
      </c>
      <c r="J12" s="4">
        <f t="shared" si="5"/>
        <v>33</v>
      </c>
      <c r="K12" s="4">
        <f t="shared" si="0"/>
        <v>3.0512425269062486</v>
      </c>
      <c r="L12" s="4">
        <f t="shared" si="1"/>
        <v>17</v>
      </c>
      <c r="M12" s="4">
        <f t="shared" si="6"/>
        <v>-1</v>
      </c>
      <c r="N12" s="4">
        <f t="shared" si="7"/>
        <v>2</v>
      </c>
      <c r="O12" s="4">
        <f t="shared" si="8"/>
        <v>-16</v>
      </c>
      <c r="P12" s="4">
        <f t="shared" si="9"/>
        <v>1</v>
      </c>
      <c r="Q12" s="4">
        <f t="shared" si="10"/>
        <v>4</v>
      </c>
      <c r="R12" s="4">
        <f t="shared" si="11"/>
        <v>256</v>
      </c>
    </row>
    <row r="13" spans="1:18" x14ac:dyDescent="0.3">
      <c r="A13" s="2" t="s">
        <v>18</v>
      </c>
      <c r="B13" s="3">
        <v>3140</v>
      </c>
      <c r="C13" s="3">
        <v>1200</v>
      </c>
      <c r="D13" s="3">
        <v>5.6</v>
      </c>
      <c r="E13" s="2">
        <v>53.639000000000003</v>
      </c>
      <c r="F13" s="4">
        <v>55.540944934248763</v>
      </c>
      <c r="G13" s="4">
        <f t="shared" si="2"/>
        <v>-1.9019449342487604</v>
      </c>
      <c r="H13" s="4">
        <f t="shared" si="3"/>
        <v>2</v>
      </c>
      <c r="I13" s="4">
        <f t="shared" si="4"/>
        <v>3</v>
      </c>
      <c r="J13" s="4">
        <f t="shared" si="5"/>
        <v>26</v>
      </c>
      <c r="K13" s="4">
        <f t="shared" si="0"/>
        <v>1.9019449342487604</v>
      </c>
      <c r="L13" s="4">
        <f t="shared" si="1"/>
        <v>20</v>
      </c>
      <c r="M13" s="4">
        <f t="shared" si="6"/>
        <v>18</v>
      </c>
      <c r="N13" s="4">
        <f t="shared" si="7"/>
        <v>17</v>
      </c>
      <c r="O13" s="4">
        <f t="shared" si="8"/>
        <v>-6</v>
      </c>
      <c r="P13" s="4">
        <f t="shared" si="9"/>
        <v>324</v>
      </c>
      <c r="Q13" s="4">
        <f t="shared" si="10"/>
        <v>289</v>
      </c>
      <c r="R13" s="4">
        <f t="shared" si="11"/>
        <v>36</v>
      </c>
    </row>
    <row r="14" spans="1:18" x14ac:dyDescent="0.3">
      <c r="A14" s="2" t="s">
        <v>19</v>
      </c>
      <c r="B14" s="3">
        <v>4070</v>
      </c>
      <c r="C14" s="3">
        <v>1500</v>
      </c>
      <c r="D14" s="3">
        <v>6.3</v>
      </c>
      <c r="E14" s="2">
        <v>56.152999999999999</v>
      </c>
      <c r="F14" s="4">
        <v>73.425755323665243</v>
      </c>
      <c r="G14" s="4">
        <f t="shared" si="2"/>
        <v>-17.272755323665244</v>
      </c>
      <c r="H14" s="4">
        <f t="shared" si="3"/>
        <v>1</v>
      </c>
      <c r="I14" s="4">
        <f t="shared" si="4"/>
        <v>2</v>
      </c>
      <c r="J14" s="4">
        <f t="shared" si="5"/>
        <v>17</v>
      </c>
      <c r="K14" s="4">
        <f t="shared" si="0"/>
        <v>17.272755323665244</v>
      </c>
      <c r="L14" s="4">
        <f t="shared" si="1"/>
        <v>4</v>
      </c>
      <c r="M14" s="4">
        <f t="shared" si="6"/>
        <v>3</v>
      </c>
      <c r="N14" s="4">
        <f t="shared" si="7"/>
        <v>2</v>
      </c>
      <c r="O14" s="4">
        <f t="shared" si="8"/>
        <v>-13</v>
      </c>
      <c r="P14" s="4">
        <f t="shared" si="9"/>
        <v>9</v>
      </c>
      <c r="Q14" s="4">
        <f t="shared" si="10"/>
        <v>4</v>
      </c>
      <c r="R14" s="4">
        <f t="shared" si="11"/>
        <v>169</v>
      </c>
    </row>
    <row r="15" spans="1:18" x14ac:dyDescent="0.3">
      <c r="A15" s="2" t="s">
        <v>20</v>
      </c>
      <c r="B15" s="3">
        <v>298</v>
      </c>
      <c r="C15" s="3">
        <v>6.5</v>
      </c>
      <c r="D15" s="3">
        <v>5.9</v>
      </c>
      <c r="E15" s="2">
        <v>8.7449999999999992</v>
      </c>
      <c r="F15" s="4">
        <v>6.6714384778458982</v>
      </c>
      <c r="G15" s="4">
        <f t="shared" si="2"/>
        <v>2.0735615221541011</v>
      </c>
      <c r="H15" s="4">
        <f t="shared" si="3"/>
        <v>21</v>
      </c>
      <c r="I15" s="4">
        <f t="shared" si="4"/>
        <v>24</v>
      </c>
      <c r="J15" s="4">
        <f t="shared" si="5"/>
        <v>24</v>
      </c>
      <c r="K15" s="4">
        <f t="shared" si="0"/>
        <v>2.0735615221541011</v>
      </c>
      <c r="L15" s="4">
        <f t="shared" si="1"/>
        <v>19</v>
      </c>
      <c r="M15" s="4">
        <f t="shared" si="6"/>
        <v>-2</v>
      </c>
      <c r="N15" s="4">
        <f t="shared" si="7"/>
        <v>-5</v>
      </c>
      <c r="O15" s="4">
        <f t="shared" si="8"/>
        <v>-5</v>
      </c>
      <c r="P15" s="4">
        <f t="shared" si="9"/>
        <v>4</v>
      </c>
      <c r="Q15" s="4">
        <f t="shared" si="10"/>
        <v>25</v>
      </c>
      <c r="R15" s="4">
        <f t="shared" si="11"/>
        <v>25</v>
      </c>
    </row>
    <row r="16" spans="1:18" x14ac:dyDescent="0.3">
      <c r="A16" s="2" t="s">
        <v>21</v>
      </c>
      <c r="B16" s="3">
        <v>195</v>
      </c>
      <c r="C16" s="3">
        <v>5.5</v>
      </c>
      <c r="D16" s="3">
        <v>14.5</v>
      </c>
      <c r="E16" s="2">
        <v>3.2570000000000001</v>
      </c>
      <c r="F16" s="4">
        <v>3.6885757678555375</v>
      </c>
      <c r="G16" s="4">
        <f t="shared" si="2"/>
        <v>-0.43157576785553742</v>
      </c>
      <c r="H16" s="4">
        <f t="shared" si="3"/>
        <v>23</v>
      </c>
      <c r="I16" s="4">
        <f t="shared" si="4"/>
        <v>25</v>
      </c>
      <c r="J16" s="4">
        <f t="shared" si="5"/>
        <v>3</v>
      </c>
      <c r="K16" s="4">
        <f t="shared" si="0"/>
        <v>0.43157576785553742</v>
      </c>
      <c r="L16" s="4">
        <f t="shared" si="1"/>
        <v>36</v>
      </c>
      <c r="M16" s="4">
        <f t="shared" si="6"/>
        <v>13</v>
      </c>
      <c r="N16" s="4">
        <f t="shared" si="7"/>
        <v>11</v>
      </c>
      <c r="O16" s="4">
        <f t="shared" si="8"/>
        <v>33</v>
      </c>
      <c r="P16" s="4">
        <f t="shared" si="9"/>
        <v>169</v>
      </c>
      <c r="Q16" s="4">
        <f t="shared" si="10"/>
        <v>121</v>
      </c>
      <c r="R16" s="4">
        <f t="shared" si="11"/>
        <v>1089</v>
      </c>
    </row>
    <row r="17" spans="1:18" x14ac:dyDescent="0.3">
      <c r="A17" s="2" t="s">
        <v>22</v>
      </c>
      <c r="B17" s="3">
        <v>600</v>
      </c>
      <c r="C17" s="3">
        <v>200</v>
      </c>
      <c r="D17" s="3">
        <v>6</v>
      </c>
      <c r="E17" s="2">
        <v>1.1639999999999999</v>
      </c>
      <c r="F17" s="4">
        <v>10.444265879996689</v>
      </c>
      <c r="G17" s="4">
        <f t="shared" si="2"/>
        <v>-9.2802658799966888</v>
      </c>
      <c r="H17" s="4">
        <f t="shared" si="3"/>
        <v>12</v>
      </c>
      <c r="I17" s="4">
        <f t="shared" si="4"/>
        <v>6</v>
      </c>
      <c r="J17" s="4">
        <f t="shared" si="5"/>
        <v>21</v>
      </c>
      <c r="K17" s="4">
        <f t="shared" si="0"/>
        <v>9.2802658799966888</v>
      </c>
      <c r="L17" s="4">
        <f t="shared" si="1"/>
        <v>9</v>
      </c>
      <c r="M17" s="4">
        <f t="shared" si="6"/>
        <v>-3</v>
      </c>
      <c r="N17" s="4">
        <f t="shared" si="7"/>
        <v>3</v>
      </c>
      <c r="O17" s="4">
        <f t="shared" si="8"/>
        <v>-12</v>
      </c>
      <c r="P17" s="4">
        <f t="shared" si="9"/>
        <v>9</v>
      </c>
      <c r="Q17" s="4">
        <f t="shared" si="10"/>
        <v>9</v>
      </c>
      <c r="R17" s="4">
        <f t="shared" si="11"/>
        <v>144</v>
      </c>
    </row>
    <row r="18" spans="1:18" x14ac:dyDescent="0.3">
      <c r="A18" s="2" t="s">
        <v>23</v>
      </c>
      <c r="B18" s="3">
        <v>2010</v>
      </c>
      <c r="C18" s="3">
        <v>100</v>
      </c>
      <c r="D18" s="3">
        <v>6.7</v>
      </c>
      <c r="E18" s="2">
        <v>34.692</v>
      </c>
      <c r="F18" s="4">
        <v>49.351264586739504</v>
      </c>
      <c r="G18" s="4">
        <f t="shared" si="2"/>
        <v>-14.659264586739503</v>
      </c>
      <c r="H18" s="4">
        <f t="shared" si="3"/>
        <v>5</v>
      </c>
      <c r="I18" s="4">
        <f t="shared" si="4"/>
        <v>8</v>
      </c>
      <c r="J18" s="4">
        <f t="shared" si="5"/>
        <v>13</v>
      </c>
      <c r="K18" s="4">
        <f t="shared" si="0"/>
        <v>14.659264586739503</v>
      </c>
      <c r="L18" s="4">
        <f t="shared" si="1"/>
        <v>6</v>
      </c>
      <c r="M18" s="4">
        <f t="shared" si="6"/>
        <v>1</v>
      </c>
      <c r="N18" s="4">
        <f t="shared" si="7"/>
        <v>-2</v>
      </c>
      <c r="O18" s="4">
        <f t="shared" si="8"/>
        <v>-7</v>
      </c>
      <c r="P18" s="4">
        <f t="shared" si="9"/>
        <v>1</v>
      </c>
      <c r="Q18" s="4">
        <f t="shared" si="10"/>
        <v>4</v>
      </c>
      <c r="R18" s="4">
        <f t="shared" si="11"/>
        <v>49</v>
      </c>
    </row>
    <row r="19" spans="1:18" x14ac:dyDescent="0.3">
      <c r="A19" s="2" t="s">
        <v>24</v>
      </c>
      <c r="B19" s="3">
        <v>9.77</v>
      </c>
      <c r="C19" s="3">
        <v>0.5</v>
      </c>
      <c r="D19" s="3">
        <v>2.9</v>
      </c>
      <c r="E19" s="2">
        <v>0.108</v>
      </c>
      <c r="F19" s="4">
        <v>-0.61587353843039383</v>
      </c>
      <c r="G19" s="4">
        <f t="shared" si="2"/>
        <v>0.72387353843039381</v>
      </c>
      <c r="H19" s="4">
        <f t="shared" si="3"/>
        <v>39</v>
      </c>
      <c r="I19" s="4">
        <f t="shared" si="4"/>
        <v>40</v>
      </c>
      <c r="J19" s="4">
        <f t="shared" si="5"/>
        <v>39</v>
      </c>
      <c r="K19" s="4">
        <f t="shared" si="0"/>
        <v>0.72387353843039381</v>
      </c>
      <c r="L19" s="4">
        <f t="shared" si="1"/>
        <v>31</v>
      </c>
      <c r="M19" s="4">
        <f t="shared" si="6"/>
        <v>-8</v>
      </c>
      <c r="N19" s="4">
        <f t="shared" si="7"/>
        <v>-9</v>
      </c>
      <c r="O19" s="4">
        <f t="shared" si="8"/>
        <v>-8</v>
      </c>
      <c r="P19" s="4">
        <f t="shared" si="9"/>
        <v>64</v>
      </c>
      <c r="Q19" s="4">
        <f t="shared" si="10"/>
        <v>81</v>
      </c>
      <c r="R19" s="4">
        <f t="shared" si="11"/>
        <v>64</v>
      </c>
    </row>
    <row r="20" spans="1:18" x14ac:dyDescent="0.3">
      <c r="A20" s="2" t="s">
        <v>25</v>
      </c>
      <c r="B20" s="3">
        <v>39.619999999999997</v>
      </c>
      <c r="C20" s="3">
        <v>2.5</v>
      </c>
      <c r="D20" s="3">
        <v>6</v>
      </c>
      <c r="E20" s="2">
        <v>0.85599999999999998</v>
      </c>
      <c r="F20" s="4">
        <v>7.3447913882252469E-3</v>
      </c>
      <c r="G20" s="4">
        <f t="shared" si="2"/>
        <v>0.84865520861177468</v>
      </c>
      <c r="H20" s="4">
        <f t="shared" si="3"/>
        <v>32</v>
      </c>
      <c r="I20" s="4">
        <f t="shared" si="4"/>
        <v>31</v>
      </c>
      <c r="J20" s="4">
        <f t="shared" si="5"/>
        <v>21</v>
      </c>
      <c r="K20" s="4">
        <f t="shared" si="0"/>
        <v>0.84865520861177468</v>
      </c>
      <c r="L20" s="4">
        <f t="shared" si="1"/>
        <v>29</v>
      </c>
      <c r="M20" s="4">
        <f t="shared" si="6"/>
        <v>-3</v>
      </c>
      <c r="N20" s="4">
        <f t="shared" si="7"/>
        <v>-2</v>
      </c>
      <c r="O20" s="4">
        <f t="shared" si="8"/>
        <v>8</v>
      </c>
      <c r="P20" s="4">
        <f t="shared" si="9"/>
        <v>9</v>
      </c>
      <c r="Q20" s="4">
        <f t="shared" si="10"/>
        <v>4</v>
      </c>
      <c r="R20" s="4">
        <f t="shared" si="11"/>
        <v>64</v>
      </c>
    </row>
    <row r="21" spans="1:18" x14ac:dyDescent="0.3">
      <c r="A21" s="2" t="s">
        <v>26</v>
      </c>
      <c r="B21" s="3">
        <v>66.150000000000006</v>
      </c>
      <c r="C21" s="3">
        <v>4.5</v>
      </c>
      <c r="D21" s="3">
        <v>6.5</v>
      </c>
      <c r="E21" s="2">
        <v>1.734</v>
      </c>
      <c r="F21" s="4">
        <v>0.6391662608970563</v>
      </c>
      <c r="G21" s="4">
        <f t="shared" si="2"/>
        <v>1.0948337391029437</v>
      </c>
      <c r="H21" s="4">
        <f t="shared" si="3"/>
        <v>29</v>
      </c>
      <c r="I21" s="4">
        <f t="shared" si="4"/>
        <v>28</v>
      </c>
      <c r="J21" s="4">
        <f t="shared" si="5"/>
        <v>15</v>
      </c>
      <c r="K21" s="4">
        <f t="shared" si="0"/>
        <v>1.0948337391029437</v>
      </c>
      <c r="L21" s="4">
        <f t="shared" si="1"/>
        <v>24</v>
      </c>
      <c r="M21" s="4">
        <f t="shared" si="6"/>
        <v>-5</v>
      </c>
      <c r="N21" s="4">
        <f t="shared" si="7"/>
        <v>-4</v>
      </c>
      <c r="O21" s="4">
        <f t="shared" si="8"/>
        <v>9</v>
      </c>
      <c r="P21" s="4">
        <f t="shared" si="9"/>
        <v>25</v>
      </c>
      <c r="Q21" s="4">
        <f t="shared" si="10"/>
        <v>16</v>
      </c>
      <c r="R21" s="4">
        <f t="shared" si="11"/>
        <v>81</v>
      </c>
    </row>
    <row r="22" spans="1:18" x14ac:dyDescent="0.3">
      <c r="A22" s="2" t="s">
        <v>27</v>
      </c>
      <c r="B22" s="3">
        <v>82.5</v>
      </c>
      <c r="C22" s="3">
        <v>80</v>
      </c>
      <c r="D22" s="3">
        <v>5.4</v>
      </c>
      <c r="E22" s="2">
        <v>0.51</v>
      </c>
      <c r="F22" s="4">
        <v>-0.49639592647182873</v>
      </c>
      <c r="G22" s="4">
        <f t="shared" si="2"/>
        <v>1.0063959264718287</v>
      </c>
      <c r="H22" s="4">
        <f t="shared" si="3"/>
        <v>26</v>
      </c>
      <c r="I22" s="4">
        <f t="shared" si="4"/>
        <v>10</v>
      </c>
      <c r="J22" s="4">
        <f t="shared" si="5"/>
        <v>29</v>
      </c>
      <c r="K22" s="4">
        <f t="shared" si="0"/>
        <v>1.0063959264718287</v>
      </c>
      <c r="L22" s="4">
        <f t="shared" si="1"/>
        <v>25</v>
      </c>
      <c r="M22" s="4">
        <f t="shared" si="6"/>
        <v>-1</v>
      </c>
      <c r="N22" s="4">
        <f t="shared" si="7"/>
        <v>15</v>
      </c>
      <c r="O22" s="4">
        <f t="shared" si="8"/>
        <v>-4</v>
      </c>
      <c r="P22" s="4">
        <f t="shared" si="9"/>
        <v>1</v>
      </c>
      <c r="Q22" s="4">
        <f t="shared" si="10"/>
        <v>225</v>
      </c>
      <c r="R22" s="4">
        <f t="shared" si="11"/>
        <v>16</v>
      </c>
    </row>
    <row r="23" spans="1:18" x14ac:dyDescent="0.3">
      <c r="A23" s="2" t="s">
        <v>28</v>
      </c>
      <c r="B23" s="3">
        <v>15.43</v>
      </c>
      <c r="C23" s="3">
        <v>1</v>
      </c>
      <c r="D23" s="3">
        <v>3.5</v>
      </c>
      <c r="E23" s="2">
        <v>0.22</v>
      </c>
      <c r="F23" s="4">
        <v>-0.50071272073187167</v>
      </c>
      <c r="G23" s="4">
        <f t="shared" si="2"/>
        <v>0.72071272073187165</v>
      </c>
      <c r="H23" s="4">
        <f t="shared" si="3"/>
        <v>37</v>
      </c>
      <c r="I23" s="4">
        <f t="shared" si="4"/>
        <v>38</v>
      </c>
      <c r="J23" s="4">
        <f t="shared" si="5"/>
        <v>37</v>
      </c>
      <c r="K23" s="4">
        <f t="shared" si="0"/>
        <v>0.72071272073187165</v>
      </c>
      <c r="L23" s="4">
        <f t="shared" si="1"/>
        <v>32</v>
      </c>
      <c r="M23" s="4">
        <f t="shared" si="6"/>
        <v>-5</v>
      </c>
      <c r="N23" s="4">
        <f t="shared" si="7"/>
        <v>-6</v>
      </c>
      <c r="O23" s="4">
        <f t="shared" si="8"/>
        <v>-5</v>
      </c>
      <c r="P23" s="4">
        <f t="shared" si="9"/>
        <v>25</v>
      </c>
      <c r="Q23" s="4">
        <f t="shared" si="10"/>
        <v>36</v>
      </c>
      <c r="R23" s="4">
        <f t="shared" si="11"/>
        <v>25</v>
      </c>
    </row>
    <row r="24" spans="1:18" x14ac:dyDescent="0.3">
      <c r="A24" s="2" t="s">
        <v>29</v>
      </c>
      <c r="B24" s="3">
        <v>17.8</v>
      </c>
      <c r="C24" s="3">
        <v>1.5</v>
      </c>
      <c r="D24" s="3">
        <v>5.2</v>
      </c>
      <c r="E24" s="2">
        <v>7.8299999999999995E-2</v>
      </c>
      <c r="F24" s="4">
        <v>-0.51175064265355696</v>
      </c>
      <c r="G24" s="4">
        <f t="shared" si="2"/>
        <v>0.590050642653557</v>
      </c>
      <c r="H24" s="4">
        <f t="shared" si="3"/>
        <v>36</v>
      </c>
      <c r="I24" s="4">
        <f t="shared" si="4"/>
        <v>35</v>
      </c>
      <c r="J24" s="4">
        <f t="shared" si="5"/>
        <v>30</v>
      </c>
      <c r="K24" s="4">
        <f t="shared" si="0"/>
        <v>0.590050642653557</v>
      </c>
      <c r="L24" s="4">
        <f t="shared" si="1"/>
        <v>34</v>
      </c>
      <c r="M24" s="4">
        <f t="shared" si="6"/>
        <v>-2</v>
      </c>
      <c r="N24" s="4">
        <f t="shared" si="7"/>
        <v>-1</v>
      </c>
      <c r="O24" s="4">
        <f t="shared" si="8"/>
        <v>4</v>
      </c>
      <c r="P24" s="4">
        <f t="shared" si="9"/>
        <v>4</v>
      </c>
      <c r="Q24" s="4">
        <f t="shared" si="10"/>
        <v>1</v>
      </c>
      <c r="R24" s="4">
        <f t="shared" si="11"/>
        <v>16</v>
      </c>
    </row>
    <row r="25" spans="1:18" x14ac:dyDescent="0.3">
      <c r="A25" s="2" t="s">
        <v>30</v>
      </c>
      <c r="B25" s="3">
        <v>12.78</v>
      </c>
      <c r="C25" s="3">
        <v>1.2</v>
      </c>
      <c r="D25" s="3">
        <v>12.7</v>
      </c>
      <c r="E25" s="2">
        <v>4.7699999999999999E-2</v>
      </c>
      <c r="F25" s="4">
        <v>-0.91127039151222999</v>
      </c>
      <c r="G25" s="4">
        <f t="shared" si="2"/>
        <v>0.95897039151222996</v>
      </c>
      <c r="H25" s="4">
        <f t="shared" si="3"/>
        <v>38</v>
      </c>
      <c r="I25" s="4">
        <f t="shared" si="4"/>
        <v>37</v>
      </c>
      <c r="J25" s="4">
        <f t="shared" si="5"/>
        <v>4</v>
      </c>
      <c r="K25" s="4">
        <f t="shared" si="0"/>
        <v>0.95897039151222996</v>
      </c>
      <c r="L25" s="4">
        <f t="shared" si="1"/>
        <v>27</v>
      </c>
      <c r="M25" s="4">
        <f t="shared" si="6"/>
        <v>-11</v>
      </c>
      <c r="N25" s="4">
        <f t="shared" si="7"/>
        <v>-10</v>
      </c>
      <c r="O25" s="4">
        <f t="shared" si="8"/>
        <v>23</v>
      </c>
      <c r="P25" s="4">
        <f t="shared" si="9"/>
        <v>121</v>
      </c>
      <c r="Q25" s="4">
        <f t="shared" si="10"/>
        <v>100</v>
      </c>
      <c r="R25" s="4">
        <f t="shared" si="11"/>
        <v>529</v>
      </c>
    </row>
    <row r="26" spans="1:18" x14ac:dyDescent="0.3">
      <c r="A26" s="2" t="s">
        <v>31</v>
      </c>
      <c r="B26" s="3">
        <v>5.7</v>
      </c>
      <c r="C26" s="3">
        <v>1</v>
      </c>
      <c r="D26" s="3">
        <v>7.2</v>
      </c>
      <c r="E26" s="2">
        <v>9.8000000000000004E-2</v>
      </c>
      <c r="F26" s="4">
        <v>-0.89031190537477245</v>
      </c>
      <c r="G26" s="4">
        <f t="shared" si="2"/>
        <v>0.98831190537477243</v>
      </c>
      <c r="H26" s="4">
        <f t="shared" si="3"/>
        <v>40</v>
      </c>
      <c r="I26" s="4">
        <f t="shared" si="4"/>
        <v>38</v>
      </c>
      <c r="J26" s="4">
        <f t="shared" si="5"/>
        <v>10</v>
      </c>
      <c r="K26" s="4">
        <f t="shared" si="0"/>
        <v>0.98831190537477243</v>
      </c>
      <c r="L26" s="4">
        <f t="shared" si="1"/>
        <v>26</v>
      </c>
      <c r="M26" s="4">
        <f t="shared" si="6"/>
        <v>-14</v>
      </c>
      <c r="N26" s="4">
        <f t="shared" si="7"/>
        <v>-12</v>
      </c>
      <c r="O26" s="4">
        <f t="shared" si="8"/>
        <v>16</v>
      </c>
      <c r="P26" s="4">
        <f t="shared" si="9"/>
        <v>196</v>
      </c>
      <c r="Q26" s="4">
        <f t="shared" si="10"/>
        <v>144</v>
      </c>
      <c r="R26" s="4">
        <f t="shared" si="11"/>
        <v>256</v>
      </c>
    </row>
    <row r="27" spans="1:18" x14ac:dyDescent="0.3">
      <c r="A27" s="2" t="s">
        <v>32</v>
      </c>
      <c r="B27" s="3">
        <v>1060</v>
      </c>
      <c r="C27" s="3">
        <v>900</v>
      </c>
      <c r="D27" s="3">
        <v>4.8</v>
      </c>
      <c r="E27" s="2">
        <v>13.632</v>
      </c>
      <c r="F27" s="4">
        <v>7.6375755294472034</v>
      </c>
      <c r="G27" s="4">
        <f t="shared" si="2"/>
        <v>5.9944244705527963</v>
      </c>
      <c r="H27" s="4">
        <f t="shared" si="3"/>
        <v>7</v>
      </c>
      <c r="I27" s="4">
        <f t="shared" si="4"/>
        <v>4</v>
      </c>
      <c r="J27" s="4">
        <f t="shared" si="5"/>
        <v>33</v>
      </c>
      <c r="K27" s="4">
        <f t="shared" si="0"/>
        <v>5.9944244705527963</v>
      </c>
      <c r="L27" s="4">
        <f t="shared" si="1"/>
        <v>12</v>
      </c>
      <c r="M27" s="4">
        <f t="shared" si="6"/>
        <v>5</v>
      </c>
      <c r="N27" s="4">
        <f t="shared" si="7"/>
        <v>8</v>
      </c>
      <c r="O27" s="4">
        <f t="shared" si="8"/>
        <v>-21</v>
      </c>
      <c r="P27" s="4">
        <f t="shared" si="9"/>
        <v>25</v>
      </c>
      <c r="Q27" s="4">
        <f t="shared" si="10"/>
        <v>64</v>
      </c>
      <c r="R27" s="4">
        <f t="shared" si="11"/>
        <v>441</v>
      </c>
    </row>
    <row r="28" spans="1:18" x14ac:dyDescent="0.3">
      <c r="A28" s="2" t="s">
        <v>33</v>
      </c>
      <c r="B28" s="3">
        <v>513</v>
      </c>
      <c r="C28" s="3">
        <v>20</v>
      </c>
      <c r="D28" s="3">
        <v>4.3</v>
      </c>
      <c r="E28" s="2">
        <v>8.6980000000000004</v>
      </c>
      <c r="F28" s="4">
        <v>12.056343235660325</v>
      </c>
      <c r="G28" s="4">
        <f t="shared" si="2"/>
        <v>-3.3583432356603247</v>
      </c>
      <c r="H28" s="4">
        <f t="shared" si="3"/>
        <v>14</v>
      </c>
      <c r="I28" s="4">
        <f t="shared" si="4"/>
        <v>14</v>
      </c>
      <c r="J28" s="4">
        <f t="shared" si="5"/>
        <v>36</v>
      </c>
      <c r="K28" s="4">
        <f t="shared" si="0"/>
        <v>3.3583432356603247</v>
      </c>
      <c r="L28" s="4">
        <f t="shared" si="1"/>
        <v>15</v>
      </c>
      <c r="M28" s="4">
        <f t="shared" si="6"/>
        <v>1</v>
      </c>
      <c r="N28" s="4">
        <f t="shared" si="7"/>
        <v>1</v>
      </c>
      <c r="O28" s="4">
        <f t="shared" si="8"/>
        <v>-21</v>
      </c>
      <c r="P28" s="4">
        <f t="shared" si="9"/>
        <v>1</v>
      </c>
      <c r="Q28" s="4">
        <f t="shared" si="10"/>
        <v>1</v>
      </c>
      <c r="R28" s="4">
        <f t="shared" si="11"/>
        <v>441</v>
      </c>
    </row>
    <row r="29" spans="1:18" x14ac:dyDescent="0.3">
      <c r="A29" s="2" t="s">
        <v>34</v>
      </c>
      <c r="B29" s="3">
        <v>700</v>
      </c>
      <c r="C29" s="3">
        <v>13</v>
      </c>
      <c r="D29" s="3">
        <v>7.2</v>
      </c>
      <c r="E29" s="2">
        <v>15.340999999999999</v>
      </c>
      <c r="F29" s="4">
        <v>16.980543991122833</v>
      </c>
      <c r="G29" s="4">
        <f t="shared" si="2"/>
        <v>-1.6395439911228333</v>
      </c>
      <c r="H29" s="4">
        <f t="shared" si="3"/>
        <v>10</v>
      </c>
      <c r="I29" s="4">
        <f t="shared" si="4"/>
        <v>17</v>
      </c>
      <c r="J29" s="4">
        <f t="shared" si="5"/>
        <v>10</v>
      </c>
      <c r="K29" s="4">
        <f t="shared" si="0"/>
        <v>1.6395439911228333</v>
      </c>
      <c r="L29" s="4">
        <f t="shared" si="1"/>
        <v>21</v>
      </c>
      <c r="M29" s="4">
        <f t="shared" si="6"/>
        <v>11</v>
      </c>
      <c r="N29" s="4">
        <f t="shared" si="7"/>
        <v>4</v>
      </c>
      <c r="O29" s="4">
        <f t="shared" si="8"/>
        <v>11</v>
      </c>
      <c r="P29" s="4">
        <f t="shared" si="9"/>
        <v>121</v>
      </c>
      <c r="Q29" s="4">
        <f t="shared" si="10"/>
        <v>16</v>
      </c>
      <c r="R29" s="4">
        <f t="shared" si="11"/>
        <v>121</v>
      </c>
    </row>
    <row r="30" spans="1:18" x14ac:dyDescent="0.3">
      <c r="A30" s="2" t="s">
        <v>35</v>
      </c>
      <c r="B30" s="3">
        <v>305</v>
      </c>
      <c r="C30" s="3">
        <v>10.5</v>
      </c>
      <c r="D30" s="3">
        <v>4.7</v>
      </c>
      <c r="E30" s="2">
        <v>3.5670000000000002</v>
      </c>
      <c r="F30" s="4">
        <v>6.8132442493107535</v>
      </c>
      <c r="G30" s="4">
        <f t="shared" si="2"/>
        <v>-3.2462442493107533</v>
      </c>
      <c r="H30" s="4">
        <f t="shared" si="3"/>
        <v>19</v>
      </c>
      <c r="I30" s="4">
        <f t="shared" si="4"/>
        <v>18</v>
      </c>
      <c r="J30" s="4">
        <f t="shared" si="5"/>
        <v>35</v>
      </c>
      <c r="K30" s="4">
        <f t="shared" si="0"/>
        <v>3.2462442493107533</v>
      </c>
      <c r="L30" s="4">
        <f t="shared" si="1"/>
        <v>16</v>
      </c>
      <c r="M30" s="4">
        <f t="shared" si="6"/>
        <v>-3</v>
      </c>
      <c r="N30" s="4">
        <f t="shared" si="7"/>
        <v>-2</v>
      </c>
      <c r="O30" s="4">
        <f t="shared" si="8"/>
        <v>-19</v>
      </c>
      <c r="P30" s="4">
        <f t="shared" si="9"/>
        <v>9</v>
      </c>
      <c r="Q30" s="4">
        <f t="shared" si="10"/>
        <v>4</v>
      </c>
      <c r="R30" s="4">
        <f t="shared" si="11"/>
        <v>361</v>
      </c>
    </row>
    <row r="31" spans="1:18" x14ac:dyDescent="0.3">
      <c r="A31" s="2" t="s">
        <v>36</v>
      </c>
      <c r="B31" s="3">
        <v>300.69</v>
      </c>
      <c r="C31" s="3">
        <v>7</v>
      </c>
      <c r="D31" s="3">
        <v>6.2</v>
      </c>
      <c r="E31" s="2">
        <v>5.1879999999999997</v>
      </c>
      <c r="F31" s="4">
        <v>6.7200570240022799</v>
      </c>
      <c r="G31" s="4">
        <f t="shared" si="2"/>
        <v>-1.5320570240022802</v>
      </c>
      <c r="H31" s="4">
        <f t="shared" si="3"/>
        <v>20</v>
      </c>
      <c r="I31" s="4">
        <f t="shared" si="4"/>
        <v>23</v>
      </c>
      <c r="J31" s="4">
        <f t="shared" si="5"/>
        <v>19</v>
      </c>
      <c r="K31" s="4">
        <f t="shared" si="0"/>
        <v>1.5320570240022802</v>
      </c>
      <c r="L31" s="4">
        <f t="shared" si="1"/>
        <v>22</v>
      </c>
      <c r="M31" s="4">
        <f t="shared" si="6"/>
        <v>2</v>
      </c>
      <c r="N31" s="4">
        <f t="shared" si="7"/>
        <v>-1</v>
      </c>
      <c r="O31" s="4">
        <f t="shared" si="8"/>
        <v>3</v>
      </c>
      <c r="P31" s="4">
        <f t="shared" si="9"/>
        <v>4</v>
      </c>
      <c r="Q31" s="4">
        <f t="shared" si="10"/>
        <v>1</v>
      </c>
      <c r="R31" s="4">
        <f t="shared" si="11"/>
        <v>9</v>
      </c>
    </row>
    <row r="32" spans="1:18" x14ac:dyDescent="0.3">
      <c r="A32" s="2" t="s">
        <v>37</v>
      </c>
      <c r="B32" s="3">
        <v>2240</v>
      </c>
      <c r="C32" s="3">
        <v>10</v>
      </c>
      <c r="D32" s="3">
        <v>5.5</v>
      </c>
      <c r="E32" s="2">
        <v>102.367</v>
      </c>
      <c r="F32" s="4">
        <v>57.310196810280104</v>
      </c>
      <c r="G32" s="4">
        <f t="shared" si="2"/>
        <v>45.056803189719901</v>
      </c>
      <c r="H32" s="4">
        <f t="shared" si="3"/>
        <v>4</v>
      </c>
      <c r="I32" s="4">
        <f t="shared" si="4"/>
        <v>19</v>
      </c>
      <c r="J32" s="4">
        <f t="shared" si="5"/>
        <v>27</v>
      </c>
      <c r="K32" s="4">
        <f t="shared" si="0"/>
        <v>45.056803189719901</v>
      </c>
      <c r="L32" s="4">
        <f t="shared" si="1"/>
        <v>1</v>
      </c>
      <c r="M32" s="4">
        <f t="shared" si="6"/>
        <v>-3</v>
      </c>
      <c r="N32" s="4">
        <f t="shared" si="7"/>
        <v>-18</v>
      </c>
      <c r="O32" s="4">
        <f t="shared" si="8"/>
        <v>-26</v>
      </c>
      <c r="P32" s="4">
        <f t="shared" si="9"/>
        <v>9</v>
      </c>
      <c r="Q32" s="4">
        <f t="shared" si="10"/>
        <v>324</v>
      </c>
      <c r="R32" s="4">
        <f t="shared" si="11"/>
        <v>676</v>
      </c>
    </row>
    <row r="33" spans="1:18" x14ac:dyDescent="0.3">
      <c r="A33" s="2" t="s">
        <v>38</v>
      </c>
      <c r="B33" s="3">
        <v>63.56</v>
      </c>
      <c r="C33" s="3">
        <v>3.5</v>
      </c>
      <c r="D33" s="3">
        <v>8.4</v>
      </c>
      <c r="E33" s="2">
        <v>1.724</v>
      </c>
      <c r="F33" s="4">
        <v>0.52315416110403623</v>
      </c>
      <c r="G33" s="4">
        <f t="shared" si="2"/>
        <v>1.2008458388959637</v>
      </c>
      <c r="H33" s="4">
        <f t="shared" si="3"/>
        <v>31</v>
      </c>
      <c r="I33" s="4">
        <f t="shared" si="4"/>
        <v>29</v>
      </c>
      <c r="J33" s="4">
        <f t="shared" si="5"/>
        <v>7</v>
      </c>
      <c r="K33" s="4">
        <f t="shared" si="0"/>
        <v>1.2008458388959637</v>
      </c>
      <c r="L33" s="4">
        <f t="shared" si="1"/>
        <v>23</v>
      </c>
      <c r="M33" s="4">
        <f t="shared" si="6"/>
        <v>-8</v>
      </c>
      <c r="N33" s="4">
        <f t="shared" si="7"/>
        <v>-6</v>
      </c>
      <c r="O33" s="4">
        <f t="shared" si="8"/>
        <v>16</v>
      </c>
      <c r="P33" s="4">
        <f t="shared" si="9"/>
        <v>64</v>
      </c>
      <c r="Q33" s="4">
        <f t="shared" si="10"/>
        <v>36</v>
      </c>
      <c r="R33" s="4">
        <f t="shared" si="11"/>
        <v>256</v>
      </c>
    </row>
    <row r="34" spans="1:18" x14ac:dyDescent="0.3">
      <c r="A34" s="2" t="s">
        <v>39</v>
      </c>
      <c r="B34" s="3">
        <v>133.6</v>
      </c>
      <c r="C34" s="3">
        <v>7.5</v>
      </c>
      <c r="D34" s="3">
        <v>7</v>
      </c>
      <c r="E34" s="2">
        <v>2.0859999999999999</v>
      </c>
      <c r="F34" s="4">
        <v>2.3180288272974203</v>
      </c>
      <c r="G34" s="4">
        <f t="shared" si="2"/>
        <v>-0.23202882729742047</v>
      </c>
      <c r="H34" s="4">
        <f t="shared" si="3"/>
        <v>24</v>
      </c>
      <c r="I34" s="4">
        <f t="shared" si="4"/>
        <v>22</v>
      </c>
      <c r="J34" s="4">
        <f t="shared" si="5"/>
        <v>12</v>
      </c>
      <c r="K34" s="4">
        <f t="shared" si="0"/>
        <v>0.23202882729742047</v>
      </c>
      <c r="L34" s="4">
        <f t="shared" si="1"/>
        <v>37</v>
      </c>
      <c r="M34" s="4">
        <f t="shared" si="6"/>
        <v>13</v>
      </c>
      <c r="N34" s="4">
        <f t="shared" si="7"/>
        <v>15</v>
      </c>
      <c r="O34" s="4">
        <f t="shared" si="8"/>
        <v>25</v>
      </c>
      <c r="P34" s="4">
        <f t="shared" si="9"/>
        <v>169</v>
      </c>
      <c r="Q34" s="4">
        <f t="shared" si="10"/>
        <v>225</v>
      </c>
      <c r="R34" s="4">
        <f t="shared" si="11"/>
        <v>625</v>
      </c>
    </row>
    <row r="35" spans="1:18" x14ac:dyDescent="0.3">
      <c r="A35" s="2" t="s">
        <v>40</v>
      </c>
      <c r="B35" s="3">
        <v>64.5</v>
      </c>
      <c r="C35" s="3">
        <v>4.8</v>
      </c>
      <c r="D35" s="3">
        <v>6.2</v>
      </c>
      <c r="E35" s="2">
        <v>0.77500000000000002</v>
      </c>
      <c r="F35" s="4">
        <v>0.60071590067415237</v>
      </c>
      <c r="G35" s="4">
        <f t="shared" si="2"/>
        <v>0.17428409932584765</v>
      </c>
      <c r="H35" s="4">
        <f t="shared" si="3"/>
        <v>30</v>
      </c>
      <c r="I35" s="4">
        <f t="shared" si="4"/>
        <v>27</v>
      </c>
      <c r="J35" s="4">
        <f t="shared" si="5"/>
        <v>19</v>
      </c>
      <c r="K35" s="4">
        <f t="shared" si="0"/>
        <v>0.17428409932584765</v>
      </c>
      <c r="L35" s="4">
        <f t="shared" si="1"/>
        <v>40</v>
      </c>
      <c r="M35" s="4">
        <f t="shared" si="6"/>
        <v>10</v>
      </c>
      <c r="N35" s="4">
        <f t="shared" si="7"/>
        <v>13</v>
      </c>
      <c r="O35" s="4">
        <f t="shared" si="8"/>
        <v>21</v>
      </c>
      <c r="P35" s="4">
        <f t="shared" si="9"/>
        <v>100</v>
      </c>
      <c r="Q35" s="4">
        <f t="shared" si="10"/>
        <v>169</v>
      </c>
      <c r="R35" s="4">
        <f t="shared" si="11"/>
        <v>441</v>
      </c>
    </row>
    <row r="36" spans="1:18" x14ac:dyDescent="0.3">
      <c r="A36" s="2" t="s">
        <v>41</v>
      </c>
      <c r="B36" s="3">
        <v>1480</v>
      </c>
      <c r="C36" s="3">
        <v>70</v>
      </c>
      <c r="D36" s="3">
        <v>3.4</v>
      </c>
      <c r="E36" s="2">
        <v>20.306999999999999</v>
      </c>
      <c r="F36" s="4">
        <v>36.272700726344659</v>
      </c>
      <c r="G36" s="4">
        <f t="shared" si="2"/>
        <v>-15.965700726344661</v>
      </c>
      <c r="H36" s="4">
        <f t="shared" si="3"/>
        <v>6</v>
      </c>
      <c r="I36" s="4">
        <f t="shared" si="4"/>
        <v>11</v>
      </c>
      <c r="J36" s="4">
        <f t="shared" si="5"/>
        <v>38</v>
      </c>
      <c r="K36" s="4">
        <f t="shared" si="0"/>
        <v>15.965700726344661</v>
      </c>
      <c r="L36" s="4">
        <f t="shared" si="1"/>
        <v>5</v>
      </c>
      <c r="M36" s="4">
        <f t="shared" si="6"/>
        <v>-1</v>
      </c>
      <c r="N36" s="4">
        <f t="shared" si="7"/>
        <v>-6</v>
      </c>
      <c r="O36" s="4">
        <f t="shared" si="8"/>
        <v>-33</v>
      </c>
      <c r="P36" s="4">
        <f t="shared" si="9"/>
        <v>1</v>
      </c>
      <c r="Q36" s="4">
        <f t="shared" si="10"/>
        <v>36</v>
      </c>
      <c r="R36" s="4">
        <f t="shared" si="11"/>
        <v>1089</v>
      </c>
    </row>
    <row r="37" spans="1:18" x14ac:dyDescent="0.3">
      <c r="A37" s="2" t="s">
        <v>42</v>
      </c>
      <c r="B37" s="3">
        <v>646</v>
      </c>
      <c r="C37" s="3">
        <v>50</v>
      </c>
      <c r="D37" s="3">
        <v>6.5</v>
      </c>
      <c r="E37" s="2">
        <v>7.7220000000000004</v>
      </c>
      <c r="F37" s="4">
        <v>14.811022500476698</v>
      </c>
      <c r="G37" s="4">
        <f t="shared" si="2"/>
        <v>-7.0890225004766974</v>
      </c>
      <c r="H37" s="4">
        <f t="shared" si="3"/>
        <v>11</v>
      </c>
      <c r="I37" s="4">
        <f t="shared" si="4"/>
        <v>12</v>
      </c>
      <c r="J37" s="4">
        <f t="shared" si="5"/>
        <v>15</v>
      </c>
      <c r="K37" s="4">
        <f t="shared" si="0"/>
        <v>7.0890225004766974</v>
      </c>
      <c r="L37" s="4">
        <f t="shared" si="1"/>
        <v>11</v>
      </c>
      <c r="M37" s="4">
        <f t="shared" si="6"/>
        <v>0</v>
      </c>
      <c r="N37" s="4">
        <f t="shared" si="7"/>
        <v>-1</v>
      </c>
      <c r="O37" s="4">
        <f t="shared" si="8"/>
        <v>-4</v>
      </c>
      <c r="P37" s="4">
        <f t="shared" si="9"/>
        <v>0</v>
      </c>
      <c r="Q37" s="4">
        <f t="shared" si="10"/>
        <v>1</v>
      </c>
      <c r="R37" s="4">
        <f t="shared" si="11"/>
        <v>16</v>
      </c>
    </row>
    <row r="38" spans="1:18" x14ac:dyDescent="0.3">
      <c r="A38" s="2" t="s">
        <v>43</v>
      </c>
      <c r="B38" s="3">
        <v>824</v>
      </c>
      <c r="C38" s="3">
        <v>100</v>
      </c>
      <c r="D38" s="3">
        <v>2.5</v>
      </c>
      <c r="E38" s="2">
        <v>5.6520000000000001</v>
      </c>
      <c r="F38" s="4">
        <v>18.543122358039032</v>
      </c>
      <c r="G38" s="4">
        <f t="shared" si="2"/>
        <v>-12.891122358039031</v>
      </c>
      <c r="H38" s="4">
        <f t="shared" si="3"/>
        <v>9</v>
      </c>
      <c r="I38" s="4">
        <f t="shared" si="4"/>
        <v>8</v>
      </c>
      <c r="J38" s="4">
        <f t="shared" si="5"/>
        <v>40</v>
      </c>
      <c r="K38" s="4">
        <f t="shared" si="0"/>
        <v>12.891122358039031</v>
      </c>
      <c r="L38" s="4">
        <f t="shared" si="1"/>
        <v>7</v>
      </c>
      <c r="M38" s="4">
        <f t="shared" si="6"/>
        <v>-2</v>
      </c>
      <c r="N38" s="4">
        <f t="shared" si="7"/>
        <v>-1</v>
      </c>
      <c r="O38" s="4">
        <f t="shared" si="8"/>
        <v>-33</v>
      </c>
      <c r="P38" s="4">
        <f t="shared" si="9"/>
        <v>4</v>
      </c>
      <c r="Q38" s="4">
        <f t="shared" si="10"/>
        <v>1</v>
      </c>
      <c r="R38" s="4">
        <f t="shared" si="11"/>
        <v>1089</v>
      </c>
    </row>
    <row r="39" spans="1:18" x14ac:dyDescent="0.3">
      <c r="A39" s="2" t="s">
        <v>44</v>
      </c>
      <c r="B39" s="3">
        <v>907.12</v>
      </c>
      <c r="C39" s="3">
        <v>15</v>
      </c>
      <c r="D39" s="3">
        <v>51</v>
      </c>
      <c r="E39" s="2">
        <v>10.78</v>
      </c>
      <c r="F39" s="4">
        <v>20.740187058929436</v>
      </c>
      <c r="G39" s="4">
        <f t="shared" si="2"/>
        <v>-9.9601870589294368</v>
      </c>
      <c r="H39" s="4">
        <f t="shared" si="3"/>
        <v>8</v>
      </c>
      <c r="I39" s="4">
        <f t="shared" si="4"/>
        <v>15</v>
      </c>
      <c r="J39" s="4">
        <f t="shared" si="5"/>
        <v>1</v>
      </c>
      <c r="K39" s="4">
        <f t="shared" si="0"/>
        <v>9.9601870589294368</v>
      </c>
      <c r="L39" s="4">
        <f t="shared" si="1"/>
        <v>8</v>
      </c>
      <c r="M39" s="4">
        <f t="shared" si="6"/>
        <v>0</v>
      </c>
      <c r="N39" s="4">
        <f t="shared" si="7"/>
        <v>-7</v>
      </c>
      <c r="O39" s="4">
        <f t="shared" si="8"/>
        <v>7</v>
      </c>
      <c r="P39" s="4">
        <f t="shared" si="9"/>
        <v>0</v>
      </c>
      <c r="Q39" s="4">
        <f t="shared" si="10"/>
        <v>49</v>
      </c>
      <c r="R39" s="4">
        <f t="shared" si="11"/>
        <v>49</v>
      </c>
    </row>
    <row r="40" spans="1:18" x14ac:dyDescent="0.3">
      <c r="A40" s="2" t="s">
        <v>45</v>
      </c>
      <c r="B40" s="3">
        <v>200</v>
      </c>
      <c r="C40" s="3">
        <v>2.5</v>
      </c>
      <c r="D40" s="3">
        <v>17.3</v>
      </c>
      <c r="E40" s="2">
        <v>41.183999999999997</v>
      </c>
      <c r="F40" s="4">
        <v>3.7801860578988427</v>
      </c>
      <c r="G40" s="4">
        <f t="shared" si="2"/>
        <v>37.403813942101152</v>
      </c>
      <c r="H40" s="4">
        <f t="shared" si="3"/>
        <v>22</v>
      </c>
      <c r="I40" s="4">
        <f t="shared" si="4"/>
        <v>31</v>
      </c>
      <c r="J40" s="4">
        <f t="shared" si="5"/>
        <v>2</v>
      </c>
      <c r="K40" s="4">
        <f t="shared" si="0"/>
        <v>37.403813942101152</v>
      </c>
      <c r="L40" s="4">
        <f t="shared" si="1"/>
        <v>2</v>
      </c>
      <c r="M40" s="4">
        <f t="shared" si="6"/>
        <v>-20</v>
      </c>
      <c r="N40" s="4">
        <f t="shared" si="7"/>
        <v>-29</v>
      </c>
      <c r="O40" s="4">
        <f t="shared" si="8"/>
        <v>0</v>
      </c>
      <c r="P40" s="4">
        <f t="shared" si="9"/>
        <v>400</v>
      </c>
      <c r="Q40" s="4">
        <f t="shared" si="10"/>
        <v>841</v>
      </c>
      <c r="R40" s="4">
        <f t="shared" si="11"/>
        <v>0</v>
      </c>
    </row>
    <row r="41" spans="1:18" x14ac:dyDescent="0.3">
      <c r="A41" s="2" t="s">
        <v>46</v>
      </c>
      <c r="B41" s="3">
        <v>3070</v>
      </c>
      <c r="C41" s="3">
        <v>1600</v>
      </c>
      <c r="D41" s="3">
        <v>6.6</v>
      </c>
      <c r="E41" s="2">
        <v>64.081999999999994</v>
      </c>
      <c r="F41" s="4">
        <v>45.185687330484257</v>
      </c>
      <c r="G41" s="4">
        <f t="shared" si="2"/>
        <v>18.896312669515737</v>
      </c>
      <c r="H41" s="4">
        <f t="shared" si="3"/>
        <v>3</v>
      </c>
      <c r="I41" s="4">
        <f t="shared" si="4"/>
        <v>1</v>
      </c>
      <c r="J41" s="4">
        <f t="shared" si="5"/>
        <v>14</v>
      </c>
      <c r="K41" s="4">
        <f t="shared" si="0"/>
        <v>18.896312669515737</v>
      </c>
      <c r="L41" s="4">
        <f t="shared" si="1"/>
        <v>3</v>
      </c>
      <c r="M41" s="4">
        <f t="shared" si="6"/>
        <v>0</v>
      </c>
      <c r="N41" s="4">
        <f t="shared" si="7"/>
        <v>2</v>
      </c>
      <c r="O41" s="4">
        <f t="shared" si="8"/>
        <v>-11</v>
      </c>
      <c r="P41" s="4">
        <f t="shared" si="9"/>
        <v>0</v>
      </c>
      <c r="Q41" s="4">
        <f t="shared" si="10"/>
        <v>4</v>
      </c>
      <c r="R41" s="4">
        <f t="shared" si="11"/>
        <v>121</v>
      </c>
    </row>
    <row r="42" spans="1:18" x14ac:dyDescent="0.3"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7" t="s">
        <v>97</v>
      </c>
      <c r="Q42" s="17"/>
      <c r="R42" s="17"/>
    </row>
    <row r="43" spans="1:18" x14ac:dyDescent="0.3"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5">
        <f>1-6*((SUM(P2:P41)))/(40 ^ 3 - 40)</f>
        <v>0.77917448405253287</v>
      </c>
      <c r="Q43" s="5">
        <f t="shared" ref="Q43:R43" si="12">1-6*((SUM(Q2:Q41)))/(40 ^ 3 - 40)</f>
        <v>0.67523452157598496</v>
      </c>
      <c r="R43" s="5">
        <f t="shared" si="12"/>
        <v>-2.7110694183865025E-2</v>
      </c>
    </row>
    <row r="44" spans="1:18" x14ac:dyDescent="0.3"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spans="1:18" x14ac:dyDescent="0.3">
      <c r="F45" s="1" t="s">
        <v>58</v>
      </c>
      <c r="G45" s="18" t="s">
        <v>0</v>
      </c>
      <c r="H45" s="18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spans="1:18" x14ac:dyDescent="0.3">
      <c r="F46" s="2">
        <v>0.9</v>
      </c>
      <c r="G46" s="16">
        <f>TINV(1-F46, 45-1-1)</f>
        <v>1.6810707032025196</v>
      </c>
      <c r="H46" s="16"/>
      <c r="I46" s="11" t="s">
        <v>59</v>
      </c>
      <c r="J46" s="15">
        <f>$P$43</f>
        <v>0.77917448405253287</v>
      </c>
      <c r="K46" s="11" t="s">
        <v>59</v>
      </c>
      <c r="L46" s="15">
        <f>$Q$43</f>
        <v>0.67523452157598496</v>
      </c>
      <c r="M46" s="11" t="s">
        <v>59</v>
      </c>
      <c r="N46" s="15">
        <f>$R$43</f>
        <v>-2.7110694183865025E-2</v>
      </c>
      <c r="O46" s="17" t="s">
        <v>96</v>
      </c>
      <c r="P46" s="17"/>
      <c r="Q46" s="17"/>
      <c r="R46" s="17"/>
    </row>
    <row r="47" spans="1:18" x14ac:dyDescent="0.3">
      <c r="F47" s="2">
        <v>0.95</v>
      </c>
      <c r="G47" s="16">
        <f>TINV(1-F47, 45-1-1)</f>
        <v>2.0166921992278248</v>
      </c>
      <c r="H47" s="16"/>
      <c r="I47" s="11" t="s">
        <v>59</v>
      </c>
      <c r="J47" s="15">
        <f t="shared" ref="J47:J48" si="13">$P$43</f>
        <v>0.77917448405253287</v>
      </c>
      <c r="K47" s="11" t="s">
        <v>59</v>
      </c>
      <c r="L47" s="15">
        <f t="shared" ref="L47:L48" si="14">$Q$43</f>
        <v>0.67523452157598496</v>
      </c>
      <c r="M47" s="11" t="s">
        <v>59</v>
      </c>
      <c r="N47" s="15">
        <f t="shared" ref="N47:N48" si="15">$R$43</f>
        <v>-2.7110694183865025E-2</v>
      </c>
      <c r="O47" s="17" t="s">
        <v>96</v>
      </c>
      <c r="P47" s="17"/>
      <c r="Q47" s="17"/>
      <c r="R47" s="17"/>
    </row>
    <row r="48" spans="1:18" x14ac:dyDescent="0.3">
      <c r="F48" s="2">
        <v>0.99</v>
      </c>
      <c r="G48" s="16">
        <f>TINV(1-F48, 45-1-1)</f>
        <v>2.695102079157675</v>
      </c>
      <c r="H48" s="16"/>
      <c r="I48" s="11" t="s">
        <v>59</v>
      </c>
      <c r="J48" s="15">
        <f t="shared" si="13"/>
        <v>0.77917448405253287</v>
      </c>
      <c r="K48" s="11" t="s">
        <v>59</v>
      </c>
      <c r="L48" s="15">
        <f t="shared" si="14"/>
        <v>0.67523452157598496</v>
      </c>
      <c r="M48" s="11" t="s">
        <v>59</v>
      </c>
      <c r="N48" s="15">
        <f t="shared" si="15"/>
        <v>-2.7110694183865025E-2</v>
      </c>
      <c r="O48" s="17" t="s">
        <v>96</v>
      </c>
      <c r="P48" s="17"/>
      <c r="Q48" s="17"/>
      <c r="R48" s="17"/>
    </row>
  </sheetData>
  <mergeCells count="8">
    <mergeCell ref="G48:H48"/>
    <mergeCell ref="O46:R46"/>
    <mergeCell ref="O47:R47"/>
    <mergeCell ref="O48:R48"/>
    <mergeCell ref="P42:R42"/>
    <mergeCell ref="G45:H45"/>
    <mergeCell ref="G46:H46"/>
    <mergeCell ref="G47:H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A09E-4423-48E7-B079-94DD88E05386}">
  <dimension ref="A1:J173"/>
  <sheetViews>
    <sheetView zoomScale="83" workbookViewId="0">
      <selection activeCell="H71" sqref="H71"/>
    </sheetView>
  </sheetViews>
  <sheetFormatPr defaultRowHeight="14.4" x14ac:dyDescent="0.3"/>
  <cols>
    <col min="1" max="1" width="20.6640625" customWidth="1"/>
    <col min="2" max="2" width="14.44140625" customWidth="1"/>
    <col min="3" max="3" width="16.44140625" customWidth="1"/>
    <col min="4" max="4" width="16.5546875" customWidth="1"/>
    <col min="5" max="5" width="23.5546875" customWidth="1"/>
    <col min="6" max="6" width="12.109375" customWidth="1"/>
    <col min="7" max="7" width="30.6640625" customWidth="1"/>
    <col min="8" max="8" width="30.77734375" customWidth="1"/>
    <col min="9" max="9" width="30.6640625" customWidth="1"/>
    <col min="10" max="10" width="32.6640625" customWidth="1"/>
    <col min="11" max="11" width="30.21875" customWidth="1"/>
    <col min="12" max="12" width="29" customWidth="1"/>
    <col min="13" max="13" width="30.88671875" customWidth="1"/>
    <col min="15" max="15" width="30.21875" customWidth="1"/>
    <col min="16" max="16" width="30.6640625" customWidth="1"/>
    <col min="17" max="17" width="31.6640625" customWidth="1"/>
    <col min="18" max="18" width="12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3">
      <c r="A2" s="2" t="s">
        <v>7</v>
      </c>
      <c r="B2" s="3">
        <v>22.98</v>
      </c>
      <c r="C2" s="3">
        <v>1.4</v>
      </c>
      <c r="D2" s="3">
        <v>6.3</v>
      </c>
      <c r="E2" s="2">
        <v>0.22900000000000001</v>
      </c>
      <c r="G2" s="1"/>
      <c r="H2" s="1" t="s">
        <v>63</v>
      </c>
      <c r="I2" s="1" t="s">
        <v>64</v>
      </c>
      <c r="J2" s="1"/>
    </row>
    <row r="3" spans="1:10" x14ac:dyDescent="0.3">
      <c r="A3" s="2" t="s">
        <v>8</v>
      </c>
      <c r="B3" s="3">
        <v>510.71</v>
      </c>
      <c r="C3" s="3">
        <v>190</v>
      </c>
      <c r="D3" s="3">
        <v>9.1999999999999993</v>
      </c>
      <c r="E3" s="2">
        <v>3.613</v>
      </c>
      <c r="G3" s="1" t="s">
        <v>60</v>
      </c>
      <c r="H3" s="4" cm="1">
        <f t="array" ref="H3:I7">LINEST(E2:E41, B2:B41, TRUE, TRUE)</f>
        <v>1.879994297637504E-2</v>
      </c>
      <c r="I3" s="4">
        <v>0.26004678852985386</v>
      </c>
      <c r="J3" s="1" t="s">
        <v>60</v>
      </c>
    </row>
    <row r="4" spans="1:10" x14ac:dyDescent="0.3">
      <c r="A4" s="2" t="s">
        <v>9</v>
      </c>
      <c r="B4" s="3">
        <v>72.790000000000006</v>
      </c>
      <c r="C4" s="3">
        <v>3</v>
      </c>
      <c r="D4" s="3">
        <v>5.0999999999999996</v>
      </c>
      <c r="E4" s="2">
        <v>1.105</v>
      </c>
      <c r="G4" s="1" t="s">
        <v>61</v>
      </c>
      <c r="H4" s="4">
        <v>2.0855494479441843E-3</v>
      </c>
      <c r="I4" s="4">
        <v>2.3960609228011731</v>
      </c>
      <c r="J4" s="1" t="s">
        <v>61</v>
      </c>
    </row>
    <row r="5" spans="1:10" x14ac:dyDescent="0.3">
      <c r="A5" s="2" t="s">
        <v>10</v>
      </c>
      <c r="B5" s="3">
        <v>586.05999999999995</v>
      </c>
      <c r="C5" s="3">
        <v>220</v>
      </c>
      <c r="D5" s="3">
        <v>5.8</v>
      </c>
      <c r="E5" s="2">
        <v>6.89</v>
      </c>
      <c r="G5" s="1" t="s">
        <v>70</v>
      </c>
      <c r="H5" s="4">
        <v>0.6813660707969863</v>
      </c>
      <c r="I5" s="4">
        <v>12.554860072237423</v>
      </c>
      <c r="J5" s="1" t="s">
        <v>71</v>
      </c>
    </row>
    <row r="6" spans="1:10" x14ac:dyDescent="0.3">
      <c r="A6" s="2" t="s">
        <v>11</v>
      </c>
      <c r="B6" s="3">
        <v>90.35</v>
      </c>
      <c r="C6" s="3">
        <v>5.5</v>
      </c>
      <c r="D6" s="3">
        <v>7.5</v>
      </c>
      <c r="E6" s="2">
        <v>1.4370000000000001</v>
      </c>
      <c r="G6" s="1" t="s">
        <v>69</v>
      </c>
      <c r="H6" s="4">
        <v>81.259113726676503</v>
      </c>
      <c r="I6" s="4">
        <v>38</v>
      </c>
      <c r="J6" s="1" t="s">
        <v>72</v>
      </c>
    </row>
    <row r="7" spans="1:10" x14ac:dyDescent="0.3">
      <c r="A7" s="2" t="s">
        <v>12</v>
      </c>
      <c r="B7" s="3">
        <v>70</v>
      </c>
      <c r="C7" s="3">
        <v>2</v>
      </c>
      <c r="D7" s="3">
        <v>8</v>
      </c>
      <c r="E7" s="2">
        <v>1.282</v>
      </c>
      <c r="G7" s="1" t="s">
        <v>68</v>
      </c>
      <c r="H7" s="4">
        <v>12808.428100683466</v>
      </c>
      <c r="I7" s="4">
        <v>5989.731434471536</v>
      </c>
      <c r="J7" s="1" t="s">
        <v>62</v>
      </c>
    </row>
    <row r="8" spans="1:10" x14ac:dyDescent="0.3">
      <c r="A8" s="2" t="s">
        <v>13</v>
      </c>
      <c r="B8" s="3">
        <v>30.69</v>
      </c>
      <c r="C8" s="3">
        <v>8</v>
      </c>
      <c r="D8" s="3">
        <v>6</v>
      </c>
      <c r="E8" s="2">
        <v>0.52400000000000002</v>
      </c>
    </row>
    <row r="9" spans="1:10" x14ac:dyDescent="0.3">
      <c r="A9" s="2" t="s">
        <v>14</v>
      </c>
      <c r="B9" s="3">
        <v>500</v>
      </c>
      <c r="C9" s="3">
        <v>9</v>
      </c>
      <c r="D9" s="3">
        <v>9.6</v>
      </c>
      <c r="E9" s="2">
        <v>4.0049999999999999</v>
      </c>
    </row>
    <row r="10" spans="1:10" x14ac:dyDescent="0.3">
      <c r="A10" s="2" t="s">
        <v>15</v>
      </c>
      <c r="B10" s="3">
        <v>408</v>
      </c>
      <c r="C10" s="3">
        <v>40</v>
      </c>
      <c r="D10" s="3">
        <v>5</v>
      </c>
      <c r="E10" s="2">
        <v>5.4749999999999996</v>
      </c>
      <c r="G10" s="1"/>
      <c r="H10" s="1" t="s">
        <v>63</v>
      </c>
      <c r="I10" s="1" t="s">
        <v>64</v>
      </c>
      <c r="J10" s="1"/>
    </row>
    <row r="11" spans="1:10" x14ac:dyDescent="0.3">
      <c r="A11" s="2" t="s">
        <v>16</v>
      </c>
      <c r="B11" s="3">
        <v>38.869999999999997</v>
      </c>
      <c r="C11" s="3">
        <v>2</v>
      </c>
      <c r="D11" s="3">
        <v>5.5</v>
      </c>
      <c r="E11" s="2">
        <v>0.81799999999999995</v>
      </c>
      <c r="G11" s="1" t="s">
        <v>60</v>
      </c>
      <c r="H11" s="4" cm="1">
        <f t="array" ref="H11:I15">LINEST(E2:E41, C2:C41, TRUE, TRUE)</f>
        <v>3.1430552588881458E-2</v>
      </c>
      <c r="I11" s="4">
        <v>7.3159644687543288</v>
      </c>
      <c r="J11" s="1" t="s">
        <v>60</v>
      </c>
    </row>
    <row r="12" spans="1:10" x14ac:dyDescent="0.3">
      <c r="A12" s="2" t="s">
        <v>17</v>
      </c>
      <c r="B12" s="3">
        <v>335</v>
      </c>
      <c r="C12" s="3">
        <v>15</v>
      </c>
      <c r="D12" s="3">
        <v>4.8</v>
      </c>
      <c r="E12" s="2">
        <v>4.4459999999999997</v>
      </c>
      <c r="G12" s="1" t="s">
        <v>61</v>
      </c>
      <c r="H12" s="4">
        <v>7.3403152436860072E-3</v>
      </c>
      <c r="I12" s="4">
        <v>3.1188945031286517</v>
      </c>
      <c r="J12" s="1" t="s">
        <v>61</v>
      </c>
    </row>
    <row r="13" spans="1:10" x14ac:dyDescent="0.3">
      <c r="A13" s="2" t="s">
        <v>18</v>
      </c>
      <c r="B13" s="3">
        <v>3140</v>
      </c>
      <c r="C13" s="3">
        <v>1200</v>
      </c>
      <c r="D13" s="3">
        <v>5.6</v>
      </c>
      <c r="E13" s="2">
        <v>53.639000000000003</v>
      </c>
      <c r="G13" s="1" t="s">
        <v>70</v>
      </c>
      <c r="H13" s="4">
        <v>0.32546055645897576</v>
      </c>
      <c r="I13" s="4">
        <v>18.267097306675431</v>
      </c>
      <c r="J13" s="1" t="s">
        <v>71</v>
      </c>
    </row>
    <row r="14" spans="1:10" x14ac:dyDescent="0.3">
      <c r="A14" s="2" t="s">
        <v>19</v>
      </c>
      <c r="B14" s="3">
        <v>4070</v>
      </c>
      <c r="C14" s="3">
        <v>1500</v>
      </c>
      <c r="D14" s="3">
        <v>6.3</v>
      </c>
      <c r="E14" s="2">
        <v>56.152999999999999</v>
      </c>
      <c r="G14" s="1" t="s">
        <v>69</v>
      </c>
      <c r="H14" s="4">
        <v>18.334733815590297</v>
      </c>
      <c r="I14" s="4">
        <v>38</v>
      </c>
      <c r="J14" s="1" t="s">
        <v>72</v>
      </c>
    </row>
    <row r="15" spans="1:10" x14ac:dyDescent="0.3">
      <c r="A15" s="2" t="s">
        <v>20</v>
      </c>
      <c r="B15" s="3">
        <v>298</v>
      </c>
      <c r="C15" s="3">
        <v>6.5</v>
      </c>
      <c r="D15" s="3">
        <v>5.9</v>
      </c>
      <c r="E15" s="2">
        <v>8.7449999999999992</v>
      </c>
      <c r="G15" s="1" t="s">
        <v>68</v>
      </c>
      <c r="H15" s="4">
        <v>6118.0594627161481</v>
      </c>
      <c r="I15" s="4">
        <v>12680.100072438854</v>
      </c>
      <c r="J15" s="1" t="s">
        <v>62</v>
      </c>
    </row>
    <row r="16" spans="1:10" x14ac:dyDescent="0.3">
      <c r="A16" s="2" t="s">
        <v>21</v>
      </c>
      <c r="B16" s="3">
        <v>195</v>
      </c>
      <c r="C16" s="3">
        <v>5.5</v>
      </c>
      <c r="D16" s="3">
        <v>14.5</v>
      </c>
      <c r="E16" s="2">
        <v>3.2570000000000001</v>
      </c>
    </row>
    <row r="17" spans="1:10" x14ac:dyDescent="0.3">
      <c r="A17" s="2" t="s">
        <v>22</v>
      </c>
      <c r="B17" s="3">
        <v>600</v>
      </c>
      <c r="C17" s="3">
        <v>200</v>
      </c>
      <c r="D17" s="3">
        <v>6</v>
      </c>
      <c r="E17" s="2">
        <v>1.1639999999999999</v>
      </c>
    </row>
    <row r="18" spans="1:10" x14ac:dyDescent="0.3">
      <c r="A18" s="2" t="s">
        <v>23</v>
      </c>
      <c r="B18" s="3">
        <v>2010</v>
      </c>
      <c r="C18" s="3">
        <v>100</v>
      </c>
      <c r="D18" s="3">
        <v>6.7</v>
      </c>
      <c r="E18" s="2">
        <v>34.692</v>
      </c>
      <c r="G18" s="1"/>
      <c r="H18" s="1" t="s">
        <v>63</v>
      </c>
      <c r="I18" s="1" t="s">
        <v>64</v>
      </c>
      <c r="J18" s="1"/>
    </row>
    <row r="19" spans="1:10" x14ac:dyDescent="0.3">
      <c r="A19" s="2" t="s">
        <v>24</v>
      </c>
      <c r="B19" s="3">
        <v>9.77</v>
      </c>
      <c r="C19" s="3">
        <v>0.5</v>
      </c>
      <c r="D19" s="3">
        <v>2.9</v>
      </c>
      <c r="E19" s="2">
        <v>0.108</v>
      </c>
      <c r="G19" s="1" t="s">
        <v>60</v>
      </c>
      <c r="H19" s="4" cm="1">
        <f t="array" ref="H19:I23">LINEST(E2:E41, D2:D41, TRUE, TRUE)</f>
        <v>3.2485165617834093E-2</v>
      </c>
      <c r="I19" s="4">
        <v>12.104989521430321</v>
      </c>
      <c r="J19" s="1" t="s">
        <v>60</v>
      </c>
    </row>
    <row r="20" spans="1:10" x14ac:dyDescent="0.3">
      <c r="A20" s="2" t="s">
        <v>25</v>
      </c>
      <c r="B20" s="3">
        <v>39.619999999999997</v>
      </c>
      <c r="C20" s="3">
        <v>2.5</v>
      </c>
      <c r="D20" s="3">
        <v>6</v>
      </c>
      <c r="E20" s="2">
        <v>0.85599999999999998</v>
      </c>
      <c r="G20" s="1" t="s">
        <v>61</v>
      </c>
      <c r="H20" s="4">
        <v>0.47011517823372179</v>
      </c>
      <c r="I20" s="4">
        <v>5.053453902328684</v>
      </c>
      <c r="J20" s="1" t="s">
        <v>61</v>
      </c>
    </row>
    <row r="21" spans="1:10" x14ac:dyDescent="0.3">
      <c r="A21" s="2" t="s">
        <v>26</v>
      </c>
      <c r="B21" s="3">
        <v>66.150000000000006</v>
      </c>
      <c r="C21" s="3">
        <v>4.5</v>
      </c>
      <c r="D21" s="3">
        <v>6.5</v>
      </c>
      <c r="E21" s="2">
        <v>1.734</v>
      </c>
      <c r="G21" s="1" t="s">
        <v>70</v>
      </c>
      <c r="H21" s="4">
        <v>1.2563870750680834E-4</v>
      </c>
      <c r="I21" s="4">
        <v>22.240194621620688</v>
      </c>
      <c r="J21" s="1" t="s">
        <v>71</v>
      </c>
    </row>
    <row r="22" spans="1:10" x14ac:dyDescent="0.3">
      <c r="A22" s="2" t="s">
        <v>27</v>
      </c>
      <c r="B22" s="3">
        <v>82.5</v>
      </c>
      <c r="C22" s="3">
        <v>80</v>
      </c>
      <c r="D22" s="3">
        <v>5.4</v>
      </c>
      <c r="E22" s="2">
        <v>0.51</v>
      </c>
      <c r="G22" s="1" t="s">
        <v>69</v>
      </c>
      <c r="H22" s="4">
        <v>4.7748707938537688E-3</v>
      </c>
      <c r="I22" s="4">
        <v>38</v>
      </c>
      <c r="J22" s="1" t="s">
        <v>72</v>
      </c>
    </row>
    <row r="23" spans="1:10" x14ac:dyDescent="0.3">
      <c r="A23" s="2" t="s">
        <v>28</v>
      </c>
      <c r="B23" s="3">
        <v>15.43</v>
      </c>
      <c r="C23" s="3">
        <v>1</v>
      </c>
      <c r="D23" s="3">
        <v>3.5</v>
      </c>
      <c r="E23" s="2">
        <v>0.22</v>
      </c>
      <c r="G23" s="1" t="s">
        <v>68</v>
      </c>
      <c r="H23" s="4">
        <v>2.3617764675036597</v>
      </c>
      <c r="I23" s="4">
        <v>18795.797758687499</v>
      </c>
      <c r="J23" s="1" t="s">
        <v>62</v>
      </c>
    </row>
    <row r="24" spans="1:10" x14ac:dyDescent="0.3">
      <c r="A24" s="2" t="s">
        <v>29</v>
      </c>
      <c r="B24" s="3">
        <v>17.8</v>
      </c>
      <c r="C24" s="3">
        <v>1.5</v>
      </c>
      <c r="D24" s="3">
        <v>5.2</v>
      </c>
      <c r="E24" s="2">
        <v>7.8299999999999995E-2</v>
      </c>
    </row>
    <row r="25" spans="1:10" x14ac:dyDescent="0.3">
      <c r="A25" s="2" t="s">
        <v>30</v>
      </c>
      <c r="B25" s="3">
        <v>12.78</v>
      </c>
      <c r="C25" s="3">
        <v>1.2</v>
      </c>
      <c r="D25" s="3">
        <v>12.7</v>
      </c>
      <c r="E25" s="2">
        <v>4.7699999999999999E-2</v>
      </c>
    </row>
    <row r="26" spans="1:10" x14ac:dyDescent="0.3">
      <c r="A26" s="2" t="s">
        <v>31</v>
      </c>
      <c r="B26" s="3">
        <v>5.7</v>
      </c>
      <c r="C26" s="3">
        <v>1</v>
      </c>
      <c r="D26" s="3">
        <v>7.2</v>
      </c>
      <c r="E26" s="2">
        <v>9.8000000000000004E-2</v>
      </c>
    </row>
    <row r="27" spans="1:10" x14ac:dyDescent="0.3">
      <c r="A27" s="2" t="s">
        <v>32</v>
      </c>
      <c r="B27" s="3">
        <v>1060</v>
      </c>
      <c r="C27" s="3">
        <v>900</v>
      </c>
      <c r="D27" s="3">
        <v>4.8</v>
      </c>
      <c r="E27" s="2">
        <v>13.632</v>
      </c>
    </row>
    <row r="28" spans="1:10" x14ac:dyDescent="0.3">
      <c r="A28" s="2" t="s">
        <v>33</v>
      </c>
      <c r="B28" s="3">
        <v>513</v>
      </c>
      <c r="C28" s="3">
        <v>20</v>
      </c>
      <c r="D28" s="3">
        <v>4.3</v>
      </c>
      <c r="E28" s="2">
        <v>8.6980000000000004</v>
      </c>
    </row>
    <row r="29" spans="1:10" x14ac:dyDescent="0.3">
      <c r="A29" s="2" t="s">
        <v>34</v>
      </c>
      <c r="B29" s="3">
        <v>700</v>
      </c>
      <c r="C29" s="3">
        <v>13</v>
      </c>
      <c r="D29" s="3">
        <v>7.2</v>
      </c>
      <c r="E29" s="2">
        <v>15.340999999999999</v>
      </c>
    </row>
    <row r="30" spans="1:10" x14ac:dyDescent="0.3">
      <c r="A30" s="2" t="s">
        <v>35</v>
      </c>
      <c r="B30" s="3">
        <v>305</v>
      </c>
      <c r="C30" s="3">
        <v>10.5</v>
      </c>
      <c r="D30" s="3">
        <v>4.7</v>
      </c>
      <c r="E30" s="2">
        <v>3.5670000000000002</v>
      </c>
    </row>
    <row r="31" spans="1:10" x14ac:dyDescent="0.3">
      <c r="A31" s="2" t="s">
        <v>36</v>
      </c>
      <c r="B31" s="3">
        <v>300.69</v>
      </c>
      <c r="C31" s="3">
        <v>7</v>
      </c>
      <c r="D31" s="3">
        <v>6.2</v>
      </c>
      <c r="E31" s="2">
        <v>5.1879999999999997</v>
      </c>
    </row>
    <row r="32" spans="1:10" x14ac:dyDescent="0.3">
      <c r="A32" s="2" t="s">
        <v>37</v>
      </c>
      <c r="B32" s="3">
        <v>2240</v>
      </c>
      <c r="C32" s="3">
        <v>10</v>
      </c>
      <c r="D32" s="3">
        <v>5.5</v>
      </c>
      <c r="E32" s="2">
        <v>102.367</v>
      </c>
    </row>
    <row r="33" spans="1:10" x14ac:dyDescent="0.3">
      <c r="A33" s="2" t="s">
        <v>38</v>
      </c>
      <c r="B33" s="3">
        <v>63.56</v>
      </c>
      <c r="C33" s="3">
        <v>3.5</v>
      </c>
      <c r="D33" s="3">
        <v>8.4</v>
      </c>
      <c r="E33" s="2">
        <v>1.724</v>
      </c>
    </row>
    <row r="34" spans="1:10" x14ac:dyDescent="0.3">
      <c r="A34" s="2" t="s">
        <v>39</v>
      </c>
      <c r="B34" s="3">
        <v>133.6</v>
      </c>
      <c r="C34" s="3">
        <v>7.5</v>
      </c>
      <c r="D34" s="3">
        <v>7</v>
      </c>
      <c r="E34" s="2">
        <v>2.0859999999999999</v>
      </c>
    </row>
    <row r="35" spans="1:10" x14ac:dyDescent="0.3">
      <c r="A35" s="2" t="s">
        <v>40</v>
      </c>
      <c r="B35" s="3">
        <v>64.5</v>
      </c>
      <c r="C35" s="3">
        <v>4.8</v>
      </c>
      <c r="D35" s="3">
        <v>6.2</v>
      </c>
      <c r="E35" s="2">
        <v>0.77500000000000002</v>
      </c>
    </row>
    <row r="36" spans="1:10" x14ac:dyDescent="0.3">
      <c r="A36" s="2" t="s">
        <v>41</v>
      </c>
      <c r="B36" s="3">
        <v>1480</v>
      </c>
      <c r="C36" s="3">
        <v>70</v>
      </c>
      <c r="D36" s="3">
        <v>3.4</v>
      </c>
      <c r="E36" s="2">
        <v>20.306999999999999</v>
      </c>
    </row>
    <row r="37" spans="1:10" x14ac:dyDescent="0.3">
      <c r="A37" s="2" t="s">
        <v>42</v>
      </c>
      <c r="B37" s="3">
        <v>646</v>
      </c>
      <c r="C37" s="3">
        <v>50</v>
      </c>
      <c r="D37" s="3">
        <v>6.5</v>
      </c>
      <c r="E37" s="2">
        <v>7.7220000000000004</v>
      </c>
    </row>
    <row r="38" spans="1:10" x14ac:dyDescent="0.3">
      <c r="A38" s="2" t="s">
        <v>43</v>
      </c>
      <c r="B38" s="3">
        <v>824</v>
      </c>
      <c r="C38" s="3">
        <v>100</v>
      </c>
      <c r="D38" s="3">
        <v>2.5</v>
      </c>
      <c r="E38" s="2">
        <v>5.6520000000000001</v>
      </c>
    </row>
    <row r="39" spans="1:10" x14ac:dyDescent="0.3">
      <c r="A39" s="2" t="s">
        <v>44</v>
      </c>
      <c r="B39" s="3">
        <v>907.12</v>
      </c>
      <c r="C39" s="3">
        <v>15</v>
      </c>
      <c r="D39" s="3">
        <v>51</v>
      </c>
      <c r="E39" s="2">
        <v>10.78</v>
      </c>
    </row>
    <row r="40" spans="1:10" x14ac:dyDescent="0.3">
      <c r="A40" s="2" t="s">
        <v>45</v>
      </c>
      <c r="B40" s="3">
        <v>200</v>
      </c>
      <c r="C40" s="3">
        <v>2.5</v>
      </c>
      <c r="D40" s="3">
        <v>17.3</v>
      </c>
      <c r="E40" s="2">
        <v>41.183999999999997</v>
      </c>
    </row>
    <row r="41" spans="1:10" x14ac:dyDescent="0.3">
      <c r="A41" s="2" t="s">
        <v>46</v>
      </c>
      <c r="B41" s="3">
        <v>3070</v>
      </c>
      <c r="C41" s="3">
        <v>1600</v>
      </c>
      <c r="D41" s="3">
        <v>6.6</v>
      </c>
      <c r="E41" s="2">
        <v>64.081999999999994</v>
      </c>
    </row>
    <row r="44" spans="1:10" x14ac:dyDescent="0.3">
      <c r="B44" s="7" t="s">
        <v>65</v>
      </c>
    </row>
    <row r="45" spans="1:10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</row>
    <row r="46" spans="1:10" x14ac:dyDescent="0.3">
      <c r="A46" s="2" t="s">
        <v>31</v>
      </c>
      <c r="B46" s="8">
        <v>5.7</v>
      </c>
      <c r="C46" s="3">
        <v>1</v>
      </c>
      <c r="D46" s="3">
        <v>7.2</v>
      </c>
      <c r="E46" s="5">
        <v>9.8000000000000004E-2</v>
      </c>
      <c r="G46" s="1"/>
      <c r="H46" s="1" t="s">
        <v>63</v>
      </c>
      <c r="I46" s="1" t="s">
        <v>64</v>
      </c>
      <c r="J46" s="1"/>
    </row>
    <row r="47" spans="1:10" x14ac:dyDescent="0.3">
      <c r="A47" s="2" t="s">
        <v>24</v>
      </c>
      <c r="B47" s="8">
        <v>9.77</v>
      </c>
      <c r="C47" s="3">
        <v>0.5</v>
      </c>
      <c r="D47" s="3">
        <v>2.9</v>
      </c>
      <c r="E47" s="5">
        <v>0.108</v>
      </c>
      <c r="G47" s="1" t="s">
        <v>60</v>
      </c>
      <c r="H47" s="4" cm="1">
        <f t="array" ref="H47:I51">LINEST(E46:E55, B46:B55, TRUE, TRUE)</f>
        <v>2.9304771466837281E-2</v>
      </c>
      <c r="I47" s="4">
        <v>-0.28341872212705499</v>
      </c>
      <c r="J47" s="1" t="s">
        <v>60</v>
      </c>
    </row>
    <row r="48" spans="1:10" x14ac:dyDescent="0.3">
      <c r="A48" s="2" t="s">
        <v>30</v>
      </c>
      <c r="B48" s="8">
        <v>12.78</v>
      </c>
      <c r="C48" s="3">
        <v>1.2</v>
      </c>
      <c r="D48" s="3">
        <v>12.7</v>
      </c>
      <c r="E48" s="5">
        <v>4.7699999999999999E-2</v>
      </c>
      <c r="G48" s="1" t="s">
        <v>61</v>
      </c>
      <c r="H48" s="4">
        <v>2.5285967500071173E-3</v>
      </c>
      <c r="I48" s="4">
        <v>7.7676284545357813E-2</v>
      </c>
      <c r="J48" s="1" t="s">
        <v>61</v>
      </c>
    </row>
    <row r="49" spans="1:10" x14ac:dyDescent="0.3">
      <c r="A49" s="2" t="s">
        <v>28</v>
      </c>
      <c r="B49" s="8">
        <v>15.43</v>
      </c>
      <c r="C49" s="3">
        <v>1</v>
      </c>
      <c r="D49" s="3">
        <v>3.5</v>
      </c>
      <c r="E49" s="5">
        <v>0.22</v>
      </c>
      <c r="G49" s="1" t="s">
        <v>70</v>
      </c>
      <c r="H49" s="4">
        <v>0.94378581657657457</v>
      </c>
      <c r="I49" s="4">
        <v>0.13431261394971072</v>
      </c>
      <c r="J49" s="1" t="s">
        <v>71</v>
      </c>
    </row>
    <row r="50" spans="1:10" x14ac:dyDescent="0.3">
      <c r="A50" s="2" t="s">
        <v>29</v>
      </c>
      <c r="B50" s="8">
        <v>17.8</v>
      </c>
      <c r="C50" s="3">
        <v>1.5</v>
      </c>
      <c r="D50" s="3">
        <v>5.2</v>
      </c>
      <c r="E50" s="5">
        <v>7.8299999999999995E-2</v>
      </c>
      <c r="G50" s="1" t="s">
        <v>69</v>
      </c>
      <c r="H50" s="4">
        <v>134.31283837641314</v>
      </c>
      <c r="I50" s="4">
        <v>8</v>
      </c>
      <c r="J50" s="1" t="s">
        <v>72</v>
      </c>
    </row>
    <row r="51" spans="1:10" x14ac:dyDescent="0.3">
      <c r="A51" s="2" t="s">
        <v>7</v>
      </c>
      <c r="B51" s="8">
        <v>22.98</v>
      </c>
      <c r="C51" s="3">
        <v>1.4</v>
      </c>
      <c r="D51" s="3">
        <v>6.3</v>
      </c>
      <c r="E51" s="5">
        <v>0.22900000000000001</v>
      </c>
      <c r="G51" s="1" t="s">
        <v>68</v>
      </c>
      <c r="H51" s="4">
        <v>2.4229872538719675</v>
      </c>
      <c r="I51" s="4">
        <v>0.14431902612803224</v>
      </c>
      <c r="J51" s="1" t="s">
        <v>62</v>
      </c>
    </row>
    <row r="52" spans="1:10" x14ac:dyDescent="0.3">
      <c r="A52" s="2" t="s">
        <v>13</v>
      </c>
      <c r="B52" s="8">
        <v>30.69</v>
      </c>
      <c r="C52" s="3">
        <v>8</v>
      </c>
      <c r="D52" s="3">
        <v>6</v>
      </c>
      <c r="E52" s="5">
        <v>0.52400000000000002</v>
      </c>
      <c r="G52" s="9"/>
      <c r="H52" s="9"/>
      <c r="I52" s="9"/>
      <c r="J52" s="9"/>
    </row>
    <row r="53" spans="1:10" x14ac:dyDescent="0.3">
      <c r="A53" s="2" t="s">
        <v>16</v>
      </c>
      <c r="B53" s="8">
        <v>38.869999999999997</v>
      </c>
      <c r="C53" s="3">
        <v>2</v>
      </c>
      <c r="D53" s="3">
        <v>5.5</v>
      </c>
      <c r="E53" s="5">
        <v>0.81799999999999995</v>
      </c>
      <c r="G53" s="9"/>
      <c r="H53" s="9"/>
      <c r="I53" s="9"/>
      <c r="J53" s="9"/>
    </row>
    <row r="54" spans="1:10" x14ac:dyDescent="0.3">
      <c r="A54" s="2" t="s">
        <v>25</v>
      </c>
      <c r="B54" s="8">
        <v>39.619999999999997</v>
      </c>
      <c r="C54" s="3">
        <v>2.5</v>
      </c>
      <c r="D54" s="3">
        <v>6</v>
      </c>
      <c r="E54" s="5">
        <v>0.85599999999999998</v>
      </c>
      <c r="G54" s="1"/>
      <c r="H54" s="1" t="s">
        <v>63</v>
      </c>
      <c r="I54" s="1" t="s">
        <v>64</v>
      </c>
      <c r="J54" s="1"/>
    </row>
    <row r="55" spans="1:10" x14ac:dyDescent="0.3">
      <c r="A55" s="2" t="s">
        <v>38</v>
      </c>
      <c r="B55" s="8">
        <v>63.56</v>
      </c>
      <c r="C55" s="3">
        <v>3.5</v>
      </c>
      <c r="D55" s="3">
        <v>8.4</v>
      </c>
      <c r="E55" s="5">
        <v>1.724</v>
      </c>
      <c r="G55" s="1" t="s">
        <v>60</v>
      </c>
      <c r="H55" s="4" cm="1">
        <f t="array" ref="H55:I59">LINEST(E76:E85, B76:B85, TRUE, TRUE)</f>
        <v>1.8706575485707796E-2</v>
      </c>
      <c r="I55" s="4">
        <v>1.1845826664154018</v>
      </c>
      <c r="J55" s="1" t="s">
        <v>60</v>
      </c>
    </row>
    <row r="56" spans="1:10" x14ac:dyDescent="0.3">
      <c r="A56" s="2" t="s">
        <v>40</v>
      </c>
      <c r="B56" s="3">
        <v>64.5</v>
      </c>
      <c r="C56" s="3">
        <v>4.8</v>
      </c>
      <c r="D56" s="3">
        <v>6.2</v>
      </c>
      <c r="E56" s="2">
        <v>0.77500000000000002</v>
      </c>
      <c r="G56" s="1" t="s">
        <v>61</v>
      </c>
      <c r="H56" s="4">
        <v>6.6816495052644505E-3</v>
      </c>
      <c r="I56" s="4">
        <v>14.972403657820919</v>
      </c>
      <c r="J56" s="1" t="s">
        <v>61</v>
      </c>
    </row>
    <row r="57" spans="1:10" x14ac:dyDescent="0.3">
      <c r="A57" s="2" t="s">
        <v>26</v>
      </c>
      <c r="B57" s="3">
        <v>66.150000000000006</v>
      </c>
      <c r="C57" s="3">
        <v>4.5</v>
      </c>
      <c r="D57" s="3">
        <v>6.5</v>
      </c>
      <c r="E57" s="2">
        <v>1.734</v>
      </c>
      <c r="G57" s="1" t="s">
        <v>70</v>
      </c>
      <c r="H57" s="4">
        <v>0.49489489364751804</v>
      </c>
      <c r="I57" s="4">
        <v>23.322282589495444</v>
      </c>
      <c r="J57" s="1" t="s">
        <v>71</v>
      </c>
    </row>
    <row r="58" spans="1:10" x14ac:dyDescent="0.3">
      <c r="A58" s="2" t="s">
        <v>12</v>
      </c>
      <c r="B58" s="3">
        <v>70</v>
      </c>
      <c r="C58" s="3">
        <v>2</v>
      </c>
      <c r="D58" s="3">
        <v>8</v>
      </c>
      <c r="E58" s="2">
        <v>1.282</v>
      </c>
      <c r="G58" s="1" t="s">
        <v>69</v>
      </c>
      <c r="H58" s="4">
        <v>7.8382877135621136</v>
      </c>
      <c r="I58" s="4">
        <v>8</v>
      </c>
      <c r="J58" s="1" t="s">
        <v>72</v>
      </c>
    </row>
    <row r="59" spans="1:10" x14ac:dyDescent="0.3">
      <c r="A59" s="2" t="s">
        <v>9</v>
      </c>
      <c r="B59" s="3">
        <v>72.790000000000006</v>
      </c>
      <c r="C59" s="3">
        <v>3</v>
      </c>
      <c r="D59" s="3">
        <v>5.0999999999999996</v>
      </c>
      <c r="E59" s="2">
        <v>1.105</v>
      </c>
      <c r="G59" s="1" t="s">
        <v>68</v>
      </c>
      <c r="H59" s="4">
        <v>4263.4709410257428</v>
      </c>
      <c r="I59" s="4">
        <v>4351.430921474258</v>
      </c>
      <c r="J59" s="1" t="s">
        <v>62</v>
      </c>
    </row>
    <row r="60" spans="1:10" x14ac:dyDescent="0.3">
      <c r="A60" s="2" t="s">
        <v>27</v>
      </c>
      <c r="B60" s="3">
        <v>82.5</v>
      </c>
      <c r="C60" s="3">
        <v>80</v>
      </c>
      <c r="D60" s="3">
        <v>5.4</v>
      </c>
      <c r="E60" s="2">
        <v>0.51</v>
      </c>
      <c r="G60" s="9"/>
      <c r="H60" s="9"/>
      <c r="I60" s="9"/>
      <c r="J60" s="9"/>
    </row>
    <row r="61" spans="1:10" x14ac:dyDescent="0.3">
      <c r="A61" s="2" t="s">
        <v>11</v>
      </c>
      <c r="B61" s="3">
        <v>90.35</v>
      </c>
      <c r="C61" s="3">
        <v>5.5</v>
      </c>
      <c r="D61" s="3">
        <v>7.5</v>
      </c>
      <c r="E61" s="2">
        <v>1.4370000000000001</v>
      </c>
      <c r="G61" s="9"/>
      <c r="H61" s="9"/>
      <c r="I61" s="9"/>
      <c r="J61" s="9"/>
    </row>
    <row r="62" spans="1:10" x14ac:dyDescent="0.3">
      <c r="A62" s="2" t="s">
        <v>39</v>
      </c>
      <c r="B62" s="3">
        <v>133.6</v>
      </c>
      <c r="C62" s="3">
        <v>7.5</v>
      </c>
      <c r="D62" s="3">
        <v>7</v>
      </c>
      <c r="E62" s="2">
        <v>2.0859999999999999</v>
      </c>
      <c r="G62" s="1" t="s">
        <v>66</v>
      </c>
      <c r="H62" s="4">
        <f>I59/I51</f>
        <v>30151.470933665376</v>
      </c>
      <c r="I62" s="9"/>
      <c r="J62" s="9"/>
    </row>
    <row r="63" spans="1:10" x14ac:dyDescent="0.3">
      <c r="A63" s="2" t="s">
        <v>21</v>
      </c>
      <c r="B63" s="3">
        <v>195</v>
      </c>
      <c r="C63" s="3">
        <v>5.5</v>
      </c>
      <c r="D63" s="3">
        <v>14.5</v>
      </c>
      <c r="E63" s="2">
        <v>3.2570000000000001</v>
      </c>
      <c r="G63" s="9"/>
      <c r="H63" s="9"/>
      <c r="I63" s="9"/>
      <c r="J63" s="9"/>
    </row>
    <row r="64" spans="1:10" x14ac:dyDescent="0.3">
      <c r="A64" s="2" t="s">
        <v>45</v>
      </c>
      <c r="B64" s="3">
        <v>200</v>
      </c>
      <c r="C64" s="3">
        <v>2.5</v>
      </c>
      <c r="D64" s="3">
        <v>17.3</v>
      </c>
      <c r="E64" s="2">
        <v>41.183999999999997</v>
      </c>
      <c r="G64" s="1" t="s">
        <v>58</v>
      </c>
      <c r="H64" s="1" t="s">
        <v>67</v>
      </c>
      <c r="I64" s="9"/>
      <c r="J64" s="9"/>
    </row>
    <row r="65" spans="1:10" x14ac:dyDescent="0.3">
      <c r="A65" s="2" t="s">
        <v>20</v>
      </c>
      <c r="B65" s="3">
        <v>298</v>
      </c>
      <c r="C65" s="3">
        <v>6.5</v>
      </c>
      <c r="D65" s="3">
        <v>5.9</v>
      </c>
      <c r="E65" s="2">
        <v>8.7449999999999992</v>
      </c>
      <c r="G65" s="2">
        <v>0.9</v>
      </c>
      <c r="H65" s="4">
        <f>FINV(1-G65, 1+1, 40-1-1)</f>
        <v>2.4479199420090918</v>
      </c>
      <c r="I65" s="2" t="s">
        <v>73</v>
      </c>
      <c r="J65" s="4">
        <f>H62</f>
        <v>30151.470933665376</v>
      </c>
    </row>
    <row r="66" spans="1:10" x14ac:dyDescent="0.3">
      <c r="A66" s="2" t="s">
        <v>36</v>
      </c>
      <c r="B66" s="3">
        <v>300.69</v>
      </c>
      <c r="C66" s="3">
        <v>7</v>
      </c>
      <c r="D66" s="3">
        <v>6.2</v>
      </c>
      <c r="E66" s="2">
        <v>5.1879999999999997</v>
      </c>
      <c r="G66" s="2">
        <v>0.95</v>
      </c>
      <c r="H66" s="4">
        <f>FINV(1-G66, 1+1, 40-1-1)</f>
        <v>3.2448183607328067</v>
      </c>
      <c r="I66" s="2" t="s">
        <v>73</v>
      </c>
      <c r="J66" s="4">
        <f>H62</f>
        <v>30151.470933665376</v>
      </c>
    </row>
    <row r="67" spans="1:10" x14ac:dyDescent="0.3">
      <c r="A67" s="2" t="s">
        <v>35</v>
      </c>
      <c r="B67" s="3">
        <v>305</v>
      </c>
      <c r="C67" s="3">
        <v>10.5</v>
      </c>
      <c r="D67" s="3">
        <v>4.7</v>
      </c>
      <c r="E67" s="2">
        <v>3.5670000000000002</v>
      </c>
      <c r="G67" s="2">
        <v>0.99</v>
      </c>
      <c r="H67" s="4">
        <f>FINV(1-G67, 1+1, 40-1-1)</f>
        <v>5.2112247283595377</v>
      </c>
      <c r="I67" s="2" t="s">
        <v>73</v>
      </c>
      <c r="J67" s="4">
        <f>H62</f>
        <v>30151.470933665376</v>
      </c>
    </row>
    <row r="68" spans="1:10" x14ac:dyDescent="0.3">
      <c r="A68" s="2" t="s">
        <v>17</v>
      </c>
      <c r="B68" s="3">
        <v>335</v>
      </c>
      <c r="C68" s="3">
        <v>15</v>
      </c>
      <c r="D68" s="3">
        <v>4.8</v>
      </c>
      <c r="E68" s="2">
        <v>4.4459999999999997</v>
      </c>
    </row>
    <row r="69" spans="1:10" x14ac:dyDescent="0.3">
      <c r="A69" s="2" t="s">
        <v>15</v>
      </c>
      <c r="B69" s="3">
        <v>408</v>
      </c>
      <c r="C69" s="3">
        <v>40</v>
      </c>
      <c r="D69" s="3">
        <v>5</v>
      </c>
      <c r="E69" s="2">
        <v>5.4749999999999996</v>
      </c>
      <c r="G69" s="19" t="s">
        <v>92</v>
      </c>
      <c r="H69" s="19"/>
      <c r="I69" s="19"/>
      <c r="J69" s="19"/>
    </row>
    <row r="70" spans="1:10" x14ac:dyDescent="0.3">
      <c r="A70" s="2" t="s">
        <v>14</v>
      </c>
      <c r="B70" s="3">
        <v>500</v>
      </c>
      <c r="C70" s="3">
        <v>9</v>
      </c>
      <c r="D70" s="3">
        <v>9.6</v>
      </c>
      <c r="E70" s="2">
        <v>4.0049999999999999</v>
      </c>
    </row>
    <row r="71" spans="1:10" x14ac:dyDescent="0.3">
      <c r="A71" s="2" t="s">
        <v>8</v>
      </c>
      <c r="B71" s="3">
        <v>510.71</v>
      </c>
      <c r="C71" s="3">
        <v>190</v>
      </c>
      <c r="D71" s="3">
        <v>9.1999999999999993</v>
      </c>
      <c r="E71" s="2">
        <v>3.613</v>
      </c>
    </row>
    <row r="72" spans="1:10" x14ac:dyDescent="0.3">
      <c r="A72" s="2" t="s">
        <v>33</v>
      </c>
      <c r="B72" s="3">
        <v>513</v>
      </c>
      <c r="C72" s="3">
        <v>20</v>
      </c>
      <c r="D72" s="3">
        <v>4.3</v>
      </c>
      <c r="E72" s="2">
        <v>8.6980000000000004</v>
      </c>
    </row>
    <row r="73" spans="1:10" x14ac:dyDescent="0.3">
      <c r="A73" s="2" t="s">
        <v>10</v>
      </c>
      <c r="B73" s="3">
        <v>586.05999999999995</v>
      </c>
      <c r="C73" s="3">
        <v>220</v>
      </c>
      <c r="D73" s="3">
        <v>5.8</v>
      </c>
      <c r="E73" s="2">
        <v>6.89</v>
      </c>
    </row>
    <row r="74" spans="1:10" x14ac:dyDescent="0.3">
      <c r="A74" s="2" t="s">
        <v>22</v>
      </c>
      <c r="B74" s="3">
        <v>600</v>
      </c>
      <c r="C74" s="3">
        <v>200</v>
      </c>
      <c r="D74" s="3">
        <v>6</v>
      </c>
      <c r="E74" s="2">
        <v>1.1639999999999999</v>
      </c>
    </row>
    <row r="75" spans="1:10" x14ac:dyDescent="0.3">
      <c r="A75" s="2" t="s">
        <v>42</v>
      </c>
      <c r="B75" s="3">
        <v>646</v>
      </c>
      <c r="C75" s="3">
        <v>50</v>
      </c>
      <c r="D75" s="3">
        <v>6.5</v>
      </c>
      <c r="E75" s="2">
        <v>7.7220000000000004</v>
      </c>
    </row>
    <row r="76" spans="1:10" x14ac:dyDescent="0.3">
      <c r="A76" s="2" t="s">
        <v>34</v>
      </c>
      <c r="B76" s="8">
        <v>700</v>
      </c>
      <c r="C76" s="3">
        <v>13</v>
      </c>
      <c r="D76" s="3">
        <v>7.2</v>
      </c>
      <c r="E76" s="5">
        <v>15.340999999999999</v>
      </c>
    </row>
    <row r="77" spans="1:10" x14ac:dyDescent="0.3">
      <c r="A77" s="2" t="s">
        <v>43</v>
      </c>
      <c r="B77" s="8">
        <v>824</v>
      </c>
      <c r="C77" s="3">
        <v>100</v>
      </c>
      <c r="D77" s="3">
        <v>2.5</v>
      </c>
      <c r="E77" s="5">
        <v>5.6520000000000001</v>
      </c>
    </row>
    <row r="78" spans="1:10" x14ac:dyDescent="0.3">
      <c r="A78" s="2" t="s">
        <v>44</v>
      </c>
      <c r="B78" s="8">
        <v>907.12</v>
      </c>
      <c r="C78" s="3">
        <v>15</v>
      </c>
      <c r="D78" s="3">
        <v>51</v>
      </c>
      <c r="E78" s="5">
        <v>10.78</v>
      </c>
    </row>
    <row r="79" spans="1:10" x14ac:dyDescent="0.3">
      <c r="A79" s="2" t="s">
        <v>32</v>
      </c>
      <c r="B79" s="8">
        <v>1060</v>
      </c>
      <c r="C79" s="3">
        <v>900</v>
      </c>
      <c r="D79" s="3">
        <v>4.8</v>
      </c>
      <c r="E79" s="5">
        <v>13.632</v>
      </c>
    </row>
    <row r="80" spans="1:10" x14ac:dyDescent="0.3">
      <c r="A80" s="2" t="s">
        <v>41</v>
      </c>
      <c r="B80" s="8">
        <v>1480</v>
      </c>
      <c r="C80" s="3">
        <v>70</v>
      </c>
      <c r="D80" s="3">
        <v>3.4</v>
      </c>
      <c r="E80" s="5">
        <v>20.306999999999999</v>
      </c>
    </row>
    <row r="81" spans="1:10" x14ac:dyDescent="0.3">
      <c r="A81" s="2" t="s">
        <v>23</v>
      </c>
      <c r="B81" s="8">
        <v>2010</v>
      </c>
      <c r="C81" s="3">
        <v>100</v>
      </c>
      <c r="D81" s="3">
        <v>6.7</v>
      </c>
      <c r="E81" s="5">
        <v>34.692</v>
      </c>
    </row>
    <row r="82" spans="1:10" x14ac:dyDescent="0.3">
      <c r="A82" s="2" t="s">
        <v>37</v>
      </c>
      <c r="B82" s="8">
        <v>2240</v>
      </c>
      <c r="C82" s="3">
        <v>10</v>
      </c>
      <c r="D82" s="3">
        <v>5.5</v>
      </c>
      <c r="E82" s="5">
        <v>102.367</v>
      </c>
    </row>
    <row r="83" spans="1:10" x14ac:dyDescent="0.3">
      <c r="A83" s="2" t="s">
        <v>46</v>
      </c>
      <c r="B83" s="8">
        <v>3070</v>
      </c>
      <c r="C83" s="3">
        <v>1600</v>
      </c>
      <c r="D83" s="3">
        <v>6.6</v>
      </c>
      <c r="E83" s="5">
        <v>64.081999999999994</v>
      </c>
    </row>
    <row r="84" spans="1:10" x14ac:dyDescent="0.3">
      <c r="A84" s="2" t="s">
        <v>18</v>
      </c>
      <c r="B84" s="8">
        <v>3140</v>
      </c>
      <c r="C84" s="3">
        <v>1200</v>
      </c>
      <c r="D84" s="3">
        <v>5.6</v>
      </c>
      <c r="E84" s="5">
        <v>53.639000000000003</v>
      </c>
    </row>
    <row r="85" spans="1:10" x14ac:dyDescent="0.3">
      <c r="A85" s="2" t="s">
        <v>19</v>
      </c>
      <c r="B85" s="8">
        <v>4070</v>
      </c>
      <c r="C85" s="3">
        <v>1500</v>
      </c>
      <c r="D85" s="3">
        <v>6.3</v>
      </c>
      <c r="E85" s="5">
        <v>56.152999999999999</v>
      </c>
    </row>
    <row r="88" spans="1:10" x14ac:dyDescent="0.3">
      <c r="C88" s="7" t="s">
        <v>65</v>
      </c>
    </row>
    <row r="89" spans="1:10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</row>
    <row r="90" spans="1:10" x14ac:dyDescent="0.3">
      <c r="A90" s="2" t="s">
        <v>24</v>
      </c>
      <c r="B90" s="3">
        <v>9.77</v>
      </c>
      <c r="C90" s="8">
        <v>0.5</v>
      </c>
      <c r="D90" s="3">
        <v>2.9</v>
      </c>
      <c r="E90" s="5">
        <v>0.108</v>
      </c>
      <c r="G90" s="1"/>
      <c r="H90" s="1" t="s">
        <v>63</v>
      </c>
      <c r="I90" s="1" t="s">
        <v>64</v>
      </c>
      <c r="J90" s="1"/>
    </row>
    <row r="91" spans="1:10" x14ac:dyDescent="0.3">
      <c r="A91" s="2" t="s">
        <v>31</v>
      </c>
      <c r="B91" s="3">
        <v>5.7</v>
      </c>
      <c r="C91" s="8">
        <v>1</v>
      </c>
      <c r="D91" s="3">
        <v>7.2</v>
      </c>
      <c r="E91" s="5">
        <v>9.8000000000000004E-2</v>
      </c>
      <c r="G91" s="1" t="s">
        <v>60</v>
      </c>
      <c r="H91" s="4" cm="1">
        <f t="array" ref="H91:I95">LINEST(E90:E99, C90:C99, TRUE, TRUE)</f>
        <v>9.8647957677165312</v>
      </c>
      <c r="I91" s="4">
        <v>-10.896981397637788</v>
      </c>
      <c r="J91" s="1" t="s">
        <v>60</v>
      </c>
    </row>
    <row r="92" spans="1:10" x14ac:dyDescent="0.3">
      <c r="A92" s="2" t="s">
        <v>28</v>
      </c>
      <c r="B92" s="3">
        <v>15.43</v>
      </c>
      <c r="C92" s="8">
        <v>1</v>
      </c>
      <c r="D92" s="3">
        <v>3.5</v>
      </c>
      <c r="E92" s="5">
        <v>0.22</v>
      </c>
      <c r="G92" s="1" t="s">
        <v>61</v>
      </c>
      <c r="H92" s="4">
        <v>5.8220178624745005</v>
      </c>
      <c r="I92" s="4">
        <v>9.8114388982636438</v>
      </c>
      <c r="J92" s="1" t="s">
        <v>61</v>
      </c>
    </row>
    <row r="93" spans="1:10" x14ac:dyDescent="0.3">
      <c r="A93" s="2" t="s">
        <v>30</v>
      </c>
      <c r="B93" s="3">
        <v>12.78</v>
      </c>
      <c r="C93" s="8">
        <v>1.2</v>
      </c>
      <c r="D93" s="3">
        <v>12.7</v>
      </c>
      <c r="E93" s="5">
        <v>4.7699999999999999E-2</v>
      </c>
      <c r="G93" s="1" t="s">
        <v>70</v>
      </c>
      <c r="H93" s="4">
        <v>0.26409532106132205</v>
      </c>
      <c r="I93" s="4">
        <v>11.736818352999711</v>
      </c>
      <c r="J93" s="1" t="s">
        <v>71</v>
      </c>
    </row>
    <row r="94" spans="1:10" x14ac:dyDescent="0.3">
      <c r="A94" s="2" t="s">
        <v>7</v>
      </c>
      <c r="B94" s="3">
        <v>22.98</v>
      </c>
      <c r="C94" s="8">
        <v>1.4</v>
      </c>
      <c r="D94" s="3">
        <v>6.3</v>
      </c>
      <c r="E94" s="5">
        <v>0.22900000000000001</v>
      </c>
      <c r="G94" s="1" t="s">
        <v>69</v>
      </c>
      <c r="H94" s="4">
        <v>2.8709731422520695</v>
      </c>
      <c r="I94" s="4">
        <v>8</v>
      </c>
      <c r="J94" s="1" t="s">
        <v>72</v>
      </c>
    </row>
    <row r="95" spans="1:10" x14ac:dyDescent="0.3">
      <c r="A95" s="2" t="s">
        <v>29</v>
      </c>
      <c r="B95" s="3">
        <v>17.8</v>
      </c>
      <c r="C95" s="8">
        <v>1.5</v>
      </c>
      <c r="D95" s="3">
        <v>5.2</v>
      </c>
      <c r="E95" s="5">
        <v>7.8299999999999995E-2</v>
      </c>
      <c r="G95" s="1" t="s">
        <v>68</v>
      </c>
      <c r="H95" s="4">
        <v>395.48489066951288</v>
      </c>
      <c r="I95" s="4">
        <v>1102.0232404104868</v>
      </c>
      <c r="J95" s="1" t="s">
        <v>62</v>
      </c>
    </row>
    <row r="96" spans="1:10" x14ac:dyDescent="0.3">
      <c r="A96" s="2" t="s">
        <v>16</v>
      </c>
      <c r="B96" s="3">
        <v>38.869999999999997</v>
      </c>
      <c r="C96" s="8">
        <v>2</v>
      </c>
      <c r="D96" s="3">
        <v>5.5</v>
      </c>
      <c r="E96" s="5">
        <v>0.81799999999999995</v>
      </c>
      <c r="G96" s="9"/>
      <c r="H96" s="9"/>
      <c r="I96" s="9"/>
      <c r="J96" s="9"/>
    </row>
    <row r="97" spans="1:10" x14ac:dyDescent="0.3">
      <c r="A97" s="2" t="s">
        <v>12</v>
      </c>
      <c r="B97" s="3">
        <v>70</v>
      </c>
      <c r="C97" s="8">
        <v>2</v>
      </c>
      <c r="D97" s="3">
        <v>8</v>
      </c>
      <c r="E97" s="5">
        <v>1.282</v>
      </c>
      <c r="G97" s="9"/>
      <c r="H97" s="9"/>
      <c r="I97" s="9"/>
      <c r="J97" s="9"/>
    </row>
    <row r="98" spans="1:10" x14ac:dyDescent="0.3">
      <c r="A98" s="2" t="s">
        <v>25</v>
      </c>
      <c r="B98" s="3">
        <v>39.619999999999997</v>
      </c>
      <c r="C98" s="8">
        <v>2.5</v>
      </c>
      <c r="D98" s="3">
        <v>6</v>
      </c>
      <c r="E98" s="5">
        <v>0.85599999999999998</v>
      </c>
      <c r="G98" s="1"/>
      <c r="H98" s="1" t="s">
        <v>63</v>
      </c>
      <c r="I98" s="1" t="s">
        <v>64</v>
      </c>
      <c r="J98" s="1"/>
    </row>
    <row r="99" spans="1:10" x14ac:dyDescent="0.3">
      <c r="A99" s="2" t="s">
        <v>45</v>
      </c>
      <c r="B99" s="3">
        <v>200</v>
      </c>
      <c r="C99" s="8">
        <v>2.5</v>
      </c>
      <c r="D99" s="3">
        <v>17.3</v>
      </c>
      <c r="E99" s="5">
        <v>41.183999999999997</v>
      </c>
      <c r="G99" s="1" t="s">
        <v>60</v>
      </c>
      <c r="H99" s="4" cm="1">
        <f t="array" ref="H99:I103">LINEST(E120:E129, C120:C129, TRUE, TRUE)</f>
        <v>3.5330367580501919E-2</v>
      </c>
      <c r="I99" s="4">
        <v>2.4865061434743296</v>
      </c>
      <c r="J99" s="1" t="s">
        <v>60</v>
      </c>
    </row>
    <row r="100" spans="1:10" x14ac:dyDescent="0.3">
      <c r="A100" s="2" t="s">
        <v>9</v>
      </c>
      <c r="B100" s="3">
        <v>72.790000000000006</v>
      </c>
      <c r="C100" s="3">
        <v>3</v>
      </c>
      <c r="D100" s="3">
        <v>5.0999999999999996</v>
      </c>
      <c r="E100" s="2">
        <v>1.105</v>
      </c>
      <c r="G100" s="1" t="s">
        <v>61</v>
      </c>
      <c r="H100" s="4">
        <v>7.2865875629151578E-3</v>
      </c>
      <c r="I100" s="4">
        <v>6.1875528955493886</v>
      </c>
      <c r="J100" s="1" t="s">
        <v>61</v>
      </c>
    </row>
    <row r="101" spans="1:10" x14ac:dyDescent="0.3">
      <c r="A101" s="2" t="s">
        <v>38</v>
      </c>
      <c r="B101" s="3">
        <v>63.56</v>
      </c>
      <c r="C101" s="3">
        <v>3.5</v>
      </c>
      <c r="D101" s="3">
        <v>8.4</v>
      </c>
      <c r="E101" s="2">
        <v>1.724</v>
      </c>
      <c r="G101" s="1" t="s">
        <v>70</v>
      </c>
      <c r="H101" s="4">
        <v>0.74611029800497097</v>
      </c>
      <c r="I101" s="4">
        <v>13.636026595052414</v>
      </c>
      <c r="J101" s="1" t="s">
        <v>71</v>
      </c>
    </row>
    <row r="102" spans="1:10" x14ac:dyDescent="0.3">
      <c r="A102" s="2" t="s">
        <v>26</v>
      </c>
      <c r="B102" s="3">
        <v>66.150000000000006</v>
      </c>
      <c r="C102" s="3">
        <v>4.5</v>
      </c>
      <c r="D102" s="3">
        <v>6.5</v>
      </c>
      <c r="E102" s="2">
        <v>1.734</v>
      </c>
      <c r="G102" s="1" t="s">
        <v>69</v>
      </c>
      <c r="H102" s="4">
        <v>23.50974591382456</v>
      </c>
      <c r="I102" s="4">
        <v>8</v>
      </c>
      <c r="J102" s="1" t="s">
        <v>72</v>
      </c>
    </row>
    <row r="103" spans="1:10" x14ac:dyDescent="0.3">
      <c r="A103" s="2" t="s">
        <v>40</v>
      </c>
      <c r="B103" s="3">
        <v>64.5</v>
      </c>
      <c r="C103" s="3">
        <v>4.8</v>
      </c>
      <c r="D103" s="3">
        <v>6.2</v>
      </c>
      <c r="E103" s="2">
        <v>0.77500000000000002</v>
      </c>
      <c r="G103" s="1" t="s">
        <v>68</v>
      </c>
      <c r="H103" s="4">
        <v>4371.4308676921855</v>
      </c>
      <c r="I103" s="4">
        <v>1487.5297704078137</v>
      </c>
      <c r="J103" s="1" t="s">
        <v>62</v>
      </c>
    </row>
    <row r="104" spans="1:10" x14ac:dyDescent="0.3">
      <c r="A104" s="2" t="s">
        <v>11</v>
      </c>
      <c r="B104" s="3">
        <v>90.35</v>
      </c>
      <c r="C104" s="3">
        <v>5.5</v>
      </c>
      <c r="D104" s="3">
        <v>7.5</v>
      </c>
      <c r="E104" s="2">
        <v>1.4370000000000001</v>
      </c>
      <c r="G104" s="9"/>
      <c r="H104" s="9"/>
      <c r="I104" s="9"/>
      <c r="J104" s="9"/>
    </row>
    <row r="105" spans="1:10" x14ac:dyDescent="0.3">
      <c r="A105" s="2" t="s">
        <v>21</v>
      </c>
      <c r="B105" s="3">
        <v>195</v>
      </c>
      <c r="C105" s="3">
        <v>5.5</v>
      </c>
      <c r="D105" s="3">
        <v>14.5</v>
      </c>
      <c r="E105" s="2">
        <v>3.2570000000000001</v>
      </c>
      <c r="G105" s="9"/>
      <c r="H105" s="9"/>
      <c r="I105" s="9"/>
      <c r="J105" s="9"/>
    </row>
    <row r="106" spans="1:10" x14ac:dyDescent="0.3">
      <c r="A106" s="2" t="s">
        <v>20</v>
      </c>
      <c r="B106" s="3">
        <v>298</v>
      </c>
      <c r="C106" s="3">
        <v>6.5</v>
      </c>
      <c r="D106" s="3">
        <v>5.9</v>
      </c>
      <c r="E106" s="2">
        <v>8.7449999999999992</v>
      </c>
      <c r="G106" s="1" t="s">
        <v>66</v>
      </c>
      <c r="H106" s="4">
        <f>I103/I95</f>
        <v>1.3498170599866222</v>
      </c>
      <c r="I106" s="9"/>
      <c r="J106" s="9"/>
    </row>
    <row r="107" spans="1:10" x14ac:dyDescent="0.3">
      <c r="A107" s="2" t="s">
        <v>36</v>
      </c>
      <c r="B107" s="3">
        <v>300.69</v>
      </c>
      <c r="C107" s="3">
        <v>7</v>
      </c>
      <c r="D107" s="3">
        <v>6.2</v>
      </c>
      <c r="E107" s="2">
        <v>5.1879999999999997</v>
      </c>
      <c r="G107" s="9"/>
      <c r="H107" s="9"/>
      <c r="I107" s="9"/>
      <c r="J107" s="9"/>
    </row>
    <row r="108" spans="1:10" x14ac:dyDescent="0.3">
      <c r="A108" s="2" t="s">
        <v>39</v>
      </c>
      <c r="B108" s="3">
        <v>133.6</v>
      </c>
      <c r="C108" s="3">
        <v>7.5</v>
      </c>
      <c r="D108" s="3">
        <v>7</v>
      </c>
      <c r="E108" s="2">
        <v>2.0859999999999999</v>
      </c>
      <c r="G108" s="1" t="s">
        <v>58</v>
      </c>
      <c r="H108" s="1" t="s">
        <v>67</v>
      </c>
      <c r="I108" s="9"/>
      <c r="J108" s="9"/>
    </row>
    <row r="109" spans="1:10" x14ac:dyDescent="0.3">
      <c r="A109" s="2" t="s">
        <v>13</v>
      </c>
      <c r="B109" s="3">
        <v>30.69</v>
      </c>
      <c r="C109" s="3">
        <v>8</v>
      </c>
      <c r="D109" s="3">
        <v>6</v>
      </c>
      <c r="E109" s="2">
        <v>0.52400000000000002</v>
      </c>
      <c r="G109" s="2">
        <v>0.9</v>
      </c>
      <c r="H109" s="4">
        <f>FINV(1-G109, 1+1, 40-1-1)</f>
        <v>2.4479199420090918</v>
      </c>
      <c r="I109" s="2" t="s">
        <v>59</v>
      </c>
      <c r="J109" s="4">
        <f>H106</f>
        <v>1.3498170599866222</v>
      </c>
    </row>
    <row r="110" spans="1:10" x14ac:dyDescent="0.3">
      <c r="A110" s="2" t="s">
        <v>14</v>
      </c>
      <c r="B110" s="3">
        <v>500</v>
      </c>
      <c r="C110" s="3">
        <v>9</v>
      </c>
      <c r="D110" s="3">
        <v>9.6</v>
      </c>
      <c r="E110" s="2">
        <v>4.0049999999999999</v>
      </c>
      <c r="G110" s="2">
        <v>0.95</v>
      </c>
      <c r="H110" s="4">
        <f>FINV(1-G110, 1+1, 40-1-1)</f>
        <v>3.2448183607328067</v>
      </c>
      <c r="I110" s="2" t="s">
        <v>59</v>
      </c>
      <c r="J110" s="4">
        <f>H106</f>
        <v>1.3498170599866222</v>
      </c>
    </row>
    <row r="111" spans="1:10" x14ac:dyDescent="0.3">
      <c r="A111" s="2" t="s">
        <v>37</v>
      </c>
      <c r="B111" s="3">
        <v>2240</v>
      </c>
      <c r="C111" s="3">
        <v>10</v>
      </c>
      <c r="D111" s="3">
        <v>5.5</v>
      </c>
      <c r="E111" s="2">
        <v>102.367</v>
      </c>
      <c r="G111" s="2">
        <v>0.99</v>
      </c>
      <c r="H111" s="4">
        <f>FINV(1-G111, 1+1, 40-1-1)</f>
        <v>5.2112247283595377</v>
      </c>
      <c r="I111" s="2" t="s">
        <v>59</v>
      </c>
      <c r="J111" s="4">
        <f>H106</f>
        <v>1.3498170599866222</v>
      </c>
    </row>
    <row r="112" spans="1:10" x14ac:dyDescent="0.3">
      <c r="A112" s="2" t="s">
        <v>35</v>
      </c>
      <c r="B112" s="3">
        <v>305</v>
      </c>
      <c r="C112" s="3">
        <v>10.5</v>
      </c>
      <c r="D112" s="3">
        <v>4.7</v>
      </c>
      <c r="E112" s="2">
        <v>3.5670000000000002</v>
      </c>
    </row>
    <row r="113" spans="1:10" x14ac:dyDescent="0.3">
      <c r="A113" s="2" t="s">
        <v>34</v>
      </c>
      <c r="B113" s="3">
        <v>700</v>
      </c>
      <c r="C113" s="3">
        <v>13</v>
      </c>
      <c r="D113" s="3">
        <v>7.2</v>
      </c>
      <c r="E113" s="2">
        <v>15.340999999999999</v>
      </c>
      <c r="G113" s="19" t="s">
        <v>91</v>
      </c>
      <c r="H113" s="19"/>
      <c r="I113" s="19"/>
      <c r="J113" s="19"/>
    </row>
    <row r="114" spans="1:10" x14ac:dyDescent="0.3">
      <c r="A114" s="2" t="s">
        <v>17</v>
      </c>
      <c r="B114" s="3">
        <v>335</v>
      </c>
      <c r="C114" s="3">
        <v>15</v>
      </c>
      <c r="D114" s="3">
        <v>4.8</v>
      </c>
      <c r="E114" s="2">
        <v>4.4459999999999997</v>
      </c>
    </row>
    <row r="115" spans="1:10" x14ac:dyDescent="0.3">
      <c r="A115" s="2" t="s">
        <v>44</v>
      </c>
      <c r="B115" s="3">
        <v>907.12</v>
      </c>
      <c r="C115" s="3">
        <v>15</v>
      </c>
      <c r="D115" s="3">
        <v>51</v>
      </c>
      <c r="E115" s="2">
        <v>10.78</v>
      </c>
    </row>
    <row r="116" spans="1:10" x14ac:dyDescent="0.3">
      <c r="A116" s="2" t="s">
        <v>33</v>
      </c>
      <c r="B116" s="3">
        <v>513</v>
      </c>
      <c r="C116" s="3">
        <v>20</v>
      </c>
      <c r="D116" s="3">
        <v>4.3</v>
      </c>
      <c r="E116" s="2">
        <v>8.6980000000000004</v>
      </c>
    </row>
    <row r="117" spans="1:10" x14ac:dyDescent="0.3">
      <c r="A117" s="2" t="s">
        <v>15</v>
      </c>
      <c r="B117" s="3">
        <v>408</v>
      </c>
      <c r="C117" s="3">
        <v>40</v>
      </c>
      <c r="D117" s="3">
        <v>5</v>
      </c>
      <c r="E117" s="2">
        <v>5.4749999999999996</v>
      </c>
    </row>
    <row r="118" spans="1:10" x14ac:dyDescent="0.3">
      <c r="A118" s="2" t="s">
        <v>42</v>
      </c>
      <c r="B118" s="3">
        <v>646</v>
      </c>
      <c r="C118" s="3">
        <v>50</v>
      </c>
      <c r="D118" s="3">
        <v>6.5</v>
      </c>
      <c r="E118" s="2">
        <v>7.7220000000000004</v>
      </c>
    </row>
    <row r="119" spans="1:10" x14ac:dyDescent="0.3">
      <c r="A119" s="2" t="s">
        <v>41</v>
      </c>
      <c r="B119" s="3">
        <v>1480</v>
      </c>
      <c r="C119" s="3">
        <v>70</v>
      </c>
      <c r="D119" s="3">
        <v>3.4</v>
      </c>
      <c r="E119" s="2">
        <v>20.306999999999999</v>
      </c>
    </row>
    <row r="120" spans="1:10" x14ac:dyDescent="0.3">
      <c r="A120" s="2" t="s">
        <v>27</v>
      </c>
      <c r="B120" s="3">
        <v>82.5</v>
      </c>
      <c r="C120" s="8">
        <v>80</v>
      </c>
      <c r="D120" s="3">
        <v>5.4</v>
      </c>
      <c r="E120" s="5">
        <v>0.51</v>
      </c>
    </row>
    <row r="121" spans="1:10" x14ac:dyDescent="0.3">
      <c r="A121" s="2" t="s">
        <v>43</v>
      </c>
      <c r="B121" s="3">
        <v>824</v>
      </c>
      <c r="C121" s="8">
        <v>100</v>
      </c>
      <c r="D121" s="3">
        <v>2.5</v>
      </c>
      <c r="E121" s="5">
        <v>5.6520000000000001</v>
      </c>
    </row>
    <row r="122" spans="1:10" x14ac:dyDescent="0.3">
      <c r="A122" s="2" t="s">
        <v>23</v>
      </c>
      <c r="B122" s="3">
        <v>2010</v>
      </c>
      <c r="C122" s="8">
        <v>100</v>
      </c>
      <c r="D122" s="3">
        <v>6.7</v>
      </c>
      <c r="E122" s="5">
        <v>34.692</v>
      </c>
    </row>
    <row r="123" spans="1:10" x14ac:dyDescent="0.3">
      <c r="A123" s="2" t="s">
        <v>8</v>
      </c>
      <c r="B123" s="3">
        <v>510.71</v>
      </c>
      <c r="C123" s="8">
        <v>190</v>
      </c>
      <c r="D123" s="3">
        <v>9.1999999999999993</v>
      </c>
      <c r="E123" s="5">
        <v>3.613</v>
      </c>
    </row>
    <row r="124" spans="1:10" x14ac:dyDescent="0.3">
      <c r="A124" s="2" t="s">
        <v>22</v>
      </c>
      <c r="B124" s="3">
        <v>600</v>
      </c>
      <c r="C124" s="8">
        <v>200</v>
      </c>
      <c r="D124" s="3">
        <v>6</v>
      </c>
      <c r="E124" s="5">
        <v>1.1639999999999999</v>
      </c>
    </row>
    <row r="125" spans="1:10" x14ac:dyDescent="0.3">
      <c r="A125" s="2" t="s">
        <v>10</v>
      </c>
      <c r="B125" s="3">
        <v>586.05999999999995</v>
      </c>
      <c r="C125" s="8">
        <v>220</v>
      </c>
      <c r="D125" s="3">
        <v>5.8</v>
      </c>
      <c r="E125" s="5">
        <v>6.89</v>
      </c>
    </row>
    <row r="126" spans="1:10" x14ac:dyDescent="0.3">
      <c r="A126" s="2" t="s">
        <v>32</v>
      </c>
      <c r="B126" s="3">
        <v>1060</v>
      </c>
      <c r="C126" s="8">
        <v>900</v>
      </c>
      <c r="D126" s="3">
        <v>4.8</v>
      </c>
      <c r="E126" s="5">
        <v>13.632</v>
      </c>
    </row>
    <row r="127" spans="1:10" x14ac:dyDescent="0.3">
      <c r="A127" s="2" t="s">
        <v>18</v>
      </c>
      <c r="B127" s="3">
        <v>3140</v>
      </c>
      <c r="C127" s="8">
        <v>1200</v>
      </c>
      <c r="D127" s="3">
        <v>5.6</v>
      </c>
      <c r="E127" s="5">
        <v>53.639000000000003</v>
      </c>
    </row>
    <row r="128" spans="1:10" x14ac:dyDescent="0.3">
      <c r="A128" s="2" t="s">
        <v>19</v>
      </c>
      <c r="B128" s="3">
        <v>4070</v>
      </c>
      <c r="C128" s="8">
        <v>1500</v>
      </c>
      <c r="D128" s="3">
        <v>6.3</v>
      </c>
      <c r="E128" s="5">
        <v>56.152999999999999</v>
      </c>
    </row>
    <row r="129" spans="1:10" x14ac:dyDescent="0.3">
      <c r="A129" s="2" t="s">
        <v>46</v>
      </c>
      <c r="B129" s="3">
        <v>3070</v>
      </c>
      <c r="C129" s="8">
        <v>1600</v>
      </c>
      <c r="D129" s="3">
        <v>6.6</v>
      </c>
      <c r="E129" s="5">
        <v>64.081999999999994</v>
      </c>
    </row>
    <row r="132" spans="1:10" x14ac:dyDescent="0.3">
      <c r="D132" s="6" t="s">
        <v>65</v>
      </c>
    </row>
    <row r="133" spans="1:10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</row>
    <row r="134" spans="1:10" x14ac:dyDescent="0.3">
      <c r="A134" s="2" t="s">
        <v>43</v>
      </c>
      <c r="B134" s="3">
        <v>824</v>
      </c>
      <c r="C134" s="3">
        <v>100</v>
      </c>
      <c r="D134" s="8">
        <v>2.5</v>
      </c>
      <c r="E134" s="5">
        <v>5.6520000000000001</v>
      </c>
      <c r="G134" s="1"/>
      <c r="H134" s="1" t="s">
        <v>63</v>
      </c>
      <c r="I134" s="1" t="s">
        <v>64</v>
      </c>
      <c r="J134" s="1"/>
    </row>
    <row r="135" spans="1:10" x14ac:dyDescent="0.3">
      <c r="A135" s="2" t="s">
        <v>24</v>
      </c>
      <c r="B135" s="3">
        <v>9.77</v>
      </c>
      <c r="C135" s="3">
        <v>0.5</v>
      </c>
      <c r="D135" s="8">
        <v>2.9</v>
      </c>
      <c r="E135" s="5">
        <v>0.108</v>
      </c>
      <c r="G135" s="1" t="s">
        <v>60</v>
      </c>
      <c r="H135" s="4" cm="1">
        <f t="array" ref="H135:I139">LINEST(E134:E136, D134:D136, TRUE, TRUE)</f>
        <v>17.271639344262294</v>
      </c>
      <c r="I135" s="4">
        <v>-41.974475409836067</v>
      </c>
      <c r="J135" s="1" t="s">
        <v>60</v>
      </c>
    </row>
    <row r="136" spans="1:10" x14ac:dyDescent="0.3">
      <c r="A136" s="2" t="s">
        <v>41</v>
      </c>
      <c r="B136" s="3">
        <v>1480</v>
      </c>
      <c r="C136" s="3">
        <v>70</v>
      </c>
      <c r="D136" s="8">
        <v>3.4</v>
      </c>
      <c r="E136" s="5">
        <v>20.306999999999999</v>
      </c>
      <c r="G136" s="1" t="s">
        <v>61</v>
      </c>
      <c r="H136" s="4">
        <v>15.406166019192154</v>
      </c>
      <c r="I136" s="4">
        <v>45.546005042499196</v>
      </c>
      <c r="J136" s="1" t="s">
        <v>61</v>
      </c>
    </row>
    <row r="137" spans="1:10" x14ac:dyDescent="0.3">
      <c r="A137" s="2" t="s">
        <v>28</v>
      </c>
      <c r="B137" s="3">
        <v>15.43</v>
      </c>
      <c r="C137" s="3">
        <v>1</v>
      </c>
      <c r="D137" s="8">
        <v>3.5</v>
      </c>
      <c r="E137" s="5">
        <v>0.22</v>
      </c>
      <c r="G137" s="1" t="s">
        <v>70</v>
      </c>
      <c r="H137" s="4">
        <v>0.55690142416892341</v>
      </c>
      <c r="I137" s="4">
        <v>9.8245770175499398</v>
      </c>
      <c r="J137" s="1" t="s">
        <v>71</v>
      </c>
    </row>
    <row r="138" spans="1:10" x14ac:dyDescent="0.3">
      <c r="A138" s="2" t="s">
        <v>33</v>
      </c>
      <c r="B138" s="3">
        <v>513</v>
      </c>
      <c r="C138" s="3">
        <v>20</v>
      </c>
      <c r="D138" s="8">
        <v>4.3</v>
      </c>
      <c r="E138" s="5">
        <v>8.6980000000000004</v>
      </c>
      <c r="G138" s="1" t="s">
        <v>69</v>
      </c>
      <c r="H138" s="4">
        <v>1.2568341550735025</v>
      </c>
      <c r="I138" s="4">
        <v>1</v>
      </c>
      <c r="J138" s="1" t="s">
        <v>72</v>
      </c>
    </row>
    <row r="139" spans="1:10" x14ac:dyDescent="0.3">
      <c r="A139" s="2" t="s">
        <v>35</v>
      </c>
      <c r="B139" s="3">
        <v>305</v>
      </c>
      <c r="C139" s="3">
        <v>10.5</v>
      </c>
      <c r="D139" s="8">
        <v>4.7</v>
      </c>
      <c r="E139" s="5">
        <v>3.5670000000000002</v>
      </c>
      <c r="G139" s="1" t="s">
        <v>68</v>
      </c>
      <c r="H139" s="4">
        <v>121.31254042622948</v>
      </c>
      <c r="I139" s="4">
        <v>96.522313573770475</v>
      </c>
      <c r="J139" s="1" t="s">
        <v>62</v>
      </c>
    </row>
    <row r="140" spans="1:10" x14ac:dyDescent="0.3">
      <c r="A140" s="2" t="s">
        <v>17</v>
      </c>
      <c r="B140" s="3">
        <v>335</v>
      </c>
      <c r="C140" s="3">
        <v>15</v>
      </c>
      <c r="D140" s="8">
        <v>4.8</v>
      </c>
      <c r="E140" s="5">
        <v>4.4459999999999997</v>
      </c>
      <c r="G140" s="9"/>
      <c r="H140" s="9"/>
      <c r="I140" s="9"/>
      <c r="J140" s="9"/>
    </row>
    <row r="141" spans="1:10" x14ac:dyDescent="0.3">
      <c r="A141" s="2" t="s">
        <v>32</v>
      </c>
      <c r="B141" s="3">
        <v>1060</v>
      </c>
      <c r="C141" s="3">
        <v>900</v>
      </c>
      <c r="D141" s="8">
        <v>4.8</v>
      </c>
      <c r="E141" s="5">
        <v>13.632</v>
      </c>
      <c r="G141" s="9"/>
      <c r="H141" s="9"/>
      <c r="I141" s="9"/>
      <c r="J141" s="9"/>
    </row>
    <row r="142" spans="1:10" x14ac:dyDescent="0.3">
      <c r="A142" s="2" t="s">
        <v>15</v>
      </c>
      <c r="B142" s="3">
        <v>408</v>
      </c>
      <c r="C142" s="3">
        <v>40</v>
      </c>
      <c r="D142" s="8">
        <v>5</v>
      </c>
      <c r="E142" s="5">
        <v>5.4749999999999996</v>
      </c>
      <c r="G142" s="1"/>
      <c r="H142" s="1" t="s">
        <v>63</v>
      </c>
      <c r="I142" s="1" t="s">
        <v>64</v>
      </c>
      <c r="J142" s="1"/>
    </row>
    <row r="143" spans="1:10" x14ac:dyDescent="0.3">
      <c r="A143" s="2" t="s">
        <v>9</v>
      </c>
      <c r="B143" s="3">
        <v>72.790000000000006</v>
      </c>
      <c r="C143" s="3">
        <v>3</v>
      </c>
      <c r="D143" s="8">
        <v>5.0999999999999996</v>
      </c>
      <c r="E143" s="5">
        <v>1.105</v>
      </c>
      <c r="G143" s="1" t="s">
        <v>60</v>
      </c>
      <c r="H143" s="4" cm="1">
        <f t="array" ref="H143:I147">LINEST(E164:E173, D164:D173, TRUE, TRUE)</f>
        <v>0.2065234889967055</v>
      </c>
      <c r="I143" s="4">
        <v>5.2642184699879024</v>
      </c>
      <c r="J143" s="1" t="s">
        <v>60</v>
      </c>
    </row>
    <row r="144" spans="1:10" x14ac:dyDescent="0.3">
      <c r="A144" s="2" t="s">
        <v>29</v>
      </c>
      <c r="B144" s="3">
        <v>17.8</v>
      </c>
      <c r="C144" s="3">
        <v>1.5</v>
      </c>
      <c r="D144" s="3">
        <v>5.2</v>
      </c>
      <c r="E144" s="2">
        <v>7.8299999999999995E-2</v>
      </c>
      <c r="G144" s="1" t="s">
        <v>61</v>
      </c>
      <c r="H144" s="4">
        <v>0.32629528857042095</v>
      </c>
      <c r="I144" s="4">
        <v>6.2690148384275473</v>
      </c>
      <c r="J144" s="1" t="s">
        <v>61</v>
      </c>
    </row>
    <row r="145" spans="1:10" x14ac:dyDescent="0.3">
      <c r="A145" s="2" t="s">
        <v>27</v>
      </c>
      <c r="B145" s="3">
        <v>82.5</v>
      </c>
      <c r="C145" s="3">
        <v>80</v>
      </c>
      <c r="D145" s="3">
        <v>5.4</v>
      </c>
      <c r="E145" s="2">
        <v>0.51</v>
      </c>
      <c r="G145" s="1" t="s">
        <v>70</v>
      </c>
      <c r="H145" s="4">
        <v>4.7687734588783351E-2</v>
      </c>
      <c r="I145" s="4">
        <v>12.958335820977487</v>
      </c>
      <c r="J145" s="1" t="s">
        <v>71</v>
      </c>
    </row>
    <row r="146" spans="1:10" x14ac:dyDescent="0.3">
      <c r="A146" s="2" t="s">
        <v>16</v>
      </c>
      <c r="B146" s="3">
        <v>38.869999999999997</v>
      </c>
      <c r="C146" s="3">
        <v>2</v>
      </c>
      <c r="D146" s="3">
        <v>5.5</v>
      </c>
      <c r="E146" s="2">
        <v>0.81799999999999995</v>
      </c>
      <c r="G146" s="1" t="s">
        <v>69</v>
      </c>
      <c r="H146" s="4">
        <v>0.4006058627686907</v>
      </c>
      <c r="I146" s="4">
        <v>8</v>
      </c>
      <c r="J146" s="1" t="s">
        <v>72</v>
      </c>
    </row>
    <row r="147" spans="1:10" x14ac:dyDescent="0.3">
      <c r="A147" s="2" t="s">
        <v>37</v>
      </c>
      <c r="B147" s="3">
        <v>2240</v>
      </c>
      <c r="C147" s="3">
        <v>10</v>
      </c>
      <c r="D147" s="3">
        <v>5.5</v>
      </c>
      <c r="E147" s="2">
        <v>102.367</v>
      </c>
      <c r="G147" s="1" t="s">
        <v>68</v>
      </c>
      <c r="H147" s="4">
        <v>67.269122447173231</v>
      </c>
      <c r="I147" s="4">
        <v>1343.3477379938263</v>
      </c>
      <c r="J147" s="1" t="s">
        <v>62</v>
      </c>
    </row>
    <row r="148" spans="1:10" x14ac:dyDescent="0.3">
      <c r="A148" s="2" t="s">
        <v>18</v>
      </c>
      <c r="B148" s="3">
        <v>3140</v>
      </c>
      <c r="C148" s="3">
        <v>1200</v>
      </c>
      <c r="D148" s="3">
        <v>5.6</v>
      </c>
      <c r="E148" s="2">
        <v>53.639000000000003</v>
      </c>
      <c r="G148" s="9"/>
      <c r="H148" s="9"/>
      <c r="I148" s="9"/>
      <c r="J148" s="9"/>
    </row>
    <row r="149" spans="1:10" x14ac:dyDescent="0.3">
      <c r="A149" s="2" t="s">
        <v>10</v>
      </c>
      <c r="B149" s="3">
        <v>586.05999999999995</v>
      </c>
      <c r="C149" s="3">
        <v>220</v>
      </c>
      <c r="D149" s="3">
        <v>5.8</v>
      </c>
      <c r="E149" s="2">
        <v>6.89</v>
      </c>
      <c r="G149" s="9"/>
      <c r="H149" s="9"/>
      <c r="I149" s="9"/>
      <c r="J149" s="9"/>
    </row>
    <row r="150" spans="1:10" x14ac:dyDescent="0.3">
      <c r="A150" s="2" t="s">
        <v>20</v>
      </c>
      <c r="B150" s="3">
        <v>298</v>
      </c>
      <c r="C150" s="3">
        <v>6.5</v>
      </c>
      <c r="D150" s="3">
        <v>5.9</v>
      </c>
      <c r="E150" s="2">
        <v>8.7449999999999992</v>
      </c>
      <c r="G150" s="1" t="s">
        <v>66</v>
      </c>
      <c r="H150" s="4">
        <f>I147/I139</f>
        <v>13.917483825821549</v>
      </c>
      <c r="I150" s="9"/>
      <c r="J150" s="9"/>
    </row>
    <row r="151" spans="1:10" x14ac:dyDescent="0.3">
      <c r="A151" s="2" t="s">
        <v>25</v>
      </c>
      <c r="B151" s="3">
        <v>39.619999999999997</v>
      </c>
      <c r="C151" s="3">
        <v>2.5</v>
      </c>
      <c r="D151" s="3">
        <v>6</v>
      </c>
      <c r="E151" s="2">
        <v>0.85599999999999998</v>
      </c>
      <c r="G151" s="9"/>
      <c r="H151" s="9"/>
      <c r="I151" s="9"/>
      <c r="J151" s="9"/>
    </row>
    <row r="152" spans="1:10" x14ac:dyDescent="0.3">
      <c r="A152" s="2" t="s">
        <v>13</v>
      </c>
      <c r="B152" s="3">
        <v>30.69</v>
      </c>
      <c r="C152" s="3">
        <v>8</v>
      </c>
      <c r="D152" s="3">
        <v>6</v>
      </c>
      <c r="E152" s="2">
        <v>0.52400000000000002</v>
      </c>
      <c r="G152" s="1" t="s">
        <v>58</v>
      </c>
      <c r="H152" s="1" t="s">
        <v>67</v>
      </c>
      <c r="I152" s="9"/>
      <c r="J152" s="9"/>
    </row>
    <row r="153" spans="1:10" x14ac:dyDescent="0.3">
      <c r="A153" s="2" t="s">
        <v>22</v>
      </c>
      <c r="B153" s="3">
        <v>600</v>
      </c>
      <c r="C153" s="3">
        <v>200</v>
      </c>
      <c r="D153" s="3">
        <v>6</v>
      </c>
      <c r="E153" s="2">
        <v>1.1639999999999999</v>
      </c>
      <c r="G153" s="2">
        <v>0.9</v>
      </c>
      <c r="H153" s="4">
        <f>FINV(1-G153, 1+1, 40-1-1)</f>
        <v>2.4479199420090918</v>
      </c>
      <c r="I153" s="2" t="s">
        <v>73</v>
      </c>
      <c r="J153" s="4">
        <f>H150</f>
        <v>13.917483825821549</v>
      </c>
    </row>
    <row r="154" spans="1:10" x14ac:dyDescent="0.3">
      <c r="A154" s="2" t="s">
        <v>40</v>
      </c>
      <c r="B154" s="3">
        <v>64.5</v>
      </c>
      <c r="C154" s="3">
        <v>4.8</v>
      </c>
      <c r="D154" s="3">
        <v>6.2</v>
      </c>
      <c r="E154" s="2">
        <v>0.77500000000000002</v>
      </c>
      <c r="G154" s="2">
        <v>0.95</v>
      </c>
      <c r="H154" s="4">
        <f>FINV(1-G154, 1+1, 40-1-1)</f>
        <v>3.2448183607328067</v>
      </c>
      <c r="I154" s="2" t="s">
        <v>73</v>
      </c>
      <c r="J154" s="4">
        <f>H150</f>
        <v>13.917483825821549</v>
      </c>
    </row>
    <row r="155" spans="1:10" x14ac:dyDescent="0.3">
      <c r="A155" s="2" t="s">
        <v>36</v>
      </c>
      <c r="B155" s="3">
        <v>300.69</v>
      </c>
      <c r="C155" s="3">
        <v>7</v>
      </c>
      <c r="D155" s="3">
        <v>6.2</v>
      </c>
      <c r="E155" s="2">
        <v>5.1879999999999997</v>
      </c>
      <c r="G155" s="2">
        <v>0.99</v>
      </c>
      <c r="H155" s="4">
        <f>FINV(1-G155, 1+1, 40-1-1)</f>
        <v>5.2112247283595377</v>
      </c>
      <c r="I155" s="2" t="s">
        <v>73</v>
      </c>
      <c r="J155" s="4">
        <f>H150</f>
        <v>13.917483825821549</v>
      </c>
    </row>
    <row r="156" spans="1:10" x14ac:dyDescent="0.3">
      <c r="A156" s="2" t="s">
        <v>7</v>
      </c>
      <c r="B156" s="3">
        <v>22.98</v>
      </c>
      <c r="C156" s="3">
        <v>1.4</v>
      </c>
      <c r="D156" s="3">
        <v>6.3</v>
      </c>
      <c r="E156" s="2">
        <v>0.22900000000000001</v>
      </c>
    </row>
    <row r="157" spans="1:10" x14ac:dyDescent="0.3">
      <c r="A157" s="2" t="s">
        <v>19</v>
      </c>
      <c r="B157" s="3">
        <v>4070</v>
      </c>
      <c r="C157" s="3">
        <v>1500</v>
      </c>
      <c r="D157" s="3">
        <v>6.3</v>
      </c>
      <c r="E157" s="2">
        <v>56.152999999999999</v>
      </c>
      <c r="G157" s="19" t="s">
        <v>95</v>
      </c>
      <c r="H157" s="19"/>
      <c r="I157" s="19"/>
      <c r="J157" s="19"/>
    </row>
    <row r="158" spans="1:10" x14ac:dyDescent="0.3">
      <c r="A158" s="2" t="s">
        <v>26</v>
      </c>
      <c r="B158" s="3">
        <v>66.150000000000006</v>
      </c>
      <c r="C158" s="3">
        <v>4.5</v>
      </c>
      <c r="D158" s="3">
        <v>6.5</v>
      </c>
      <c r="E158" s="2">
        <v>1.734</v>
      </c>
    </row>
    <row r="159" spans="1:10" x14ac:dyDescent="0.3">
      <c r="A159" s="2" t="s">
        <v>42</v>
      </c>
      <c r="B159" s="3">
        <v>646</v>
      </c>
      <c r="C159" s="3">
        <v>50</v>
      </c>
      <c r="D159" s="3">
        <v>6.5</v>
      </c>
      <c r="E159" s="2">
        <v>7.7220000000000004</v>
      </c>
    </row>
    <row r="160" spans="1:10" x14ac:dyDescent="0.3">
      <c r="A160" s="2" t="s">
        <v>46</v>
      </c>
      <c r="B160" s="3">
        <v>3070</v>
      </c>
      <c r="C160" s="3">
        <v>1600</v>
      </c>
      <c r="D160" s="3">
        <v>6.6</v>
      </c>
      <c r="E160" s="2">
        <v>64.081999999999994</v>
      </c>
    </row>
    <row r="161" spans="1:5" x14ac:dyDescent="0.3">
      <c r="A161" s="2" t="s">
        <v>23</v>
      </c>
      <c r="B161" s="3">
        <v>2010</v>
      </c>
      <c r="C161" s="3">
        <v>100</v>
      </c>
      <c r="D161" s="3">
        <v>6.7</v>
      </c>
      <c r="E161" s="2">
        <v>34.692</v>
      </c>
    </row>
    <row r="162" spans="1:5" x14ac:dyDescent="0.3">
      <c r="A162" s="2" t="s">
        <v>39</v>
      </c>
      <c r="B162" s="3">
        <v>133.6</v>
      </c>
      <c r="C162" s="3">
        <v>7.5</v>
      </c>
      <c r="D162" s="3">
        <v>7</v>
      </c>
      <c r="E162" s="2">
        <v>2.0859999999999999</v>
      </c>
    </row>
    <row r="163" spans="1:5" x14ac:dyDescent="0.3">
      <c r="A163" s="2" t="s">
        <v>31</v>
      </c>
      <c r="B163" s="3">
        <v>5.7</v>
      </c>
      <c r="C163" s="3">
        <v>1</v>
      </c>
      <c r="D163" s="3">
        <v>7.2</v>
      </c>
      <c r="E163" s="2">
        <v>9.8000000000000004E-2</v>
      </c>
    </row>
    <row r="164" spans="1:5" x14ac:dyDescent="0.3">
      <c r="A164" s="2" t="s">
        <v>34</v>
      </c>
      <c r="B164" s="3">
        <v>700</v>
      </c>
      <c r="C164" s="3">
        <v>13</v>
      </c>
      <c r="D164" s="8">
        <v>7.2</v>
      </c>
      <c r="E164" s="5">
        <v>15.340999999999999</v>
      </c>
    </row>
    <row r="165" spans="1:5" x14ac:dyDescent="0.3">
      <c r="A165" s="2" t="s">
        <v>11</v>
      </c>
      <c r="B165" s="3">
        <v>90.35</v>
      </c>
      <c r="C165" s="3">
        <v>5.5</v>
      </c>
      <c r="D165" s="8">
        <v>7.5</v>
      </c>
      <c r="E165" s="5">
        <v>1.4370000000000001</v>
      </c>
    </row>
    <row r="166" spans="1:5" x14ac:dyDescent="0.3">
      <c r="A166" s="2" t="s">
        <v>12</v>
      </c>
      <c r="B166" s="3">
        <v>70</v>
      </c>
      <c r="C166" s="3">
        <v>2</v>
      </c>
      <c r="D166" s="8">
        <v>8</v>
      </c>
      <c r="E166" s="5">
        <v>1.282</v>
      </c>
    </row>
    <row r="167" spans="1:5" x14ac:dyDescent="0.3">
      <c r="A167" s="2" t="s">
        <v>38</v>
      </c>
      <c r="B167" s="3">
        <v>63.56</v>
      </c>
      <c r="C167" s="3">
        <v>3.5</v>
      </c>
      <c r="D167" s="8">
        <v>8.4</v>
      </c>
      <c r="E167" s="5">
        <v>1.724</v>
      </c>
    </row>
    <row r="168" spans="1:5" x14ac:dyDescent="0.3">
      <c r="A168" s="2" t="s">
        <v>8</v>
      </c>
      <c r="B168" s="3">
        <v>510.71</v>
      </c>
      <c r="C168" s="3">
        <v>190</v>
      </c>
      <c r="D168" s="8">
        <v>9.1999999999999993</v>
      </c>
      <c r="E168" s="5">
        <v>3.613</v>
      </c>
    </row>
    <row r="169" spans="1:5" x14ac:dyDescent="0.3">
      <c r="A169" s="2" t="s">
        <v>14</v>
      </c>
      <c r="B169" s="3">
        <v>500</v>
      </c>
      <c r="C169" s="3">
        <v>9</v>
      </c>
      <c r="D169" s="8">
        <v>9.6</v>
      </c>
      <c r="E169" s="5">
        <v>4.0049999999999999</v>
      </c>
    </row>
    <row r="170" spans="1:5" x14ac:dyDescent="0.3">
      <c r="A170" s="2" t="s">
        <v>30</v>
      </c>
      <c r="B170" s="3">
        <v>12.78</v>
      </c>
      <c r="C170" s="3">
        <v>1.2</v>
      </c>
      <c r="D170" s="8">
        <v>12.7</v>
      </c>
      <c r="E170" s="5">
        <v>4.7699999999999999E-2</v>
      </c>
    </row>
    <row r="171" spans="1:5" x14ac:dyDescent="0.3">
      <c r="A171" s="2" t="s">
        <v>21</v>
      </c>
      <c r="B171" s="3">
        <v>195</v>
      </c>
      <c r="C171" s="3">
        <v>5.5</v>
      </c>
      <c r="D171" s="8">
        <v>14.5</v>
      </c>
      <c r="E171" s="5">
        <v>3.2570000000000001</v>
      </c>
    </row>
    <row r="172" spans="1:5" x14ac:dyDescent="0.3">
      <c r="A172" s="2" t="s">
        <v>45</v>
      </c>
      <c r="B172" s="3">
        <v>200</v>
      </c>
      <c r="C172" s="3">
        <v>2.5</v>
      </c>
      <c r="D172" s="8">
        <v>17.3</v>
      </c>
      <c r="E172" s="5">
        <v>41.183999999999997</v>
      </c>
    </row>
    <row r="173" spans="1:5" x14ac:dyDescent="0.3">
      <c r="A173" s="2" t="s">
        <v>44</v>
      </c>
      <c r="B173" s="3">
        <v>907.12</v>
      </c>
      <c r="C173" s="3">
        <v>15</v>
      </c>
      <c r="D173" s="8">
        <v>51</v>
      </c>
      <c r="E173" s="5">
        <v>10.78</v>
      </c>
    </row>
  </sheetData>
  <mergeCells count="3">
    <mergeCell ref="G69:J69"/>
    <mergeCell ref="G113:J113"/>
    <mergeCell ref="G157:J1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11CA-43B0-4B4E-B1CF-5D415FA3F0FA}">
  <dimension ref="A1:U48"/>
  <sheetViews>
    <sheetView topLeftCell="E1" zoomScale="70" zoomScaleNormal="70" workbookViewId="0">
      <selection activeCell="N35" sqref="N35"/>
    </sheetView>
  </sheetViews>
  <sheetFormatPr defaultRowHeight="14.4" x14ac:dyDescent="0.3"/>
  <cols>
    <col min="1" max="1" width="20.6640625" customWidth="1"/>
    <col min="2" max="2" width="14.44140625" customWidth="1"/>
    <col min="3" max="3" width="16.44140625" customWidth="1"/>
    <col min="4" max="4" width="16.5546875" customWidth="1"/>
    <col min="5" max="5" width="23.5546875" customWidth="1"/>
    <col min="6" max="6" width="19.21875" customWidth="1"/>
    <col min="7" max="10" width="15" customWidth="1"/>
    <col min="11" max="11" width="10.5546875" customWidth="1"/>
    <col min="12" max="12" width="10.88671875" customWidth="1"/>
    <col min="13" max="13" width="32.77734375" customWidth="1"/>
    <col min="14" max="14" width="23.88671875" customWidth="1"/>
    <col min="15" max="15" width="21.5546875" customWidth="1"/>
    <col min="16" max="16" width="33.44140625" customWidth="1"/>
    <col min="19" max="19" width="11.5546875" bestFit="1" customWidth="1"/>
    <col min="20" max="20" width="11.44140625" bestFit="1" customWidth="1"/>
    <col min="21" max="21" width="12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77</v>
      </c>
      <c r="I1" s="1" t="s">
        <v>79</v>
      </c>
      <c r="J1" s="1" t="s">
        <v>78</v>
      </c>
      <c r="K1" s="1" t="s">
        <v>80</v>
      </c>
    </row>
    <row r="2" spans="1:16" x14ac:dyDescent="0.3">
      <c r="A2" s="2" t="s">
        <v>7</v>
      </c>
      <c r="B2" s="3">
        <v>22.98</v>
      </c>
      <c r="C2" s="3">
        <v>1.4</v>
      </c>
      <c r="D2" s="3">
        <v>6.3</v>
      </c>
      <c r="E2" s="2">
        <v>0.22900000000000001</v>
      </c>
      <c r="F2" s="4">
        <v>-0.41470638647248381</v>
      </c>
      <c r="G2" s="4">
        <f>E2-F2</f>
        <v>0.64370638647248379</v>
      </c>
      <c r="H2" s="4">
        <f>LN(B2)</f>
        <v>3.1346242724206097</v>
      </c>
      <c r="I2" s="4">
        <f t="shared" ref="I2:J2" si="0">LN(C2)</f>
        <v>0.33647223662121289</v>
      </c>
      <c r="J2" s="4">
        <f t="shared" si="0"/>
        <v>1.8405496333974869</v>
      </c>
      <c r="K2" s="4">
        <f>LN(G2^2)</f>
        <v>-0.88102515693645389</v>
      </c>
      <c r="M2" s="1"/>
      <c r="N2" s="1" t="s">
        <v>63</v>
      </c>
      <c r="O2" s="1" t="s">
        <v>64</v>
      </c>
      <c r="P2" s="1"/>
    </row>
    <row r="3" spans="1:16" x14ac:dyDescent="0.3">
      <c r="A3" s="2" t="s">
        <v>8</v>
      </c>
      <c r="B3" s="3">
        <v>510.71</v>
      </c>
      <c r="C3" s="3">
        <v>190</v>
      </c>
      <c r="D3" s="3">
        <v>9.1999999999999993</v>
      </c>
      <c r="E3" s="2">
        <v>3.613</v>
      </c>
      <c r="F3" s="4">
        <v>8.2082525953704444</v>
      </c>
      <c r="G3" s="4">
        <f t="shared" ref="G3:G41" si="1">E3-F3</f>
        <v>-4.5952525953704448</v>
      </c>
      <c r="H3" s="4">
        <f t="shared" ref="H3:H41" si="2">LN(B3)</f>
        <v>6.2358019144291932</v>
      </c>
      <c r="I3" s="4">
        <f t="shared" ref="I3:I41" si="3">LN(C3)</f>
        <v>5.2470240721604862</v>
      </c>
      <c r="J3" s="4">
        <f t="shared" ref="J3:J41" si="4">LN(D3)</f>
        <v>2.2192034840549946</v>
      </c>
      <c r="K3" s="4">
        <f t="shared" ref="K3:K41" si="5">LN(G3^2)</f>
        <v>3.0500474521715097</v>
      </c>
      <c r="M3" s="1" t="s">
        <v>60</v>
      </c>
      <c r="N3" s="4" cm="1">
        <f t="array" ref="N3:O7">LINEST(K2:K41, H2:H41, TRUE, TRUE)</f>
        <v>1.2355414665555295</v>
      </c>
      <c r="O3" s="4">
        <v>-4.9881853569703853</v>
      </c>
      <c r="P3" s="1" t="s">
        <v>60</v>
      </c>
    </row>
    <row r="4" spans="1:16" x14ac:dyDescent="0.3">
      <c r="A4" s="2" t="s">
        <v>9</v>
      </c>
      <c r="B4" s="3">
        <v>72.790000000000006</v>
      </c>
      <c r="C4" s="3">
        <v>3</v>
      </c>
      <c r="D4" s="3">
        <v>5.0999999999999996</v>
      </c>
      <c r="E4" s="2">
        <v>1.105</v>
      </c>
      <c r="F4" s="4">
        <v>0.89565632656907501</v>
      </c>
      <c r="G4" s="4">
        <f t="shared" si="1"/>
        <v>0.20934367343092497</v>
      </c>
      <c r="H4" s="4">
        <f t="shared" si="2"/>
        <v>4.2875785831301663</v>
      </c>
      <c r="I4" s="4">
        <f t="shared" si="3"/>
        <v>1.0986122886681098</v>
      </c>
      <c r="J4" s="4">
        <f t="shared" si="4"/>
        <v>1.62924053973028</v>
      </c>
      <c r="K4" s="4">
        <f t="shared" si="5"/>
        <v>-3.1275560140625971</v>
      </c>
      <c r="M4" s="1" t="s">
        <v>61</v>
      </c>
      <c r="N4" s="4">
        <v>0.18733600209716425</v>
      </c>
      <c r="O4" s="4">
        <v>1.0458342567551362</v>
      </c>
      <c r="P4" s="1" t="s">
        <v>61</v>
      </c>
    </row>
    <row r="5" spans="1:16" x14ac:dyDescent="0.3">
      <c r="A5" s="2" t="s">
        <v>10</v>
      </c>
      <c r="B5" s="3">
        <v>586.05999999999995</v>
      </c>
      <c r="C5" s="3">
        <v>220</v>
      </c>
      <c r="D5" s="3">
        <v>5.8</v>
      </c>
      <c r="E5" s="2">
        <v>6.89</v>
      </c>
      <c r="F5" s="4">
        <v>9.6631145764290967</v>
      </c>
      <c r="G5" s="4">
        <f t="shared" si="1"/>
        <v>-2.773114576429097</v>
      </c>
      <c r="H5" s="4">
        <f t="shared" si="2"/>
        <v>6.3734221734141068</v>
      </c>
      <c r="I5" s="4">
        <f t="shared" si="3"/>
        <v>5.393627546352362</v>
      </c>
      <c r="J5" s="4">
        <f t="shared" si="4"/>
        <v>1.7578579175523736</v>
      </c>
      <c r="K5" s="4">
        <f t="shared" si="5"/>
        <v>2.039942168724977</v>
      </c>
      <c r="M5" s="1" t="s">
        <v>70</v>
      </c>
      <c r="N5" s="4">
        <v>0.53373253170550139</v>
      </c>
      <c r="O5" s="4">
        <v>2.0377294610253216</v>
      </c>
      <c r="P5" s="1" t="s">
        <v>71</v>
      </c>
    </row>
    <row r="6" spans="1:16" x14ac:dyDescent="0.3">
      <c r="A6" s="2" t="s">
        <v>11</v>
      </c>
      <c r="B6" s="3">
        <v>90.35</v>
      </c>
      <c r="C6" s="3">
        <v>5.5</v>
      </c>
      <c r="D6" s="3">
        <v>7.5</v>
      </c>
      <c r="E6" s="2">
        <v>1.4370000000000001</v>
      </c>
      <c r="F6" s="4">
        <v>1.2130657218138907</v>
      </c>
      <c r="G6" s="4">
        <f t="shared" si="1"/>
        <v>0.22393427818610934</v>
      </c>
      <c r="H6" s="4">
        <f t="shared" si="2"/>
        <v>4.5036910170382374</v>
      </c>
      <c r="I6" s="4">
        <f t="shared" si="3"/>
        <v>1.7047480922384253</v>
      </c>
      <c r="J6" s="4">
        <f t="shared" si="4"/>
        <v>2.0149030205422647</v>
      </c>
      <c r="K6" s="4">
        <f t="shared" si="5"/>
        <v>-2.9928053422648948</v>
      </c>
      <c r="M6" s="1" t="s">
        <v>69</v>
      </c>
      <c r="N6" s="4">
        <v>43.498287107602508</v>
      </c>
      <c r="O6" s="4">
        <v>38</v>
      </c>
      <c r="P6" s="1" t="s">
        <v>72</v>
      </c>
    </row>
    <row r="7" spans="1:16" x14ac:dyDescent="0.3">
      <c r="A7" s="2" t="s">
        <v>12</v>
      </c>
      <c r="B7" s="3">
        <v>70</v>
      </c>
      <c r="C7" s="3">
        <v>2</v>
      </c>
      <c r="D7" s="3">
        <v>8</v>
      </c>
      <c r="E7" s="2">
        <v>1.282</v>
      </c>
      <c r="F7" s="4">
        <v>0.7377783576141228</v>
      </c>
      <c r="G7" s="4">
        <f t="shared" si="1"/>
        <v>0.54422164238587722</v>
      </c>
      <c r="H7" s="4">
        <f t="shared" si="2"/>
        <v>4.2484952420493594</v>
      </c>
      <c r="I7" s="4">
        <f t="shared" si="3"/>
        <v>0.69314718055994529</v>
      </c>
      <c r="J7" s="4">
        <f t="shared" si="4"/>
        <v>2.0794415416798357</v>
      </c>
      <c r="K7" s="4">
        <f t="shared" si="5"/>
        <v>-1.2167973684944324</v>
      </c>
      <c r="M7" s="1" t="s">
        <v>68</v>
      </c>
      <c r="N7" s="4">
        <v>180.6197364864378</v>
      </c>
      <c r="O7" s="4">
        <v>157.78897154056082</v>
      </c>
      <c r="P7" s="1" t="s">
        <v>62</v>
      </c>
    </row>
    <row r="8" spans="1:16" x14ac:dyDescent="0.3">
      <c r="A8" s="2" t="s">
        <v>13</v>
      </c>
      <c r="B8" s="3">
        <v>30.69</v>
      </c>
      <c r="C8" s="3">
        <v>8</v>
      </c>
      <c r="D8" s="3">
        <v>6</v>
      </c>
      <c r="E8" s="2">
        <v>0.52400000000000002</v>
      </c>
      <c r="F8" s="4">
        <v>-0.34253793336688509</v>
      </c>
      <c r="G8" s="4">
        <f t="shared" si="1"/>
        <v>0.86653793336688512</v>
      </c>
      <c r="H8" s="4">
        <f t="shared" si="2"/>
        <v>3.4239368686316447</v>
      </c>
      <c r="I8" s="4">
        <f t="shared" si="3"/>
        <v>2.0794415416798357</v>
      </c>
      <c r="J8" s="4">
        <f t="shared" si="4"/>
        <v>1.791759469228055</v>
      </c>
      <c r="K8" s="4">
        <f t="shared" si="5"/>
        <v>-0.28649878619284447</v>
      </c>
    </row>
    <row r="9" spans="1:16" x14ac:dyDescent="0.3">
      <c r="A9" s="2" t="s">
        <v>14</v>
      </c>
      <c r="B9" s="3">
        <v>500</v>
      </c>
      <c r="C9" s="3">
        <v>9</v>
      </c>
      <c r="D9" s="3">
        <v>9.6</v>
      </c>
      <c r="E9" s="2">
        <v>4.0049999999999999</v>
      </c>
      <c r="F9" s="4">
        <v>11.756252396347145</v>
      </c>
      <c r="G9" s="4">
        <f t="shared" si="1"/>
        <v>-7.7512523963471454</v>
      </c>
      <c r="H9" s="4">
        <f t="shared" si="2"/>
        <v>6.2146080984221914</v>
      </c>
      <c r="I9" s="4">
        <f t="shared" si="3"/>
        <v>2.1972245773362196</v>
      </c>
      <c r="J9" s="4">
        <f t="shared" si="4"/>
        <v>2.2617630984737906</v>
      </c>
      <c r="K9" s="4">
        <f t="shared" si="5"/>
        <v>4.0957088596762441</v>
      </c>
      <c r="M9" s="1"/>
      <c r="N9" s="1" t="s">
        <v>63</v>
      </c>
      <c r="O9" s="1" t="s">
        <v>64</v>
      </c>
      <c r="P9" s="1"/>
    </row>
    <row r="10" spans="1:16" x14ac:dyDescent="0.3">
      <c r="A10" s="2" t="s">
        <v>15</v>
      </c>
      <c r="B10" s="3">
        <v>408</v>
      </c>
      <c r="C10" s="3">
        <v>40</v>
      </c>
      <c r="D10" s="3">
        <v>5</v>
      </c>
      <c r="E10" s="2">
        <v>5.4749999999999996</v>
      </c>
      <c r="F10" s="4">
        <v>8.8649738067511006</v>
      </c>
      <c r="G10" s="4">
        <f t="shared" si="1"/>
        <v>-3.3899738067511009</v>
      </c>
      <c r="H10" s="4">
        <f t="shared" si="2"/>
        <v>6.0112671744041615</v>
      </c>
      <c r="I10" s="4">
        <f t="shared" si="3"/>
        <v>3.6888794541139363</v>
      </c>
      <c r="J10" s="4">
        <f t="shared" si="4"/>
        <v>1.6094379124341003</v>
      </c>
      <c r="K10" s="4">
        <f t="shared" si="5"/>
        <v>2.4416443894808286</v>
      </c>
      <c r="M10" s="1" t="s">
        <v>60</v>
      </c>
      <c r="N10" s="4" cm="1">
        <f t="array" ref="N10:O14">LINEST(K2:K41, I2:I41, TRUE, TRUE)</f>
        <v>0.77172931905283615</v>
      </c>
      <c r="O10" s="4">
        <v>-0.5094847893849459</v>
      </c>
      <c r="P10" s="1" t="s">
        <v>60</v>
      </c>
    </row>
    <row r="11" spans="1:16" x14ac:dyDescent="0.3">
      <c r="A11" s="2" t="s">
        <v>16</v>
      </c>
      <c r="B11" s="3">
        <v>38.869999999999997</v>
      </c>
      <c r="C11" s="3">
        <v>2</v>
      </c>
      <c r="D11" s="3">
        <v>5.5</v>
      </c>
      <c r="E11" s="2">
        <v>0.81799999999999995</v>
      </c>
      <c r="F11" s="4">
        <v>1.670135350395402E-2</v>
      </c>
      <c r="G11" s="4">
        <f t="shared" si="1"/>
        <v>0.80129864649604587</v>
      </c>
      <c r="H11" s="4">
        <f t="shared" si="2"/>
        <v>3.6602227448641318</v>
      </c>
      <c r="I11" s="4">
        <f t="shared" si="3"/>
        <v>0.69314718055994529</v>
      </c>
      <c r="J11" s="4">
        <f t="shared" si="4"/>
        <v>1.7047480922384253</v>
      </c>
      <c r="K11" s="4">
        <f t="shared" si="5"/>
        <v>-0.44304311866927382</v>
      </c>
      <c r="M11" s="1" t="s">
        <v>61</v>
      </c>
      <c r="N11" s="4">
        <v>0.180547953929248</v>
      </c>
      <c r="O11" s="4">
        <v>0.62284194160384132</v>
      </c>
      <c r="P11" s="1" t="s">
        <v>61</v>
      </c>
    </row>
    <row r="12" spans="1:16" x14ac:dyDescent="0.3">
      <c r="A12" s="2" t="s">
        <v>17</v>
      </c>
      <c r="B12" s="3">
        <v>335</v>
      </c>
      <c r="C12" s="3">
        <v>15</v>
      </c>
      <c r="D12" s="3">
        <v>4.8</v>
      </c>
      <c r="E12" s="2">
        <v>4.4459999999999997</v>
      </c>
      <c r="F12" s="4">
        <v>7.4972425269062484</v>
      </c>
      <c r="G12" s="4">
        <f t="shared" si="1"/>
        <v>-3.0512425269062486</v>
      </c>
      <c r="H12" s="4">
        <f t="shared" si="2"/>
        <v>5.8141305318250662</v>
      </c>
      <c r="I12" s="4">
        <f t="shared" si="3"/>
        <v>2.7080502011022101</v>
      </c>
      <c r="J12" s="4">
        <f t="shared" si="4"/>
        <v>1.5686159179138452</v>
      </c>
      <c r="K12" s="4">
        <f t="shared" si="5"/>
        <v>2.2310977870622555</v>
      </c>
      <c r="M12" s="1" t="s">
        <v>70</v>
      </c>
      <c r="N12" s="4">
        <v>0.32468774258132632</v>
      </c>
      <c r="O12" s="4">
        <v>2.452343393507574</v>
      </c>
      <c r="P12" s="1" t="s">
        <v>71</v>
      </c>
    </row>
    <row r="13" spans="1:16" x14ac:dyDescent="0.3">
      <c r="A13" s="2" t="s">
        <v>18</v>
      </c>
      <c r="B13" s="3">
        <v>3140</v>
      </c>
      <c r="C13" s="3">
        <v>1200</v>
      </c>
      <c r="D13" s="3">
        <v>5.6</v>
      </c>
      <c r="E13" s="2">
        <v>53.639000000000003</v>
      </c>
      <c r="F13" s="4">
        <v>55.540944934248763</v>
      </c>
      <c r="G13" s="4">
        <f t="shared" si="1"/>
        <v>-1.9019449342487604</v>
      </c>
      <c r="H13" s="4">
        <f t="shared" si="2"/>
        <v>8.0519780789022999</v>
      </c>
      <c r="I13" s="4">
        <f t="shared" si="3"/>
        <v>7.0900768357760917</v>
      </c>
      <c r="J13" s="4">
        <f t="shared" si="4"/>
        <v>1.7227665977411035</v>
      </c>
      <c r="K13" s="4">
        <f t="shared" si="5"/>
        <v>1.2857540244100429</v>
      </c>
      <c r="M13" s="1" t="s">
        <v>69</v>
      </c>
      <c r="N13" s="4">
        <v>18.270265469861187</v>
      </c>
      <c r="O13" s="4">
        <v>38</v>
      </c>
      <c r="P13" s="1" t="s">
        <v>72</v>
      </c>
    </row>
    <row r="14" spans="1:16" x14ac:dyDescent="0.3">
      <c r="A14" s="2" t="s">
        <v>19</v>
      </c>
      <c r="B14" s="3">
        <v>4070</v>
      </c>
      <c r="C14" s="3">
        <v>1500</v>
      </c>
      <c r="D14" s="3">
        <v>6.3</v>
      </c>
      <c r="E14" s="2">
        <v>56.152999999999999</v>
      </c>
      <c r="F14" s="4">
        <v>73.425755323665243</v>
      </c>
      <c r="G14" s="4">
        <f t="shared" si="1"/>
        <v>-17.272755323665244</v>
      </c>
      <c r="H14" s="4">
        <f t="shared" si="2"/>
        <v>8.3113982784366414</v>
      </c>
      <c r="I14" s="4">
        <f t="shared" si="3"/>
        <v>7.3132203870903014</v>
      </c>
      <c r="J14" s="4">
        <f t="shared" si="4"/>
        <v>1.8405496333974869</v>
      </c>
      <c r="K14" s="4">
        <f t="shared" si="5"/>
        <v>5.6982608467249376</v>
      </c>
      <c r="M14" s="1" t="s">
        <v>68</v>
      </c>
      <c r="N14" s="4">
        <v>109.87715947914936</v>
      </c>
      <c r="O14" s="4">
        <v>228.53154854784927</v>
      </c>
      <c r="P14" s="1" t="s">
        <v>62</v>
      </c>
    </row>
    <row r="15" spans="1:16" x14ac:dyDescent="0.3">
      <c r="A15" s="2" t="s">
        <v>20</v>
      </c>
      <c r="B15" s="3">
        <v>298</v>
      </c>
      <c r="C15" s="3">
        <v>6.5</v>
      </c>
      <c r="D15" s="3">
        <v>5.9</v>
      </c>
      <c r="E15" s="2">
        <v>8.7449999999999992</v>
      </c>
      <c r="F15" s="4">
        <v>6.6714384778458982</v>
      </c>
      <c r="G15" s="4">
        <f t="shared" si="1"/>
        <v>2.0735615221541011</v>
      </c>
      <c r="H15" s="4">
        <f t="shared" si="2"/>
        <v>5.6970934865054046</v>
      </c>
      <c r="I15" s="4">
        <f t="shared" si="3"/>
        <v>1.8718021769015913</v>
      </c>
      <c r="J15" s="4">
        <f t="shared" si="4"/>
        <v>1.7749523509116738</v>
      </c>
      <c r="K15" s="4">
        <f t="shared" si="5"/>
        <v>1.4585353418874183</v>
      </c>
    </row>
    <row r="16" spans="1:16" x14ac:dyDescent="0.3">
      <c r="A16" s="2" t="s">
        <v>21</v>
      </c>
      <c r="B16" s="3">
        <v>195</v>
      </c>
      <c r="C16" s="3">
        <v>5.5</v>
      </c>
      <c r="D16" s="3">
        <v>14.5</v>
      </c>
      <c r="E16" s="2">
        <v>3.2570000000000001</v>
      </c>
      <c r="F16" s="4">
        <v>3.6885757678555375</v>
      </c>
      <c r="G16" s="4">
        <f t="shared" si="1"/>
        <v>-0.43157576785553742</v>
      </c>
      <c r="H16" s="4">
        <f t="shared" si="2"/>
        <v>5.2729995585637468</v>
      </c>
      <c r="I16" s="4">
        <f t="shared" si="3"/>
        <v>1.7047480922384253</v>
      </c>
      <c r="J16" s="4">
        <f t="shared" si="4"/>
        <v>2.6741486494265287</v>
      </c>
      <c r="K16" s="4">
        <f t="shared" si="5"/>
        <v>-1.6806243841747388</v>
      </c>
      <c r="M16" s="1"/>
      <c r="N16" s="1" t="s">
        <v>63</v>
      </c>
      <c r="O16" s="1" t="s">
        <v>64</v>
      </c>
      <c r="P16" s="1"/>
    </row>
    <row r="17" spans="1:20" x14ac:dyDescent="0.3">
      <c r="A17" s="2" t="s">
        <v>22</v>
      </c>
      <c r="B17" s="3">
        <v>600</v>
      </c>
      <c r="C17" s="3">
        <v>200</v>
      </c>
      <c r="D17" s="3">
        <v>6</v>
      </c>
      <c r="E17" s="2">
        <v>1.1639999999999999</v>
      </c>
      <c r="F17" s="4">
        <v>10.444265879996689</v>
      </c>
      <c r="G17" s="4">
        <f t="shared" si="1"/>
        <v>-9.2802658799966888</v>
      </c>
      <c r="H17" s="4">
        <f t="shared" si="2"/>
        <v>6.3969296552161463</v>
      </c>
      <c r="I17" s="4">
        <f t="shared" si="3"/>
        <v>5.2983173665480363</v>
      </c>
      <c r="J17" s="4">
        <f t="shared" si="4"/>
        <v>1.791759469228055</v>
      </c>
      <c r="K17" s="4">
        <f t="shared" si="5"/>
        <v>4.4557803944987864</v>
      </c>
      <c r="M17" s="1" t="s">
        <v>60</v>
      </c>
      <c r="N17" s="4" cm="1">
        <f t="array" ref="N17:O21">LINEST(K2:K41, J2:J41, TRUE, TRUE)</f>
        <v>0.49057949130916628</v>
      </c>
      <c r="O17" s="4">
        <v>0.65811096933370661</v>
      </c>
      <c r="P17" s="1" t="s">
        <v>60</v>
      </c>
    </row>
    <row r="18" spans="1:20" x14ac:dyDescent="0.3">
      <c r="A18" s="2" t="s">
        <v>23</v>
      </c>
      <c r="B18" s="3">
        <v>2010</v>
      </c>
      <c r="C18" s="3">
        <v>100</v>
      </c>
      <c r="D18" s="3">
        <v>6.7</v>
      </c>
      <c r="E18" s="2">
        <v>34.692</v>
      </c>
      <c r="F18" s="4">
        <v>49.351264586739504</v>
      </c>
      <c r="G18" s="4">
        <f t="shared" si="1"/>
        <v>-14.659264586739503</v>
      </c>
      <c r="H18" s="4">
        <f t="shared" si="2"/>
        <v>7.6058900010531216</v>
      </c>
      <c r="I18" s="4">
        <f t="shared" si="3"/>
        <v>4.6051701859880918</v>
      </c>
      <c r="J18" s="4">
        <f t="shared" si="4"/>
        <v>1.9021075263969205</v>
      </c>
      <c r="K18" s="4">
        <f t="shared" si="5"/>
        <v>5.3701450611698114</v>
      </c>
      <c r="M18" s="1" t="s">
        <v>61</v>
      </c>
      <c r="N18" s="4">
        <v>0.94566902265244768</v>
      </c>
      <c r="O18" s="4">
        <v>1.8269592463010338</v>
      </c>
      <c r="P18" s="1" t="s">
        <v>61</v>
      </c>
    </row>
    <row r="19" spans="1:20" x14ac:dyDescent="0.3">
      <c r="A19" s="2" t="s">
        <v>24</v>
      </c>
      <c r="B19" s="3">
        <v>9.77</v>
      </c>
      <c r="C19" s="3">
        <v>0.5</v>
      </c>
      <c r="D19" s="3">
        <v>2.9</v>
      </c>
      <c r="E19" s="2">
        <v>0.108</v>
      </c>
      <c r="F19" s="4">
        <v>-0.61587353843039383</v>
      </c>
      <c r="G19" s="4">
        <f t="shared" si="1"/>
        <v>0.72387353843039381</v>
      </c>
      <c r="H19" s="4">
        <f t="shared" si="2"/>
        <v>2.2793164660546914</v>
      </c>
      <c r="I19" s="4">
        <f t="shared" si="3"/>
        <v>-0.69314718055994529</v>
      </c>
      <c r="J19" s="4">
        <f t="shared" si="4"/>
        <v>1.0647107369924282</v>
      </c>
      <c r="K19" s="4">
        <f t="shared" si="5"/>
        <v>-0.64627714505874301</v>
      </c>
      <c r="M19" s="1" t="s">
        <v>70</v>
      </c>
      <c r="N19" s="4">
        <v>7.0322129584278435E-3</v>
      </c>
      <c r="O19" s="4">
        <v>2.973695848272095</v>
      </c>
      <c r="P19" s="1" t="s">
        <v>71</v>
      </c>
    </row>
    <row r="20" spans="1:20" x14ac:dyDescent="0.3">
      <c r="A20" s="2" t="s">
        <v>25</v>
      </c>
      <c r="B20" s="3">
        <v>39.619999999999997</v>
      </c>
      <c r="C20" s="3">
        <v>2.5</v>
      </c>
      <c r="D20" s="3">
        <v>6</v>
      </c>
      <c r="E20" s="2">
        <v>0.85599999999999998</v>
      </c>
      <c r="F20" s="4">
        <v>7.3447913882252469E-3</v>
      </c>
      <c r="G20" s="4">
        <f t="shared" si="1"/>
        <v>0.84865520861177468</v>
      </c>
      <c r="H20" s="4">
        <f t="shared" si="2"/>
        <v>3.6793340412704048</v>
      </c>
      <c r="I20" s="4">
        <f t="shared" si="3"/>
        <v>0.91629073187415511</v>
      </c>
      <c r="J20" s="4">
        <f t="shared" si="4"/>
        <v>1.791759469228055</v>
      </c>
      <c r="K20" s="4">
        <f t="shared" si="5"/>
        <v>-0.32820457973407335</v>
      </c>
      <c r="M20" s="1" t="s">
        <v>69</v>
      </c>
      <c r="N20" s="4">
        <v>0.26911657750390877</v>
      </c>
      <c r="O20" s="4">
        <v>38</v>
      </c>
      <c r="P20" s="1" t="s">
        <v>72</v>
      </c>
    </row>
    <row r="21" spans="1:20" x14ac:dyDescent="0.3">
      <c r="A21" s="2" t="s">
        <v>26</v>
      </c>
      <c r="B21" s="3">
        <v>66.150000000000006</v>
      </c>
      <c r="C21" s="3">
        <v>4.5</v>
      </c>
      <c r="D21" s="3">
        <v>6.5</v>
      </c>
      <c r="E21" s="2">
        <v>1.734</v>
      </c>
      <c r="F21" s="4">
        <v>0.6391662608970563</v>
      </c>
      <c r="G21" s="4">
        <f t="shared" si="1"/>
        <v>1.0948337391029437</v>
      </c>
      <c r="H21" s="4">
        <f t="shared" si="2"/>
        <v>4.1919248905609647</v>
      </c>
      <c r="I21" s="4">
        <f t="shared" si="3"/>
        <v>1.5040773967762742</v>
      </c>
      <c r="J21" s="4">
        <f t="shared" si="4"/>
        <v>1.8718021769015913</v>
      </c>
      <c r="K21" s="4">
        <f t="shared" si="5"/>
        <v>0.1812050306089554</v>
      </c>
      <c r="M21" s="1" t="s">
        <v>68</v>
      </c>
      <c r="N21" s="4">
        <v>2.3797621018322843</v>
      </c>
      <c r="O21" s="4">
        <v>336.02894592516634</v>
      </c>
      <c r="P21" s="1" t="s">
        <v>62</v>
      </c>
    </row>
    <row r="22" spans="1:20" x14ac:dyDescent="0.3">
      <c r="A22" s="2" t="s">
        <v>27</v>
      </c>
      <c r="B22" s="3">
        <v>82.5</v>
      </c>
      <c r="C22" s="3">
        <v>80</v>
      </c>
      <c r="D22" s="3">
        <v>5.4</v>
      </c>
      <c r="E22" s="2">
        <v>0.51</v>
      </c>
      <c r="F22" s="4">
        <v>-0.49639592647182873</v>
      </c>
      <c r="G22" s="4">
        <f t="shared" si="1"/>
        <v>1.0063959264718287</v>
      </c>
      <c r="H22" s="4">
        <f t="shared" si="2"/>
        <v>4.4127982933406349</v>
      </c>
      <c r="I22" s="4">
        <f t="shared" si="3"/>
        <v>4.3820266346738812</v>
      </c>
      <c r="J22" s="4">
        <f t="shared" si="4"/>
        <v>1.6863989535702288</v>
      </c>
      <c r="K22" s="4">
        <f t="shared" si="5"/>
        <v>1.2751118664931569E-2</v>
      </c>
    </row>
    <row r="23" spans="1:20" x14ac:dyDescent="0.3">
      <c r="A23" s="2" t="s">
        <v>28</v>
      </c>
      <c r="B23" s="3">
        <v>15.43</v>
      </c>
      <c r="C23" s="3">
        <v>1</v>
      </c>
      <c r="D23" s="3">
        <v>3.5</v>
      </c>
      <c r="E23" s="2">
        <v>0.22</v>
      </c>
      <c r="F23" s="4">
        <v>-0.50071272073187167</v>
      </c>
      <c r="G23" s="4">
        <f t="shared" si="1"/>
        <v>0.72071272073187165</v>
      </c>
      <c r="H23" s="4">
        <f t="shared" si="2"/>
        <v>2.7363136663750693</v>
      </c>
      <c r="I23" s="4">
        <f t="shared" si="3"/>
        <v>0</v>
      </c>
      <c r="J23" s="4">
        <f t="shared" si="4"/>
        <v>1.2527629684953681</v>
      </c>
      <c r="K23" s="4">
        <f t="shared" si="5"/>
        <v>-0.65502933336917191</v>
      </c>
      <c r="M23" s="13" t="s">
        <v>74</v>
      </c>
      <c r="N23" s="10">
        <f>N3/N4</f>
        <v>6.5953231238205881</v>
      </c>
    </row>
    <row r="24" spans="1:20" x14ac:dyDescent="0.3">
      <c r="A24" s="2" t="s">
        <v>29</v>
      </c>
      <c r="B24" s="3">
        <v>17.8</v>
      </c>
      <c r="C24" s="3">
        <v>1.5</v>
      </c>
      <c r="D24" s="3">
        <v>5.2</v>
      </c>
      <c r="E24" s="2">
        <v>7.8299999999999995E-2</v>
      </c>
      <c r="F24" s="4">
        <v>-0.51175064265355696</v>
      </c>
      <c r="G24" s="4">
        <f t="shared" si="1"/>
        <v>0.590050642653557</v>
      </c>
      <c r="H24" s="4">
        <f t="shared" si="2"/>
        <v>2.8791984572980396</v>
      </c>
      <c r="I24" s="4">
        <f t="shared" si="3"/>
        <v>0.40546510810816438</v>
      </c>
      <c r="J24" s="4">
        <f t="shared" si="4"/>
        <v>1.6486586255873816</v>
      </c>
      <c r="K24" s="4">
        <f t="shared" si="5"/>
        <v>-1.0550938215199128</v>
      </c>
      <c r="M24" s="13" t="s">
        <v>75</v>
      </c>
      <c r="N24" s="10">
        <f>N10/N11</f>
        <v>4.2743731084056291</v>
      </c>
    </row>
    <row r="25" spans="1:20" x14ac:dyDescent="0.3">
      <c r="A25" s="2" t="s">
        <v>30</v>
      </c>
      <c r="B25" s="3">
        <v>12.78</v>
      </c>
      <c r="C25" s="3">
        <v>1.2</v>
      </c>
      <c r="D25" s="3">
        <v>12.7</v>
      </c>
      <c r="E25" s="2">
        <v>4.7699999999999999E-2</v>
      </c>
      <c r="F25" s="4">
        <v>-0.91127039151222999</v>
      </c>
      <c r="G25" s="4">
        <f t="shared" si="1"/>
        <v>0.95897039151222996</v>
      </c>
      <c r="H25" s="4">
        <f t="shared" si="2"/>
        <v>2.5478814489493886</v>
      </c>
      <c r="I25" s="4">
        <f t="shared" si="3"/>
        <v>0.18232155679395459</v>
      </c>
      <c r="J25" s="4">
        <f t="shared" si="4"/>
        <v>2.5416019934645457</v>
      </c>
      <c r="K25" s="4">
        <f t="shared" si="5"/>
        <v>-8.3790157821695133E-2</v>
      </c>
      <c r="M25" s="13" t="s">
        <v>76</v>
      </c>
      <c r="N25" s="10">
        <f>N17/N18</f>
        <v>0.51876447209106069</v>
      </c>
    </row>
    <row r="26" spans="1:20" x14ac:dyDescent="0.3">
      <c r="A26" s="2" t="s">
        <v>31</v>
      </c>
      <c r="B26" s="3">
        <v>5.7</v>
      </c>
      <c r="C26" s="3">
        <v>1</v>
      </c>
      <c r="D26" s="3">
        <v>7.2</v>
      </c>
      <c r="E26" s="2">
        <v>9.8000000000000004E-2</v>
      </c>
      <c r="F26" s="4">
        <v>-0.89031190537477245</v>
      </c>
      <c r="G26" s="4">
        <f t="shared" si="1"/>
        <v>0.98831190537477243</v>
      </c>
      <c r="H26" s="4">
        <f t="shared" si="2"/>
        <v>1.7404661748405046</v>
      </c>
      <c r="I26" s="4">
        <f t="shared" si="3"/>
        <v>0</v>
      </c>
      <c r="J26" s="4">
        <f t="shared" si="4"/>
        <v>1.9740810260220096</v>
      </c>
      <c r="K26" s="4">
        <f t="shared" si="5"/>
        <v>-2.3513874711755214E-2</v>
      </c>
    </row>
    <row r="27" spans="1:20" x14ac:dyDescent="0.3">
      <c r="A27" s="2" t="s">
        <v>32</v>
      </c>
      <c r="B27" s="3">
        <v>1060</v>
      </c>
      <c r="C27" s="3">
        <v>900</v>
      </c>
      <c r="D27" s="3">
        <v>4.8</v>
      </c>
      <c r="E27" s="2">
        <v>13.632</v>
      </c>
      <c r="F27" s="4">
        <v>7.6375755294472034</v>
      </c>
      <c r="G27" s="4">
        <f t="shared" si="1"/>
        <v>5.9944244705527963</v>
      </c>
      <c r="H27" s="4">
        <f t="shared" si="2"/>
        <v>6.9660241871061128</v>
      </c>
      <c r="I27" s="4">
        <f t="shared" si="3"/>
        <v>6.8023947633243109</v>
      </c>
      <c r="J27" s="4">
        <f t="shared" si="4"/>
        <v>1.5686159179138452</v>
      </c>
      <c r="K27" s="4">
        <f t="shared" si="5"/>
        <v>3.5816595645903684</v>
      </c>
    </row>
    <row r="28" spans="1:20" x14ac:dyDescent="0.3">
      <c r="A28" s="2" t="s">
        <v>33</v>
      </c>
      <c r="B28" s="3">
        <v>513</v>
      </c>
      <c r="C28" s="3">
        <v>20</v>
      </c>
      <c r="D28" s="3">
        <v>4.3</v>
      </c>
      <c r="E28" s="2">
        <v>8.6980000000000004</v>
      </c>
      <c r="F28" s="4">
        <v>12.056343235660325</v>
      </c>
      <c r="G28" s="4">
        <f t="shared" si="1"/>
        <v>-3.3583432356603247</v>
      </c>
      <c r="H28" s="4">
        <f t="shared" si="2"/>
        <v>6.2402758451707694</v>
      </c>
      <c r="I28" s="4">
        <f t="shared" si="3"/>
        <v>2.9957322735539909</v>
      </c>
      <c r="J28" s="4">
        <f t="shared" si="4"/>
        <v>1.4586150226995167</v>
      </c>
      <c r="K28" s="4">
        <f t="shared" si="5"/>
        <v>2.4228955354880188</v>
      </c>
      <c r="M28" s="1" t="s">
        <v>58</v>
      </c>
      <c r="N28" s="1" t="s">
        <v>0</v>
      </c>
    </row>
    <row r="29" spans="1:20" x14ac:dyDescent="0.3">
      <c r="A29" s="2" t="s">
        <v>34</v>
      </c>
      <c r="B29" s="3">
        <v>700</v>
      </c>
      <c r="C29" s="3">
        <v>13</v>
      </c>
      <c r="D29" s="3">
        <v>7.2</v>
      </c>
      <c r="E29" s="2">
        <v>15.340999999999999</v>
      </c>
      <c r="F29" s="4">
        <v>16.980543991122833</v>
      </c>
      <c r="G29" s="4">
        <f t="shared" si="1"/>
        <v>-1.6395439911228333</v>
      </c>
      <c r="H29" s="4">
        <f t="shared" si="2"/>
        <v>6.5510803350434044</v>
      </c>
      <c r="I29" s="4">
        <f t="shared" si="3"/>
        <v>2.5649493574615367</v>
      </c>
      <c r="J29" s="4">
        <f t="shared" si="4"/>
        <v>1.9740810260220096</v>
      </c>
      <c r="K29" s="4">
        <f t="shared" si="5"/>
        <v>0.98883629795695638</v>
      </c>
      <c r="M29" s="2">
        <v>0.9</v>
      </c>
      <c r="N29" s="4">
        <f>TINV(1-M29, 40-1-1)</f>
        <v>1.6859544601667387</v>
      </c>
      <c r="O29" s="11" t="s">
        <v>59</v>
      </c>
      <c r="P29" s="12">
        <f>N25</f>
        <v>0.51876447209106069</v>
      </c>
      <c r="Q29" s="11" t="s">
        <v>73</v>
      </c>
      <c r="R29" s="12">
        <f>N24</f>
        <v>4.2743731084056291</v>
      </c>
      <c r="S29" s="11" t="s">
        <v>73</v>
      </c>
      <c r="T29" s="12">
        <f>N23</f>
        <v>6.5953231238205881</v>
      </c>
    </row>
    <row r="30" spans="1:20" x14ac:dyDescent="0.3">
      <c r="A30" s="2" t="s">
        <v>35</v>
      </c>
      <c r="B30" s="3">
        <v>305</v>
      </c>
      <c r="C30" s="3">
        <v>10.5</v>
      </c>
      <c r="D30" s="3">
        <v>4.7</v>
      </c>
      <c r="E30" s="2">
        <v>3.5670000000000002</v>
      </c>
      <c r="F30" s="4">
        <v>6.8132442493107535</v>
      </c>
      <c r="G30" s="4">
        <f t="shared" si="1"/>
        <v>-3.2462442493107533</v>
      </c>
      <c r="H30" s="4">
        <f t="shared" si="2"/>
        <v>5.7203117766074119</v>
      </c>
      <c r="I30" s="4">
        <f t="shared" si="3"/>
        <v>2.3513752571634776</v>
      </c>
      <c r="J30" s="4">
        <f t="shared" si="4"/>
        <v>1.547562508716013</v>
      </c>
      <c r="K30" s="4">
        <f t="shared" si="5"/>
        <v>2.3549974250127672</v>
      </c>
      <c r="M30" s="2">
        <v>0.95</v>
      </c>
      <c r="N30" s="4">
        <f>TINV(1-M30, 40-1-1)</f>
        <v>2.0243941639119702</v>
      </c>
      <c r="O30" s="11" t="s">
        <v>59</v>
      </c>
      <c r="P30" s="12">
        <f>N25</f>
        <v>0.51876447209106069</v>
      </c>
      <c r="Q30" s="11" t="s">
        <v>73</v>
      </c>
      <c r="R30" s="12">
        <f>N24</f>
        <v>4.2743731084056291</v>
      </c>
      <c r="S30" s="11" t="s">
        <v>73</v>
      </c>
      <c r="T30" s="12">
        <f>N23</f>
        <v>6.5953231238205881</v>
      </c>
    </row>
    <row r="31" spans="1:20" x14ac:dyDescent="0.3">
      <c r="A31" s="2" t="s">
        <v>36</v>
      </c>
      <c r="B31" s="3">
        <v>300.69</v>
      </c>
      <c r="C31" s="3">
        <v>7</v>
      </c>
      <c r="D31" s="3">
        <v>6.2</v>
      </c>
      <c r="E31" s="2">
        <v>5.1879999999999997</v>
      </c>
      <c r="F31" s="4">
        <v>6.7200570240022799</v>
      </c>
      <c r="G31" s="4">
        <f t="shared" si="1"/>
        <v>-1.5320570240022802</v>
      </c>
      <c r="H31" s="4">
        <f t="shared" si="2"/>
        <v>5.7060798337048846</v>
      </c>
      <c r="I31" s="4">
        <f t="shared" si="3"/>
        <v>1.9459101490553132</v>
      </c>
      <c r="J31" s="4">
        <f t="shared" si="4"/>
        <v>1.824549292051046</v>
      </c>
      <c r="K31" s="4">
        <f t="shared" si="5"/>
        <v>0.85322258511856774</v>
      </c>
      <c r="M31" s="2">
        <v>0.99</v>
      </c>
      <c r="N31" s="4">
        <f>TINV(1-M31, 40-1-1)</f>
        <v>2.711557601913082</v>
      </c>
      <c r="O31" s="11" t="s">
        <v>59</v>
      </c>
      <c r="P31" s="12">
        <f>N25</f>
        <v>0.51876447209106069</v>
      </c>
      <c r="Q31" s="11" t="s">
        <v>73</v>
      </c>
      <c r="R31" s="12">
        <f>N24</f>
        <v>4.2743731084056291</v>
      </c>
      <c r="S31" s="11" t="s">
        <v>73</v>
      </c>
      <c r="T31" s="12">
        <f>N23</f>
        <v>6.5953231238205881</v>
      </c>
    </row>
    <row r="32" spans="1:20" x14ac:dyDescent="0.3">
      <c r="A32" s="2" t="s">
        <v>37</v>
      </c>
      <c r="B32" s="3">
        <v>2240</v>
      </c>
      <c r="C32" s="3">
        <v>10</v>
      </c>
      <c r="D32" s="3">
        <v>5.5</v>
      </c>
      <c r="E32" s="2">
        <v>102.367</v>
      </c>
      <c r="F32" s="4">
        <v>57.310196810280104</v>
      </c>
      <c r="G32" s="4">
        <f t="shared" si="1"/>
        <v>45.056803189719901</v>
      </c>
      <c r="H32" s="4">
        <f t="shared" si="2"/>
        <v>7.7142311448490855</v>
      </c>
      <c r="I32" s="4">
        <f t="shared" si="3"/>
        <v>2.3025850929940459</v>
      </c>
      <c r="J32" s="4">
        <f t="shared" si="4"/>
        <v>1.7047480922384253</v>
      </c>
      <c r="K32" s="4">
        <f t="shared" si="5"/>
        <v>7.6158479737061402</v>
      </c>
    </row>
    <row r="33" spans="1:21" x14ac:dyDescent="0.3">
      <c r="A33" s="2" t="s">
        <v>38</v>
      </c>
      <c r="B33" s="3">
        <v>63.56</v>
      </c>
      <c r="C33" s="3">
        <v>3.5</v>
      </c>
      <c r="D33" s="3">
        <v>8.4</v>
      </c>
      <c r="E33" s="2">
        <v>1.724</v>
      </c>
      <c r="F33" s="4">
        <v>0.52315416110403623</v>
      </c>
      <c r="G33" s="4">
        <f t="shared" si="1"/>
        <v>1.2008458388959637</v>
      </c>
      <c r="H33" s="4">
        <f t="shared" si="2"/>
        <v>4.1519843416685154</v>
      </c>
      <c r="I33" s="4">
        <f t="shared" si="3"/>
        <v>1.2527629684953681</v>
      </c>
      <c r="J33" s="4">
        <f t="shared" si="4"/>
        <v>2.1282317058492679</v>
      </c>
      <c r="K33" s="4">
        <f t="shared" si="5"/>
        <v>0.3660523484788063</v>
      </c>
      <c r="M33" s="19" t="s">
        <v>94</v>
      </c>
      <c r="N33" s="19"/>
      <c r="O33" s="19"/>
      <c r="P33" s="19"/>
      <c r="Q33" s="19"/>
      <c r="R33" s="19"/>
      <c r="S33" s="19"/>
      <c r="T33" s="19"/>
    </row>
    <row r="34" spans="1:21" x14ac:dyDescent="0.3">
      <c r="A34" s="2" t="s">
        <v>39</v>
      </c>
      <c r="B34" s="3">
        <v>133.6</v>
      </c>
      <c r="C34" s="3">
        <v>7.5</v>
      </c>
      <c r="D34" s="3">
        <v>7</v>
      </c>
      <c r="E34" s="2">
        <v>2.0859999999999999</v>
      </c>
      <c r="F34" s="4">
        <v>2.3180288272974203</v>
      </c>
      <c r="G34" s="4">
        <f t="shared" si="1"/>
        <v>-0.23202882729742047</v>
      </c>
      <c r="H34" s="4">
        <f t="shared" si="2"/>
        <v>4.8948502611025457</v>
      </c>
      <c r="I34" s="4">
        <f t="shared" si="3"/>
        <v>2.0149030205422647</v>
      </c>
      <c r="J34" s="4">
        <f t="shared" si="4"/>
        <v>1.9459101490553132</v>
      </c>
      <c r="K34" s="4">
        <f t="shared" si="5"/>
        <v>-2.9217873188851682</v>
      </c>
    </row>
    <row r="35" spans="1:21" x14ac:dyDescent="0.3">
      <c r="A35" s="2" t="s">
        <v>40</v>
      </c>
      <c r="B35" s="3">
        <v>64.5</v>
      </c>
      <c r="C35" s="3">
        <v>4.8</v>
      </c>
      <c r="D35" s="3">
        <v>6.2</v>
      </c>
      <c r="E35" s="2">
        <v>0.77500000000000002</v>
      </c>
      <c r="F35" s="4">
        <v>0.60071590067415237</v>
      </c>
      <c r="G35" s="4">
        <f t="shared" si="1"/>
        <v>0.17428409932584765</v>
      </c>
      <c r="H35" s="4">
        <f t="shared" si="2"/>
        <v>4.1666652238017265</v>
      </c>
      <c r="I35" s="4">
        <f t="shared" si="3"/>
        <v>1.5686159179138452</v>
      </c>
      <c r="J35" s="4">
        <f t="shared" si="4"/>
        <v>1.824549292051046</v>
      </c>
      <c r="K35" s="4">
        <f t="shared" si="5"/>
        <v>-3.494137113032497</v>
      </c>
    </row>
    <row r="36" spans="1:21" x14ac:dyDescent="0.3">
      <c r="A36" s="2" t="s">
        <v>41</v>
      </c>
      <c r="B36" s="3">
        <v>1480</v>
      </c>
      <c r="C36" s="3">
        <v>70</v>
      </c>
      <c r="D36" s="3">
        <v>3.4</v>
      </c>
      <c r="E36" s="2">
        <v>20.306999999999999</v>
      </c>
      <c r="F36" s="4">
        <v>36.272700726344659</v>
      </c>
      <c r="G36" s="4">
        <f t="shared" si="1"/>
        <v>-15.965700726344661</v>
      </c>
      <c r="H36" s="4">
        <f t="shared" si="2"/>
        <v>7.2997973667581606</v>
      </c>
      <c r="I36" s="4">
        <f t="shared" si="3"/>
        <v>4.2484952420493594</v>
      </c>
      <c r="J36" s="4">
        <f t="shared" si="4"/>
        <v>1.2237754316221157</v>
      </c>
      <c r="K36" s="4">
        <f t="shared" si="5"/>
        <v>5.5408854332250881</v>
      </c>
    </row>
    <row r="37" spans="1:21" x14ac:dyDescent="0.3">
      <c r="A37" s="2" t="s">
        <v>42</v>
      </c>
      <c r="B37" s="3">
        <v>646</v>
      </c>
      <c r="C37" s="3">
        <v>50</v>
      </c>
      <c r="D37" s="3">
        <v>6.5</v>
      </c>
      <c r="E37" s="2">
        <v>7.7220000000000004</v>
      </c>
      <c r="F37" s="4">
        <v>14.811022500476698</v>
      </c>
      <c r="G37" s="4">
        <f t="shared" si="1"/>
        <v>-7.0890225004766974</v>
      </c>
      <c r="H37" s="4">
        <f t="shared" si="2"/>
        <v>6.4707995037826018</v>
      </c>
      <c r="I37" s="4">
        <f t="shared" si="3"/>
        <v>3.912023005428146</v>
      </c>
      <c r="J37" s="4">
        <f t="shared" si="4"/>
        <v>1.8718021769015913</v>
      </c>
      <c r="K37" s="4">
        <f t="shared" si="5"/>
        <v>3.9170949217330624</v>
      </c>
    </row>
    <row r="38" spans="1:21" x14ac:dyDescent="0.3">
      <c r="A38" s="2" t="s">
        <v>43</v>
      </c>
      <c r="B38" s="3">
        <v>824</v>
      </c>
      <c r="C38" s="3">
        <v>100</v>
      </c>
      <c r="D38" s="3">
        <v>2.5</v>
      </c>
      <c r="E38" s="2">
        <v>5.6520000000000001</v>
      </c>
      <c r="F38" s="4">
        <v>18.543122358039032</v>
      </c>
      <c r="G38" s="4">
        <f t="shared" si="1"/>
        <v>-12.891122358039031</v>
      </c>
      <c r="H38" s="4">
        <f t="shared" si="2"/>
        <v>6.7141705299094721</v>
      </c>
      <c r="I38" s="4">
        <f t="shared" si="3"/>
        <v>4.6051701859880918</v>
      </c>
      <c r="J38" s="4">
        <f t="shared" si="4"/>
        <v>0.91629073187415511</v>
      </c>
      <c r="K38" s="4">
        <f t="shared" si="5"/>
        <v>5.1130777703147432</v>
      </c>
    </row>
    <row r="39" spans="1:21" x14ac:dyDescent="0.3">
      <c r="A39" s="2" t="s">
        <v>44</v>
      </c>
      <c r="B39" s="3">
        <v>907.12</v>
      </c>
      <c r="C39" s="3">
        <v>15</v>
      </c>
      <c r="D39" s="3">
        <v>51</v>
      </c>
      <c r="E39" s="2">
        <v>10.78</v>
      </c>
      <c r="F39" s="4">
        <v>20.740187058929436</v>
      </c>
      <c r="G39" s="4">
        <f t="shared" si="1"/>
        <v>-9.9601870589294368</v>
      </c>
      <c r="H39" s="4">
        <f t="shared" si="2"/>
        <v>6.8102747456635839</v>
      </c>
      <c r="I39" s="4">
        <f t="shared" si="3"/>
        <v>2.7080502011022101</v>
      </c>
      <c r="J39" s="4">
        <f t="shared" si="4"/>
        <v>3.9318256327243257</v>
      </c>
      <c r="K39" s="4">
        <f t="shared" si="5"/>
        <v>4.5971917048743149</v>
      </c>
    </row>
    <row r="40" spans="1:21" x14ac:dyDescent="0.3">
      <c r="A40" s="2" t="s">
        <v>45</v>
      </c>
      <c r="B40" s="3">
        <v>200</v>
      </c>
      <c r="C40" s="3">
        <v>2.5</v>
      </c>
      <c r="D40" s="3">
        <v>17.3</v>
      </c>
      <c r="E40" s="2">
        <v>41.183999999999997</v>
      </c>
      <c r="F40" s="4">
        <v>3.7801860578988427</v>
      </c>
      <c r="G40" s="4">
        <f t="shared" si="1"/>
        <v>37.403813942101152</v>
      </c>
      <c r="H40" s="4">
        <f t="shared" si="2"/>
        <v>5.2983173665480363</v>
      </c>
      <c r="I40" s="4">
        <f t="shared" si="3"/>
        <v>0.91629073187415511</v>
      </c>
      <c r="J40" s="4">
        <f t="shared" si="4"/>
        <v>2.8507065015037334</v>
      </c>
      <c r="K40" s="4">
        <f t="shared" si="5"/>
        <v>7.2435453525654143</v>
      </c>
    </row>
    <row r="41" spans="1:21" x14ac:dyDescent="0.3">
      <c r="A41" s="2" t="s">
        <v>46</v>
      </c>
      <c r="B41" s="3">
        <v>3070</v>
      </c>
      <c r="C41" s="3">
        <v>1600</v>
      </c>
      <c r="D41" s="3">
        <v>6.6</v>
      </c>
      <c r="E41" s="2">
        <v>64.081999999999994</v>
      </c>
      <c r="F41" s="4">
        <v>45.185687330484257</v>
      </c>
      <c r="G41" s="4">
        <f t="shared" si="1"/>
        <v>18.896312669515737</v>
      </c>
      <c r="H41" s="4">
        <f t="shared" si="2"/>
        <v>8.0294328405812436</v>
      </c>
      <c r="I41" s="4">
        <f t="shared" si="3"/>
        <v>7.3777589082278725</v>
      </c>
      <c r="J41" s="4">
        <f t="shared" si="4"/>
        <v>1.8870696490323797</v>
      </c>
      <c r="K41" s="4">
        <f t="shared" si="5"/>
        <v>5.8779336123614225</v>
      </c>
    </row>
    <row r="42" spans="1:21" x14ac:dyDescent="0.3">
      <c r="S42" s="20"/>
      <c r="T42" s="20"/>
      <c r="U42" s="20"/>
    </row>
    <row r="45" spans="1:21" x14ac:dyDescent="0.3">
      <c r="L45" s="20"/>
      <c r="M45" s="20"/>
    </row>
    <row r="46" spans="1:21" x14ac:dyDescent="0.3">
      <c r="L46" s="20"/>
      <c r="M46" s="20"/>
      <c r="R46" s="20"/>
      <c r="S46" s="20"/>
      <c r="T46" s="20"/>
      <c r="U46" s="20"/>
    </row>
    <row r="47" spans="1:21" x14ac:dyDescent="0.3">
      <c r="L47" s="20"/>
      <c r="M47" s="20"/>
      <c r="R47" s="20"/>
      <c r="S47" s="20"/>
      <c r="T47" s="20"/>
      <c r="U47" s="20"/>
    </row>
    <row r="48" spans="1:21" x14ac:dyDescent="0.3">
      <c r="L48" s="20"/>
      <c r="M48" s="20"/>
      <c r="R48" s="20"/>
      <c r="S48" s="20"/>
      <c r="T48" s="20"/>
      <c r="U48" s="20"/>
    </row>
  </sheetData>
  <mergeCells count="9">
    <mergeCell ref="M33:T33"/>
    <mergeCell ref="L48:M48"/>
    <mergeCell ref="R48:U48"/>
    <mergeCell ref="S42:U42"/>
    <mergeCell ref="L45:M45"/>
    <mergeCell ref="L46:M46"/>
    <mergeCell ref="R46:U46"/>
    <mergeCell ref="L47:M47"/>
    <mergeCell ref="R47:U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9541-9B7D-4553-816B-A999CEE62997}">
  <dimension ref="A1:AC125"/>
  <sheetViews>
    <sheetView zoomScale="70" zoomScaleNormal="70" workbookViewId="0">
      <selection activeCell="H35" sqref="H35"/>
    </sheetView>
  </sheetViews>
  <sheetFormatPr defaultRowHeight="14.4" x14ac:dyDescent="0.3"/>
  <cols>
    <col min="1" max="1" width="20.6640625" customWidth="1"/>
    <col min="2" max="2" width="14.44140625" customWidth="1"/>
    <col min="3" max="3" width="16.44140625" customWidth="1"/>
    <col min="4" max="4" width="16.5546875" customWidth="1"/>
    <col min="5" max="5" width="23.5546875" customWidth="1"/>
    <col min="6" max="6" width="19.21875" customWidth="1"/>
    <col min="7" max="15" width="15" customWidth="1"/>
    <col min="16" max="16" width="32.77734375" customWidth="1"/>
    <col min="17" max="17" width="23.88671875" customWidth="1"/>
    <col min="18" max="18" width="21.5546875" customWidth="1"/>
    <col min="19" max="19" width="33.44140625" customWidth="1"/>
    <col min="22" max="22" width="11.5546875" bestFit="1" customWidth="1"/>
    <col min="23" max="23" width="11.5546875" customWidth="1"/>
    <col min="24" max="24" width="11.44140625" bestFit="1" customWidth="1"/>
    <col min="25" max="25" width="12.10937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P1" s="1"/>
      <c r="Q1" s="1" t="s">
        <v>63</v>
      </c>
      <c r="R1" s="1" t="s">
        <v>64</v>
      </c>
      <c r="S1" s="1"/>
    </row>
    <row r="2" spans="1:29" x14ac:dyDescent="0.3">
      <c r="A2" s="2" t="s">
        <v>7</v>
      </c>
      <c r="B2" s="3">
        <v>22.98</v>
      </c>
      <c r="C2" s="3">
        <v>1.4</v>
      </c>
      <c r="D2" s="3">
        <v>6.3</v>
      </c>
      <c r="E2" s="2">
        <v>0.22900000000000001</v>
      </c>
      <c r="F2" s="4">
        <v>-0.41470638647248381</v>
      </c>
      <c r="G2" s="4">
        <f>E2-F2</f>
        <v>0.64370638647248379</v>
      </c>
      <c r="H2" s="4">
        <f>B2^-2</f>
        <v>1.8936510425306447E-3</v>
      </c>
      <c r="I2" s="4">
        <f>B2^-1</f>
        <v>4.3516100957354219E-2</v>
      </c>
      <c r="J2" s="4">
        <f>B2^-0.5</f>
        <v>0.20860513166591615</v>
      </c>
      <c r="K2" s="4">
        <f>B2^0.5</f>
        <v>4.7937459256827539</v>
      </c>
      <c r="L2" s="4">
        <f>B2</f>
        <v>22.98</v>
      </c>
      <c r="M2" s="4">
        <f>B2^2</f>
        <v>528.08040000000005</v>
      </c>
      <c r="N2" s="4">
        <f>ABS(G2)</f>
        <v>0.64370638647248379</v>
      </c>
      <c r="P2" s="1" t="s">
        <v>60</v>
      </c>
      <c r="Q2" s="4" cm="1">
        <f t="array" ref="Q2:R6">LINEST(N2:N41, H2:H41, TRUE, TRUE)</f>
        <v>-301.28153762805306</v>
      </c>
      <c r="R2" s="4">
        <v>6.5071007256589084</v>
      </c>
      <c r="S2" s="1" t="s">
        <v>60</v>
      </c>
      <c r="U2" s="7" t="s">
        <v>88</v>
      </c>
      <c r="X2" s="13" t="s">
        <v>74</v>
      </c>
      <c r="Y2" s="10">
        <f>Q2/Q3</f>
        <v>-0.99814910853655858</v>
      </c>
    </row>
    <row r="3" spans="1:29" x14ac:dyDescent="0.3">
      <c r="A3" s="2" t="s">
        <v>8</v>
      </c>
      <c r="B3" s="3">
        <v>510.71</v>
      </c>
      <c r="C3" s="3">
        <v>190</v>
      </c>
      <c r="D3" s="3">
        <v>9.1999999999999993</v>
      </c>
      <c r="E3" s="2">
        <v>3.613</v>
      </c>
      <c r="F3" s="4">
        <v>8.2082525953704444</v>
      </c>
      <c r="G3" s="4">
        <f t="shared" ref="G3:G41" si="0">E3-F3</f>
        <v>-4.5952525953704448</v>
      </c>
      <c r="H3" s="4">
        <f t="shared" ref="H3:H41" si="1">B3^-2</f>
        <v>3.8339926559126884E-6</v>
      </c>
      <c r="I3" s="4">
        <f t="shared" ref="I3:I41" si="2">B3^-1</f>
        <v>1.9580583893011689E-3</v>
      </c>
      <c r="J3" s="4">
        <f t="shared" ref="J3:J41" si="3">B3^-0.5</f>
        <v>4.4249953551401267E-2</v>
      </c>
      <c r="K3" s="4">
        <f t="shared" ref="K3:K41" si="4">B3^0.5</f>
        <v>22.598893778236135</v>
      </c>
      <c r="L3" s="4">
        <f t="shared" ref="L3:L41" si="5">B3</f>
        <v>510.71</v>
      </c>
      <c r="M3" s="4">
        <f t="shared" ref="M3:M41" si="6">B3^2</f>
        <v>260824.70409999997</v>
      </c>
      <c r="N3" s="4">
        <f t="shared" ref="N3:N41" si="7">ABS(G3)</f>
        <v>4.5952525953704448</v>
      </c>
      <c r="P3" s="1" t="s">
        <v>61</v>
      </c>
      <c r="Q3" s="4">
        <v>301.84021109809788</v>
      </c>
      <c r="R3" s="4">
        <v>1.6028962563560294</v>
      </c>
      <c r="S3" s="1" t="s">
        <v>61</v>
      </c>
      <c r="U3" s="12">
        <f>1-(Q6/(Q6+R6))</f>
        <v>0.97445138126183206</v>
      </c>
      <c r="V3" s="14" t="s">
        <v>89</v>
      </c>
    </row>
    <row r="4" spans="1:29" x14ac:dyDescent="0.3">
      <c r="A4" s="2" t="s">
        <v>9</v>
      </c>
      <c r="B4" s="3">
        <v>72.790000000000006</v>
      </c>
      <c r="C4" s="3">
        <v>3</v>
      </c>
      <c r="D4" s="3">
        <v>5.0999999999999996</v>
      </c>
      <c r="E4" s="2">
        <v>1.105</v>
      </c>
      <c r="F4" s="4">
        <v>0.89565632656907501</v>
      </c>
      <c r="G4" s="4">
        <f t="shared" si="0"/>
        <v>0.20934367343092497</v>
      </c>
      <c r="H4" s="4">
        <f t="shared" si="1"/>
        <v>1.8873678863712425E-4</v>
      </c>
      <c r="I4" s="4">
        <f t="shared" si="2"/>
        <v>1.3738150844896276E-2</v>
      </c>
      <c r="J4" s="4">
        <f t="shared" si="3"/>
        <v>0.11720985813870895</v>
      </c>
      <c r="K4" s="4">
        <f t="shared" si="4"/>
        <v>8.531705573916625</v>
      </c>
      <c r="L4" s="4">
        <f t="shared" si="5"/>
        <v>72.790000000000006</v>
      </c>
      <c r="M4" s="4">
        <f t="shared" si="6"/>
        <v>5298.3841000000011</v>
      </c>
      <c r="N4" s="4">
        <f t="shared" si="7"/>
        <v>0.20934367343092497</v>
      </c>
      <c r="P4" s="1" t="s">
        <v>70</v>
      </c>
      <c r="Q4" s="4">
        <v>2.5548618738167904E-2</v>
      </c>
      <c r="R4" s="4">
        <v>9.7170307591096101</v>
      </c>
      <c r="S4" s="1" t="s">
        <v>71</v>
      </c>
      <c r="X4" s="1" t="s">
        <v>58</v>
      </c>
      <c r="Y4" s="1" t="s">
        <v>0</v>
      </c>
    </row>
    <row r="5" spans="1:29" x14ac:dyDescent="0.3">
      <c r="A5" s="2" t="s">
        <v>10</v>
      </c>
      <c r="B5" s="3">
        <v>586.05999999999995</v>
      </c>
      <c r="C5" s="3">
        <v>220</v>
      </c>
      <c r="D5" s="3">
        <v>5.8</v>
      </c>
      <c r="E5" s="2">
        <v>6.89</v>
      </c>
      <c r="F5" s="4">
        <v>9.6631145764290967</v>
      </c>
      <c r="G5" s="4">
        <f t="shared" si="0"/>
        <v>-2.773114576429097</v>
      </c>
      <c r="H5" s="4">
        <f t="shared" si="1"/>
        <v>2.911493591332691E-6</v>
      </c>
      <c r="I5" s="4">
        <f t="shared" si="2"/>
        <v>1.7063099341364366E-3</v>
      </c>
      <c r="J5" s="4">
        <f t="shared" si="3"/>
        <v>4.1307504574065436E-2</v>
      </c>
      <c r="K5" s="4">
        <f t="shared" si="4"/>
        <v>24.208676130676785</v>
      </c>
      <c r="L5" s="4">
        <f t="shared" si="5"/>
        <v>586.05999999999995</v>
      </c>
      <c r="M5" s="4">
        <f t="shared" si="6"/>
        <v>343466.32359999995</v>
      </c>
      <c r="N5" s="4">
        <f t="shared" si="7"/>
        <v>2.773114576429097</v>
      </c>
      <c r="P5" s="1" t="s">
        <v>69</v>
      </c>
      <c r="Q5" s="4">
        <v>0.99630164287233602</v>
      </c>
      <c r="R5" s="4">
        <v>38</v>
      </c>
      <c r="S5" s="1" t="s">
        <v>72</v>
      </c>
      <c r="X5" s="2">
        <v>0.9</v>
      </c>
      <c r="Y5" s="4">
        <f>TINV(1-X5, 40-1-1)</f>
        <v>1.6859544601667387</v>
      </c>
      <c r="Z5" s="11" t="s">
        <v>59</v>
      </c>
      <c r="AA5" s="12">
        <f>Y2</f>
        <v>-0.99814910853655858</v>
      </c>
    </row>
    <row r="6" spans="1:29" x14ac:dyDescent="0.3">
      <c r="A6" s="2" t="s">
        <v>11</v>
      </c>
      <c r="B6" s="3">
        <v>90.35</v>
      </c>
      <c r="C6" s="3">
        <v>5.5</v>
      </c>
      <c r="D6" s="3">
        <v>7.5</v>
      </c>
      <c r="E6" s="2">
        <v>1.4370000000000001</v>
      </c>
      <c r="F6" s="4">
        <v>1.2130657218138907</v>
      </c>
      <c r="G6" s="4">
        <f t="shared" si="0"/>
        <v>0.22393427818610934</v>
      </c>
      <c r="H6" s="4">
        <f t="shared" si="1"/>
        <v>1.2250214302186451E-4</v>
      </c>
      <c r="I6" s="4">
        <f t="shared" si="2"/>
        <v>1.1068068622025458E-2</v>
      </c>
      <c r="J6" s="4">
        <f t="shared" si="3"/>
        <v>0.10520488877435999</v>
      </c>
      <c r="K6" s="4">
        <f t="shared" si="4"/>
        <v>9.505261700763425</v>
      </c>
      <c r="L6" s="4">
        <f t="shared" si="5"/>
        <v>90.35</v>
      </c>
      <c r="M6" s="4">
        <f t="shared" si="6"/>
        <v>8163.1224999999986</v>
      </c>
      <c r="N6" s="4">
        <f t="shared" si="7"/>
        <v>0.22393427818610934</v>
      </c>
      <c r="P6" s="1" t="s">
        <v>68</v>
      </c>
      <c r="Q6" s="4">
        <v>94.071485353554635</v>
      </c>
      <c r="R6" s="4">
        <v>3587.9860973923264</v>
      </c>
      <c r="S6" s="1" t="s">
        <v>62</v>
      </c>
      <c r="X6" s="2">
        <v>0.95</v>
      </c>
      <c r="Y6" s="4">
        <f>TINV(1-X6, 40-1-1)</f>
        <v>2.0243941639119702</v>
      </c>
      <c r="Z6" s="11" t="s">
        <v>59</v>
      </c>
      <c r="AA6" s="12">
        <f>Y2</f>
        <v>-0.99814910853655858</v>
      </c>
    </row>
    <row r="7" spans="1:29" x14ac:dyDescent="0.3">
      <c r="A7" s="2" t="s">
        <v>12</v>
      </c>
      <c r="B7" s="3">
        <v>70</v>
      </c>
      <c r="C7" s="3">
        <v>2</v>
      </c>
      <c r="D7" s="3">
        <v>8</v>
      </c>
      <c r="E7" s="2">
        <v>1.282</v>
      </c>
      <c r="F7" s="4">
        <v>0.7377783576141228</v>
      </c>
      <c r="G7" s="4">
        <f t="shared" si="0"/>
        <v>0.54422164238587722</v>
      </c>
      <c r="H7" s="4">
        <f t="shared" si="1"/>
        <v>2.0408163265306123E-4</v>
      </c>
      <c r="I7" s="4">
        <f t="shared" si="2"/>
        <v>1.4285714285714285E-2</v>
      </c>
      <c r="J7" s="4">
        <f t="shared" si="3"/>
        <v>0.11952286093343936</v>
      </c>
      <c r="K7" s="4">
        <f t="shared" si="4"/>
        <v>8.3666002653407556</v>
      </c>
      <c r="L7" s="4">
        <f t="shared" si="5"/>
        <v>70</v>
      </c>
      <c r="M7" s="4">
        <f t="shared" si="6"/>
        <v>4900</v>
      </c>
      <c r="N7" s="4">
        <f t="shared" si="7"/>
        <v>0.54422164238587722</v>
      </c>
      <c r="X7" s="2">
        <v>0.99</v>
      </c>
      <c r="Y7" s="4">
        <f>TINV(1-X7, 40-1-1)</f>
        <v>2.711557601913082</v>
      </c>
      <c r="Z7" s="11" t="s">
        <v>59</v>
      </c>
      <c r="AA7" s="12">
        <f>Y2</f>
        <v>-0.99814910853655858</v>
      </c>
    </row>
    <row r="8" spans="1:29" x14ac:dyDescent="0.3">
      <c r="A8" s="2" t="s">
        <v>13</v>
      </c>
      <c r="B8" s="3">
        <v>30.69</v>
      </c>
      <c r="C8" s="3">
        <v>8</v>
      </c>
      <c r="D8" s="3">
        <v>6</v>
      </c>
      <c r="E8" s="2">
        <v>0.52400000000000002</v>
      </c>
      <c r="F8" s="4">
        <v>-0.34253793336688509</v>
      </c>
      <c r="G8" s="4">
        <f t="shared" si="0"/>
        <v>0.86653793336688512</v>
      </c>
      <c r="H8" s="4">
        <f t="shared" si="1"/>
        <v>1.0617107706629354E-3</v>
      </c>
      <c r="I8" s="4">
        <f t="shared" si="2"/>
        <v>3.2583903551645484E-2</v>
      </c>
      <c r="J8" s="4">
        <f t="shared" si="3"/>
        <v>0.1805101203579608</v>
      </c>
      <c r="K8" s="4">
        <f t="shared" si="4"/>
        <v>5.5398555937858163</v>
      </c>
      <c r="L8" s="4">
        <f t="shared" si="5"/>
        <v>30.69</v>
      </c>
      <c r="M8" s="4">
        <f t="shared" si="6"/>
        <v>941.87610000000006</v>
      </c>
      <c r="N8" s="4">
        <f t="shared" si="7"/>
        <v>0.86653793336688512</v>
      </c>
      <c r="P8" s="1"/>
      <c r="Q8" s="1" t="s">
        <v>63</v>
      </c>
      <c r="R8" s="1" t="s">
        <v>64</v>
      </c>
      <c r="S8" s="1"/>
    </row>
    <row r="9" spans="1:29" x14ac:dyDescent="0.3">
      <c r="A9" s="2" t="s">
        <v>14</v>
      </c>
      <c r="B9" s="3">
        <v>500</v>
      </c>
      <c r="C9" s="3">
        <v>9</v>
      </c>
      <c r="D9" s="3">
        <v>9.6</v>
      </c>
      <c r="E9" s="2">
        <v>4.0049999999999999</v>
      </c>
      <c r="F9" s="4">
        <v>11.756252396347145</v>
      </c>
      <c r="G9" s="4">
        <f t="shared" si="0"/>
        <v>-7.7512523963471454</v>
      </c>
      <c r="H9" s="4">
        <f t="shared" si="1"/>
        <v>3.9999999999999998E-6</v>
      </c>
      <c r="I9" s="4">
        <f t="shared" si="2"/>
        <v>2E-3</v>
      </c>
      <c r="J9" s="4">
        <f t="shared" si="3"/>
        <v>4.4721359549995794E-2</v>
      </c>
      <c r="K9" s="4">
        <f t="shared" si="4"/>
        <v>22.360679774997898</v>
      </c>
      <c r="L9" s="4">
        <f t="shared" si="5"/>
        <v>500</v>
      </c>
      <c r="M9" s="4">
        <f t="shared" si="6"/>
        <v>250000</v>
      </c>
      <c r="N9" s="4">
        <f t="shared" si="7"/>
        <v>7.7512523963471454</v>
      </c>
      <c r="P9" s="1" t="s">
        <v>60</v>
      </c>
      <c r="Q9" s="4" cm="1">
        <f t="array" ref="Q9:R13">LINEST(N2:N41, I2:I41, TRUE, TRUE)</f>
        <v>-77.899216059978315</v>
      </c>
      <c r="R9" s="4">
        <v>7.516908599729673</v>
      </c>
      <c r="S9" s="1" t="s">
        <v>60</v>
      </c>
      <c r="U9" s="7" t="s">
        <v>88</v>
      </c>
      <c r="X9" s="19" t="s">
        <v>90</v>
      </c>
      <c r="Y9" s="19"/>
      <c r="Z9" s="19"/>
      <c r="AA9" s="19"/>
      <c r="AB9" s="19"/>
      <c r="AC9" s="19"/>
    </row>
    <row r="10" spans="1:29" x14ac:dyDescent="0.3">
      <c r="A10" s="2" t="s">
        <v>15</v>
      </c>
      <c r="B10" s="3">
        <v>408</v>
      </c>
      <c r="C10" s="3">
        <v>40</v>
      </c>
      <c r="D10" s="3">
        <v>5</v>
      </c>
      <c r="E10" s="2">
        <v>5.4749999999999996</v>
      </c>
      <c r="F10" s="4">
        <v>8.8649738067511006</v>
      </c>
      <c r="G10" s="4">
        <f t="shared" si="0"/>
        <v>-3.3899738067511009</v>
      </c>
      <c r="H10" s="4">
        <f t="shared" si="1"/>
        <v>6.0073048827374089E-6</v>
      </c>
      <c r="I10" s="4">
        <f t="shared" si="2"/>
        <v>2.4509803921568627E-3</v>
      </c>
      <c r="J10" s="4">
        <f t="shared" si="3"/>
        <v>4.9507377148833721E-2</v>
      </c>
      <c r="K10" s="4">
        <f t="shared" si="4"/>
        <v>20.199009876724155</v>
      </c>
      <c r="L10" s="4">
        <f t="shared" si="5"/>
        <v>408</v>
      </c>
      <c r="M10" s="4">
        <f t="shared" si="6"/>
        <v>166464</v>
      </c>
      <c r="N10" s="4">
        <f t="shared" si="7"/>
        <v>3.3899738067511009</v>
      </c>
      <c r="P10" s="1" t="s">
        <v>61</v>
      </c>
      <c r="Q10" s="4">
        <v>43.923405382011062</v>
      </c>
      <c r="R10" s="4">
        <v>1.7089087837818377</v>
      </c>
      <c r="S10" s="1" t="s">
        <v>61</v>
      </c>
      <c r="U10" s="12">
        <f>1-(Q13/(Q13+R13))</f>
        <v>0.92355430919622239</v>
      </c>
    </row>
    <row r="11" spans="1:29" x14ac:dyDescent="0.3">
      <c r="A11" s="2" t="s">
        <v>16</v>
      </c>
      <c r="B11" s="3">
        <v>38.869999999999997</v>
      </c>
      <c r="C11" s="3">
        <v>2</v>
      </c>
      <c r="D11" s="3">
        <v>5.5</v>
      </c>
      <c r="E11" s="2">
        <v>0.81799999999999995</v>
      </c>
      <c r="F11" s="4">
        <v>1.670135350395402E-2</v>
      </c>
      <c r="G11" s="4">
        <f t="shared" si="0"/>
        <v>0.80129864649604587</v>
      </c>
      <c r="H11" s="4">
        <f t="shared" si="1"/>
        <v>6.6186729044570092E-4</v>
      </c>
      <c r="I11" s="4">
        <f t="shared" si="2"/>
        <v>2.5726781579624391E-2</v>
      </c>
      <c r="J11" s="4">
        <f t="shared" si="3"/>
        <v>0.16039570312082677</v>
      </c>
      <c r="K11" s="4">
        <f t="shared" si="4"/>
        <v>6.2345809803065348</v>
      </c>
      <c r="L11" s="4">
        <f t="shared" si="5"/>
        <v>38.869999999999997</v>
      </c>
      <c r="M11" s="4">
        <f t="shared" si="6"/>
        <v>1510.8768999999998</v>
      </c>
      <c r="N11" s="4">
        <f t="shared" si="7"/>
        <v>0.80129864649604587</v>
      </c>
      <c r="P11" s="1" t="s">
        <v>70</v>
      </c>
      <c r="Q11" s="4">
        <v>7.6445690803777638E-2</v>
      </c>
      <c r="R11" s="4">
        <v>9.4598600012640457</v>
      </c>
      <c r="S11" s="1" t="s">
        <v>71</v>
      </c>
    </row>
    <row r="12" spans="1:29" x14ac:dyDescent="0.3">
      <c r="A12" s="2" t="s">
        <v>17</v>
      </c>
      <c r="B12" s="3">
        <v>335</v>
      </c>
      <c r="C12" s="3">
        <v>15</v>
      </c>
      <c r="D12" s="3">
        <v>4.8</v>
      </c>
      <c r="E12" s="2">
        <v>4.4459999999999997</v>
      </c>
      <c r="F12" s="4">
        <v>7.4972425269062484</v>
      </c>
      <c r="G12" s="4">
        <f t="shared" si="0"/>
        <v>-3.0512425269062486</v>
      </c>
      <c r="H12" s="4">
        <f t="shared" si="1"/>
        <v>8.910670527957229E-6</v>
      </c>
      <c r="I12" s="4">
        <f t="shared" si="2"/>
        <v>2.9850746268656717E-3</v>
      </c>
      <c r="J12" s="4">
        <f t="shared" si="3"/>
        <v>5.463583647081531E-2</v>
      </c>
      <c r="K12" s="4">
        <f t="shared" si="4"/>
        <v>18.303005217723125</v>
      </c>
      <c r="L12" s="4">
        <f t="shared" si="5"/>
        <v>335</v>
      </c>
      <c r="M12" s="4">
        <f t="shared" si="6"/>
        <v>112225</v>
      </c>
      <c r="N12" s="4">
        <f t="shared" si="7"/>
        <v>3.0512425269062486</v>
      </c>
      <c r="P12" s="1" t="s">
        <v>69</v>
      </c>
      <c r="Q12" s="4">
        <v>3.1453875766891741</v>
      </c>
      <c r="R12" s="4">
        <v>38</v>
      </c>
      <c r="S12" s="1" t="s">
        <v>72</v>
      </c>
    </row>
    <row r="13" spans="1:29" x14ac:dyDescent="0.3">
      <c r="A13" s="2" t="s">
        <v>18</v>
      </c>
      <c r="B13" s="3">
        <v>3140</v>
      </c>
      <c r="C13" s="3">
        <v>1200</v>
      </c>
      <c r="D13" s="3">
        <v>5.6</v>
      </c>
      <c r="E13" s="2">
        <v>53.639000000000003</v>
      </c>
      <c r="F13" s="4">
        <v>55.540944934248763</v>
      </c>
      <c r="G13" s="4">
        <f t="shared" si="0"/>
        <v>-1.9019449342487604</v>
      </c>
      <c r="H13" s="4">
        <f t="shared" si="1"/>
        <v>1.014239928597509E-7</v>
      </c>
      <c r="I13" s="4">
        <f t="shared" si="2"/>
        <v>3.1847133757961782E-4</v>
      </c>
      <c r="J13" s="4">
        <f t="shared" si="3"/>
        <v>1.7845765256206243E-2</v>
      </c>
      <c r="K13" s="4">
        <f t="shared" si="4"/>
        <v>56.0357029044876</v>
      </c>
      <c r="L13" s="4">
        <f t="shared" si="5"/>
        <v>3140</v>
      </c>
      <c r="M13" s="4">
        <f t="shared" si="6"/>
        <v>9859600</v>
      </c>
      <c r="N13" s="4">
        <f t="shared" si="7"/>
        <v>1.9019449342487604</v>
      </c>
      <c r="P13" s="1" t="s">
        <v>68</v>
      </c>
      <c r="Q13" s="4">
        <v>281.47743549229654</v>
      </c>
      <c r="R13" s="4">
        <v>3400.5801472535845</v>
      </c>
      <c r="S13" s="1" t="s">
        <v>62</v>
      </c>
    </row>
    <row r="14" spans="1:29" x14ac:dyDescent="0.3">
      <c r="A14" s="2" t="s">
        <v>19</v>
      </c>
      <c r="B14" s="3">
        <v>4070</v>
      </c>
      <c r="C14" s="3">
        <v>1500</v>
      </c>
      <c r="D14" s="3">
        <v>6.3</v>
      </c>
      <c r="E14" s="2">
        <v>56.152999999999999</v>
      </c>
      <c r="F14" s="4">
        <v>73.425755323665243</v>
      </c>
      <c r="G14" s="4">
        <f t="shared" si="0"/>
        <v>-17.272755323665244</v>
      </c>
      <c r="H14" s="4">
        <f t="shared" si="1"/>
        <v>6.0368610737161105E-8</v>
      </c>
      <c r="I14" s="4">
        <f t="shared" si="2"/>
        <v>2.4570024570024569E-4</v>
      </c>
      <c r="J14" s="4">
        <f t="shared" si="3"/>
        <v>1.5674828410551921E-2</v>
      </c>
      <c r="K14" s="4">
        <f t="shared" si="4"/>
        <v>63.796551630946325</v>
      </c>
      <c r="L14" s="4">
        <f t="shared" si="5"/>
        <v>4070</v>
      </c>
      <c r="M14" s="4">
        <f t="shared" si="6"/>
        <v>16564900</v>
      </c>
      <c r="N14" s="4">
        <f t="shared" si="7"/>
        <v>17.272755323665244</v>
      </c>
    </row>
    <row r="15" spans="1:29" x14ac:dyDescent="0.3">
      <c r="A15" s="2" t="s">
        <v>20</v>
      </c>
      <c r="B15" s="3">
        <v>298</v>
      </c>
      <c r="C15" s="3">
        <v>6.5</v>
      </c>
      <c r="D15" s="3">
        <v>5.9</v>
      </c>
      <c r="E15" s="2">
        <v>8.7449999999999992</v>
      </c>
      <c r="F15" s="4">
        <v>6.6714384778458982</v>
      </c>
      <c r="G15" s="4">
        <f t="shared" si="0"/>
        <v>2.0735615221541011</v>
      </c>
      <c r="H15" s="4">
        <f t="shared" si="1"/>
        <v>1.1260754020089185E-5</v>
      </c>
      <c r="I15" s="4">
        <f t="shared" si="2"/>
        <v>3.3557046979865771E-3</v>
      </c>
      <c r="J15" s="4">
        <f t="shared" si="3"/>
        <v>5.7928444636349226E-2</v>
      </c>
      <c r="K15" s="4">
        <f t="shared" si="4"/>
        <v>17.262676501632068</v>
      </c>
      <c r="L15" s="4">
        <f t="shared" si="5"/>
        <v>298</v>
      </c>
      <c r="M15" s="4">
        <f t="shared" si="6"/>
        <v>88804</v>
      </c>
      <c r="N15" s="4">
        <f t="shared" si="7"/>
        <v>2.0735615221541011</v>
      </c>
      <c r="P15" s="1"/>
      <c r="Q15" s="1" t="s">
        <v>63</v>
      </c>
      <c r="R15" s="1" t="s">
        <v>64</v>
      </c>
      <c r="S15" s="1"/>
    </row>
    <row r="16" spans="1:29" x14ac:dyDescent="0.3">
      <c r="A16" s="2" t="s">
        <v>21</v>
      </c>
      <c r="B16" s="3">
        <v>195</v>
      </c>
      <c r="C16" s="3">
        <v>5.5</v>
      </c>
      <c r="D16" s="3">
        <v>14.5</v>
      </c>
      <c r="E16" s="2">
        <v>3.2570000000000001</v>
      </c>
      <c r="F16" s="4">
        <v>3.6885757678555375</v>
      </c>
      <c r="G16" s="4">
        <f t="shared" si="0"/>
        <v>-0.43157576785553742</v>
      </c>
      <c r="H16" s="4">
        <f t="shared" si="1"/>
        <v>2.6298487836949376E-5</v>
      </c>
      <c r="I16" s="4">
        <f t="shared" si="2"/>
        <v>5.1282051282051282E-3</v>
      </c>
      <c r="J16" s="4">
        <f t="shared" si="3"/>
        <v>7.1611487403943297E-2</v>
      </c>
      <c r="K16" s="4">
        <f t="shared" si="4"/>
        <v>13.964240043768941</v>
      </c>
      <c r="L16" s="4">
        <f t="shared" si="5"/>
        <v>195</v>
      </c>
      <c r="M16" s="4">
        <f t="shared" si="6"/>
        <v>38025</v>
      </c>
      <c r="N16" s="4">
        <f t="shared" si="7"/>
        <v>0.43157576785553742</v>
      </c>
      <c r="P16" s="1" t="s">
        <v>60</v>
      </c>
      <c r="Q16" s="4" cm="1">
        <f t="array" ref="Q16:R20">LINEST(N2:N41, J2:J41, TRUE, TRUE)</f>
        <v>-41.116313792501614</v>
      </c>
      <c r="R16" s="4">
        <v>10.225795188938669</v>
      </c>
      <c r="S16" s="1" t="s">
        <v>60</v>
      </c>
      <c r="U16" s="7" t="s">
        <v>88</v>
      </c>
    </row>
    <row r="17" spans="1:21" x14ac:dyDescent="0.3">
      <c r="A17" s="2" t="s">
        <v>22</v>
      </c>
      <c r="B17" s="3">
        <v>600</v>
      </c>
      <c r="C17" s="3">
        <v>200</v>
      </c>
      <c r="D17" s="3">
        <v>6</v>
      </c>
      <c r="E17" s="2">
        <v>1.1639999999999999</v>
      </c>
      <c r="F17" s="4">
        <v>10.444265879996689</v>
      </c>
      <c r="G17" s="4">
        <f t="shared" si="0"/>
        <v>-9.2802658799966888</v>
      </c>
      <c r="H17" s="4">
        <f t="shared" si="1"/>
        <v>2.7777777777777779E-6</v>
      </c>
      <c r="I17" s="4">
        <f t="shared" si="2"/>
        <v>1.6666666666666668E-3</v>
      </c>
      <c r="J17" s="4">
        <f t="shared" si="3"/>
        <v>4.0824829046386304E-2</v>
      </c>
      <c r="K17" s="4">
        <f t="shared" si="4"/>
        <v>24.494897427831781</v>
      </c>
      <c r="L17" s="4">
        <f t="shared" si="5"/>
        <v>600</v>
      </c>
      <c r="M17" s="4">
        <f t="shared" si="6"/>
        <v>360000</v>
      </c>
      <c r="N17" s="4">
        <f t="shared" si="7"/>
        <v>9.2802658799966888</v>
      </c>
      <c r="P17" s="1" t="s">
        <v>61</v>
      </c>
      <c r="Q17" s="4">
        <v>15.499383083642403</v>
      </c>
      <c r="R17" s="4">
        <v>2.1261539407015499</v>
      </c>
      <c r="S17" s="1" t="s">
        <v>61</v>
      </c>
      <c r="U17" s="12">
        <f>1-(Q20/(Q20+R20))</f>
        <v>0.84374706086698148</v>
      </c>
    </row>
    <row r="18" spans="1:21" x14ac:dyDescent="0.3">
      <c r="A18" s="2" t="s">
        <v>23</v>
      </c>
      <c r="B18" s="3">
        <v>2010</v>
      </c>
      <c r="C18" s="3">
        <v>100</v>
      </c>
      <c r="D18" s="3">
        <v>6.7</v>
      </c>
      <c r="E18" s="2">
        <v>34.692</v>
      </c>
      <c r="F18" s="4">
        <v>49.351264586739504</v>
      </c>
      <c r="G18" s="4">
        <f t="shared" si="0"/>
        <v>-14.659264586739503</v>
      </c>
      <c r="H18" s="4">
        <f t="shared" si="1"/>
        <v>2.4751862577658969E-7</v>
      </c>
      <c r="I18" s="4">
        <f t="shared" si="2"/>
        <v>4.9751243781094524E-4</v>
      </c>
      <c r="J18" s="4">
        <f t="shared" si="3"/>
        <v>2.2304986837273527E-2</v>
      </c>
      <c r="K18" s="4">
        <f t="shared" si="4"/>
        <v>44.83302354291979</v>
      </c>
      <c r="L18" s="4">
        <f t="shared" si="5"/>
        <v>2010</v>
      </c>
      <c r="M18" s="4">
        <f t="shared" si="6"/>
        <v>4040100</v>
      </c>
      <c r="N18" s="4">
        <f t="shared" si="7"/>
        <v>14.659264586739503</v>
      </c>
      <c r="P18" s="1" t="s">
        <v>70</v>
      </c>
      <c r="Q18" s="4">
        <v>0.15625293913301849</v>
      </c>
      <c r="R18" s="4">
        <v>9.0418984723237763</v>
      </c>
      <c r="S18" s="1" t="s">
        <v>71</v>
      </c>
    </row>
    <row r="19" spans="1:21" x14ac:dyDescent="0.3">
      <c r="A19" s="2" t="s">
        <v>24</v>
      </c>
      <c r="B19" s="3">
        <v>9.77</v>
      </c>
      <c r="C19" s="3">
        <v>0.5</v>
      </c>
      <c r="D19" s="3">
        <v>2.9</v>
      </c>
      <c r="E19" s="2">
        <v>0.108</v>
      </c>
      <c r="F19" s="4">
        <v>-0.61587353843039383</v>
      </c>
      <c r="G19" s="4">
        <f t="shared" si="0"/>
        <v>0.72387353843039381</v>
      </c>
      <c r="H19" s="4">
        <f t="shared" si="1"/>
        <v>1.0476371068872713E-2</v>
      </c>
      <c r="I19" s="4">
        <f t="shared" si="2"/>
        <v>0.10235414534288639</v>
      </c>
      <c r="J19" s="4">
        <f t="shared" si="3"/>
        <v>0.31992834407549198</v>
      </c>
      <c r="K19" s="4">
        <f t="shared" si="4"/>
        <v>3.1256999216175565</v>
      </c>
      <c r="L19" s="4">
        <f t="shared" si="5"/>
        <v>9.77</v>
      </c>
      <c r="M19" s="4">
        <f t="shared" si="6"/>
        <v>95.452899999999985</v>
      </c>
      <c r="N19" s="4">
        <f t="shared" si="7"/>
        <v>0.72387353843039381</v>
      </c>
      <c r="P19" s="1" t="s">
        <v>69</v>
      </c>
      <c r="Q19" s="4">
        <v>7.0371939203599538</v>
      </c>
      <c r="R19" s="4">
        <v>38</v>
      </c>
      <c r="S19" s="1" t="s">
        <v>72</v>
      </c>
    </row>
    <row r="20" spans="1:21" x14ac:dyDescent="0.3">
      <c r="A20" s="2" t="s">
        <v>25</v>
      </c>
      <c r="B20" s="3">
        <v>39.619999999999997</v>
      </c>
      <c r="C20" s="3">
        <v>2.5</v>
      </c>
      <c r="D20" s="3">
        <v>6</v>
      </c>
      <c r="E20" s="2">
        <v>0.85599999999999998</v>
      </c>
      <c r="F20" s="4">
        <v>7.3447913882252469E-3</v>
      </c>
      <c r="G20" s="4">
        <f t="shared" si="0"/>
        <v>0.84865520861177468</v>
      </c>
      <c r="H20" s="4">
        <f t="shared" si="1"/>
        <v>6.3704638793423958E-4</v>
      </c>
      <c r="I20" s="4">
        <f t="shared" si="2"/>
        <v>2.523977788995457E-2</v>
      </c>
      <c r="J20" s="4">
        <f t="shared" si="3"/>
        <v>0.15887031783802338</v>
      </c>
      <c r="K20" s="4">
        <f t="shared" si="4"/>
        <v>6.2944419927424855</v>
      </c>
      <c r="L20" s="4">
        <f t="shared" si="5"/>
        <v>39.619999999999997</v>
      </c>
      <c r="M20" s="4">
        <f t="shared" si="6"/>
        <v>1569.7443999999998</v>
      </c>
      <c r="N20" s="4">
        <f t="shared" si="7"/>
        <v>0.84865520861177468</v>
      </c>
      <c r="P20" s="1" t="s">
        <v>68</v>
      </c>
      <c r="Q20" s="4">
        <v>575.33231936106131</v>
      </c>
      <c r="R20" s="4">
        <v>3106.7252633848198</v>
      </c>
      <c r="S20" s="1" t="s">
        <v>62</v>
      </c>
    </row>
    <row r="21" spans="1:21" x14ac:dyDescent="0.3">
      <c r="A21" s="2" t="s">
        <v>26</v>
      </c>
      <c r="B21" s="3">
        <v>66.150000000000006</v>
      </c>
      <c r="C21" s="3">
        <v>4.5</v>
      </c>
      <c r="D21" s="3">
        <v>6.5</v>
      </c>
      <c r="E21" s="2">
        <v>1.734</v>
      </c>
      <c r="F21" s="4">
        <v>0.6391662608970563</v>
      </c>
      <c r="G21" s="4">
        <f t="shared" si="0"/>
        <v>1.0948337391029437</v>
      </c>
      <c r="H21" s="4">
        <f t="shared" si="1"/>
        <v>2.2852846521996716E-4</v>
      </c>
      <c r="I21" s="4">
        <f t="shared" si="2"/>
        <v>1.511715797430083E-2</v>
      </c>
      <c r="J21" s="4">
        <f t="shared" si="3"/>
        <v>0.12295185226055291</v>
      </c>
      <c r="K21" s="4">
        <f t="shared" si="4"/>
        <v>8.1332650270355753</v>
      </c>
      <c r="L21" s="4">
        <f t="shared" si="5"/>
        <v>66.150000000000006</v>
      </c>
      <c r="M21" s="4">
        <f t="shared" si="6"/>
        <v>4375.8225000000011</v>
      </c>
      <c r="N21" s="4">
        <f t="shared" si="7"/>
        <v>1.0948337391029437</v>
      </c>
    </row>
    <row r="22" spans="1:21" x14ac:dyDescent="0.3">
      <c r="A22" s="2" t="s">
        <v>27</v>
      </c>
      <c r="B22" s="3">
        <v>82.5</v>
      </c>
      <c r="C22" s="3">
        <v>80</v>
      </c>
      <c r="D22" s="3">
        <v>5.4</v>
      </c>
      <c r="E22" s="2">
        <v>0.51</v>
      </c>
      <c r="F22" s="4">
        <v>-0.49639592647182873</v>
      </c>
      <c r="G22" s="4">
        <f t="shared" si="0"/>
        <v>1.0063959264718287</v>
      </c>
      <c r="H22" s="4">
        <f t="shared" si="1"/>
        <v>1.4692378328741966E-4</v>
      </c>
      <c r="I22" s="4">
        <f t="shared" si="2"/>
        <v>1.2121212121212121E-2</v>
      </c>
      <c r="J22" s="4">
        <f t="shared" si="3"/>
        <v>0.11009637651263607</v>
      </c>
      <c r="K22" s="4">
        <f t="shared" si="4"/>
        <v>9.0829510622924747</v>
      </c>
      <c r="L22" s="4">
        <f t="shared" si="5"/>
        <v>82.5</v>
      </c>
      <c r="M22" s="4">
        <f t="shared" si="6"/>
        <v>6806.25</v>
      </c>
      <c r="N22" s="4">
        <f t="shared" si="7"/>
        <v>1.0063959264718287</v>
      </c>
      <c r="P22" s="1"/>
      <c r="Q22" s="1" t="s">
        <v>63</v>
      </c>
      <c r="R22" s="1" t="s">
        <v>64</v>
      </c>
      <c r="S22" s="1"/>
    </row>
    <row r="23" spans="1:21" x14ac:dyDescent="0.3">
      <c r="A23" s="2" t="s">
        <v>28</v>
      </c>
      <c r="B23" s="3">
        <v>15.43</v>
      </c>
      <c r="C23" s="3">
        <v>1</v>
      </c>
      <c r="D23" s="3">
        <v>3.5</v>
      </c>
      <c r="E23" s="2">
        <v>0.22</v>
      </c>
      <c r="F23" s="4">
        <v>-0.50071272073187167</v>
      </c>
      <c r="G23" s="4">
        <f t="shared" si="0"/>
        <v>0.72071272073187165</v>
      </c>
      <c r="H23" s="4">
        <f t="shared" si="1"/>
        <v>4.200182371918589E-3</v>
      </c>
      <c r="I23" s="4">
        <f t="shared" si="2"/>
        <v>6.4808813998703821E-2</v>
      </c>
      <c r="J23" s="4">
        <f t="shared" si="3"/>
        <v>0.25457575296697804</v>
      </c>
      <c r="K23" s="4">
        <f t="shared" si="4"/>
        <v>3.9281038682804712</v>
      </c>
      <c r="L23" s="4">
        <f t="shared" si="5"/>
        <v>15.43</v>
      </c>
      <c r="M23" s="4">
        <f t="shared" si="6"/>
        <v>238.0849</v>
      </c>
      <c r="N23" s="4">
        <f t="shared" si="7"/>
        <v>0.72071272073187165</v>
      </c>
      <c r="P23" s="1" t="s">
        <v>60</v>
      </c>
      <c r="Q23" s="4" cm="1">
        <f t="array" ref="Q23:R27">LINEST(N2:N41, K2:K41, TRUE, TRUE)</f>
        <v>0.34609551011570849</v>
      </c>
      <c r="R23" s="4">
        <v>-0.83102955392355771</v>
      </c>
      <c r="S23" s="1" t="s">
        <v>60</v>
      </c>
      <c r="U23" s="7" t="s">
        <v>88</v>
      </c>
    </row>
    <row r="24" spans="1:21" x14ac:dyDescent="0.3">
      <c r="A24" s="2" t="s">
        <v>29</v>
      </c>
      <c r="B24" s="3">
        <v>17.8</v>
      </c>
      <c r="C24" s="3">
        <v>1.5</v>
      </c>
      <c r="D24" s="3">
        <v>5.2</v>
      </c>
      <c r="E24" s="2">
        <v>7.8299999999999995E-2</v>
      </c>
      <c r="F24" s="4">
        <v>-0.51175064265355696</v>
      </c>
      <c r="G24" s="4">
        <f t="shared" si="0"/>
        <v>0.590050642653557</v>
      </c>
      <c r="H24" s="4">
        <f t="shared" si="1"/>
        <v>3.1561671506122962E-3</v>
      </c>
      <c r="I24" s="4">
        <f t="shared" si="2"/>
        <v>5.6179775280898875E-2</v>
      </c>
      <c r="J24" s="4">
        <f t="shared" si="3"/>
        <v>0.23702273156998863</v>
      </c>
      <c r="K24" s="4">
        <f t="shared" si="4"/>
        <v>4.2190046219457971</v>
      </c>
      <c r="L24" s="4">
        <f t="shared" si="5"/>
        <v>17.8</v>
      </c>
      <c r="M24" s="4">
        <f t="shared" si="6"/>
        <v>316.84000000000003</v>
      </c>
      <c r="N24" s="4">
        <f t="shared" si="7"/>
        <v>0.590050642653557</v>
      </c>
      <c r="P24" s="1" t="s">
        <v>61</v>
      </c>
      <c r="Q24" s="4">
        <v>8.1340605018864018E-2</v>
      </c>
      <c r="R24" s="4">
        <v>2.0632181152638793</v>
      </c>
      <c r="S24" s="1" t="s">
        <v>61</v>
      </c>
      <c r="U24" s="12">
        <f>1-(Q27/(Q27+R27))</f>
        <v>0.67731225572713183</v>
      </c>
    </row>
    <row r="25" spans="1:21" x14ac:dyDescent="0.3">
      <c r="A25" s="2" t="s">
        <v>30</v>
      </c>
      <c r="B25" s="3">
        <v>12.78</v>
      </c>
      <c r="C25" s="3">
        <v>1.2</v>
      </c>
      <c r="D25" s="3">
        <v>12.7</v>
      </c>
      <c r="E25" s="2">
        <v>4.7699999999999999E-2</v>
      </c>
      <c r="F25" s="4">
        <v>-0.91127039151222999</v>
      </c>
      <c r="G25" s="4">
        <f t="shared" si="0"/>
        <v>0.95897039151222996</v>
      </c>
      <c r="H25" s="4">
        <f t="shared" si="1"/>
        <v>6.122633908126205E-3</v>
      </c>
      <c r="I25" s="4">
        <f t="shared" si="2"/>
        <v>7.82472613458529E-2</v>
      </c>
      <c r="J25" s="4">
        <f t="shared" si="3"/>
        <v>0.27972711943222967</v>
      </c>
      <c r="K25" s="4">
        <f t="shared" si="4"/>
        <v>3.5749125863438955</v>
      </c>
      <c r="L25" s="4">
        <f t="shared" si="5"/>
        <v>12.78</v>
      </c>
      <c r="M25" s="4">
        <f t="shared" si="6"/>
        <v>163.32839999999999</v>
      </c>
      <c r="N25" s="4">
        <f t="shared" si="7"/>
        <v>0.95897039151222996</v>
      </c>
      <c r="P25" s="1" t="s">
        <v>70</v>
      </c>
      <c r="Q25" s="4">
        <v>0.32268774427286823</v>
      </c>
      <c r="R25" s="4">
        <v>8.1011739355394177</v>
      </c>
      <c r="S25" s="1" t="s">
        <v>71</v>
      </c>
    </row>
    <row r="26" spans="1:21" x14ac:dyDescent="0.3">
      <c r="A26" s="2" t="s">
        <v>31</v>
      </c>
      <c r="B26" s="3">
        <v>5.7</v>
      </c>
      <c r="C26" s="3">
        <v>1</v>
      </c>
      <c r="D26" s="3">
        <v>7.2</v>
      </c>
      <c r="E26" s="2">
        <v>9.8000000000000004E-2</v>
      </c>
      <c r="F26" s="4">
        <v>-0.89031190537477245</v>
      </c>
      <c r="G26" s="4">
        <f t="shared" si="0"/>
        <v>0.98831190537477243</v>
      </c>
      <c r="H26" s="4">
        <f t="shared" si="1"/>
        <v>3.077870113881194E-2</v>
      </c>
      <c r="I26" s="4">
        <f t="shared" si="2"/>
        <v>0.17543859649122806</v>
      </c>
      <c r="J26" s="4">
        <f t="shared" si="3"/>
        <v>0.4188539082916955</v>
      </c>
      <c r="K26" s="4">
        <f t="shared" si="4"/>
        <v>2.3874672772626644</v>
      </c>
      <c r="L26" s="4">
        <f t="shared" si="5"/>
        <v>5.7</v>
      </c>
      <c r="M26" s="4">
        <f t="shared" si="6"/>
        <v>32.49</v>
      </c>
      <c r="N26" s="4">
        <f t="shared" si="7"/>
        <v>0.98831190537477243</v>
      </c>
      <c r="P26" s="1" t="s">
        <v>69</v>
      </c>
      <c r="Q26" s="4">
        <v>18.1041080811463</v>
      </c>
      <c r="R26" s="4">
        <v>38</v>
      </c>
      <c r="S26" s="1" t="s">
        <v>72</v>
      </c>
    </row>
    <row r="27" spans="1:21" x14ac:dyDescent="0.3">
      <c r="A27" s="2" t="s">
        <v>32</v>
      </c>
      <c r="B27" s="3">
        <v>1060</v>
      </c>
      <c r="C27" s="3">
        <v>900</v>
      </c>
      <c r="D27" s="3">
        <v>4.8</v>
      </c>
      <c r="E27" s="2">
        <v>13.632</v>
      </c>
      <c r="F27" s="4">
        <v>7.6375755294472034</v>
      </c>
      <c r="G27" s="4">
        <f t="shared" si="0"/>
        <v>5.9944244705527963</v>
      </c>
      <c r="H27" s="4">
        <f t="shared" si="1"/>
        <v>8.8999644001423995E-7</v>
      </c>
      <c r="I27" s="4">
        <f t="shared" si="2"/>
        <v>9.4339622641509435E-4</v>
      </c>
      <c r="J27" s="4">
        <f t="shared" si="3"/>
        <v>3.0714755841697559E-2</v>
      </c>
      <c r="K27" s="4">
        <f t="shared" si="4"/>
        <v>32.557641192199412</v>
      </c>
      <c r="L27" s="4">
        <f t="shared" si="5"/>
        <v>1060</v>
      </c>
      <c r="M27" s="4">
        <f t="shared" si="6"/>
        <v>1123600</v>
      </c>
      <c r="N27" s="4">
        <f t="shared" si="7"/>
        <v>5.9944244705527963</v>
      </c>
      <c r="P27" s="1" t="s">
        <v>68</v>
      </c>
      <c r="Q27" s="4">
        <v>1188.1548556590783</v>
      </c>
      <c r="R27" s="4">
        <v>2493.9027270868028</v>
      </c>
      <c r="S27" s="1" t="s">
        <v>62</v>
      </c>
    </row>
    <row r="28" spans="1:21" x14ac:dyDescent="0.3">
      <c r="A28" s="2" t="s">
        <v>33</v>
      </c>
      <c r="B28" s="3">
        <v>513</v>
      </c>
      <c r="C28" s="3">
        <v>20</v>
      </c>
      <c r="D28" s="3">
        <v>4.3</v>
      </c>
      <c r="E28" s="2">
        <v>8.6980000000000004</v>
      </c>
      <c r="F28" s="4">
        <v>12.056343235660325</v>
      </c>
      <c r="G28" s="4">
        <f t="shared" si="0"/>
        <v>-3.3583432356603247</v>
      </c>
      <c r="H28" s="4">
        <f t="shared" si="1"/>
        <v>3.7998396467669062E-6</v>
      </c>
      <c r="I28" s="4">
        <f t="shared" si="2"/>
        <v>1.9493177387914229E-3</v>
      </c>
      <c r="J28" s="4">
        <f t="shared" si="3"/>
        <v>4.4151078568834795E-2</v>
      </c>
      <c r="K28" s="4">
        <f t="shared" si="4"/>
        <v>22.649503305812249</v>
      </c>
      <c r="L28" s="4">
        <f t="shared" si="5"/>
        <v>513</v>
      </c>
      <c r="M28" s="4">
        <f t="shared" si="6"/>
        <v>263169</v>
      </c>
      <c r="N28" s="4">
        <f t="shared" si="7"/>
        <v>3.3583432356603247</v>
      </c>
    </row>
    <row r="29" spans="1:21" x14ac:dyDescent="0.3">
      <c r="A29" s="2" t="s">
        <v>34</v>
      </c>
      <c r="B29" s="3">
        <v>700</v>
      </c>
      <c r="C29" s="3">
        <v>13</v>
      </c>
      <c r="D29" s="3">
        <v>7.2</v>
      </c>
      <c r="E29" s="2">
        <v>15.340999999999999</v>
      </c>
      <c r="F29" s="4">
        <v>16.980543991122833</v>
      </c>
      <c r="G29" s="4">
        <f t="shared" si="0"/>
        <v>-1.6395439911228333</v>
      </c>
      <c r="H29" s="4">
        <f t="shared" si="1"/>
        <v>2.0408163265306121E-6</v>
      </c>
      <c r="I29" s="4">
        <f t="shared" si="2"/>
        <v>1.4285714285714286E-3</v>
      </c>
      <c r="J29" s="4">
        <f t="shared" si="3"/>
        <v>3.7796447300922721E-2</v>
      </c>
      <c r="K29" s="4">
        <f t="shared" si="4"/>
        <v>26.457513110645905</v>
      </c>
      <c r="L29" s="4">
        <f t="shared" si="5"/>
        <v>700</v>
      </c>
      <c r="M29" s="4">
        <f t="shared" si="6"/>
        <v>490000</v>
      </c>
      <c r="N29" s="4">
        <f t="shared" si="7"/>
        <v>1.6395439911228333</v>
      </c>
      <c r="P29" s="1"/>
      <c r="Q29" s="1" t="s">
        <v>63</v>
      </c>
      <c r="R29" s="1" t="s">
        <v>64</v>
      </c>
      <c r="S29" s="1"/>
    </row>
    <row r="30" spans="1:21" x14ac:dyDescent="0.3">
      <c r="A30" s="2" t="s">
        <v>35</v>
      </c>
      <c r="B30" s="3">
        <v>305</v>
      </c>
      <c r="C30" s="3">
        <v>10.5</v>
      </c>
      <c r="D30" s="3">
        <v>4.7</v>
      </c>
      <c r="E30" s="2">
        <v>3.5670000000000002</v>
      </c>
      <c r="F30" s="4">
        <v>6.8132442493107535</v>
      </c>
      <c r="G30" s="4">
        <f t="shared" si="0"/>
        <v>-3.2462442493107533</v>
      </c>
      <c r="H30" s="4">
        <f t="shared" si="1"/>
        <v>1.0749798441279227E-5</v>
      </c>
      <c r="I30" s="4">
        <f t="shared" si="2"/>
        <v>3.2786885245901639E-3</v>
      </c>
      <c r="J30" s="4">
        <f t="shared" si="3"/>
        <v>5.7259833431386825E-2</v>
      </c>
      <c r="K30" s="4">
        <f t="shared" si="4"/>
        <v>17.464249196572979</v>
      </c>
      <c r="L30" s="4">
        <f t="shared" si="5"/>
        <v>305</v>
      </c>
      <c r="M30" s="4">
        <f t="shared" si="6"/>
        <v>93025</v>
      </c>
      <c r="N30" s="4">
        <f t="shared" si="7"/>
        <v>3.2462442493107533</v>
      </c>
      <c r="P30" s="1" t="s">
        <v>60</v>
      </c>
      <c r="Q30" s="4" cm="1">
        <f t="array" ref="Q30:R34">LINEST(N2:N41, L2:L41, TRUE, TRUE)</f>
        <v>5.297923428329558E-3</v>
      </c>
      <c r="R30" s="4">
        <v>2.642404392355707</v>
      </c>
      <c r="S30" s="1" t="s">
        <v>60</v>
      </c>
      <c r="U30" s="7" t="s">
        <v>88</v>
      </c>
    </row>
    <row r="31" spans="1:21" x14ac:dyDescent="0.3">
      <c r="A31" s="2" t="s">
        <v>36</v>
      </c>
      <c r="B31" s="3">
        <v>300.69</v>
      </c>
      <c r="C31" s="3">
        <v>7</v>
      </c>
      <c r="D31" s="3">
        <v>6.2</v>
      </c>
      <c r="E31" s="2">
        <v>5.1879999999999997</v>
      </c>
      <c r="F31" s="4">
        <v>6.7200570240022799</v>
      </c>
      <c r="G31" s="4">
        <f t="shared" si="0"/>
        <v>-1.5320570240022802</v>
      </c>
      <c r="H31" s="4">
        <f t="shared" si="1"/>
        <v>1.106017579412817E-5</v>
      </c>
      <c r="I31" s="4">
        <f t="shared" si="2"/>
        <v>3.3256842595363995E-3</v>
      </c>
      <c r="J31" s="4">
        <f t="shared" si="3"/>
        <v>5.7668745950786901E-2</v>
      </c>
      <c r="K31" s="4">
        <f t="shared" si="4"/>
        <v>17.340415219942109</v>
      </c>
      <c r="L31" s="4">
        <f t="shared" si="5"/>
        <v>300.69</v>
      </c>
      <c r="M31" s="4">
        <f t="shared" si="6"/>
        <v>90414.4761</v>
      </c>
      <c r="N31" s="4">
        <f t="shared" si="7"/>
        <v>1.5320570240022802</v>
      </c>
      <c r="P31" s="1" t="s">
        <v>61</v>
      </c>
      <c r="Q31" s="4">
        <v>1.3910929569121344E-3</v>
      </c>
      <c r="R31" s="4">
        <v>1.5982087968840655</v>
      </c>
      <c r="S31" s="1" t="s">
        <v>61</v>
      </c>
      <c r="U31" s="12">
        <f>1-(Q34/(Q34+R34))</f>
        <v>0.72374919711118069</v>
      </c>
    </row>
    <row r="32" spans="1:21" x14ac:dyDescent="0.3">
      <c r="A32" s="2" t="s">
        <v>37</v>
      </c>
      <c r="B32" s="3">
        <v>2240</v>
      </c>
      <c r="C32" s="3">
        <v>10</v>
      </c>
      <c r="D32" s="3">
        <v>5.5</v>
      </c>
      <c r="E32" s="2">
        <v>102.367</v>
      </c>
      <c r="F32" s="4">
        <v>57.310196810280104</v>
      </c>
      <c r="G32" s="4">
        <f t="shared" si="0"/>
        <v>45.056803189719901</v>
      </c>
      <c r="H32" s="4">
        <f t="shared" si="1"/>
        <v>1.9929846938775511E-7</v>
      </c>
      <c r="I32" s="4">
        <f t="shared" si="2"/>
        <v>4.4642857142857141E-4</v>
      </c>
      <c r="J32" s="4">
        <f t="shared" si="3"/>
        <v>2.1128856368212913E-2</v>
      </c>
      <c r="K32" s="4">
        <f t="shared" si="4"/>
        <v>47.328638264796929</v>
      </c>
      <c r="L32" s="4">
        <f t="shared" si="5"/>
        <v>2240</v>
      </c>
      <c r="M32" s="4">
        <f t="shared" si="6"/>
        <v>5017600</v>
      </c>
      <c r="N32" s="4">
        <f t="shared" si="7"/>
        <v>45.056803189719901</v>
      </c>
      <c r="P32" s="1" t="s">
        <v>70</v>
      </c>
      <c r="Q32" s="4">
        <v>0.27625080288881937</v>
      </c>
      <c r="R32" s="4">
        <v>8.3742811462575624</v>
      </c>
      <c r="S32" s="1" t="s">
        <v>71</v>
      </c>
    </row>
    <row r="33" spans="1:27" x14ac:dyDescent="0.3">
      <c r="A33" s="2" t="s">
        <v>38</v>
      </c>
      <c r="B33" s="3">
        <v>63.56</v>
      </c>
      <c r="C33" s="3">
        <v>3.5</v>
      </c>
      <c r="D33" s="3">
        <v>8.4</v>
      </c>
      <c r="E33" s="2">
        <v>1.724</v>
      </c>
      <c r="F33" s="4">
        <v>0.52315416110403623</v>
      </c>
      <c r="G33" s="4">
        <f t="shared" si="0"/>
        <v>1.2008458388959637</v>
      </c>
      <c r="H33" s="4">
        <f t="shared" si="1"/>
        <v>2.4753249705634353E-4</v>
      </c>
      <c r="I33" s="4">
        <f t="shared" si="2"/>
        <v>1.5733165512901194E-2</v>
      </c>
      <c r="J33" s="4">
        <f t="shared" si="3"/>
        <v>0.12543191584641125</v>
      </c>
      <c r="K33" s="4">
        <f t="shared" si="4"/>
        <v>7.9724525711978993</v>
      </c>
      <c r="L33" s="4">
        <f t="shared" si="5"/>
        <v>63.56</v>
      </c>
      <c r="M33" s="4">
        <f t="shared" si="6"/>
        <v>4039.8736000000004</v>
      </c>
      <c r="N33" s="4">
        <f t="shared" si="7"/>
        <v>1.2008458388959637</v>
      </c>
      <c r="P33" s="1" t="s">
        <v>69</v>
      </c>
      <c r="Q33" s="4">
        <v>14.504376034786166</v>
      </c>
      <c r="R33" s="4">
        <v>38</v>
      </c>
      <c r="S33" s="1" t="s">
        <v>72</v>
      </c>
    </row>
    <row r="34" spans="1:27" x14ac:dyDescent="0.3">
      <c r="A34" s="2" t="s">
        <v>39</v>
      </c>
      <c r="B34" s="3">
        <v>133.6</v>
      </c>
      <c r="C34" s="3">
        <v>7.5</v>
      </c>
      <c r="D34" s="3">
        <v>7</v>
      </c>
      <c r="E34" s="2">
        <v>2.0859999999999999</v>
      </c>
      <c r="F34" s="4">
        <v>2.3180288272974203</v>
      </c>
      <c r="G34" s="4">
        <f t="shared" si="0"/>
        <v>-0.23202882729742047</v>
      </c>
      <c r="H34" s="4">
        <f t="shared" si="1"/>
        <v>5.6025673204489231E-5</v>
      </c>
      <c r="I34" s="4">
        <f t="shared" si="2"/>
        <v>7.4850299401197605E-3</v>
      </c>
      <c r="J34" s="4">
        <f t="shared" si="3"/>
        <v>8.651606752574785E-2</v>
      </c>
      <c r="K34" s="4">
        <f t="shared" si="4"/>
        <v>11.558546621439911</v>
      </c>
      <c r="L34" s="4">
        <f t="shared" si="5"/>
        <v>133.6</v>
      </c>
      <c r="M34" s="4">
        <f t="shared" si="6"/>
        <v>17848.96</v>
      </c>
      <c r="N34" s="4">
        <f t="shared" si="7"/>
        <v>0.23202882729742047</v>
      </c>
      <c r="P34" s="1" t="s">
        <v>68</v>
      </c>
      <c r="Q34" s="4">
        <v>1017.1713635164151</v>
      </c>
      <c r="R34" s="4">
        <v>2664.886219229466</v>
      </c>
      <c r="S34" s="1" t="s">
        <v>62</v>
      </c>
    </row>
    <row r="35" spans="1:27" x14ac:dyDescent="0.3">
      <c r="A35" s="2" t="s">
        <v>40</v>
      </c>
      <c r="B35" s="3">
        <v>64.5</v>
      </c>
      <c r="C35" s="3">
        <v>4.8</v>
      </c>
      <c r="D35" s="3">
        <v>6.2</v>
      </c>
      <c r="E35" s="2">
        <v>0.77500000000000002</v>
      </c>
      <c r="F35" s="4">
        <v>0.60071590067415237</v>
      </c>
      <c r="G35" s="4">
        <f t="shared" si="0"/>
        <v>0.17428409932584765</v>
      </c>
      <c r="H35" s="4">
        <f t="shared" si="1"/>
        <v>2.4037017006189532E-4</v>
      </c>
      <c r="I35" s="4">
        <f t="shared" si="2"/>
        <v>1.5503875968992248E-2</v>
      </c>
      <c r="J35" s="4">
        <f t="shared" si="3"/>
        <v>0.12451456127293807</v>
      </c>
      <c r="K35" s="4">
        <f t="shared" si="4"/>
        <v>8.031189202104505</v>
      </c>
      <c r="L35" s="4">
        <f t="shared" si="5"/>
        <v>64.5</v>
      </c>
      <c r="M35" s="4">
        <f t="shared" si="6"/>
        <v>4160.25</v>
      </c>
      <c r="N35" s="4">
        <f t="shared" si="7"/>
        <v>0.17428409932584765</v>
      </c>
    </row>
    <row r="36" spans="1:27" x14ac:dyDescent="0.3">
      <c r="A36" s="2" t="s">
        <v>41</v>
      </c>
      <c r="B36" s="3">
        <v>1480</v>
      </c>
      <c r="C36" s="3">
        <v>70</v>
      </c>
      <c r="D36" s="3">
        <v>3.4</v>
      </c>
      <c r="E36" s="2">
        <v>20.306999999999999</v>
      </c>
      <c r="F36" s="4">
        <v>36.272700726344659</v>
      </c>
      <c r="G36" s="4">
        <f t="shared" si="0"/>
        <v>-15.965700726344661</v>
      </c>
      <c r="H36" s="4">
        <f t="shared" si="1"/>
        <v>4.5653761869978085E-7</v>
      </c>
      <c r="I36" s="4">
        <f t="shared" si="2"/>
        <v>6.7567567567567571E-4</v>
      </c>
      <c r="J36" s="4">
        <f t="shared" si="3"/>
        <v>2.599376224550182E-2</v>
      </c>
      <c r="K36" s="4">
        <f t="shared" si="4"/>
        <v>38.470768123342687</v>
      </c>
      <c r="L36" s="4">
        <f t="shared" si="5"/>
        <v>1480</v>
      </c>
      <c r="M36" s="4">
        <f t="shared" si="6"/>
        <v>2190400</v>
      </c>
      <c r="N36" s="4">
        <f t="shared" si="7"/>
        <v>15.965700726344661</v>
      </c>
      <c r="P36" s="1"/>
      <c r="Q36" s="1" t="s">
        <v>63</v>
      </c>
      <c r="R36" s="1" t="s">
        <v>64</v>
      </c>
      <c r="S36" s="1"/>
    </row>
    <row r="37" spans="1:27" x14ac:dyDescent="0.3">
      <c r="A37" s="2" t="s">
        <v>42</v>
      </c>
      <c r="B37" s="3">
        <v>646</v>
      </c>
      <c r="C37" s="3">
        <v>50</v>
      </c>
      <c r="D37" s="3">
        <v>6.5</v>
      </c>
      <c r="E37" s="2">
        <v>7.7220000000000004</v>
      </c>
      <c r="F37" s="4">
        <v>14.811022500476698</v>
      </c>
      <c r="G37" s="4">
        <f t="shared" si="0"/>
        <v>-7.0890225004766974</v>
      </c>
      <c r="H37" s="4">
        <f t="shared" si="1"/>
        <v>2.3962656595960853E-6</v>
      </c>
      <c r="I37" s="4">
        <f t="shared" si="2"/>
        <v>1.5479876160990713E-3</v>
      </c>
      <c r="J37" s="4">
        <f t="shared" si="3"/>
        <v>3.9344473768231684E-2</v>
      </c>
      <c r="K37" s="4">
        <f t="shared" si="4"/>
        <v>25.416530054277668</v>
      </c>
      <c r="L37" s="4">
        <f t="shared" si="5"/>
        <v>646</v>
      </c>
      <c r="M37" s="4">
        <f t="shared" si="6"/>
        <v>417316</v>
      </c>
      <c r="N37" s="4">
        <f t="shared" si="7"/>
        <v>7.0890225004766974</v>
      </c>
      <c r="P37" s="1" t="s">
        <v>60</v>
      </c>
      <c r="Q37" s="4" cm="1">
        <f t="array" ref="Q37:R41">LINEST(N2:N41, M2:M41, TRUE, TRUE)</f>
        <v>1.1867106279732838E-6</v>
      </c>
      <c r="R37" s="4">
        <v>4.4846558447467704</v>
      </c>
      <c r="S37" s="1" t="s">
        <v>60</v>
      </c>
      <c r="U37" s="7" t="s">
        <v>88</v>
      </c>
    </row>
    <row r="38" spans="1:27" x14ac:dyDescent="0.3">
      <c r="A38" s="2" t="s">
        <v>43</v>
      </c>
      <c r="B38" s="3">
        <v>824</v>
      </c>
      <c r="C38" s="3">
        <v>100</v>
      </c>
      <c r="D38" s="3">
        <v>2.5</v>
      </c>
      <c r="E38" s="2">
        <v>5.6520000000000001</v>
      </c>
      <c r="F38" s="4">
        <v>18.543122358039032</v>
      </c>
      <c r="G38" s="4">
        <f t="shared" si="0"/>
        <v>-12.891122358039031</v>
      </c>
      <c r="H38" s="4">
        <f t="shared" si="1"/>
        <v>1.4728061080214912E-6</v>
      </c>
      <c r="I38" s="4">
        <f t="shared" si="2"/>
        <v>1.2135922330097086E-3</v>
      </c>
      <c r="J38" s="4">
        <f t="shared" si="3"/>
        <v>3.4836650714580884E-2</v>
      </c>
      <c r="K38" s="4">
        <f t="shared" si="4"/>
        <v>28.705400188814647</v>
      </c>
      <c r="L38" s="4">
        <f t="shared" si="5"/>
        <v>824</v>
      </c>
      <c r="M38" s="4">
        <f t="shared" si="6"/>
        <v>678976</v>
      </c>
      <c r="N38" s="4">
        <f t="shared" si="7"/>
        <v>12.891122358039031</v>
      </c>
      <c r="P38" s="1" t="s">
        <v>61</v>
      </c>
      <c r="Q38" s="4">
        <v>4.2775193513713006E-7</v>
      </c>
      <c r="R38" s="4">
        <v>1.5274753672324977</v>
      </c>
      <c r="S38" s="1" t="s">
        <v>61</v>
      </c>
      <c r="U38" s="12">
        <f>1-(Q41/(Q41+R41))</f>
        <v>0.83156952730259137</v>
      </c>
    </row>
    <row r="39" spans="1:27" x14ac:dyDescent="0.3">
      <c r="A39" s="2" t="s">
        <v>44</v>
      </c>
      <c r="B39" s="3">
        <v>907.12</v>
      </c>
      <c r="C39" s="3">
        <v>15</v>
      </c>
      <c r="D39" s="3">
        <v>51</v>
      </c>
      <c r="E39" s="2">
        <v>10.78</v>
      </c>
      <c r="F39" s="4">
        <v>20.740187058929436</v>
      </c>
      <c r="G39" s="4">
        <f t="shared" si="0"/>
        <v>-9.9601870589294368</v>
      </c>
      <c r="H39" s="4">
        <f t="shared" si="1"/>
        <v>1.2152636712671403E-6</v>
      </c>
      <c r="I39" s="4">
        <f t="shared" si="2"/>
        <v>1.1023899814798484E-3</v>
      </c>
      <c r="J39" s="4">
        <f t="shared" si="3"/>
        <v>3.3202258680394746E-2</v>
      </c>
      <c r="K39" s="4">
        <f t="shared" si="4"/>
        <v>30.118432894159682</v>
      </c>
      <c r="L39" s="4">
        <f t="shared" si="5"/>
        <v>907.12</v>
      </c>
      <c r="M39" s="4">
        <f t="shared" si="6"/>
        <v>822866.69440000004</v>
      </c>
      <c r="N39" s="4">
        <f t="shared" si="7"/>
        <v>9.9601870589294368</v>
      </c>
      <c r="P39" s="1" t="s">
        <v>70</v>
      </c>
      <c r="Q39" s="4">
        <v>0.16843047269740868</v>
      </c>
      <c r="R39" s="4">
        <v>8.9764119012362418</v>
      </c>
      <c r="S39" s="1" t="s">
        <v>71</v>
      </c>
    </row>
    <row r="40" spans="1:27" x14ac:dyDescent="0.3">
      <c r="A40" s="2" t="s">
        <v>45</v>
      </c>
      <c r="B40" s="3">
        <v>200</v>
      </c>
      <c r="C40" s="3">
        <v>2.5</v>
      </c>
      <c r="D40" s="3">
        <v>17.3</v>
      </c>
      <c r="E40" s="2">
        <v>41.183999999999997</v>
      </c>
      <c r="F40" s="4">
        <v>3.7801860578988427</v>
      </c>
      <c r="G40" s="4">
        <f t="shared" si="0"/>
        <v>37.403813942101152</v>
      </c>
      <c r="H40" s="4">
        <f t="shared" si="1"/>
        <v>2.5000000000000001E-5</v>
      </c>
      <c r="I40" s="4">
        <f t="shared" si="2"/>
        <v>5.0000000000000001E-3</v>
      </c>
      <c r="J40" s="4">
        <f t="shared" si="3"/>
        <v>7.0710678118654752E-2</v>
      </c>
      <c r="K40" s="4">
        <f t="shared" si="4"/>
        <v>14.142135623730951</v>
      </c>
      <c r="L40" s="4">
        <f t="shared" si="5"/>
        <v>200</v>
      </c>
      <c r="M40" s="4">
        <f t="shared" si="6"/>
        <v>40000</v>
      </c>
      <c r="N40" s="4">
        <f t="shared" si="7"/>
        <v>37.403813942101152</v>
      </c>
      <c r="P40" s="1" t="s">
        <v>69</v>
      </c>
      <c r="Q40" s="4">
        <v>7.6967201807679624</v>
      </c>
      <c r="R40" s="4">
        <v>38</v>
      </c>
      <c r="S40" s="1" t="s">
        <v>72</v>
      </c>
    </row>
    <row r="41" spans="1:27" x14ac:dyDescent="0.3">
      <c r="A41" s="2" t="s">
        <v>46</v>
      </c>
      <c r="B41" s="3">
        <v>3070</v>
      </c>
      <c r="C41" s="3">
        <v>1600</v>
      </c>
      <c r="D41" s="3">
        <v>6.6</v>
      </c>
      <c r="E41" s="2">
        <v>64.081999999999994</v>
      </c>
      <c r="F41" s="4">
        <v>45.185687330484257</v>
      </c>
      <c r="G41" s="4">
        <f t="shared" si="0"/>
        <v>18.896312669515737</v>
      </c>
      <c r="H41" s="4">
        <f t="shared" si="1"/>
        <v>1.0610192150579847E-7</v>
      </c>
      <c r="I41" s="4">
        <f t="shared" si="2"/>
        <v>3.2573289902280132E-4</v>
      </c>
      <c r="J41" s="4">
        <f t="shared" si="3"/>
        <v>1.8048071892110839E-2</v>
      </c>
      <c r="K41" s="4">
        <f t="shared" si="4"/>
        <v>55.407580708780273</v>
      </c>
      <c r="L41" s="4">
        <f t="shared" si="5"/>
        <v>3070</v>
      </c>
      <c r="M41" s="4">
        <f t="shared" si="6"/>
        <v>9424900</v>
      </c>
      <c r="N41" s="4">
        <f t="shared" si="7"/>
        <v>18.896312669515737</v>
      </c>
      <c r="P41" s="1" t="s">
        <v>68</v>
      </c>
      <c r="Q41" s="4">
        <v>620.17069916096671</v>
      </c>
      <c r="R41" s="4">
        <v>3061.8868835849144</v>
      </c>
      <c r="S41" s="1" t="s">
        <v>62</v>
      </c>
    </row>
    <row r="43" spans="1:27" x14ac:dyDescent="0.3">
      <c r="H43" s="1" t="s">
        <v>81</v>
      </c>
      <c r="I43" s="1" t="s">
        <v>82</v>
      </c>
      <c r="J43" s="1" t="s">
        <v>83</v>
      </c>
      <c r="K43" s="1" t="s">
        <v>84</v>
      </c>
      <c r="L43" s="1" t="s">
        <v>85</v>
      </c>
      <c r="M43" s="1" t="s">
        <v>86</v>
      </c>
      <c r="N43" s="1" t="str">
        <f>N1</f>
        <v>Остатки ABS</v>
      </c>
      <c r="P43" s="1"/>
      <c r="Q43" s="1" t="s">
        <v>63</v>
      </c>
      <c r="R43" s="1" t="s">
        <v>64</v>
      </c>
      <c r="S43" s="1"/>
    </row>
    <row r="44" spans="1:27" x14ac:dyDescent="0.3">
      <c r="H44" s="4">
        <f>C2^-2</f>
        <v>0.51020408163265318</v>
      </c>
      <c r="I44" s="4">
        <f>C2^-1</f>
        <v>0.7142857142857143</v>
      </c>
      <c r="J44" s="4">
        <f>C2^-0.5</f>
        <v>0.84515425472851657</v>
      </c>
      <c r="K44" s="4">
        <f>C2^0.5</f>
        <v>1.1832159566199232</v>
      </c>
      <c r="L44" s="4">
        <f>C2</f>
        <v>1.4</v>
      </c>
      <c r="M44" s="4">
        <f>D2^2</f>
        <v>39.69</v>
      </c>
      <c r="N44" s="4">
        <f>N2</f>
        <v>0.64370638647248379</v>
      </c>
      <c r="P44" s="1" t="s">
        <v>60</v>
      </c>
      <c r="Q44" s="4" cm="1">
        <f t="array" ref="Q44:R48">LINEST(N44:N83, H44:H83, TRUE, TRUE)</f>
        <v>-2.3839160995947699</v>
      </c>
      <c r="R44" s="4">
        <v>6.5843624675718271</v>
      </c>
      <c r="S44" s="1" t="s">
        <v>60</v>
      </c>
      <c r="U44" s="7" t="s">
        <v>88</v>
      </c>
      <c r="X44" s="13" t="s">
        <v>74</v>
      </c>
      <c r="Y44" s="10">
        <f>Q79/Q80</f>
        <v>0.64860065977348169</v>
      </c>
    </row>
    <row r="45" spans="1:27" x14ac:dyDescent="0.3">
      <c r="H45" s="4">
        <f>C3^-2</f>
        <v>2.7700831024930747E-5</v>
      </c>
      <c r="I45" s="4">
        <f>C3^-1</f>
        <v>5.263157894736842E-3</v>
      </c>
      <c r="J45" s="4">
        <f>C3^-0.5</f>
        <v>7.2547625011001163E-2</v>
      </c>
      <c r="K45" s="4">
        <f>C3^0.5</f>
        <v>13.784048752090222</v>
      </c>
      <c r="L45" s="4">
        <f>C3</f>
        <v>190</v>
      </c>
      <c r="M45" s="4">
        <f>D3^2</f>
        <v>84.639999999999986</v>
      </c>
      <c r="N45" s="4">
        <f>N3</f>
        <v>4.5952525953704448</v>
      </c>
      <c r="P45" s="1" t="s">
        <v>61</v>
      </c>
      <c r="Q45" s="4">
        <v>2.345861712782856</v>
      </c>
      <c r="R45" s="4">
        <v>1.6228787130753215</v>
      </c>
      <c r="S45" s="1" t="s">
        <v>61</v>
      </c>
      <c r="U45" s="12">
        <f>1-(Q48/(Q48+R48))</f>
        <v>0.97354252176753131</v>
      </c>
    </row>
    <row r="46" spans="1:27" x14ac:dyDescent="0.3">
      <c r="H46" s="4">
        <f>C4^-2</f>
        <v>0.1111111111111111</v>
      </c>
      <c r="I46" s="4">
        <f>C4^-1</f>
        <v>0.33333333333333331</v>
      </c>
      <c r="J46" s="4">
        <f>C4^-0.5</f>
        <v>0.57735026918962584</v>
      </c>
      <c r="K46" s="4">
        <f>C4^0.5</f>
        <v>1.7320508075688772</v>
      </c>
      <c r="L46" s="4">
        <f>C4</f>
        <v>3</v>
      </c>
      <c r="M46" s="4">
        <f>D4^2</f>
        <v>26.009999999999998</v>
      </c>
      <c r="N46" s="4">
        <f>N4</f>
        <v>0.20934367343092497</v>
      </c>
      <c r="P46" s="1" t="s">
        <v>70</v>
      </c>
      <c r="Q46" s="4">
        <v>2.6457478232468714E-2</v>
      </c>
      <c r="R46" s="4">
        <v>9.7124982210926856</v>
      </c>
      <c r="S46" s="1" t="s">
        <v>71</v>
      </c>
      <c r="U46" s="21"/>
      <c r="V46" s="21"/>
      <c r="W46" s="21"/>
      <c r="X46" s="1" t="s">
        <v>58</v>
      </c>
      <c r="Y46" s="1" t="s">
        <v>0</v>
      </c>
    </row>
    <row r="47" spans="1:27" x14ac:dyDescent="0.3">
      <c r="H47" s="4">
        <f>C5^-2</f>
        <v>2.066115702479339E-5</v>
      </c>
      <c r="I47" s="4">
        <f>C5^-1</f>
        <v>4.5454545454545452E-3</v>
      </c>
      <c r="J47" s="4">
        <f>C5^-0.5</f>
        <v>6.7419986246324212E-2</v>
      </c>
      <c r="K47" s="4">
        <f>C5^0.5</f>
        <v>14.832396974191326</v>
      </c>
      <c r="L47" s="4">
        <f>C5</f>
        <v>220</v>
      </c>
      <c r="M47" s="4">
        <f>D5^2</f>
        <v>33.64</v>
      </c>
      <c r="N47" s="4">
        <f>N5</f>
        <v>2.773114576429097</v>
      </c>
      <c r="P47" s="1" t="s">
        <v>69</v>
      </c>
      <c r="Q47" s="4">
        <v>1.0327069956928734</v>
      </c>
      <c r="R47" s="4">
        <v>38</v>
      </c>
      <c r="S47" s="1" t="s">
        <v>72</v>
      </c>
      <c r="U47" s="21"/>
      <c r="V47" s="21"/>
      <c r="W47" s="21"/>
      <c r="X47" s="2">
        <v>0.9</v>
      </c>
      <c r="Y47" s="4">
        <f>TINV(1-X47, 40-1-1)</f>
        <v>1.6859544601667387</v>
      </c>
      <c r="Z47" s="11" t="s">
        <v>59</v>
      </c>
      <c r="AA47" s="12">
        <f>Y44</f>
        <v>0.64860065977348169</v>
      </c>
    </row>
    <row r="48" spans="1:27" x14ac:dyDescent="0.3">
      <c r="H48" s="4">
        <f>C6^-2</f>
        <v>3.3057851239669422E-2</v>
      </c>
      <c r="I48" s="4">
        <f>C6^-1</f>
        <v>0.18181818181818182</v>
      </c>
      <c r="J48" s="4">
        <f>C6^-0.5</f>
        <v>0.42640143271122083</v>
      </c>
      <c r="K48" s="4">
        <f>C6^0.5</f>
        <v>2.3452078799117149</v>
      </c>
      <c r="L48" s="4">
        <f>C6</f>
        <v>5.5</v>
      </c>
      <c r="M48" s="4">
        <f>D6^2</f>
        <v>56.25</v>
      </c>
      <c r="N48" s="4">
        <f>N6</f>
        <v>0.22393427818610934</v>
      </c>
      <c r="P48" s="1" t="s">
        <v>68</v>
      </c>
      <c r="Q48" s="4">
        <v>97.417958346195519</v>
      </c>
      <c r="R48" s="4">
        <v>3584.6396243996855</v>
      </c>
      <c r="S48" s="1" t="s">
        <v>62</v>
      </c>
      <c r="U48" s="21"/>
      <c r="V48" s="21"/>
      <c r="W48" s="21"/>
      <c r="X48" s="2">
        <v>0.95</v>
      </c>
      <c r="Y48" s="4">
        <f>TINV(1-X48, 40-1-1)</f>
        <v>2.0243941639119702</v>
      </c>
      <c r="Z48" s="11" t="s">
        <v>59</v>
      </c>
      <c r="AA48" s="12">
        <f>Y44</f>
        <v>0.64860065977348169</v>
      </c>
    </row>
    <row r="49" spans="8:29" x14ac:dyDescent="0.3">
      <c r="H49" s="4">
        <f>C7^-2</f>
        <v>0.25</v>
      </c>
      <c r="I49" s="4">
        <f>C7^-1</f>
        <v>0.5</v>
      </c>
      <c r="J49" s="4">
        <f>C7^-0.5</f>
        <v>0.70710678118654746</v>
      </c>
      <c r="K49" s="4">
        <f>C7^0.5</f>
        <v>1.4142135623730951</v>
      </c>
      <c r="L49" s="4">
        <f>C7</f>
        <v>2</v>
      </c>
      <c r="M49" s="4">
        <f>D7^2</f>
        <v>64</v>
      </c>
      <c r="N49" s="4">
        <f>N7</f>
        <v>0.54422164238587722</v>
      </c>
      <c r="X49" s="2">
        <v>0.99</v>
      </c>
      <c r="Y49" s="4">
        <f>TINV(1-X49, 40-1-1)</f>
        <v>2.711557601913082</v>
      </c>
      <c r="Z49" s="11" t="s">
        <v>59</v>
      </c>
      <c r="AA49" s="12">
        <f>Y44</f>
        <v>0.64860065977348169</v>
      </c>
    </row>
    <row r="50" spans="8:29" x14ac:dyDescent="0.3">
      <c r="H50" s="4">
        <f>C8^-2</f>
        <v>1.5625E-2</v>
      </c>
      <c r="I50" s="4">
        <f>C8^-1</f>
        <v>0.125</v>
      </c>
      <c r="J50" s="4">
        <f>C8^-0.5</f>
        <v>0.35355339059327373</v>
      </c>
      <c r="K50" s="4">
        <f>C8^0.5</f>
        <v>2.8284271247461903</v>
      </c>
      <c r="L50" s="4">
        <f>C8</f>
        <v>8</v>
      </c>
      <c r="M50" s="4">
        <f>D8^2</f>
        <v>36</v>
      </c>
      <c r="N50" s="4">
        <f>N8</f>
        <v>0.86653793336688512</v>
      </c>
      <c r="P50" s="1"/>
      <c r="Q50" s="1" t="s">
        <v>63</v>
      </c>
      <c r="R50" s="1" t="s">
        <v>64</v>
      </c>
      <c r="S50" s="1"/>
    </row>
    <row r="51" spans="8:29" x14ac:dyDescent="0.3">
      <c r="H51" s="4">
        <f>C9^-2</f>
        <v>1.2345679012345678E-2</v>
      </c>
      <c r="I51" s="4">
        <f>C9^-1</f>
        <v>0.1111111111111111</v>
      </c>
      <c r="J51" s="4">
        <f>C9^-0.5</f>
        <v>0.33333333333333331</v>
      </c>
      <c r="K51" s="4">
        <f>C9^0.5</f>
        <v>3</v>
      </c>
      <c r="L51" s="4">
        <f>C9</f>
        <v>9</v>
      </c>
      <c r="M51" s="4">
        <f>D9^2</f>
        <v>92.16</v>
      </c>
      <c r="N51" s="4">
        <f>N9</f>
        <v>7.7512523963471454</v>
      </c>
      <c r="P51" s="1" t="s">
        <v>60</v>
      </c>
      <c r="Q51" s="4" cm="1">
        <f t="array" ref="Q51:R55">LINEST(N44:N83, I44:I83, TRUE, TRUE)</f>
        <v>-5.653249890834811</v>
      </c>
      <c r="R51" s="4">
        <v>7.5574940913691417</v>
      </c>
      <c r="S51" s="1" t="s">
        <v>60</v>
      </c>
      <c r="U51" s="7" t="s">
        <v>88</v>
      </c>
      <c r="X51" s="19" t="s">
        <v>91</v>
      </c>
      <c r="Y51" s="19"/>
      <c r="Z51" s="19"/>
      <c r="AA51" s="19"/>
      <c r="AB51" s="19"/>
      <c r="AC51" s="19"/>
    </row>
    <row r="52" spans="8:29" x14ac:dyDescent="0.3">
      <c r="H52" s="4">
        <f>C10^-2</f>
        <v>6.2500000000000001E-4</v>
      </c>
      <c r="I52" s="4">
        <f>C10^-1</f>
        <v>2.5000000000000001E-2</v>
      </c>
      <c r="J52" s="4">
        <f>C10^-0.5</f>
        <v>0.15811388300841897</v>
      </c>
      <c r="K52" s="4">
        <f>C10^0.5</f>
        <v>6.324555320336759</v>
      </c>
      <c r="L52" s="4">
        <f>C10</f>
        <v>40</v>
      </c>
      <c r="M52" s="4">
        <f>D10^2</f>
        <v>25</v>
      </c>
      <c r="N52" s="4">
        <f>N10</f>
        <v>3.3899738067511009</v>
      </c>
      <c r="P52" s="1" t="s">
        <v>61</v>
      </c>
      <c r="Q52" s="4">
        <v>3.8758428166684675</v>
      </c>
      <c r="R52" s="4">
        <v>1.8332163937247181</v>
      </c>
      <c r="S52" s="1" t="s">
        <v>61</v>
      </c>
      <c r="U52" s="12">
        <f>1-(Q55/(Q55+R55))</f>
        <v>0.94698213403712306</v>
      </c>
    </row>
    <row r="53" spans="8:29" x14ac:dyDescent="0.3">
      <c r="H53" s="4">
        <f>C11^-2</f>
        <v>0.25</v>
      </c>
      <c r="I53" s="4">
        <f>C11^-1</f>
        <v>0.5</v>
      </c>
      <c r="J53" s="4">
        <f>C11^-0.5</f>
        <v>0.70710678118654746</v>
      </c>
      <c r="K53" s="4">
        <f>C11^0.5</f>
        <v>1.4142135623730951</v>
      </c>
      <c r="L53" s="4">
        <f>C11</f>
        <v>2</v>
      </c>
      <c r="M53" s="4">
        <f>D11^2</f>
        <v>30.25</v>
      </c>
      <c r="N53" s="4">
        <f>N11</f>
        <v>0.80129864649604587</v>
      </c>
      <c r="P53" s="1" t="s">
        <v>70</v>
      </c>
      <c r="Q53" s="4">
        <v>5.3017865962876977E-2</v>
      </c>
      <c r="R53" s="4">
        <v>9.5790928415623018</v>
      </c>
      <c r="S53" s="1" t="s">
        <v>71</v>
      </c>
    </row>
    <row r="54" spans="8:29" x14ac:dyDescent="0.3">
      <c r="H54" s="4">
        <f>C12^-2</f>
        <v>4.4444444444444444E-3</v>
      </c>
      <c r="I54" s="4">
        <f>C12^-1</f>
        <v>6.6666666666666666E-2</v>
      </c>
      <c r="J54" s="4">
        <f>C12^-0.5</f>
        <v>0.2581988897471611</v>
      </c>
      <c r="K54" s="4">
        <f>C12^0.5</f>
        <v>3.872983346207417</v>
      </c>
      <c r="L54" s="4">
        <f>C12</f>
        <v>15</v>
      </c>
      <c r="M54" s="4">
        <f>D12^2</f>
        <v>23.04</v>
      </c>
      <c r="N54" s="4">
        <f>N12</f>
        <v>3.0512425269062486</v>
      </c>
      <c r="P54" s="1" t="s">
        <v>69</v>
      </c>
      <c r="Q54" s="4">
        <v>2.1274729840999798</v>
      </c>
      <c r="R54" s="4">
        <v>38</v>
      </c>
      <c r="S54" s="1" t="s">
        <v>72</v>
      </c>
    </row>
    <row r="55" spans="8:29" x14ac:dyDescent="0.3">
      <c r="H55" s="4">
        <f>C13^-2</f>
        <v>6.9444444444444448E-7</v>
      </c>
      <c r="I55" s="4">
        <f>C13^-1</f>
        <v>8.3333333333333339E-4</v>
      </c>
      <c r="J55" s="4">
        <f>C13^-0.5</f>
        <v>2.8867513459481284E-2</v>
      </c>
      <c r="K55" s="4">
        <f>C13^0.5</f>
        <v>34.641016151377549</v>
      </c>
      <c r="L55" s="4">
        <f>C13</f>
        <v>1200</v>
      </c>
      <c r="M55" s="4">
        <f>D13^2</f>
        <v>31.359999999999996</v>
      </c>
      <c r="N55" s="4">
        <f>N13</f>
        <v>1.9019449342487604</v>
      </c>
      <c r="P55" s="1" t="s">
        <v>68</v>
      </c>
      <c r="Q55" s="4">
        <v>195.21483538961593</v>
      </c>
      <c r="R55" s="4">
        <v>3486.8427473562651</v>
      </c>
      <c r="S55" s="1" t="s">
        <v>62</v>
      </c>
    </row>
    <row r="56" spans="8:29" x14ac:dyDescent="0.3">
      <c r="H56" s="4">
        <f>C14^-2</f>
        <v>4.4444444444444444E-7</v>
      </c>
      <c r="I56" s="4">
        <f>C14^-1</f>
        <v>6.6666666666666664E-4</v>
      </c>
      <c r="J56" s="4">
        <f>C14^-0.5</f>
        <v>2.5819888974716113E-2</v>
      </c>
      <c r="K56" s="4">
        <f>C14^0.5</f>
        <v>38.729833462074168</v>
      </c>
      <c r="L56" s="4">
        <f>C14</f>
        <v>1500</v>
      </c>
      <c r="M56" s="4">
        <f>D14^2</f>
        <v>39.69</v>
      </c>
      <c r="N56" s="4">
        <f>N14</f>
        <v>17.272755323665244</v>
      </c>
    </row>
    <row r="57" spans="8:29" x14ac:dyDescent="0.3">
      <c r="H57" s="4">
        <f>C15^-2</f>
        <v>2.3668639053254437E-2</v>
      </c>
      <c r="I57" s="4">
        <f>C15^-1</f>
        <v>0.15384615384615385</v>
      </c>
      <c r="J57" s="4">
        <f>C15^-0.5</f>
        <v>0.39223227027636809</v>
      </c>
      <c r="K57" s="4">
        <f>C15^0.5</f>
        <v>2.5495097567963922</v>
      </c>
      <c r="L57" s="4">
        <f>C15</f>
        <v>6.5</v>
      </c>
      <c r="M57" s="4">
        <f>D15^2</f>
        <v>34.81</v>
      </c>
      <c r="N57" s="4">
        <f>N15</f>
        <v>2.0735615221541011</v>
      </c>
      <c r="P57" s="1"/>
      <c r="Q57" s="1" t="s">
        <v>63</v>
      </c>
      <c r="R57" s="1" t="s">
        <v>64</v>
      </c>
      <c r="S57" s="1"/>
    </row>
    <row r="58" spans="8:29" x14ac:dyDescent="0.3">
      <c r="H58" s="4">
        <f>C16^-2</f>
        <v>3.3057851239669422E-2</v>
      </c>
      <c r="I58" s="4">
        <f>C16^-1</f>
        <v>0.18181818181818182</v>
      </c>
      <c r="J58" s="4">
        <f>C16^-0.5</f>
        <v>0.42640143271122083</v>
      </c>
      <c r="K58" s="4">
        <f>C16^0.5</f>
        <v>2.3452078799117149</v>
      </c>
      <c r="L58" s="4">
        <f>C16</f>
        <v>5.5</v>
      </c>
      <c r="M58" s="4">
        <f>D16^2</f>
        <v>210.25</v>
      </c>
      <c r="N58" s="4">
        <f>N16</f>
        <v>0.43157576785553742</v>
      </c>
      <c r="P58" s="1" t="s">
        <v>60</v>
      </c>
      <c r="Q58" s="4" cm="1">
        <f t="array" ref="Q58:R62">LINEST(N44:N83, J44:J83, TRUE, TRUE)</f>
        <v>-7.8739795635340135</v>
      </c>
      <c r="R58" s="4">
        <v>9.2162578407667404</v>
      </c>
      <c r="S58" s="1" t="s">
        <v>60</v>
      </c>
      <c r="U58" s="7" t="s">
        <v>88</v>
      </c>
    </row>
    <row r="59" spans="8:29" x14ac:dyDescent="0.3">
      <c r="H59" s="4">
        <f>C17^-2</f>
        <v>2.5000000000000001E-5</v>
      </c>
      <c r="I59" s="4">
        <f>C17^-1</f>
        <v>5.0000000000000001E-3</v>
      </c>
      <c r="J59" s="4">
        <f>C17^-0.5</f>
        <v>7.0710678118654752E-2</v>
      </c>
      <c r="K59" s="4">
        <f>C17^0.5</f>
        <v>14.142135623730951</v>
      </c>
      <c r="L59" s="4">
        <f>C17</f>
        <v>200</v>
      </c>
      <c r="M59" s="4">
        <f>D17^2</f>
        <v>36</v>
      </c>
      <c r="N59" s="4">
        <f>N17</f>
        <v>9.2802658799966888</v>
      </c>
      <c r="P59" s="1" t="s">
        <v>61</v>
      </c>
      <c r="Q59" s="4">
        <v>4.6329810072312645</v>
      </c>
      <c r="R59" s="4">
        <v>2.3916009278737889</v>
      </c>
      <c r="S59" s="1" t="s">
        <v>61</v>
      </c>
      <c r="U59" s="12">
        <f>1-(Q62/(Q62+R62))</f>
        <v>0.92935739749805601</v>
      </c>
    </row>
    <row r="60" spans="8:29" x14ac:dyDescent="0.3">
      <c r="H60" s="4">
        <f>C18^-2</f>
        <v>1E-4</v>
      </c>
      <c r="I60" s="4">
        <f>C18^-1</f>
        <v>0.01</v>
      </c>
      <c r="J60" s="4">
        <f>C18^-0.5</f>
        <v>0.1</v>
      </c>
      <c r="K60" s="4">
        <f>C18^0.5</f>
        <v>10</v>
      </c>
      <c r="L60" s="4">
        <f>C18</f>
        <v>100</v>
      </c>
      <c r="M60" s="4">
        <f>D18^2</f>
        <v>44.89</v>
      </c>
      <c r="N60" s="4">
        <f>N18</f>
        <v>14.659264586739503</v>
      </c>
      <c r="P60" s="1" t="s">
        <v>70</v>
      </c>
      <c r="Q60" s="4">
        <v>7.0642602501944013E-2</v>
      </c>
      <c r="R60" s="4">
        <v>9.489533642440934</v>
      </c>
      <c r="S60" s="1" t="s">
        <v>71</v>
      </c>
    </row>
    <row r="61" spans="8:29" x14ac:dyDescent="0.3">
      <c r="H61" s="4">
        <f>C19^-2</f>
        <v>4</v>
      </c>
      <c r="I61" s="4">
        <f>C19^-1</f>
        <v>2</v>
      </c>
      <c r="J61" s="4">
        <f>C19^-0.5</f>
        <v>1.4142135623730949</v>
      </c>
      <c r="K61" s="4">
        <f>C19^0.5</f>
        <v>0.70710678118654757</v>
      </c>
      <c r="L61" s="4">
        <f>C19</f>
        <v>0.5</v>
      </c>
      <c r="M61" s="4">
        <f>D19^2</f>
        <v>8.41</v>
      </c>
      <c r="N61" s="4">
        <f>N19</f>
        <v>0.72387353843039381</v>
      </c>
      <c r="P61" s="1" t="s">
        <v>69</v>
      </c>
      <c r="Q61" s="4">
        <v>2.8884677760145419</v>
      </c>
      <c r="R61" s="4">
        <v>38</v>
      </c>
      <c r="S61" s="1" t="s">
        <v>72</v>
      </c>
    </row>
    <row r="62" spans="8:29" x14ac:dyDescent="0.3">
      <c r="H62" s="4">
        <f>C20^-2</f>
        <v>0.16</v>
      </c>
      <c r="I62" s="4">
        <f>C20^-1</f>
        <v>0.4</v>
      </c>
      <c r="J62" s="4">
        <f>C20^-0.5</f>
        <v>0.63245553203367588</v>
      </c>
      <c r="K62" s="4">
        <f>C20^0.5</f>
        <v>1.5811388300841898</v>
      </c>
      <c r="L62" s="4">
        <f>C20</f>
        <v>2.5</v>
      </c>
      <c r="M62" s="4">
        <f>D20^2</f>
        <v>36</v>
      </c>
      <c r="N62" s="4">
        <f>N20</f>
        <v>0.84865520861177468</v>
      </c>
      <c r="P62" s="1" t="s">
        <v>68</v>
      </c>
      <c r="Q62" s="4">
        <v>260.1101302071861</v>
      </c>
      <c r="R62" s="4">
        <v>3421.947452538695</v>
      </c>
      <c r="S62" s="1" t="s">
        <v>62</v>
      </c>
    </row>
    <row r="63" spans="8:29" x14ac:dyDescent="0.3">
      <c r="H63" s="4">
        <f>C21^-2</f>
        <v>4.9382716049382713E-2</v>
      </c>
      <c r="I63" s="4">
        <f>C21^-1</f>
        <v>0.22222222222222221</v>
      </c>
      <c r="J63" s="4">
        <f>C21^-0.5</f>
        <v>0.47140452079103173</v>
      </c>
      <c r="K63" s="4">
        <f>C21^0.5</f>
        <v>2.1213203435596424</v>
      </c>
      <c r="L63" s="4">
        <f>C21</f>
        <v>4.5</v>
      </c>
      <c r="M63" s="4">
        <f>D21^2</f>
        <v>42.25</v>
      </c>
      <c r="N63" s="4">
        <f>N21</f>
        <v>1.0948337391029437</v>
      </c>
    </row>
    <row r="64" spans="8:29" x14ac:dyDescent="0.3">
      <c r="H64" s="4">
        <f>C22^-2</f>
        <v>1.5625E-4</v>
      </c>
      <c r="I64" s="4">
        <f>C22^-1</f>
        <v>1.2500000000000001E-2</v>
      </c>
      <c r="J64" s="4">
        <f>C22^-0.5</f>
        <v>0.11180339887498948</v>
      </c>
      <c r="K64" s="4">
        <f>C22^0.5</f>
        <v>8.9442719099991592</v>
      </c>
      <c r="L64" s="4">
        <f>C22</f>
        <v>80</v>
      </c>
      <c r="M64" s="4">
        <f>D22^2</f>
        <v>29.160000000000004</v>
      </c>
      <c r="N64" s="4">
        <f>N22</f>
        <v>1.0063959264718287</v>
      </c>
      <c r="P64" s="1"/>
      <c r="Q64" s="1" t="s">
        <v>63</v>
      </c>
      <c r="R64" s="1" t="s">
        <v>64</v>
      </c>
      <c r="S64" s="1"/>
    </row>
    <row r="65" spans="8:22" x14ac:dyDescent="0.3">
      <c r="H65" s="4">
        <f>C23^-2</f>
        <v>1</v>
      </c>
      <c r="I65" s="4">
        <f>C23^-1</f>
        <v>1</v>
      </c>
      <c r="J65" s="4">
        <f>C23^-0.5</f>
        <v>1</v>
      </c>
      <c r="K65" s="4">
        <f>C23^0.5</f>
        <v>1</v>
      </c>
      <c r="L65" s="4">
        <f>C23</f>
        <v>1</v>
      </c>
      <c r="M65" s="4">
        <f>D23^2</f>
        <v>12.25</v>
      </c>
      <c r="N65" s="4">
        <f>N23</f>
        <v>0.72071272073187165</v>
      </c>
      <c r="P65" s="1" t="s">
        <v>60</v>
      </c>
      <c r="Q65" s="4" cm="1">
        <f t="array" ref="Q65:R69">LINEST(N44:N83, K44:K83, TRUE, TRUE)</f>
        <v>0.22120996471092161</v>
      </c>
      <c r="R65" s="4">
        <v>4.405069646566238</v>
      </c>
      <c r="S65" s="1" t="s">
        <v>60</v>
      </c>
      <c r="U65" s="7" t="s">
        <v>88</v>
      </c>
    </row>
    <row r="66" spans="8:22" x14ac:dyDescent="0.3">
      <c r="H66" s="4">
        <f>C24^-2</f>
        <v>0.44444444444444442</v>
      </c>
      <c r="I66" s="4">
        <f>C24^-1</f>
        <v>0.66666666666666663</v>
      </c>
      <c r="J66" s="4">
        <f>C24^-0.5</f>
        <v>0.81649658092772615</v>
      </c>
      <c r="K66" s="4">
        <f>C24^0.5</f>
        <v>1.2247448713915889</v>
      </c>
      <c r="L66" s="4">
        <f>C24</f>
        <v>1.5</v>
      </c>
      <c r="M66" s="4">
        <f>D24^2</f>
        <v>27.040000000000003</v>
      </c>
      <c r="N66" s="4">
        <f>N24</f>
        <v>0.590050642653557</v>
      </c>
      <c r="P66" s="1" t="s">
        <v>61</v>
      </c>
      <c r="Q66" s="4">
        <v>0.14760318052931562</v>
      </c>
      <c r="R66" s="4">
        <v>1.8690753602377117</v>
      </c>
      <c r="S66" s="1" t="s">
        <v>61</v>
      </c>
      <c r="U66" s="12">
        <f>1-(Q69/(Q69+R69))</f>
        <v>0.94419221810199971</v>
      </c>
    </row>
    <row r="67" spans="8:22" x14ac:dyDescent="0.3">
      <c r="H67" s="4">
        <f>C25^-2</f>
        <v>0.69444444444444442</v>
      </c>
      <c r="I67" s="4">
        <f>C25^-1</f>
        <v>0.83333333333333337</v>
      </c>
      <c r="J67" s="4">
        <f>C25^-0.5</f>
        <v>0.9128709291752769</v>
      </c>
      <c r="K67" s="4">
        <f>C25^0.5</f>
        <v>1.0954451150103321</v>
      </c>
      <c r="L67" s="4">
        <f>C25</f>
        <v>1.2</v>
      </c>
      <c r="M67" s="4">
        <f>D25^2</f>
        <v>161.29</v>
      </c>
      <c r="N67" s="4">
        <f>N25</f>
        <v>0.95897039151222996</v>
      </c>
      <c r="P67" s="1" t="s">
        <v>70</v>
      </c>
      <c r="Q67" s="4">
        <v>5.5807781898000321E-2</v>
      </c>
      <c r="R67" s="4">
        <v>9.5649718906678629</v>
      </c>
      <c r="S67" s="1" t="s">
        <v>71</v>
      </c>
    </row>
    <row r="68" spans="8:22" x14ac:dyDescent="0.3">
      <c r="H68" s="4">
        <f>C26^-2</f>
        <v>1</v>
      </c>
      <c r="I68" s="4">
        <f>C26^-1</f>
        <v>1</v>
      </c>
      <c r="J68" s="4">
        <f>C26^-0.5</f>
        <v>1</v>
      </c>
      <c r="K68" s="4">
        <f>C26^0.5</f>
        <v>1</v>
      </c>
      <c r="L68" s="4">
        <f>C26</f>
        <v>1</v>
      </c>
      <c r="M68" s="4">
        <f>D26^2</f>
        <v>51.84</v>
      </c>
      <c r="N68" s="4">
        <f>N26</f>
        <v>0.98831190537477243</v>
      </c>
      <c r="P68" s="1" t="s">
        <v>69</v>
      </c>
      <c r="Q68" s="4">
        <v>2.2460423539467431</v>
      </c>
      <c r="R68" s="4">
        <v>38</v>
      </c>
      <c r="S68" s="1" t="s">
        <v>72</v>
      </c>
    </row>
    <row r="69" spans="8:22" x14ac:dyDescent="0.3">
      <c r="H69" s="4">
        <f>C27^-2</f>
        <v>1.2345679012345679E-6</v>
      </c>
      <c r="I69" s="4">
        <f>C27^-1</f>
        <v>1.1111111111111111E-3</v>
      </c>
      <c r="J69" s="4">
        <f>C27^-0.5</f>
        <v>3.3333333333333333E-2</v>
      </c>
      <c r="K69" s="4">
        <f>C27^0.5</f>
        <v>30</v>
      </c>
      <c r="L69" s="4">
        <f>C27</f>
        <v>900</v>
      </c>
      <c r="M69" s="4">
        <f>D27^2</f>
        <v>23.04</v>
      </c>
      <c r="N69" s="4">
        <f>N27</f>
        <v>5.9944244705527963</v>
      </c>
      <c r="P69" s="1" t="s">
        <v>68</v>
      </c>
      <c r="Q69" s="4">
        <v>205.48746651376041</v>
      </c>
      <c r="R69" s="4">
        <v>3476.5701162321207</v>
      </c>
      <c r="S69" s="1" t="s">
        <v>62</v>
      </c>
    </row>
    <row r="70" spans="8:22" x14ac:dyDescent="0.3">
      <c r="H70" s="4">
        <f>C28^-2</f>
        <v>2.5000000000000001E-3</v>
      </c>
      <c r="I70" s="4">
        <f>C28^-1</f>
        <v>0.05</v>
      </c>
      <c r="J70" s="4">
        <f>C28^-0.5</f>
        <v>0.22360679774997896</v>
      </c>
      <c r="K70" s="4">
        <f>C28^0.5</f>
        <v>4.4721359549995796</v>
      </c>
      <c r="L70" s="4">
        <f>C28</f>
        <v>20</v>
      </c>
      <c r="M70" s="4">
        <f>D28^2</f>
        <v>18.489999999999998</v>
      </c>
      <c r="N70" s="4">
        <f>N28</f>
        <v>3.3583432356603247</v>
      </c>
    </row>
    <row r="71" spans="8:22" x14ac:dyDescent="0.3">
      <c r="H71" s="4">
        <f>C29^-2</f>
        <v>5.9171597633136093E-3</v>
      </c>
      <c r="I71" s="4">
        <f>C29^-1</f>
        <v>7.6923076923076927E-2</v>
      </c>
      <c r="J71" s="4">
        <f>C29^-0.5</f>
        <v>0.27735009811261457</v>
      </c>
      <c r="K71" s="4">
        <f>C29^0.5</f>
        <v>3.6055512754639891</v>
      </c>
      <c r="L71" s="4">
        <f>C29</f>
        <v>13</v>
      </c>
      <c r="M71" s="4">
        <f>D29^2</f>
        <v>51.84</v>
      </c>
      <c r="N71" s="4">
        <f>N29</f>
        <v>1.6395439911228333</v>
      </c>
      <c r="P71" s="1"/>
      <c r="Q71" s="1" t="s">
        <v>63</v>
      </c>
      <c r="R71" s="1" t="s">
        <v>64</v>
      </c>
      <c r="S71" s="1"/>
    </row>
    <row r="72" spans="8:22" x14ac:dyDescent="0.3">
      <c r="H72" s="4">
        <f>C30^-2</f>
        <v>9.0702947845804991E-3</v>
      </c>
      <c r="I72" s="4">
        <f>C30^-1</f>
        <v>9.5238095238095233E-2</v>
      </c>
      <c r="J72" s="4">
        <f>C30^-0.5</f>
        <v>0.30860669992418382</v>
      </c>
      <c r="K72" s="4">
        <f>C30^0.5</f>
        <v>3.2403703492039302</v>
      </c>
      <c r="L72" s="4">
        <f>C30</f>
        <v>10.5</v>
      </c>
      <c r="M72" s="4">
        <f>D30^2</f>
        <v>22.090000000000003</v>
      </c>
      <c r="N72" s="4">
        <f>N30</f>
        <v>3.2462442493107533</v>
      </c>
      <c r="P72" s="1" t="s">
        <v>60</v>
      </c>
      <c r="Q72" s="4" cm="1">
        <f t="array" ref="Q72:R76">LINEST(N44:N83, L44:L83, TRUE, TRUE)</f>
        <v>5.4545446009622864E-3</v>
      </c>
      <c r="R72" s="4">
        <v>5.1764220278718609</v>
      </c>
      <c r="S72" s="1" t="s">
        <v>60</v>
      </c>
      <c r="U72" s="7" t="s">
        <v>88</v>
      </c>
    </row>
    <row r="73" spans="8:22" x14ac:dyDescent="0.3">
      <c r="H73" s="4">
        <f>C31^-2</f>
        <v>2.0408163265306121E-2</v>
      </c>
      <c r="I73" s="4">
        <f>C31^-1</f>
        <v>0.14285714285714285</v>
      </c>
      <c r="J73" s="4">
        <f>C31^-0.5</f>
        <v>0.3779644730092272</v>
      </c>
      <c r="K73" s="4">
        <f>C31^0.5</f>
        <v>2.6457513110645907</v>
      </c>
      <c r="L73" s="4">
        <f>C31</f>
        <v>7</v>
      </c>
      <c r="M73" s="4">
        <f>D31^2</f>
        <v>38.440000000000005</v>
      </c>
      <c r="N73" s="4">
        <f>N31</f>
        <v>1.5320570240022802</v>
      </c>
      <c r="P73" s="1" t="s">
        <v>61</v>
      </c>
      <c r="Q73" s="4">
        <v>3.8552347172647432E-3</v>
      </c>
      <c r="R73" s="4">
        <v>1.6380863721473835</v>
      </c>
      <c r="S73" s="1" t="s">
        <v>61</v>
      </c>
      <c r="U73" s="12">
        <f>1-(Q76/(Q76+R76))</f>
        <v>0.94995783631843811</v>
      </c>
    </row>
    <row r="74" spans="8:22" x14ac:dyDescent="0.3">
      <c r="H74" s="4">
        <f>C32^-2</f>
        <v>0.01</v>
      </c>
      <c r="I74" s="4">
        <f>C32^-1</f>
        <v>0.1</v>
      </c>
      <c r="J74" s="4">
        <f>C32^-0.5</f>
        <v>0.31622776601683794</v>
      </c>
      <c r="K74" s="4">
        <f>C32^0.5</f>
        <v>3.1622776601683795</v>
      </c>
      <c r="L74" s="4">
        <f>C32</f>
        <v>10</v>
      </c>
      <c r="M74" s="4">
        <f>D32^2</f>
        <v>30.25</v>
      </c>
      <c r="N74" s="4">
        <f>N32</f>
        <v>45.056803189719901</v>
      </c>
      <c r="P74" s="1" t="s">
        <v>70</v>
      </c>
      <c r="Q74" s="4">
        <v>5.0042163681561877E-2</v>
      </c>
      <c r="R74" s="4">
        <v>9.5941312303890065</v>
      </c>
      <c r="S74" s="1" t="s">
        <v>71</v>
      </c>
    </row>
    <row r="75" spans="8:22" x14ac:dyDescent="0.3">
      <c r="H75" s="4">
        <f>C33^-2</f>
        <v>8.1632653061224483E-2</v>
      </c>
      <c r="I75" s="4">
        <f>C33^-1</f>
        <v>0.2857142857142857</v>
      </c>
      <c r="J75" s="4">
        <f>C33^-0.5</f>
        <v>0.53452248382484879</v>
      </c>
      <c r="K75" s="4">
        <f>C33^0.5</f>
        <v>1.8708286933869707</v>
      </c>
      <c r="L75" s="4">
        <f>C33</f>
        <v>3.5</v>
      </c>
      <c r="M75" s="4">
        <f>D33^2</f>
        <v>70.56</v>
      </c>
      <c r="N75" s="4">
        <f>N33</f>
        <v>1.2008458388959637</v>
      </c>
      <c r="P75" s="1" t="s">
        <v>69</v>
      </c>
      <c r="Q75" s="4">
        <v>2.0017753917047636</v>
      </c>
      <c r="R75" s="4">
        <v>38</v>
      </c>
      <c r="S75" s="1" t="s">
        <v>72</v>
      </c>
    </row>
    <row r="76" spans="8:22" x14ac:dyDescent="0.3">
      <c r="H76" s="4">
        <f>C34^-2</f>
        <v>1.7777777777777778E-2</v>
      </c>
      <c r="I76" s="4">
        <f>C34^-1</f>
        <v>0.13333333333333333</v>
      </c>
      <c r="J76" s="4">
        <f>C34^-0.5</f>
        <v>0.36514837167011072</v>
      </c>
      <c r="K76" s="4">
        <f>C34^0.5</f>
        <v>2.7386127875258306</v>
      </c>
      <c r="L76" s="4">
        <f>C34</f>
        <v>7.5</v>
      </c>
      <c r="M76" s="4">
        <f>D34^2</f>
        <v>49</v>
      </c>
      <c r="N76" s="4">
        <f>N34</f>
        <v>0.23202882729742047</v>
      </c>
      <c r="P76" s="1" t="s">
        <v>68</v>
      </c>
      <c r="Q76" s="4">
        <v>184.25812824070545</v>
      </c>
      <c r="R76" s="4">
        <v>3497.7994545051756</v>
      </c>
      <c r="S76" s="1" t="s">
        <v>62</v>
      </c>
    </row>
    <row r="77" spans="8:22" x14ac:dyDescent="0.3">
      <c r="H77" s="4">
        <f>C35^-2</f>
        <v>4.3402777777777776E-2</v>
      </c>
      <c r="I77" s="4">
        <f>C35^-1</f>
        <v>0.20833333333333334</v>
      </c>
      <c r="J77" s="4">
        <f>C35^-0.5</f>
        <v>0.45643546458763845</v>
      </c>
      <c r="K77" s="4">
        <f>C35^0.5</f>
        <v>2.1908902300206643</v>
      </c>
      <c r="L77" s="4">
        <f>C35</f>
        <v>4.8</v>
      </c>
      <c r="M77" s="4">
        <f>D35^2</f>
        <v>38.440000000000005</v>
      </c>
      <c r="N77" s="4">
        <f>N35</f>
        <v>0.17428409932584765</v>
      </c>
    </row>
    <row r="78" spans="8:22" x14ac:dyDescent="0.3">
      <c r="H78" s="4">
        <f>C36^-2</f>
        <v>2.0408163265306123E-4</v>
      </c>
      <c r="I78" s="4">
        <f>C36^-1</f>
        <v>1.4285714285714285E-2</v>
      </c>
      <c r="J78" s="4">
        <f>C36^-0.5</f>
        <v>0.11952286093343936</v>
      </c>
      <c r="K78" s="4">
        <f>C36^0.5</f>
        <v>8.3666002653407556</v>
      </c>
      <c r="L78" s="4">
        <f>C36</f>
        <v>70</v>
      </c>
      <c r="M78" s="4">
        <f>D36^2</f>
        <v>11.559999999999999</v>
      </c>
      <c r="N78" s="4">
        <f>N36</f>
        <v>15.965700726344661</v>
      </c>
      <c r="P78" s="1"/>
      <c r="Q78" s="1" t="s">
        <v>63</v>
      </c>
      <c r="R78" s="1" t="s">
        <v>64</v>
      </c>
      <c r="S78" s="1"/>
    </row>
    <row r="79" spans="8:22" x14ac:dyDescent="0.3">
      <c r="H79" s="4">
        <f>C37^-2</f>
        <v>4.0000000000000002E-4</v>
      </c>
      <c r="I79" s="4">
        <f>C37^-1</f>
        <v>0.02</v>
      </c>
      <c r="J79" s="4">
        <f>C37^-0.5</f>
        <v>0.1414213562373095</v>
      </c>
      <c r="K79" s="4">
        <f>C37^0.5</f>
        <v>7.0710678118654755</v>
      </c>
      <c r="L79" s="4">
        <f>C37</f>
        <v>50</v>
      </c>
      <c r="M79" s="4">
        <f>D37^2</f>
        <v>42.25</v>
      </c>
      <c r="N79" s="4">
        <f>N37</f>
        <v>7.0890225004766974</v>
      </c>
      <c r="P79" s="1" t="s">
        <v>60</v>
      </c>
      <c r="Q79" s="4" cm="1">
        <f t="array" ref="Q79:R83">LINEST(N44:N83, M44:M83, TRUE, TRUE)</f>
        <v>2.4992641621156774E-3</v>
      </c>
      <c r="R79" s="4">
        <v>5.7622558939742756</v>
      </c>
      <c r="S79" s="1" t="s">
        <v>60</v>
      </c>
      <c r="U79" s="7" t="s">
        <v>88</v>
      </c>
    </row>
    <row r="80" spans="8:22" x14ac:dyDescent="0.3">
      <c r="H80" s="4">
        <f>C38^-2</f>
        <v>1E-4</v>
      </c>
      <c r="I80" s="4">
        <f>C38^-1</f>
        <v>0.01</v>
      </c>
      <c r="J80" s="4">
        <f>C38^-0.5</f>
        <v>0.1</v>
      </c>
      <c r="K80" s="4">
        <f>C38^0.5</f>
        <v>10</v>
      </c>
      <c r="L80" s="4">
        <f>C38</f>
        <v>100</v>
      </c>
      <c r="M80" s="4">
        <f>D38^2</f>
        <v>6.25</v>
      </c>
      <c r="N80" s="4">
        <f>N38</f>
        <v>12.891122358039031</v>
      </c>
      <c r="P80" s="1" t="s">
        <v>61</v>
      </c>
      <c r="Q80" s="4">
        <v>3.8533173293232915E-3</v>
      </c>
      <c r="R80" s="4">
        <v>1.6106300077694329</v>
      </c>
      <c r="S80" s="1" t="s">
        <v>61</v>
      </c>
      <c r="U80" s="12">
        <f>1-(Q83/(Q83+R83))</f>
        <v>0.98905061583952469</v>
      </c>
      <c r="V80" s="14" t="s">
        <v>89</v>
      </c>
    </row>
    <row r="81" spans="8:29" x14ac:dyDescent="0.3">
      <c r="H81" s="4">
        <f>C39^-2</f>
        <v>4.4444444444444444E-3</v>
      </c>
      <c r="I81" s="4">
        <f>C39^-1</f>
        <v>6.6666666666666666E-2</v>
      </c>
      <c r="J81" s="4">
        <f>C39^-0.5</f>
        <v>0.2581988897471611</v>
      </c>
      <c r="K81" s="4">
        <f>C39^0.5</f>
        <v>3.872983346207417</v>
      </c>
      <c r="L81" s="4">
        <f>C39</f>
        <v>15</v>
      </c>
      <c r="M81" s="4">
        <f>D39^2</f>
        <v>2601</v>
      </c>
      <c r="N81" s="4">
        <f>N39</f>
        <v>9.9601870589294368</v>
      </c>
      <c r="P81" s="1" t="s">
        <v>70</v>
      </c>
      <c r="Q81" s="4">
        <v>1.094938416047528E-2</v>
      </c>
      <c r="R81" s="4">
        <v>9.7895504436476148</v>
      </c>
      <c r="S81" s="1" t="s">
        <v>71</v>
      </c>
    </row>
    <row r="82" spans="8:29" x14ac:dyDescent="0.3">
      <c r="H82" s="4">
        <f>C40^-2</f>
        <v>0.16</v>
      </c>
      <c r="I82" s="4">
        <f>C40^-1</f>
        <v>0.4</v>
      </c>
      <c r="J82" s="4">
        <f>C40^-0.5</f>
        <v>0.63245553203367588</v>
      </c>
      <c r="K82" s="4">
        <f>C40^0.5</f>
        <v>1.5811388300841898</v>
      </c>
      <c r="L82" s="4">
        <f>C40</f>
        <v>2.5</v>
      </c>
      <c r="M82" s="4">
        <f>D40^2</f>
        <v>299.29000000000002</v>
      </c>
      <c r="N82" s="4">
        <f>N40</f>
        <v>37.403813942101152</v>
      </c>
      <c r="P82" s="1" t="s">
        <v>69</v>
      </c>
      <c r="Q82" s="4">
        <v>0.42068281585860701</v>
      </c>
      <c r="R82" s="4">
        <v>38</v>
      </c>
      <c r="S82" s="1" t="s">
        <v>72</v>
      </c>
    </row>
    <row r="83" spans="8:29" x14ac:dyDescent="0.3">
      <c r="H83" s="4">
        <f>C41^-2</f>
        <v>3.9062500000000002E-7</v>
      </c>
      <c r="I83" s="4">
        <f>C41^-1</f>
        <v>6.2500000000000001E-4</v>
      </c>
      <c r="J83" s="4">
        <f>C41^-0.5</f>
        <v>2.5000000000000001E-2</v>
      </c>
      <c r="K83" s="4">
        <f>C41^0.5</f>
        <v>40</v>
      </c>
      <c r="L83" s="4">
        <f>C41</f>
        <v>1600</v>
      </c>
      <c r="M83" s="4">
        <f>D41^2</f>
        <v>43.559999999999995</v>
      </c>
      <c r="N83" s="4">
        <f>N41</f>
        <v>18.896312669515737</v>
      </c>
      <c r="P83" s="1" t="s">
        <v>68</v>
      </c>
      <c r="Q83" s="4">
        <v>40.316262974475649</v>
      </c>
      <c r="R83" s="4">
        <v>3641.7413197714054</v>
      </c>
      <c r="S83" s="1" t="s">
        <v>62</v>
      </c>
    </row>
    <row r="85" spans="8:29" x14ac:dyDescent="0.3">
      <c r="H85" s="1" t="s">
        <v>81</v>
      </c>
      <c r="I85" s="1" t="s">
        <v>82</v>
      </c>
      <c r="J85" s="1" t="s">
        <v>83</v>
      </c>
      <c r="K85" s="1" t="s">
        <v>84</v>
      </c>
      <c r="L85" s="1" t="s">
        <v>85</v>
      </c>
      <c r="M85" s="1" t="s">
        <v>86</v>
      </c>
      <c r="N85" s="1" t="str">
        <f t="shared" ref="N85:N106" si="8">N43</f>
        <v>Остатки ABS</v>
      </c>
      <c r="P85" s="1"/>
      <c r="Q85" s="1" t="s">
        <v>63</v>
      </c>
      <c r="R85" s="1" t="s">
        <v>64</v>
      </c>
      <c r="S85" s="1"/>
    </row>
    <row r="86" spans="8:29" x14ac:dyDescent="0.3">
      <c r="H86" s="4">
        <f>D2^-2</f>
        <v>2.5195263290501386E-2</v>
      </c>
      <c r="I86" s="4">
        <f>D2^-1</f>
        <v>0.15873015873015872</v>
      </c>
      <c r="J86" s="4">
        <f>D2^-0.5</f>
        <v>0.39840953644479787</v>
      </c>
      <c r="K86" s="4">
        <f>D2^0.5</f>
        <v>2.5099800796022267</v>
      </c>
      <c r="L86" s="4">
        <f>D2</f>
        <v>6.3</v>
      </c>
      <c r="M86" s="4">
        <f>D2^2</f>
        <v>39.69</v>
      </c>
      <c r="N86" s="4">
        <f t="shared" si="8"/>
        <v>0.64370638647248379</v>
      </c>
      <c r="P86" s="1" t="s">
        <v>60</v>
      </c>
      <c r="Q86" s="4" cm="1">
        <f t="array" ref="Q86:R90">LINEST(N86:N125, H86:H125, TRUE, TRUE)</f>
        <v>2.8944184016203263</v>
      </c>
      <c r="R86" s="4">
        <v>5.952517405620573</v>
      </c>
      <c r="S86" s="1" t="s">
        <v>60</v>
      </c>
      <c r="U86" s="7" t="s">
        <v>88</v>
      </c>
      <c r="X86" s="13" t="s">
        <v>74</v>
      </c>
      <c r="Y86" s="10">
        <f>Q86/Q87</f>
        <v>5.5904083144551552E-2</v>
      </c>
    </row>
    <row r="87" spans="8:29" x14ac:dyDescent="0.3">
      <c r="H87" s="4">
        <f>D3^-2</f>
        <v>1.1814744801512289E-2</v>
      </c>
      <c r="I87" s="4">
        <f>D3^-1</f>
        <v>0.10869565217391305</v>
      </c>
      <c r="J87" s="4">
        <f>D3^-0.5</f>
        <v>0.32969023669789355</v>
      </c>
      <c r="K87" s="4">
        <f>D3^0.5</f>
        <v>3.03315017762062</v>
      </c>
      <c r="L87" s="4">
        <f>D3</f>
        <v>9.1999999999999993</v>
      </c>
      <c r="M87" s="4">
        <f>D3^2</f>
        <v>84.639999999999986</v>
      </c>
      <c r="N87" s="4">
        <f t="shared" si="8"/>
        <v>4.5952525953704448</v>
      </c>
      <c r="P87" s="1" t="s">
        <v>61</v>
      </c>
      <c r="Q87" s="4">
        <v>51.774722682352376</v>
      </c>
      <c r="R87" s="4">
        <v>2.3512502863506763</v>
      </c>
      <c r="S87" s="1" t="s">
        <v>61</v>
      </c>
      <c r="U87" s="12">
        <f>1-(Q90/(Q90+R90))</f>
        <v>0.99991776290791023</v>
      </c>
      <c r="V87" s="14" t="s">
        <v>89</v>
      </c>
    </row>
    <row r="88" spans="8:29" x14ac:dyDescent="0.3">
      <c r="H88" s="4">
        <f>D4^-2</f>
        <v>3.844675124951942E-2</v>
      </c>
      <c r="I88" s="4">
        <f>D4^-1</f>
        <v>0.19607843137254904</v>
      </c>
      <c r="J88" s="4">
        <f>D4^-0.5</f>
        <v>0.44280744277004769</v>
      </c>
      <c r="K88" s="4">
        <f>D4^0.5</f>
        <v>2.2583179581272428</v>
      </c>
      <c r="L88" s="4">
        <f>D4</f>
        <v>5.0999999999999996</v>
      </c>
      <c r="M88" s="4">
        <f>D4^2</f>
        <v>26.009999999999998</v>
      </c>
      <c r="N88" s="4">
        <f t="shared" si="8"/>
        <v>0.20934367343092497</v>
      </c>
      <c r="P88" s="1" t="s">
        <v>70</v>
      </c>
      <c r="Q88" s="4">
        <v>8.2237092089769315E-5</v>
      </c>
      <c r="R88" s="4">
        <v>9.8431846326028918</v>
      </c>
      <c r="S88" s="1" t="s">
        <v>71</v>
      </c>
      <c r="X88" s="1" t="s">
        <v>58</v>
      </c>
      <c r="Y88" s="1" t="s">
        <v>0</v>
      </c>
    </row>
    <row r="89" spans="8:29" x14ac:dyDescent="0.3">
      <c r="H89" s="4">
        <f>D5^-2</f>
        <v>2.9726516052318668E-2</v>
      </c>
      <c r="I89" s="4">
        <f>D5^-1</f>
        <v>0.17241379310344829</v>
      </c>
      <c r="J89" s="4">
        <f>D5^-0.5</f>
        <v>0.41522739926869984</v>
      </c>
      <c r="K89" s="4">
        <f>D5^0.5</f>
        <v>2.4083189157584592</v>
      </c>
      <c r="L89" s="4">
        <f>D5</f>
        <v>5.8</v>
      </c>
      <c r="M89" s="4">
        <f>D5^2</f>
        <v>33.64</v>
      </c>
      <c r="N89" s="4">
        <f t="shared" si="8"/>
        <v>2.773114576429097</v>
      </c>
      <c r="P89" s="1" t="s">
        <v>69</v>
      </c>
      <c r="Q89" s="4">
        <v>3.1252665122412059E-3</v>
      </c>
      <c r="R89" s="4">
        <v>38</v>
      </c>
      <c r="S89" s="1" t="s">
        <v>72</v>
      </c>
      <c r="X89" s="2">
        <v>0.9</v>
      </c>
      <c r="Y89" s="4">
        <f>TINV(1-X89, 40-1-1)</f>
        <v>1.6859544601667387</v>
      </c>
      <c r="Z89" s="11" t="s">
        <v>59</v>
      </c>
      <c r="AA89" s="12">
        <f>Y86</f>
        <v>5.5904083144551552E-2</v>
      </c>
    </row>
    <row r="90" spans="8:29" x14ac:dyDescent="0.3">
      <c r="H90" s="4">
        <f>D6^-2</f>
        <v>1.7777777777777778E-2</v>
      </c>
      <c r="I90" s="4">
        <f>D6^-1</f>
        <v>0.13333333333333333</v>
      </c>
      <c r="J90" s="4">
        <f>D6^-0.5</f>
        <v>0.36514837167011072</v>
      </c>
      <c r="K90" s="4">
        <f>D6^0.5</f>
        <v>2.7386127875258306</v>
      </c>
      <c r="L90" s="4">
        <f>D6</f>
        <v>7.5</v>
      </c>
      <c r="M90" s="4">
        <f>D6^2</f>
        <v>56.25</v>
      </c>
      <c r="N90" s="4">
        <f t="shared" si="8"/>
        <v>0.22393427818610934</v>
      </c>
      <c r="P90" s="1" t="s">
        <v>68</v>
      </c>
      <c r="Q90" s="4">
        <v>0.30280170851210642</v>
      </c>
      <c r="R90" s="4">
        <v>3681.754781037369</v>
      </c>
      <c r="S90" s="1" t="s">
        <v>62</v>
      </c>
      <c r="X90" s="2">
        <v>0.95</v>
      </c>
      <c r="Y90" s="4">
        <f>TINV(1-X90, 40-1-1)</f>
        <v>2.0243941639119702</v>
      </c>
      <c r="Z90" s="11" t="s">
        <v>59</v>
      </c>
      <c r="AA90" s="12">
        <f>Y86</f>
        <v>5.5904083144551552E-2</v>
      </c>
    </row>
    <row r="91" spans="8:29" x14ac:dyDescent="0.3">
      <c r="H91" s="4">
        <f>D7^-2</f>
        <v>1.5625E-2</v>
      </c>
      <c r="I91" s="4">
        <f>D7^-1</f>
        <v>0.125</v>
      </c>
      <c r="J91" s="4">
        <f>D7^-0.5</f>
        <v>0.35355339059327373</v>
      </c>
      <c r="K91" s="4">
        <f>D7^0.5</f>
        <v>2.8284271247461903</v>
      </c>
      <c r="L91" s="4">
        <f>D7</f>
        <v>8</v>
      </c>
      <c r="M91" s="4">
        <f>D7^2</f>
        <v>64</v>
      </c>
      <c r="N91" s="4">
        <f t="shared" si="8"/>
        <v>0.54422164238587722</v>
      </c>
      <c r="X91" s="2">
        <v>0.99</v>
      </c>
      <c r="Y91" s="4">
        <f>TINV(1-X91, 40-1-1)</f>
        <v>2.711557601913082</v>
      </c>
      <c r="Z91" s="11" t="s">
        <v>59</v>
      </c>
      <c r="AA91" s="12">
        <f>Y86</f>
        <v>5.5904083144551552E-2</v>
      </c>
    </row>
    <row r="92" spans="8:29" x14ac:dyDescent="0.3">
      <c r="H92" s="4">
        <f>D8^-2</f>
        <v>2.7777777777777776E-2</v>
      </c>
      <c r="I92" s="4">
        <f>D8^-1</f>
        <v>0.16666666666666666</v>
      </c>
      <c r="J92" s="4">
        <f>D8^-0.5</f>
        <v>0.40824829046386307</v>
      </c>
      <c r="K92" s="4">
        <f>D8^0.5</f>
        <v>2.4494897427831779</v>
      </c>
      <c r="L92" s="4">
        <f>D8</f>
        <v>6</v>
      </c>
      <c r="M92" s="4">
        <f>D8^2</f>
        <v>36</v>
      </c>
      <c r="N92" s="4">
        <f t="shared" si="8"/>
        <v>0.86653793336688512</v>
      </c>
      <c r="P92" s="1"/>
      <c r="Q92" s="1" t="s">
        <v>63</v>
      </c>
      <c r="R92" s="1" t="s">
        <v>64</v>
      </c>
      <c r="S92" s="1"/>
    </row>
    <row r="93" spans="8:29" x14ac:dyDescent="0.3">
      <c r="H93" s="4">
        <f>D9^-2</f>
        <v>1.0850694444444444E-2</v>
      </c>
      <c r="I93" s="4">
        <f>D9^-1</f>
        <v>0.10416666666666667</v>
      </c>
      <c r="J93" s="4">
        <f>D9^-0.5</f>
        <v>0.3227486121839514</v>
      </c>
      <c r="K93" s="4">
        <f>D9^0.5</f>
        <v>3.0983866769659336</v>
      </c>
      <c r="L93" s="4">
        <f>D9</f>
        <v>9.6</v>
      </c>
      <c r="M93" s="4">
        <f>D9^2</f>
        <v>92.16</v>
      </c>
      <c r="N93" s="4">
        <f t="shared" si="8"/>
        <v>7.7512523963471454</v>
      </c>
      <c r="P93" s="1" t="s">
        <v>60</v>
      </c>
      <c r="Q93" s="4" cm="1">
        <f t="array" ref="Q93:R97">LINEST(N86:N125, I86:I125, TRUE, TRUE)</f>
        <v>-7.4638858199975324</v>
      </c>
      <c r="R93" s="4">
        <v>7.3252851827915721</v>
      </c>
      <c r="S93" s="1" t="s">
        <v>60</v>
      </c>
      <c r="U93" s="7" t="s">
        <v>88</v>
      </c>
      <c r="X93" s="19" t="s">
        <v>93</v>
      </c>
      <c r="Y93" s="19"/>
      <c r="Z93" s="19"/>
      <c r="AA93" s="19"/>
      <c r="AB93" s="19"/>
      <c r="AC93" s="19"/>
    </row>
    <row r="94" spans="8:29" x14ac:dyDescent="0.3">
      <c r="H94" s="4">
        <f>D10^-2</f>
        <v>0.04</v>
      </c>
      <c r="I94" s="4">
        <f>D10^-1</f>
        <v>0.2</v>
      </c>
      <c r="J94" s="4">
        <f>D10^-0.5</f>
        <v>0.44721359549995793</v>
      </c>
      <c r="K94" s="4">
        <f>D10^0.5</f>
        <v>2.2360679774997898</v>
      </c>
      <c r="L94" s="4">
        <f>D10</f>
        <v>5</v>
      </c>
      <c r="M94" s="4">
        <f>D10^2</f>
        <v>25</v>
      </c>
      <c r="N94" s="4">
        <f t="shared" si="8"/>
        <v>3.3899738067511009</v>
      </c>
      <c r="P94" s="1" t="s">
        <v>61</v>
      </c>
      <c r="Q94" s="4">
        <v>22.213174606038301</v>
      </c>
      <c r="R94" s="4">
        <v>4.0983408363537039</v>
      </c>
      <c r="S94" s="1" t="s">
        <v>61</v>
      </c>
      <c r="U94" s="12">
        <f>1-(Q97/(Q97+R97))</f>
        <v>0.99703764791658434</v>
      </c>
    </row>
    <row r="95" spans="8:29" x14ac:dyDescent="0.3">
      <c r="H95" s="4">
        <f>D11^-2</f>
        <v>3.3057851239669422E-2</v>
      </c>
      <c r="I95" s="4">
        <f>D11^-1</f>
        <v>0.18181818181818182</v>
      </c>
      <c r="J95" s="4">
        <f>D11^-0.5</f>
        <v>0.42640143271122083</v>
      </c>
      <c r="K95" s="4">
        <f>D11^0.5</f>
        <v>2.3452078799117149</v>
      </c>
      <c r="L95" s="4">
        <f>D11</f>
        <v>5.5</v>
      </c>
      <c r="M95" s="4">
        <f>D11^2</f>
        <v>30.25</v>
      </c>
      <c r="N95" s="4">
        <f t="shared" si="8"/>
        <v>0.80129864649604587</v>
      </c>
      <c r="P95" s="1" t="s">
        <v>70</v>
      </c>
      <c r="Q95" s="4">
        <v>2.9623520834156651E-3</v>
      </c>
      <c r="R95" s="4">
        <v>9.8289984923699087</v>
      </c>
      <c r="S95" s="1" t="s">
        <v>71</v>
      </c>
    </row>
    <row r="96" spans="8:29" x14ac:dyDescent="0.3">
      <c r="H96" s="4">
        <f>D12^-2</f>
        <v>4.3402777777777776E-2</v>
      </c>
      <c r="I96" s="4">
        <f>D12^-1</f>
        <v>0.20833333333333334</v>
      </c>
      <c r="J96" s="4">
        <f>D12^-0.5</f>
        <v>0.45643546458763845</v>
      </c>
      <c r="K96" s="4">
        <f>D12^0.5</f>
        <v>2.1908902300206643</v>
      </c>
      <c r="L96" s="4">
        <f>D12</f>
        <v>4.8</v>
      </c>
      <c r="M96" s="4">
        <f>D12^2</f>
        <v>23.04</v>
      </c>
      <c r="N96" s="4">
        <f t="shared" si="8"/>
        <v>3.0512425269062486</v>
      </c>
      <c r="P96" s="1" t="s">
        <v>69</v>
      </c>
      <c r="Q96" s="4">
        <v>0.11290384009572849</v>
      </c>
      <c r="R96" s="4">
        <v>38</v>
      </c>
      <c r="S96" s="1" t="s">
        <v>72</v>
      </c>
    </row>
    <row r="97" spans="8:21" x14ac:dyDescent="0.3">
      <c r="H97" s="4">
        <f>D13^-2</f>
        <v>3.1887755102040824E-2</v>
      </c>
      <c r="I97" s="4">
        <f>D13^-1</f>
        <v>0.17857142857142858</v>
      </c>
      <c r="J97" s="4">
        <f>D13^-0.5</f>
        <v>0.42257712736425829</v>
      </c>
      <c r="K97" s="4">
        <f>D13^0.5</f>
        <v>2.3664319132398464</v>
      </c>
      <c r="L97" s="4">
        <f>D13</f>
        <v>5.6</v>
      </c>
      <c r="M97" s="4">
        <f>D13^2</f>
        <v>31.359999999999996</v>
      </c>
      <c r="N97" s="4">
        <f t="shared" si="8"/>
        <v>1.9019449342487604</v>
      </c>
      <c r="P97" s="1" t="s">
        <v>68</v>
      </c>
      <c r="Q97" s="4">
        <v>10.907550951503708</v>
      </c>
      <c r="R97" s="4">
        <v>3671.1500317943774</v>
      </c>
      <c r="S97" s="1" t="s">
        <v>62</v>
      </c>
    </row>
    <row r="98" spans="8:21" x14ac:dyDescent="0.3">
      <c r="H98" s="4">
        <f>D14^-2</f>
        <v>2.5195263290501386E-2</v>
      </c>
      <c r="I98" s="4">
        <f>D14^-1</f>
        <v>0.15873015873015872</v>
      </c>
      <c r="J98" s="4">
        <f>D14^-0.5</f>
        <v>0.39840953644479787</v>
      </c>
      <c r="K98" s="4">
        <f>D14^0.5</f>
        <v>2.5099800796022267</v>
      </c>
      <c r="L98" s="4">
        <f>D14</f>
        <v>6.3</v>
      </c>
      <c r="M98" s="4">
        <f>D14^2</f>
        <v>39.69</v>
      </c>
      <c r="N98" s="4">
        <f t="shared" si="8"/>
        <v>17.272755323665244</v>
      </c>
    </row>
    <row r="99" spans="8:21" x14ac:dyDescent="0.3">
      <c r="H99" s="4">
        <f>D15^-2</f>
        <v>2.8727377190462509E-2</v>
      </c>
      <c r="I99" s="4">
        <f>D15^-1</f>
        <v>0.16949152542372881</v>
      </c>
      <c r="J99" s="4">
        <f>D15^-0.5</f>
        <v>0.41169348479630913</v>
      </c>
      <c r="K99" s="4">
        <f>D15^0.5</f>
        <v>2.4289915602982237</v>
      </c>
      <c r="L99" s="4">
        <f>D15</f>
        <v>5.9</v>
      </c>
      <c r="M99" s="4">
        <f>D15^2</f>
        <v>34.81</v>
      </c>
      <c r="N99" s="4">
        <f t="shared" si="8"/>
        <v>2.0735615221541011</v>
      </c>
      <c r="P99" s="1"/>
      <c r="Q99" s="1" t="s">
        <v>63</v>
      </c>
      <c r="R99" s="1" t="s">
        <v>64</v>
      </c>
      <c r="S99" s="1"/>
    </row>
    <row r="100" spans="8:21" x14ac:dyDescent="0.3">
      <c r="H100" s="4">
        <f>D16^-2</f>
        <v>4.7562425683709865E-3</v>
      </c>
      <c r="I100" s="4">
        <f>D16^-1</f>
        <v>6.8965517241379309E-2</v>
      </c>
      <c r="J100" s="4">
        <f>D16^-0.5</f>
        <v>0.26261286571944509</v>
      </c>
      <c r="K100" s="4">
        <f>D16^0.5</f>
        <v>3.8078865529319543</v>
      </c>
      <c r="L100" s="4">
        <f>D16</f>
        <v>14.5</v>
      </c>
      <c r="M100" s="4">
        <f>D16^2</f>
        <v>210.25</v>
      </c>
      <c r="N100" s="4">
        <f t="shared" si="8"/>
        <v>0.43157576785553742</v>
      </c>
      <c r="P100" s="1" t="s">
        <v>60</v>
      </c>
      <c r="Q100" s="4" cm="1">
        <f t="array" ref="Q100:R104">LINEST(N86:N125, J86:J125, TRUE, TRUE)</f>
        <v>-10.663894265137239</v>
      </c>
      <c r="R100" s="4">
        <v>10.359812996789781</v>
      </c>
      <c r="S100" s="1" t="s">
        <v>60</v>
      </c>
      <c r="U100" s="7" t="s">
        <v>88</v>
      </c>
    </row>
    <row r="101" spans="8:21" x14ac:dyDescent="0.3">
      <c r="H101" s="4">
        <f>D17^-2</f>
        <v>2.7777777777777776E-2</v>
      </c>
      <c r="I101" s="4">
        <f>D17^-1</f>
        <v>0.16666666666666666</v>
      </c>
      <c r="J101" s="4">
        <f>D17^-0.5</f>
        <v>0.40824829046386307</v>
      </c>
      <c r="K101" s="4">
        <f>D17^0.5</f>
        <v>2.4494897427831779</v>
      </c>
      <c r="L101" s="4">
        <f>D17</f>
        <v>6</v>
      </c>
      <c r="M101" s="4">
        <f>D17^2</f>
        <v>36</v>
      </c>
      <c r="N101" s="4">
        <f t="shared" si="8"/>
        <v>9.2802658799966888</v>
      </c>
      <c r="P101" s="1" t="s">
        <v>61</v>
      </c>
      <c r="Q101" s="4">
        <v>17.93342077595165</v>
      </c>
      <c r="R101" s="4">
        <v>7.4097978201683237</v>
      </c>
      <c r="S101" s="1" t="s">
        <v>61</v>
      </c>
      <c r="U101" s="12">
        <f>1-(Q104/(Q104+R104))</f>
        <v>0.99078067102427114</v>
      </c>
    </row>
    <row r="102" spans="8:21" x14ac:dyDescent="0.3">
      <c r="H102" s="4">
        <f>D18^-2</f>
        <v>2.2276676319893073E-2</v>
      </c>
      <c r="I102" s="4">
        <f>D18^-1</f>
        <v>0.14925373134328357</v>
      </c>
      <c r="J102" s="4">
        <f>D18^-0.5</f>
        <v>0.38633370464312788</v>
      </c>
      <c r="K102" s="4">
        <f>D18^0.5</f>
        <v>2.5884358211089569</v>
      </c>
      <c r="L102" s="4">
        <f>D18</f>
        <v>6.7</v>
      </c>
      <c r="M102" s="4">
        <f>D18^2</f>
        <v>44.89</v>
      </c>
      <c r="N102" s="4">
        <f t="shared" si="8"/>
        <v>14.659264586739503</v>
      </c>
      <c r="P102" s="1" t="s">
        <v>70</v>
      </c>
      <c r="Q102" s="4">
        <v>9.2193289757288091E-3</v>
      </c>
      <c r="R102" s="4">
        <v>9.7981086824031216</v>
      </c>
      <c r="S102" s="1" t="s">
        <v>71</v>
      </c>
    </row>
    <row r="103" spans="8:21" x14ac:dyDescent="0.3">
      <c r="H103" s="4">
        <f>D19^-2</f>
        <v>0.11890606420927467</v>
      </c>
      <c r="I103" s="4">
        <f>D19^-1</f>
        <v>0.34482758620689657</v>
      </c>
      <c r="J103" s="4">
        <f>D19^-0.5</f>
        <v>0.58722021951470349</v>
      </c>
      <c r="K103" s="4">
        <f>D19^0.5</f>
        <v>1.70293863659264</v>
      </c>
      <c r="L103" s="4">
        <f>D19</f>
        <v>2.9</v>
      </c>
      <c r="M103" s="4">
        <f>D19^2</f>
        <v>8.41</v>
      </c>
      <c r="N103" s="4">
        <f t="shared" si="8"/>
        <v>0.72387353843039381</v>
      </c>
      <c r="P103" s="1" t="s">
        <v>69</v>
      </c>
      <c r="Q103" s="4">
        <v>0.35359440421412158</v>
      </c>
      <c r="R103" s="4">
        <v>38</v>
      </c>
      <c r="S103" s="1" t="s">
        <v>72</v>
      </c>
    </row>
    <row r="104" spans="8:21" x14ac:dyDescent="0.3">
      <c r="H104" s="4">
        <f>D20^-2</f>
        <v>2.7777777777777776E-2</v>
      </c>
      <c r="I104" s="4">
        <f>D20^-1</f>
        <v>0.16666666666666666</v>
      </c>
      <c r="J104" s="4">
        <f>D20^-0.5</f>
        <v>0.40824829046386307</v>
      </c>
      <c r="K104" s="4">
        <f>D20^0.5</f>
        <v>2.4494897427831779</v>
      </c>
      <c r="L104" s="4">
        <f>D20</f>
        <v>6</v>
      </c>
      <c r="M104" s="4">
        <f>D20^2</f>
        <v>36</v>
      </c>
      <c r="N104" s="4">
        <f t="shared" si="8"/>
        <v>0.84865520861177468</v>
      </c>
      <c r="P104" s="1" t="s">
        <v>68</v>
      </c>
      <c r="Q104" s="4">
        <v>33.94610016291108</v>
      </c>
      <c r="R104" s="4">
        <v>3648.11148258297</v>
      </c>
      <c r="S104" s="1" t="s">
        <v>62</v>
      </c>
    </row>
    <row r="105" spans="8:21" x14ac:dyDescent="0.3">
      <c r="H105" s="4">
        <f>D21^-2</f>
        <v>2.3668639053254437E-2</v>
      </c>
      <c r="I105" s="4">
        <f>D21^-1</f>
        <v>0.15384615384615385</v>
      </c>
      <c r="J105" s="4">
        <f>D21^-0.5</f>
        <v>0.39223227027636809</v>
      </c>
      <c r="K105" s="4">
        <f>D21^0.5</f>
        <v>2.5495097567963922</v>
      </c>
      <c r="L105" s="4">
        <f>D21</f>
        <v>6.5</v>
      </c>
      <c r="M105" s="4">
        <f>D21^2</f>
        <v>42.25</v>
      </c>
      <c r="N105" s="4">
        <f t="shared" si="8"/>
        <v>1.0948337391029437</v>
      </c>
    </row>
    <row r="106" spans="8:21" x14ac:dyDescent="0.3">
      <c r="H106" s="4">
        <f>D22^-2</f>
        <v>3.4293552812071325E-2</v>
      </c>
      <c r="I106" s="4">
        <f>D22^-1</f>
        <v>0.18518518518518517</v>
      </c>
      <c r="J106" s="4">
        <f>D22^-0.5</f>
        <v>0.43033148291193518</v>
      </c>
      <c r="K106" s="4">
        <f>D22^0.5</f>
        <v>2.3237900077244502</v>
      </c>
      <c r="L106" s="4">
        <f>D22</f>
        <v>5.4</v>
      </c>
      <c r="M106" s="4">
        <f>D22^2</f>
        <v>29.160000000000004</v>
      </c>
      <c r="N106" s="4">
        <f t="shared" si="8"/>
        <v>1.0063959264718287</v>
      </c>
      <c r="P106" s="1"/>
      <c r="Q106" s="1" t="s">
        <v>63</v>
      </c>
      <c r="R106" s="1" t="s">
        <v>64</v>
      </c>
      <c r="S106" s="1"/>
    </row>
    <row r="107" spans="8:21" x14ac:dyDescent="0.3">
      <c r="H107" s="4">
        <f>D23^-2</f>
        <v>8.1632653061224483E-2</v>
      </c>
      <c r="I107" s="4">
        <f>D23^-1</f>
        <v>0.2857142857142857</v>
      </c>
      <c r="J107" s="4">
        <f>D23^-0.5</f>
        <v>0.53452248382484879</v>
      </c>
      <c r="K107" s="4">
        <f>D23^0.5</f>
        <v>1.8708286933869707</v>
      </c>
      <c r="L107" s="4">
        <f>D23</f>
        <v>3.5</v>
      </c>
      <c r="M107" s="4">
        <f>D23^2</f>
        <v>12.25</v>
      </c>
      <c r="N107" s="4">
        <f t="shared" ref="N107:N125" si="9">N65</f>
        <v>0.72071272073187165</v>
      </c>
      <c r="P107" s="1" t="s">
        <v>60</v>
      </c>
      <c r="Q107" s="4" cm="1">
        <f t="array" ref="Q107:R111">LINEST(N86:N125, K86:K125, TRUE, TRUE)</f>
        <v>1.6326014784067715</v>
      </c>
      <c r="R107" s="4">
        <v>1.7450060424575131</v>
      </c>
      <c r="S107" s="1" t="s">
        <v>60</v>
      </c>
      <c r="U107" s="7" t="s">
        <v>88</v>
      </c>
    </row>
    <row r="108" spans="8:21" x14ac:dyDescent="0.3">
      <c r="H108" s="4">
        <f>D24^-2</f>
        <v>3.6982248520710054E-2</v>
      </c>
      <c r="I108" s="4">
        <f>D24^-1</f>
        <v>0.19230769230769229</v>
      </c>
      <c r="J108" s="4">
        <f>D24^-0.5</f>
        <v>0.4385290096535146</v>
      </c>
      <c r="K108" s="4">
        <f>D24^0.5</f>
        <v>2.2803508501982761</v>
      </c>
      <c r="L108" s="4">
        <f>D24</f>
        <v>5.2</v>
      </c>
      <c r="M108" s="4">
        <f>D24^2</f>
        <v>27.040000000000003</v>
      </c>
      <c r="N108" s="4">
        <f t="shared" si="9"/>
        <v>0.590050642653557</v>
      </c>
      <c r="P108" s="1" t="s">
        <v>61</v>
      </c>
      <c r="Q108" s="4">
        <v>1.7615148400505793</v>
      </c>
      <c r="R108" s="4">
        <v>4.894349250397461</v>
      </c>
      <c r="S108" s="1" t="s">
        <v>61</v>
      </c>
      <c r="U108" s="12">
        <f>1-(Q111/(Q111+R111))</f>
        <v>0.97789470792597311</v>
      </c>
    </row>
    <row r="109" spans="8:21" x14ac:dyDescent="0.3">
      <c r="H109" s="4">
        <f>D25^-2</f>
        <v>6.2000124000248001E-3</v>
      </c>
      <c r="I109" s="4">
        <f>D25^-1</f>
        <v>7.874015748031496E-2</v>
      </c>
      <c r="J109" s="4">
        <f>D25^-0.5</f>
        <v>0.28060676663315687</v>
      </c>
      <c r="K109" s="4">
        <f>D25^0.5</f>
        <v>3.5637059362410923</v>
      </c>
      <c r="L109" s="4">
        <f>D25</f>
        <v>12.7</v>
      </c>
      <c r="M109" s="4">
        <f>D25^2</f>
        <v>161.29</v>
      </c>
      <c r="N109" s="4">
        <f t="shared" si="9"/>
        <v>0.95897039151222996</v>
      </c>
      <c r="P109" s="1" t="s">
        <v>70</v>
      </c>
      <c r="Q109" s="4">
        <v>2.2105292074026877E-2</v>
      </c>
      <c r="R109" s="4">
        <v>9.7341836957322965</v>
      </c>
      <c r="S109" s="1" t="s">
        <v>71</v>
      </c>
    </row>
    <row r="110" spans="8:21" x14ac:dyDescent="0.3">
      <c r="H110" s="4">
        <f>D26^-2</f>
        <v>1.9290123456790122E-2</v>
      </c>
      <c r="I110" s="4">
        <f>D26^-1</f>
        <v>0.1388888888888889</v>
      </c>
      <c r="J110" s="4">
        <f>D26^-0.5</f>
        <v>0.37267799624996495</v>
      </c>
      <c r="K110" s="4">
        <f>D26^0.5</f>
        <v>2.6832815729997477</v>
      </c>
      <c r="L110" s="4">
        <f>D26</f>
        <v>7.2</v>
      </c>
      <c r="M110" s="4">
        <f>D26^2</f>
        <v>51.84</v>
      </c>
      <c r="N110" s="4">
        <f t="shared" si="9"/>
        <v>0.98831190537477243</v>
      </c>
      <c r="P110" s="1" t="s">
        <v>69</v>
      </c>
      <c r="Q110" s="4">
        <v>0.85898930836284848</v>
      </c>
      <c r="R110" s="4">
        <v>38</v>
      </c>
      <c r="S110" s="1" t="s">
        <v>72</v>
      </c>
    </row>
    <row r="111" spans="8:21" x14ac:dyDescent="0.3">
      <c r="H111" s="4">
        <f>D27^-2</f>
        <v>4.3402777777777776E-2</v>
      </c>
      <c r="I111" s="4">
        <f>D27^-1</f>
        <v>0.20833333333333334</v>
      </c>
      <c r="J111" s="4">
        <f>D27^-0.5</f>
        <v>0.45643546458763845</v>
      </c>
      <c r="K111" s="4">
        <f>D27^0.5</f>
        <v>2.1908902300206643</v>
      </c>
      <c r="L111" s="4">
        <f>D27</f>
        <v>4.8</v>
      </c>
      <c r="M111" s="4">
        <f>D27^2</f>
        <v>23.04</v>
      </c>
      <c r="N111" s="4">
        <f t="shared" si="9"/>
        <v>5.9944244705527963</v>
      </c>
      <c r="P111" s="1" t="s">
        <v>68</v>
      </c>
      <c r="Q111" s="4">
        <v>81.392958299983093</v>
      </c>
      <c r="R111" s="4">
        <v>3600.664624445898</v>
      </c>
      <c r="S111" s="1" t="s">
        <v>62</v>
      </c>
    </row>
    <row r="112" spans="8:21" x14ac:dyDescent="0.3">
      <c r="H112" s="4">
        <f>D28^-2</f>
        <v>5.408328826392645E-2</v>
      </c>
      <c r="I112" s="4">
        <f>D28^-1</f>
        <v>0.23255813953488372</v>
      </c>
      <c r="J112" s="4">
        <f>D28^-0.5</f>
        <v>0.48224282217041214</v>
      </c>
      <c r="K112" s="4">
        <f>D28^0.5</f>
        <v>2.0736441353327719</v>
      </c>
      <c r="L112" s="4">
        <f>D28</f>
        <v>4.3</v>
      </c>
      <c r="M112" s="4">
        <f>D28^2</f>
        <v>18.489999999999998</v>
      </c>
      <c r="N112" s="4">
        <f t="shared" si="9"/>
        <v>3.3583432356603247</v>
      </c>
    </row>
    <row r="113" spans="8:21" x14ac:dyDescent="0.3">
      <c r="H113" s="4">
        <f>D29^-2</f>
        <v>1.9290123456790122E-2</v>
      </c>
      <c r="I113" s="4">
        <f>D29^-1</f>
        <v>0.1388888888888889</v>
      </c>
      <c r="J113" s="4">
        <f>D29^-0.5</f>
        <v>0.37267799624996495</v>
      </c>
      <c r="K113" s="4">
        <f>D29^0.5</f>
        <v>2.6832815729997477</v>
      </c>
      <c r="L113" s="4">
        <f>D29</f>
        <v>7.2</v>
      </c>
      <c r="M113" s="4">
        <f>D29^2</f>
        <v>51.84</v>
      </c>
      <c r="N113" s="4">
        <f t="shared" si="9"/>
        <v>1.6395439911228333</v>
      </c>
      <c r="P113" s="1"/>
      <c r="Q113" s="1" t="s">
        <v>63</v>
      </c>
      <c r="R113" s="1" t="s">
        <v>64</v>
      </c>
      <c r="S113" s="1"/>
    </row>
    <row r="114" spans="8:21" x14ac:dyDescent="0.3">
      <c r="H114" s="4">
        <f>D30^-2</f>
        <v>4.526935264825712E-2</v>
      </c>
      <c r="I114" s="4">
        <f>D30^-1</f>
        <v>0.21276595744680851</v>
      </c>
      <c r="J114" s="4">
        <f>D30^-0.5</f>
        <v>0.46126560401444255</v>
      </c>
      <c r="K114" s="4">
        <f>D30^0.5</f>
        <v>2.16794833886788</v>
      </c>
      <c r="L114" s="4">
        <f>D30</f>
        <v>4.7</v>
      </c>
      <c r="M114" s="4">
        <f>D30^2</f>
        <v>22.090000000000003</v>
      </c>
      <c r="N114" s="4">
        <f t="shared" si="9"/>
        <v>3.2462442493107533</v>
      </c>
      <c r="P114" s="1" t="s">
        <v>60</v>
      </c>
      <c r="Q114" s="4" cm="1">
        <f t="array" ref="Q114:R118">LINEST(N86:N125, L86:L125, TRUE, TRUE)</f>
        <v>0.18131725107022126</v>
      </c>
      <c r="R114" s="4">
        <v>4.6512754400125527</v>
      </c>
      <c r="S114" s="1" t="s">
        <v>60</v>
      </c>
      <c r="U114" s="7" t="s">
        <v>88</v>
      </c>
    </row>
    <row r="115" spans="8:21" x14ac:dyDescent="0.3">
      <c r="H115" s="4">
        <f>D31^-2</f>
        <v>2.601456815816857E-2</v>
      </c>
      <c r="I115" s="4">
        <f>D31^-1</f>
        <v>0.16129032258064516</v>
      </c>
      <c r="J115" s="4">
        <f>D31^-0.5</f>
        <v>0.40160966445124946</v>
      </c>
      <c r="K115" s="4">
        <f>D31^0.5</f>
        <v>2.4899799195977463</v>
      </c>
      <c r="L115" s="4">
        <f>D31</f>
        <v>6.2</v>
      </c>
      <c r="M115" s="4">
        <f>D31^2</f>
        <v>38.440000000000005</v>
      </c>
      <c r="N115" s="4">
        <f t="shared" si="9"/>
        <v>1.5320570240022802</v>
      </c>
      <c r="P115" s="1" t="s">
        <v>61</v>
      </c>
      <c r="Q115" s="4">
        <v>0.20598520539339629</v>
      </c>
      <c r="R115" s="4">
        <v>2.2142164052821185</v>
      </c>
      <c r="S115" s="1" t="s">
        <v>61</v>
      </c>
      <c r="U115" s="12">
        <f>1-(Q118/(Q118+R118))</f>
        <v>0.98001720206788734</v>
      </c>
    </row>
    <row r="116" spans="8:21" x14ac:dyDescent="0.3">
      <c r="H116" s="4">
        <f>D32^-2</f>
        <v>3.3057851239669422E-2</v>
      </c>
      <c r="I116" s="4">
        <f>D32^-1</f>
        <v>0.18181818181818182</v>
      </c>
      <c r="J116" s="4">
        <f>D32^-0.5</f>
        <v>0.42640143271122083</v>
      </c>
      <c r="K116" s="4">
        <f>D32^0.5</f>
        <v>2.3452078799117149</v>
      </c>
      <c r="L116" s="4">
        <f>D32</f>
        <v>5.5</v>
      </c>
      <c r="M116" s="4">
        <f>D32^2</f>
        <v>30.25</v>
      </c>
      <c r="N116" s="4">
        <f t="shared" si="9"/>
        <v>45.056803189719901</v>
      </c>
      <c r="P116" s="1" t="s">
        <v>70</v>
      </c>
      <c r="Q116" s="4">
        <v>1.9982797932112682E-2</v>
      </c>
      <c r="R116" s="4">
        <v>9.7447418616339299</v>
      </c>
      <c r="S116" s="1" t="s">
        <v>71</v>
      </c>
    </row>
    <row r="117" spans="8:21" x14ac:dyDescent="0.3">
      <c r="H117" s="4">
        <f>D33^-2</f>
        <v>1.4172335600907028E-2</v>
      </c>
      <c r="I117" s="4">
        <f>D33^-1</f>
        <v>0.11904761904761904</v>
      </c>
      <c r="J117" s="4">
        <f>D33^-0.5</f>
        <v>0.34503277967117707</v>
      </c>
      <c r="K117" s="4">
        <f>D33^0.5</f>
        <v>2.8982753492378879</v>
      </c>
      <c r="L117" s="4">
        <f>D33</f>
        <v>8.4</v>
      </c>
      <c r="M117" s="4">
        <f>D33^2</f>
        <v>70.56</v>
      </c>
      <c r="N117" s="4">
        <f t="shared" si="9"/>
        <v>1.2008458388959637</v>
      </c>
      <c r="P117" s="1" t="s">
        <v>69</v>
      </c>
      <c r="Q117" s="4">
        <v>0.77482958443792782</v>
      </c>
      <c r="R117" s="4">
        <v>38</v>
      </c>
      <c r="S117" s="1" t="s">
        <v>72</v>
      </c>
    </row>
    <row r="118" spans="8:21" x14ac:dyDescent="0.3">
      <c r="H118" s="4">
        <f>D34^-2</f>
        <v>2.0408163265306121E-2</v>
      </c>
      <c r="I118" s="4">
        <f>D34^-1</f>
        <v>0.14285714285714285</v>
      </c>
      <c r="J118" s="4">
        <f>D34^-0.5</f>
        <v>0.3779644730092272</v>
      </c>
      <c r="K118" s="4">
        <f>D34^0.5</f>
        <v>2.6457513110645907</v>
      </c>
      <c r="L118" s="4">
        <f>D34</f>
        <v>7</v>
      </c>
      <c r="M118" s="4">
        <f>D34^2</f>
        <v>49</v>
      </c>
      <c r="N118" s="4">
        <f t="shared" si="9"/>
        <v>0.23202882729742047</v>
      </c>
      <c r="P118" s="1" t="s">
        <v>68</v>
      </c>
      <c r="Q118" s="4">
        <v>73.577812650414216</v>
      </c>
      <c r="R118" s="4">
        <v>3608.4797700954668</v>
      </c>
      <c r="S118" s="1" t="s">
        <v>62</v>
      </c>
    </row>
    <row r="119" spans="8:21" x14ac:dyDescent="0.3">
      <c r="H119" s="4">
        <f>D35^-2</f>
        <v>2.601456815816857E-2</v>
      </c>
      <c r="I119" s="4">
        <f>D35^-1</f>
        <v>0.16129032258064516</v>
      </c>
      <c r="J119" s="4">
        <f>D35^-0.5</f>
        <v>0.40160966445124946</v>
      </c>
      <c r="K119" s="4">
        <f>D35^0.5</f>
        <v>2.4899799195977463</v>
      </c>
      <c r="L119" s="4">
        <f>D35</f>
        <v>6.2</v>
      </c>
      <c r="M119" s="4">
        <f>D35^2</f>
        <v>38.440000000000005</v>
      </c>
      <c r="N119" s="4">
        <f t="shared" si="9"/>
        <v>0.17428409932584765</v>
      </c>
    </row>
    <row r="120" spans="8:21" x14ac:dyDescent="0.3">
      <c r="H120" s="4">
        <f>D36^-2</f>
        <v>8.6505190311418692E-2</v>
      </c>
      <c r="I120" s="4">
        <f>D36^-1</f>
        <v>0.29411764705882354</v>
      </c>
      <c r="J120" s="4">
        <f>D36^-0.5</f>
        <v>0.54232614454664041</v>
      </c>
      <c r="K120" s="4">
        <f>D36^0.5</f>
        <v>1.8439088914585775</v>
      </c>
      <c r="L120" s="4">
        <f>D36</f>
        <v>3.4</v>
      </c>
      <c r="M120" s="4">
        <f>D36^2</f>
        <v>11.559999999999999</v>
      </c>
      <c r="N120" s="4">
        <f t="shared" si="9"/>
        <v>15.965700726344661</v>
      </c>
      <c r="P120" s="1"/>
      <c r="Q120" s="1" t="s">
        <v>63</v>
      </c>
      <c r="R120" s="1" t="s">
        <v>64</v>
      </c>
      <c r="S120" s="1"/>
    </row>
    <row r="121" spans="8:21" x14ac:dyDescent="0.3">
      <c r="H121" s="4">
        <f>D37^-2</f>
        <v>2.3668639053254437E-2</v>
      </c>
      <c r="I121" s="4">
        <f>D37^-1</f>
        <v>0.15384615384615385</v>
      </c>
      <c r="J121" s="4">
        <f>D37^-0.5</f>
        <v>0.39223227027636809</v>
      </c>
      <c r="K121" s="4">
        <f>D37^0.5</f>
        <v>2.5495097567963922</v>
      </c>
      <c r="L121" s="4">
        <f>D37</f>
        <v>6.5</v>
      </c>
      <c r="M121" s="4">
        <f>D37^2</f>
        <v>42.25</v>
      </c>
      <c r="N121" s="4">
        <f t="shared" si="9"/>
        <v>7.0890225004766974</v>
      </c>
      <c r="P121" s="1" t="s">
        <v>60</v>
      </c>
      <c r="Q121" s="4" cm="1">
        <f t="array" ref="Q121:R125">LINEST(N86:N125, M86:M125, TRUE, TRUE)</f>
        <v>2.4992641621156774E-3</v>
      </c>
      <c r="R121" s="4">
        <v>5.7622558939742756</v>
      </c>
      <c r="S121" s="1" t="s">
        <v>60</v>
      </c>
      <c r="U121" s="7" t="s">
        <v>88</v>
      </c>
    </row>
    <row r="122" spans="8:21" x14ac:dyDescent="0.3">
      <c r="H122" s="4">
        <f>D38^-2</f>
        <v>0.16</v>
      </c>
      <c r="I122" s="4">
        <f>D38^-1</f>
        <v>0.4</v>
      </c>
      <c r="J122" s="4">
        <f>D38^-0.5</f>
        <v>0.63245553203367588</v>
      </c>
      <c r="K122" s="4">
        <f>D38^0.5</f>
        <v>1.5811388300841898</v>
      </c>
      <c r="L122" s="4">
        <f>D38</f>
        <v>2.5</v>
      </c>
      <c r="M122" s="4">
        <f>D38^2</f>
        <v>6.25</v>
      </c>
      <c r="N122" s="4">
        <f t="shared" si="9"/>
        <v>12.891122358039031</v>
      </c>
      <c r="P122" s="1" t="s">
        <v>61</v>
      </c>
      <c r="Q122" s="4">
        <v>3.8533173293232915E-3</v>
      </c>
      <c r="R122" s="4">
        <v>1.6106300077694329</v>
      </c>
      <c r="S122" s="1" t="s">
        <v>61</v>
      </c>
      <c r="U122" s="12">
        <f>1-(Q125/(Q125+R125))</f>
        <v>0.98905061583952469</v>
      </c>
    </row>
    <row r="123" spans="8:21" x14ac:dyDescent="0.3">
      <c r="H123" s="4">
        <f>D39^-2</f>
        <v>3.8446751249519417E-4</v>
      </c>
      <c r="I123" s="4">
        <f>D39^-1</f>
        <v>1.9607843137254902E-2</v>
      </c>
      <c r="J123" s="4">
        <f>D39^-0.5</f>
        <v>0.14002800840280097</v>
      </c>
      <c r="K123" s="4">
        <f>D39^0.5</f>
        <v>7.1414284285428504</v>
      </c>
      <c r="L123" s="4">
        <f>D39</f>
        <v>51</v>
      </c>
      <c r="M123" s="4">
        <f>D39^2</f>
        <v>2601</v>
      </c>
      <c r="N123" s="4">
        <f t="shared" si="9"/>
        <v>9.9601870589294368</v>
      </c>
      <c r="P123" s="1" t="s">
        <v>70</v>
      </c>
      <c r="Q123" s="4">
        <v>1.094938416047528E-2</v>
      </c>
      <c r="R123" s="4">
        <v>9.7895504436476148</v>
      </c>
      <c r="S123" s="1" t="s">
        <v>71</v>
      </c>
    </row>
    <row r="124" spans="8:21" x14ac:dyDescent="0.3">
      <c r="H124" s="4">
        <f>D40^-2</f>
        <v>3.3412409368839585E-3</v>
      </c>
      <c r="I124" s="4">
        <f>D40^-1</f>
        <v>5.7803468208092484E-2</v>
      </c>
      <c r="J124" s="4">
        <f>D40^-0.5</f>
        <v>0.24042351841717252</v>
      </c>
      <c r="K124" s="4">
        <f>D40^0.5</f>
        <v>4.1593268686170841</v>
      </c>
      <c r="L124" s="4">
        <f>D40</f>
        <v>17.3</v>
      </c>
      <c r="M124" s="4">
        <f>D40^2</f>
        <v>299.29000000000002</v>
      </c>
      <c r="N124" s="4">
        <f t="shared" si="9"/>
        <v>37.403813942101152</v>
      </c>
      <c r="P124" s="1" t="s">
        <v>69</v>
      </c>
      <c r="Q124" s="4">
        <v>0.42068281585860701</v>
      </c>
      <c r="R124" s="4">
        <v>38</v>
      </c>
      <c r="S124" s="1" t="s">
        <v>72</v>
      </c>
    </row>
    <row r="125" spans="8:21" x14ac:dyDescent="0.3">
      <c r="H125" s="4">
        <f>D41^-2</f>
        <v>2.2956841138659322E-2</v>
      </c>
      <c r="I125" s="4">
        <f>D41^-1</f>
        <v>0.15151515151515152</v>
      </c>
      <c r="J125" s="4">
        <f>D41^-0.5</f>
        <v>0.38924947208076149</v>
      </c>
      <c r="K125" s="4">
        <f>D41^0.5</f>
        <v>2.5690465157330258</v>
      </c>
      <c r="L125" s="4">
        <f>D41</f>
        <v>6.6</v>
      </c>
      <c r="M125" s="4">
        <f>D41^2</f>
        <v>43.559999999999995</v>
      </c>
      <c r="N125" s="4">
        <f t="shared" si="9"/>
        <v>18.896312669515737</v>
      </c>
      <c r="P125" s="1" t="s">
        <v>68</v>
      </c>
      <c r="Q125" s="4">
        <v>40.316262974475649</v>
      </c>
      <c r="R125" s="4">
        <v>3641.7413197714054</v>
      </c>
      <c r="S125" s="1" t="s">
        <v>62</v>
      </c>
    </row>
  </sheetData>
  <mergeCells count="3">
    <mergeCell ref="X9:AC9"/>
    <mergeCell ref="X51:AC51"/>
    <mergeCell ref="X93:AC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Спирмен</vt:lpstr>
      <vt:lpstr>Голдфелл-Квандт</vt:lpstr>
      <vt:lpstr>Парк</vt:lpstr>
      <vt:lpstr>Глейзер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Hummel Turbamentum</dc:creator>
  <cp:lastModifiedBy>Hummel Turbamentum</cp:lastModifiedBy>
  <dcterms:created xsi:type="dcterms:W3CDTF">2024-11-17T18:45:12Z</dcterms:created>
  <dcterms:modified xsi:type="dcterms:W3CDTF">2024-11-18T09:57:11Z</dcterms:modified>
</cp:coreProperties>
</file>