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Z:\Data FDI\Nam 2022\"/>
    </mc:Choice>
  </mc:AlternateContent>
  <xr:revisionPtr revIDLastSave="0" documentId="13_ncr:1_{2AFAF241-00BC-4B56-B935-47A7A14A6A8B}" xr6:coauthVersionLast="47" xr6:coauthVersionMax="47" xr10:uidLastSave="{00000000-0000-0000-0000-000000000000}"/>
  <bookViews>
    <workbookView xWindow="-120" yWindow="-120" windowWidth="20730" windowHeight="11040" activeTab="2" xr2:uid="{00000000-000D-0000-FFFF-FFFF00000000}"/>
  </bookViews>
  <sheets>
    <sheet name="thang 12" sheetId="1" r:id="rId1"/>
    <sheet name="Thang 12 2022" sheetId="2" r:id="rId2"/>
    <sheet name="Luy ke T12 2022" sheetId="3" r:id="rId3"/>
  </sheets>
  <externalReferences>
    <externalReference r:id="rId4"/>
    <externalReference r:id="rId5"/>
  </externalReferences>
  <definedNames>
    <definedName name="_xlnm._FilterDatabase" localSheetId="1" hidden="1">'Thang 12 2022'!$A$8:$I$204</definedName>
    <definedName name="_xlnm.Print_Area" localSheetId="2">'Luy ke T12 2022'!$A$1:$D$249</definedName>
    <definedName name="_xlnm.Print_Area" localSheetId="0">'thang 12'!$A$1:$F$25</definedName>
    <definedName name="_xlnm.Print_Area" localSheetId="1">'Thang 12 2022'!$A$1:$I$204</definedName>
    <definedName name="_xlnm.Print_Titles" localSheetId="2">'Luy ke T12 2022'!$37:$37</definedName>
    <definedName name="_xlnm.Print_Titles" localSheetId="1">'Thang 12 2022'!$33:$33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0" i="2" l="1"/>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9" i="2"/>
  <c r="J22" i="1" l="1"/>
  <c r="J21" i="1"/>
  <c r="J20" i="1"/>
  <c r="I100" i="2" l="1"/>
  <c r="G184" i="3"/>
  <c r="I112" i="2" l="1"/>
  <c r="I106" i="2"/>
  <c r="I122" i="2"/>
  <c r="I98" i="2"/>
  <c r="I24" i="2"/>
  <c r="I27" i="2"/>
  <c r="I190" i="2"/>
  <c r="I196" i="2"/>
  <c r="I117" i="2"/>
  <c r="I141" i="2"/>
  <c r="I136" i="2" l="1"/>
  <c r="I138" i="2"/>
  <c r="I134" i="2"/>
  <c r="I140" i="2"/>
  <c r="I132" i="2"/>
  <c r="I139" i="2"/>
  <c r="I125" i="2"/>
  <c r="I137" i="2"/>
  <c r="I115" i="2"/>
  <c r="D28" i="3"/>
  <c r="A31" i="2" l="1"/>
  <c r="I99" i="2" l="1"/>
  <c r="I114" i="2"/>
  <c r="I135" i="2"/>
  <c r="I127" i="2"/>
  <c r="I121" i="2"/>
  <c r="I201" i="2" l="1"/>
  <c r="I192" i="2"/>
  <c r="I131" i="2"/>
  <c r="I77" i="2"/>
  <c r="I107" i="2"/>
  <c r="F38" i="3" l="1"/>
  <c r="A182" i="3"/>
  <c r="C179" i="3" l="1"/>
  <c r="D179" i="3"/>
  <c r="I116" i="2" l="1"/>
  <c r="I109" i="2"/>
  <c r="I92" i="2"/>
  <c r="I193" i="2"/>
  <c r="I203" i="2" l="1"/>
  <c r="I191" i="2"/>
  <c r="I175" i="2" l="1"/>
  <c r="I197" i="2"/>
  <c r="I129" i="2"/>
  <c r="I130" i="2"/>
  <c r="I97" i="2"/>
  <c r="I103" i="2"/>
  <c r="I102" i="2" l="1"/>
  <c r="I185" i="2" l="1"/>
  <c r="I200" i="2"/>
  <c r="I90" i="2"/>
  <c r="I111" i="2"/>
  <c r="I126" i="2"/>
  <c r="I119" i="2"/>
  <c r="I83" i="2"/>
  <c r="I183" i="2" l="1"/>
  <c r="I60" i="2"/>
  <c r="I110" i="2"/>
  <c r="F63" i="3"/>
  <c r="G63" i="3" s="1"/>
  <c r="I124" i="2" l="1"/>
  <c r="I73" i="2"/>
  <c r="I81" i="2"/>
  <c r="I96" i="2"/>
  <c r="I94" i="2"/>
  <c r="I128" i="2"/>
  <c r="I62" i="2"/>
  <c r="I133" i="2"/>
  <c r="I59" i="2"/>
  <c r="I85" i="2"/>
  <c r="I179" i="2" l="1"/>
  <c r="I195" i="2"/>
  <c r="I198" i="2"/>
  <c r="I176" i="2"/>
  <c r="I184" i="2"/>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8" i="3"/>
  <c r="E38" i="3"/>
  <c r="G142" i="2" l="1"/>
  <c r="I82" i="2"/>
  <c r="I74" i="2"/>
  <c r="I88" i="2"/>
  <c r="I79" i="2"/>
  <c r="I105" i="2"/>
  <c r="I101" i="2"/>
  <c r="I87" i="2"/>
  <c r="I84" i="2"/>
  <c r="I104" i="2"/>
  <c r="I58" i="2"/>
  <c r="I108" i="2"/>
  <c r="I120" i="2"/>
  <c r="H142" i="2"/>
  <c r="I26" i="2" l="1"/>
  <c r="I22" i="2"/>
  <c r="C142" i="2" l="1"/>
  <c r="I194" i="2" l="1"/>
  <c r="I199" i="2"/>
  <c r="I168" i="2"/>
  <c r="I178" i="2"/>
  <c r="I25" i="2"/>
  <c r="I118" i="2"/>
  <c r="I78" i="2"/>
  <c r="I76" i="2"/>
  <c r="I71" i="2"/>
  <c r="I91" i="2"/>
  <c r="I69" i="2"/>
  <c r="I63" i="2"/>
  <c r="I180" i="2"/>
  <c r="I167" i="2"/>
  <c r="I181" i="2"/>
  <c r="I188" i="2"/>
  <c r="I171" i="2"/>
  <c r="I164" i="2"/>
  <c r="I89" i="2"/>
  <c r="I75" i="2"/>
  <c r="I123" i="2"/>
  <c r="I66" i="2"/>
  <c r="I65" i="2"/>
  <c r="I21" i="2"/>
  <c r="I95" i="2" l="1"/>
  <c r="I113" i="2"/>
  <c r="K126" i="3" l="1"/>
  <c r="J123" i="3" s="1"/>
  <c r="I123" i="3"/>
  <c r="I125" i="3" l="1"/>
  <c r="D249" i="3" l="1"/>
  <c r="H204" i="2" l="1"/>
  <c r="G204" i="2"/>
  <c r="I56" i="2" l="1"/>
  <c r="I93" i="2" l="1"/>
  <c r="I48" i="2" l="1"/>
  <c r="I72" i="2"/>
  <c r="I70" i="2" l="1"/>
  <c r="I64" i="2"/>
  <c r="I177" i="2" l="1"/>
  <c r="I174" i="2"/>
  <c r="I186" i="2"/>
  <c r="I80" i="2"/>
  <c r="I50" i="2"/>
  <c r="I23" i="2"/>
  <c r="I36" i="2" l="1"/>
  <c r="I67" i="2"/>
  <c r="I43" i="2"/>
  <c r="I40" i="2"/>
  <c r="I52" i="2"/>
  <c r="I39" i="2"/>
  <c r="I41" i="2"/>
  <c r="I42" i="2"/>
  <c r="I86" i="2"/>
  <c r="I38" i="2"/>
  <c r="I45" i="2"/>
  <c r="I55" i="2"/>
  <c r="I54" i="2"/>
  <c r="I51" i="2"/>
  <c r="I47" i="2"/>
  <c r="I61" i="2"/>
  <c r="I37" i="2"/>
  <c r="I49" i="2"/>
  <c r="I35" i="2"/>
  <c r="I68" i="2"/>
  <c r="I57" i="2"/>
  <c r="I44" i="2"/>
  <c r="I53" i="2"/>
  <c r="I46" i="2"/>
  <c r="I187" i="2"/>
  <c r="I189" i="2"/>
  <c r="I170" i="2"/>
  <c r="I165" i="2"/>
  <c r="I162" i="2"/>
  <c r="I182" i="2"/>
  <c r="I155" i="2"/>
  <c r="I159" i="2"/>
  <c r="I172" i="2"/>
  <c r="I173" i="2"/>
  <c r="I150" i="2"/>
  <c r="I169" i="2"/>
  <c r="I152" i="2"/>
  <c r="I202" i="2"/>
  <c r="I157" i="2"/>
  <c r="I166" i="2"/>
  <c r="I154" i="2"/>
  <c r="I151" i="2"/>
  <c r="I158" i="2"/>
  <c r="I156" i="2"/>
  <c r="I163" i="2"/>
  <c r="I153" i="2"/>
  <c r="I161" i="2"/>
  <c r="I160" i="2"/>
  <c r="G28" i="2" l="1"/>
  <c r="E28" i="2"/>
  <c r="F28" i="2"/>
  <c r="H28" i="2"/>
  <c r="E13" i="1" s="1"/>
  <c r="C28" i="2"/>
  <c r="D28" i="2"/>
  <c r="E142" i="2"/>
  <c r="F142" i="2"/>
  <c r="I10" i="2"/>
  <c r="I19" i="2"/>
  <c r="I18" i="2"/>
  <c r="I20" i="2"/>
  <c r="I12" i="2"/>
  <c r="I16" i="2"/>
  <c r="I11" i="2"/>
  <c r="I14" i="2"/>
  <c r="I17" i="2"/>
  <c r="I9" i="2"/>
  <c r="I15" i="2"/>
  <c r="I13" i="2"/>
  <c r="I34" i="2"/>
  <c r="D142" i="2"/>
  <c r="E17" i="1" l="1"/>
  <c r="I142" i="2"/>
  <c r="I28" i="2"/>
  <c r="C249" i="3"/>
  <c r="A35" i="3"/>
  <c r="C28" i="3"/>
  <c r="A147" i="2"/>
  <c r="F21" i="1"/>
  <c r="F20" i="1"/>
  <c r="F19" i="1"/>
  <c r="F9" i="1"/>
  <c r="E15" i="1" l="1"/>
  <c r="C204" i="2"/>
  <c r="E12" i="1"/>
  <c r="E16" i="1"/>
  <c r="E11" i="1"/>
  <c r="E204" i="2"/>
  <c r="D204" i="2"/>
  <c r="F204" i="2"/>
  <c r="E10" i="1" l="1"/>
  <c r="F16" i="1"/>
  <c r="F15" i="1"/>
  <c r="F12" i="1"/>
  <c r="F11" i="1"/>
  <c r="I204" i="2"/>
  <c r="F10" i="1" l="1"/>
  <c r="F17" i="1"/>
  <c r="F13" i="1"/>
</calcChain>
</file>

<file path=xl/sharedStrings.xml><?xml version="1.0" encoding="utf-8"?>
<sst xmlns="http://schemas.openxmlformats.org/spreadsheetml/2006/main" count="517" uniqueCount="307">
  <si>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</si>
  <si>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</si>
  <si>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</si>
  <si>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</si>
  <si>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</si>
  <si>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</si>
  <si>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</si>
  <si>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</si>
  <si>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</si>
  <si>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</si>
  <si>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</si>
  <si>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</si>
  <si>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</si>
  <si>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</si>
  <si>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</si>
  <si>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</si>
  <si>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</si>
  <si>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</si>
  <si>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</si>
  <si>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</si>
  <si>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</si>
  <si>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</si>
  <si>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</si>
  <si>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</si>
  <si>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</si>
  <si>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</si>
  <si>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</si>
  <si>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</si>
  <si>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</si>
  <si>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</si>
  <si>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</si>
  <si>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</si>
  <si>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</si>
  <si>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</si>
  <si>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</si>
  <si>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</si>
  <si>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</si>
  <si>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</si>
  <si>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</si>
  <si>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</si>
  <si>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</si>
  <si>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</si>
  <si>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</si>
  <si>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</si>
  <si>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</si>
  <si>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</si>
  <si>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</si>
  <si>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</si>
  <si>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</si>
  <si>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</si>
  <si>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</si>
  <si>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</si>
  <si>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</si>
  <si>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</si>
  <si>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</si>
  <si>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</si>
  <si>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</si>
  <si>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</si>
  <si>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</si>
  <si>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</si>
  <si>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</si>
  <si>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</si>
  <si>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</si>
  <si>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</si>
  <si>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</si>
  <si>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</si>
  <si>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</si>
  <si>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</si>
  <si>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</si>
  <si>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</si>
  <si>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</si>
  <si>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</si>
  <si>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</si>
  <si>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</si>
  <si>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</si>
  <si>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</si>
  <si>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</si>
  <si>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</si>
  <si>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</si>
  <si>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</si>
  <si>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</si>
  <si>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</si>
  <si>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</si>
  <si>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</si>
  <si>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</si>
  <si>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</si>
  <si>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</si>
  <si>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</si>
  <si>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</si>
  <si>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</si>
  <si>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</si>
  <si>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</si>
  <si>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</si>
  <si>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</si>
  <si>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</si>
  <si>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</si>
  <si>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</si>
  <si>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</si>
  <si>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</si>
  <si>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</si>
  <si>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</si>
  <si>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</si>
  <si>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</si>
  <si>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</si>
  <si>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</si>
  <si>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</si>
  <si>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</si>
  <si>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</si>
  <si>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</si>
  <si>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</si>
  <si>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</si>
  <si>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</si>
  <si>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</si>
  <si>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</si>
  <si>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</si>
  <si>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</si>
  <si>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</si>
  <si>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</si>
  <si>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</si>
  <si>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Cộng hòa Séc</t>
  </si>
  <si>
    <t>Tây Ban Nha</t>
  </si>
  <si>
    <t>Cộng Hòa Síp</t>
  </si>
  <si>
    <t>Jordan</t>
  </si>
  <si>
    <t>Hy Lạp</t>
  </si>
  <si>
    <t>Ma Cao</t>
  </si>
  <si>
    <t>Iran (Islamic Republic of)</t>
  </si>
  <si>
    <t>Irắc</t>
  </si>
  <si>
    <t>Nam Phi</t>
  </si>
  <si>
    <t>Mali</t>
  </si>
  <si>
    <t>Dominica</t>
  </si>
  <si>
    <t>Slovakia</t>
  </si>
  <si>
    <t>Ma rốc</t>
  </si>
  <si>
    <t>Bangladesh</t>
  </si>
  <si>
    <t>Venezuela</t>
  </si>
  <si>
    <t>Libya</t>
  </si>
  <si>
    <t>Brazil</t>
  </si>
  <si>
    <t>Nepal</t>
  </si>
  <si>
    <t>Hungary</t>
  </si>
  <si>
    <t>Chile</t>
  </si>
  <si>
    <t>Belarus</t>
  </si>
  <si>
    <t>Bồ Đào Nha</t>
  </si>
  <si>
    <t>Guinea</t>
  </si>
  <si>
    <t>Lithuania</t>
  </si>
  <si>
    <t>Mexico</t>
  </si>
  <si>
    <t>Rumani</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</si>
  <si>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</si>
  <si>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</si>
  <si>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</si>
  <si>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</si>
  <si>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</si>
  <si>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</si>
  <si>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</si>
  <si>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</si>
  <si>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</si>
  <si>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</si>
  <si>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</si>
  <si>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</si>
  <si>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</si>
  <si>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</si>
  <si>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</si>
  <si>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</si>
  <si>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</si>
  <si>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</si>
  <si>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</si>
  <si>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</si>
  <si>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</si>
  <si>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</si>
  <si>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</si>
  <si>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</si>
  <si>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</si>
  <si>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</si>
  <si>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</si>
  <si>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</si>
  <si>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</si>
  <si>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</si>
  <si>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</si>
  <si>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</si>
  <si>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</si>
  <si>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</si>
  <si>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</si>
  <si>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</si>
  <si>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</si>
  <si>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</si>
  <si>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</si>
  <si>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</si>
  <si>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</si>
  <si>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</si>
  <si>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</si>
  <si>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</si>
  <si>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</si>
  <si>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</si>
  <si>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</si>
  <si>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</si>
  <si>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</si>
  <si>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</si>
  <si>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</si>
  <si>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</si>
  <si>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</si>
  <si>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</si>
  <si>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</si>
  <si>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</si>
  <si>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STT</t>
  </si>
  <si>
    <t xml:space="preserve"> Chuyên ngành </t>
  </si>
  <si>
    <t xml:space="preserve"> Số dự án </t>
  </si>
  <si>
    <t xml:space="preserve"> Tổng vốn đầu tư đăng ký 
(Triệu USD) </t>
  </si>
  <si>
    <t>Hoạt đông làm thuê các công việc trong các hộ gia đình</t>
  </si>
  <si>
    <t>Tổng</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</si>
  <si>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</si>
  <si>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</si>
  <si>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</si>
  <si>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</si>
  <si>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</si>
  <si>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</si>
  <si>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</si>
  <si>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</si>
  <si>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</si>
  <si>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</si>
  <si>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</si>
  <si>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</si>
  <si>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</si>
  <si>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</si>
  <si>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</si>
  <si>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</si>
  <si>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</si>
  <si>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</si>
  <si>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</si>
  <si>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</si>
  <si>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</si>
  <si>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</si>
  <si>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</si>
  <si>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</si>
  <si>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</si>
  <si>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</si>
  <si>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</si>
  <si>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</si>
  <si>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</si>
  <si>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</si>
  <si>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</si>
  <si>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Mông Cổ</t>
  </si>
  <si>
    <t>Ghana</t>
  </si>
  <si>
    <t>Myanmar</t>
  </si>
  <si>
    <t>Libăng</t>
  </si>
  <si>
    <t>Guam</t>
  </si>
  <si>
    <t>Sudan</t>
  </si>
  <si>
    <t>Estonia</t>
  </si>
  <si>
    <t>Maldives</t>
  </si>
  <si>
    <t>Monaco</t>
  </si>
  <si>
    <t>Latvia</t>
  </si>
  <si>
    <t>Antigua and Barbuda</t>
  </si>
  <si>
    <t>Argentina</t>
  </si>
  <si>
    <t>Uruguay</t>
  </si>
  <si>
    <t>British Isles</t>
  </si>
  <si>
    <t>Palestine</t>
  </si>
  <si>
    <t>Yemen</t>
  </si>
  <si>
    <t>Turkmenistan</t>
  </si>
  <si>
    <t>Uganda</t>
  </si>
  <si>
    <t>Sierra Leone</t>
  </si>
  <si>
    <t>Djibouti</t>
  </si>
  <si>
    <t>Cameroon</t>
  </si>
  <si>
    <t>Liechtenstein</t>
  </si>
  <si>
    <t xml:space="preserve"> Địa phương </t>
  </si>
  <si>
    <t>Dầu khí</t>
  </si>
  <si>
    <t>Quảng Bình</t>
  </si>
  <si>
    <t>Đăk Nông</t>
  </si>
  <si>
    <t>Sơn La</t>
  </si>
  <si>
    <t>Quảng Trị</t>
  </si>
  <si>
    <t>Bắc Kạn</t>
  </si>
  <si>
    <t>Hà Giang</t>
  </si>
  <si>
    <t>Điện Biên</t>
  </si>
  <si>
    <t>Lai Châu</t>
  </si>
  <si>
    <t>Kenya</t>
  </si>
  <si>
    <t>Phụ lục I</t>
  </si>
  <si>
    <t>Phụ lục II</t>
  </si>
  <si>
    <t>Phụ lục III</t>
  </si>
  <si>
    <t>Malta</t>
  </si>
  <si>
    <t>Lesotho</t>
  </si>
  <si>
    <t>Colombia</t>
  </si>
  <si>
    <t>Congo</t>
  </si>
  <si>
    <t>Albania</t>
  </si>
  <si>
    <t>ĐẦU TƯ NƯỚC NGOÀI TẠI VIỆT NAM THEO NGÀNH</t>
  </si>
  <si>
    <t>ĐẦU TƯ NƯỚC NGOÀI TẠI VIỆT NAM THEO ĐỐI TÁC</t>
  </si>
  <si>
    <t>ĐẦU TƯ NƯỚC NGOÀI TẠI VIỆT NAM THEO ĐỊA PHƯƠNG</t>
  </si>
  <si>
    <t>Algeria</t>
  </si>
  <si>
    <t>Guernsey</t>
  </si>
  <si>
    <t>Vanuatu</t>
  </si>
  <si>
    <t>Burkina Faso</t>
  </si>
  <si>
    <t>1 Dự án giải thể vào 9/3/2022</t>
  </si>
  <si>
    <t>Côte d'Ivoire</t>
  </si>
  <si>
    <t xml:space="preserve"> </t>
  </si>
  <si>
    <t>Kyrgyzstan</t>
  </si>
  <si>
    <t>Qatar</t>
  </si>
  <si>
    <t>Tunisia</t>
  </si>
  <si>
    <t>Grenada</t>
  </si>
  <si>
    <t>Republic of Moldova</t>
  </si>
  <si>
    <t>*Số liệu tính từ 1/1 đến ngày 20 tháng báo cáo</t>
  </si>
  <si>
    <t>Burundi</t>
  </si>
  <si>
    <t>BÁO CÁO NHANH ĐẦU TƯ NƯỚC NGOÀI NĂM 2022</t>
  </si>
  <si>
    <t>Năm 2021</t>
  </si>
  <si>
    <t>Năm 2022</t>
  </si>
  <si>
    <t>Luỹ kế đến 20/12/2022:</t>
  </si>
  <si>
    <t>THU HÚT ĐẦU TƯ NƯỚC NGOÀI NĂM 2022 THEO NGÀNH</t>
  </si>
  <si>
    <t>Tính từ 01/01/2022 đến 20/12/2022</t>
  </si>
  <si>
    <t>THU HÚT ĐẦU TƯ NƯỚC NGOÀI NĂM 2022 THEO ĐỐI TÁC</t>
  </si>
  <si>
    <t>THU HÚT ĐẦU TƯ NƯỚC NGOÀI NĂM 2022 THEO ĐỊA PHƯƠNG</t>
  </si>
  <si>
    <t>(Lũy kế các dự án còn hiệu lực đến ngày 20/12/2022)</t>
  </si>
  <si>
    <t xml:space="preserve">141 quốc gia, vùng lãnh thổ có đầu tư tại Việt Nam với 36.278 dự án, tổng vốn đăng ký 438,69 tỷ USD. Hàn Quốc dẫn đầu, tiếp theo là Nhật Bản, Singapore, Đài Loan. </t>
  </si>
  <si>
    <t>Hà Nội, ngày 22 tháng 12 năm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</si>
</sst>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s>
  <fonts count="73">
    <font>
      <sz val="11"/>
      <color theme="1"/>
      <name val="Calibri"/>
      <family val="2"/>
      <scheme val="minor"/>
    </font>
    <font>
      <sz val="11"/>
      <color theme="1"/>
      <name val="Calibri"/>
      <family val="2"/>
      <charset val="163"/>
      <scheme val="minor"/>
    </font>
    <font>
      <sz val="11"/>
      <color theme="1"/>
      <name val="Calibri"/>
      <family val="2"/>
      <scheme val="minor"/>
    </font>
    <font>
      <b/>
      <sz val="11"/>
      <name val="Arial"/>
      <family val="2"/>
    </font>
    <font>
      <sz val="10"/>
      <name val="Arial"/>
      <family val="2"/>
      <charset val="163"/>
    </font>
    <font>
      <sz val="10"/>
      <name val="Arial"/>
      <family val="2"/>
    </font>
    <font>
      <b/>
      <sz val="13"/>
      <color indexed="8"/>
      <name val="Times New Roman"/>
      <family val="1"/>
    </font>
    <font>
      <sz val="11"/>
      <color indexed="8"/>
      <name val="Arial"/>
      <family val="2"/>
      <charset val="163"/>
    </font>
    <font>
      <b/>
      <sz val="12"/>
      <name val="Arial"/>
      <family val="2"/>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b/>
      <sz val="11"/>
      <color indexed="8"/>
      <name val="Times New Roman"/>
      <family val="1"/>
    </font>
    <font>
      <b/>
      <sz val="11"/>
      <name val="Times New Roman"/>
      <family val="1"/>
    </font>
    <font>
      <sz val="11"/>
      <color indexed="8"/>
      <name val="Times New Roman"/>
      <family val="1"/>
    </font>
    <font>
      <sz val="11"/>
      <name val="Times New Roman"/>
      <family val="1"/>
    </font>
    <font>
      <sz val="11"/>
      <color theme="1"/>
      <name val="Times New Roman"/>
      <family val="1"/>
    </font>
    <font>
      <i/>
      <sz val="11"/>
      <name val="Times New Roman"/>
      <family val="1"/>
    </font>
    <font>
      <b/>
      <sz val="10"/>
      <name val="Times New Roman"/>
      <family val="1"/>
    </font>
    <font>
      <sz val="10"/>
      <name val="Times New Roman"/>
      <family val="1"/>
    </font>
    <font>
      <b/>
      <sz val="14"/>
      <name val="Times New Roman"/>
      <family val="1"/>
    </font>
    <font>
      <b/>
      <i/>
      <u/>
      <sz val="11"/>
      <color indexed="8"/>
      <name val="Times New Roman"/>
      <family val="1"/>
    </font>
    <font>
      <sz val="10"/>
      <color indexed="8"/>
      <name val="Times New Roman"/>
      <family val="1"/>
    </font>
    <font>
      <b/>
      <i/>
      <sz val="11"/>
      <color indexed="8"/>
      <name val="Times New Roman"/>
      <family val="1"/>
    </font>
    <font>
      <sz val="11"/>
      <color indexed="8"/>
      <name val="Arial"/>
      <family val="2"/>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9">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rgb="FF999999"/>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style="hair">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s>
  <cellStyleXfs count="208">
    <xf numFmtId="0" fontId="0" fillId="0" borderId="0"/>
    <xf numFmtId="43"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5" fillId="0" borderId="0"/>
    <xf numFmtId="0" fontId="14" fillId="0" borderId="0"/>
    <xf numFmtId="188" fontId="16" fillId="0" borderId="0" applyFont="0" applyFill="0" applyBorder="0" applyAlignment="0" applyProtection="0"/>
    <xf numFmtId="0" fontId="17" fillId="0" borderId="0" applyFont="0" applyFill="0" applyBorder="0" applyAlignment="0" applyProtection="0"/>
    <xf numFmtId="183" fontId="18" fillId="0" borderId="0" applyFont="0" applyFill="0" applyBorder="0" applyAlignment="0" applyProtection="0"/>
    <xf numFmtId="40" fontId="17" fillId="0" borderId="0" applyFont="0" applyFill="0" applyBorder="0" applyAlignment="0" applyProtection="0"/>
    <xf numFmtId="38" fontId="17" fillId="0" borderId="0" applyFont="0" applyFill="0" applyBorder="0" applyAlignment="0" applyProtection="0"/>
    <xf numFmtId="178" fontId="19" fillId="0" borderId="0" applyFont="0" applyFill="0" applyBorder="0" applyAlignment="0" applyProtection="0"/>
    <xf numFmtId="9" fontId="20" fillId="0" borderId="0" applyFont="0" applyFill="0" applyBorder="0" applyAlignment="0" applyProtection="0"/>
    <xf numFmtId="0" fontId="21" fillId="0" borderId="0"/>
    <xf numFmtId="0" fontId="22" fillId="0" borderId="0" applyNumberFormat="0" applyFill="0" applyBorder="0" applyAlignment="0" applyProtection="0"/>
    <xf numFmtId="0" fontId="23" fillId="5" borderId="0"/>
    <xf numFmtId="0" fontId="24" fillId="5" borderId="0"/>
    <xf numFmtId="0" fontId="26" fillId="5" borderId="0"/>
    <xf numFmtId="0" fontId="27" fillId="0" borderId="0">
      <alignment wrapText="1"/>
    </xf>
    <xf numFmtId="0" fontId="28" fillId="0" borderId="0" applyFont="0" applyFill="0" applyBorder="0" applyAlignment="0" applyProtection="0"/>
    <xf numFmtId="187" fontId="18" fillId="0" borderId="0" applyFont="0" applyFill="0" applyBorder="0" applyAlignment="0" applyProtection="0"/>
    <xf numFmtId="0" fontId="28" fillId="0" borderId="0" applyFont="0" applyFill="0" applyBorder="0" applyAlignment="0" applyProtection="0"/>
    <xf numFmtId="186" fontId="18" fillId="0" borderId="0" applyFont="0" applyFill="0" applyBorder="0" applyAlignment="0" applyProtection="0"/>
    <xf numFmtId="0" fontId="28" fillId="0" borderId="0" applyFont="0" applyFill="0" applyBorder="0" applyAlignment="0" applyProtection="0"/>
    <xf numFmtId="184" fontId="18" fillId="0" borderId="0" applyFont="0" applyFill="0" applyBorder="0" applyAlignment="0" applyProtection="0"/>
    <xf numFmtId="0" fontId="28" fillId="0" borderId="0" applyFont="0" applyFill="0" applyBorder="0" applyAlignment="0" applyProtection="0"/>
    <xf numFmtId="185" fontId="18" fillId="0" borderId="0" applyFont="0" applyFill="0" applyBorder="0" applyAlignment="0" applyProtection="0"/>
    <xf numFmtId="0" fontId="28" fillId="0" borderId="0"/>
    <xf numFmtId="0" fontId="28" fillId="0" borderId="0"/>
    <xf numFmtId="37" fontId="29" fillId="0" borderId="0"/>
    <xf numFmtId="0" fontId="30" fillId="0" borderId="0"/>
    <xf numFmtId="170" fontId="14" fillId="0" borderId="0" applyFill="0" applyBorder="0" applyAlignment="0"/>
    <xf numFmtId="170" fontId="4" fillId="0" borderId="0" applyFill="0" applyBorder="0" applyAlignment="0"/>
    <xf numFmtId="170" fontId="4" fillId="0" borderId="0" applyFill="0" applyBorder="0" applyAlignment="0"/>
    <xf numFmtId="164" fontId="14" fillId="0" borderId="0" applyFont="0" applyFill="0" applyBorder="0" applyAlignment="0" applyProtection="0"/>
    <xf numFmtId="164" fontId="2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2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4" fillId="0" borderId="0" applyFont="0" applyFill="0" applyBorder="0" applyAlignment="0" applyProtection="0"/>
    <xf numFmtId="3" fontId="5" fillId="0" borderId="0" applyFont="0" applyFill="0" applyBorder="0" applyAlignment="0" applyProtection="0"/>
    <xf numFmtId="171"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8" fillId="0" borderId="21" applyNumberFormat="0" applyAlignment="0" applyProtection="0">
      <alignment horizontal="left" vertical="center"/>
    </xf>
    <xf numFmtId="0" fontId="8" fillId="0" borderId="22">
      <alignment horizontal="left" vertical="center"/>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177" fontId="14" fillId="0" borderId="23"/>
    <xf numFmtId="177" fontId="4" fillId="0" borderId="23"/>
    <xf numFmtId="177" fontId="4" fillId="0" borderId="23"/>
    <xf numFmtId="0" fontId="15" fillId="0" borderId="0" applyNumberFormat="0" applyFont="0" applyFill="0" applyAlignment="0"/>
    <xf numFmtId="182" fontId="32" fillId="0" borderId="0"/>
    <xf numFmtId="0" fontId="25" fillId="0" borderId="0"/>
    <xf numFmtId="0" fontId="4"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5" fillId="0" borderId="0"/>
    <xf numFmtId="0" fontId="25" fillId="0" borderId="0"/>
    <xf numFmtId="0" fontId="25"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13" fillId="0" borderId="0"/>
    <xf numFmtId="0" fontId="5" fillId="0" borderId="0"/>
    <xf numFmtId="0" fontId="5" fillId="0" borderId="0"/>
    <xf numFmtId="0" fontId="5" fillId="0" borderId="0"/>
    <xf numFmtId="0" fontId="4" fillId="0" borderId="0"/>
    <xf numFmtId="0" fontId="4" fillId="0" borderId="0"/>
    <xf numFmtId="0" fontId="3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18" fillId="0" borderId="0"/>
    <xf numFmtId="0" fontId="18" fillId="0" borderId="0"/>
    <xf numFmtId="0" fontId="18" fillId="0" borderId="0"/>
    <xf numFmtId="9" fontId="14" fillId="0" borderId="0" applyFont="0" applyFill="0" applyBorder="0" applyAlignment="0" applyProtection="0"/>
    <xf numFmtId="9" fontId="4" fillId="0" borderId="0" applyFont="0" applyFill="0" applyBorder="0" applyAlignment="0" applyProtection="0"/>
    <xf numFmtId="0" fontId="14" fillId="0" borderId="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xf numFmtId="0" fontId="34" fillId="0" borderId="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5" fillId="0" borderId="24" applyNumberFormat="0" applyFont="0" applyFill="0" applyAlignment="0" applyProtection="0"/>
    <xf numFmtId="0" fontId="35" fillId="0" borderId="0" applyNumberForma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4" fillId="0" borderId="0">
      <alignment vertical="center"/>
    </xf>
    <xf numFmtId="40" fontId="36" fillId="0" borderId="0" applyFont="0" applyFill="0" applyBorder="0" applyAlignment="0" applyProtection="0"/>
    <xf numFmtId="38"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9" fontId="37" fillId="0" borderId="0" applyFont="0" applyFill="0" applyBorder="0" applyAlignment="0" applyProtection="0"/>
    <xf numFmtId="0" fontId="38" fillId="0" borderId="0"/>
    <xf numFmtId="172" fontId="5" fillId="0" borderId="0" applyFont="0" applyFill="0" applyBorder="0" applyAlignment="0" applyProtection="0"/>
    <xf numFmtId="173" fontId="5" fillId="0" borderId="0" applyFont="0" applyFill="0" applyBorder="0" applyAlignment="0" applyProtection="0"/>
    <xf numFmtId="174" fontId="40" fillId="0" borderId="0" applyFont="0" applyFill="0" applyBorder="0" applyAlignment="0" applyProtection="0"/>
    <xf numFmtId="175" fontId="40" fillId="0" borderId="0" applyFont="0" applyFill="0" applyBorder="0" applyAlignment="0" applyProtection="0"/>
    <xf numFmtId="0" fontId="41" fillId="0" borderId="0"/>
    <xf numFmtId="0" fontId="15" fillId="0" borderId="0"/>
    <xf numFmtId="178"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81" fontId="42" fillId="0" borderId="0" applyFont="0" applyFill="0" applyBorder="0" applyAlignment="0" applyProtection="0"/>
    <xf numFmtId="180" fontId="39" fillId="0" borderId="0" applyFont="0" applyFill="0" applyBorder="0" applyAlignment="0" applyProtection="0"/>
    <xf numFmtId="0" fontId="14" fillId="0" borderId="0"/>
    <xf numFmtId="0" fontId="14" fillId="0" borderId="0"/>
    <xf numFmtId="0" fontId="44" fillId="0" borderId="0" applyNumberFormat="0" applyFill="0" applyBorder="0" applyAlignment="0" applyProtection="0"/>
    <xf numFmtId="0" fontId="45" fillId="0" borderId="28" applyNumberFormat="0" applyFill="0" applyAlignment="0" applyProtection="0"/>
    <xf numFmtId="0" fontId="46" fillId="0" borderId="29" applyNumberFormat="0" applyFill="0" applyAlignment="0" applyProtection="0"/>
    <xf numFmtId="0" fontId="47" fillId="0" borderId="30" applyNumberFormat="0" applyFill="0" applyAlignment="0" applyProtection="0"/>
    <xf numFmtId="0" fontId="47" fillId="0" borderId="0" applyNumberFormat="0" applyFill="0" applyBorder="0" applyAlignment="0" applyProtection="0"/>
    <xf numFmtId="0" fontId="48" fillId="6" borderId="0" applyNumberFormat="0" applyBorder="0" applyAlignment="0" applyProtection="0"/>
    <xf numFmtId="0" fontId="49" fillId="7" borderId="0" applyNumberFormat="0" applyBorder="0" applyAlignment="0" applyProtection="0"/>
    <xf numFmtId="0" fontId="50" fillId="8" borderId="0" applyNumberFormat="0" applyBorder="0" applyAlignment="0" applyProtection="0"/>
    <xf numFmtId="0" fontId="51" fillId="9" borderId="31" applyNumberFormat="0" applyAlignment="0" applyProtection="0"/>
    <xf numFmtId="0" fontId="52" fillId="10" borderId="32" applyNumberFormat="0" applyAlignment="0" applyProtection="0"/>
    <xf numFmtId="0" fontId="53" fillId="10" borderId="31" applyNumberFormat="0" applyAlignment="0" applyProtection="0"/>
    <xf numFmtId="0" fontId="54" fillId="0" borderId="33" applyNumberFormat="0" applyFill="0" applyAlignment="0" applyProtection="0"/>
    <xf numFmtId="0" fontId="55" fillId="11" borderId="34" applyNumberFormat="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36" applyNumberFormat="0" applyFill="0" applyAlignment="0" applyProtection="0"/>
    <xf numFmtId="0" fontId="5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9" fillId="28" borderId="0" applyNumberFormat="0" applyBorder="0" applyAlignment="0" applyProtection="0"/>
    <xf numFmtId="0" fontId="5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9" fillId="32" borderId="0" applyNumberFormat="0" applyBorder="0" applyAlignment="0" applyProtection="0"/>
    <xf numFmtId="0" fontId="5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9"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5" applyNumberFormat="0" applyFont="0" applyAlignment="0" applyProtection="0"/>
  </cellStyleXfs>
  <cellXfs count="137">
    <xf numFmtId="0" fontId="0" fillId="0" borderId="0" xfId="0"/>
    <xf numFmtId="166" fontId="6" fillId="0" borderId="0" xfId="3" applyNumberFormat="1" applyFont="1"/>
    <xf numFmtId="167" fontId="10" fillId="3" borderId="0" xfId="5" applyNumberFormat="1" applyFont="1" applyFill="1"/>
    <xf numFmtId="168" fontId="11" fillId="3" borderId="0" xfId="5" applyNumberFormat="1" applyFont="1" applyFill="1" applyAlignment="1">
      <alignment horizontal="right"/>
    </xf>
    <xf numFmtId="0" fontId="10" fillId="3" borderId="0" xfId="0" applyFont="1" applyFill="1"/>
    <xf numFmtId="168" fontId="10" fillId="3" borderId="0" xfId="5" applyNumberFormat="1" applyFont="1" applyFill="1"/>
    <xf numFmtId="169" fontId="9" fillId="3" borderId="5" xfId="0" applyNumberFormat="1" applyFont="1" applyFill="1" applyBorder="1" applyAlignment="1">
      <alignment horizontal="center" vertical="center" wrapText="1"/>
    </xf>
    <xf numFmtId="0" fontId="9" fillId="3" borderId="5" xfId="6" applyFont="1" applyFill="1" applyBorder="1" applyAlignment="1">
      <alignment horizontal="center" vertical="center" wrapText="1"/>
    </xf>
    <xf numFmtId="167" fontId="9" fillId="3" borderId="5" xfId="5" applyNumberFormat="1" applyFont="1" applyFill="1" applyBorder="1" applyAlignment="1">
      <alignment horizontal="center" vertical="center" wrapText="1"/>
    </xf>
    <xf numFmtId="168" fontId="9" fillId="3" borderId="5" xfId="5" applyNumberFormat="1" applyFont="1" applyFill="1" applyBorder="1" applyAlignment="1">
      <alignment horizontal="center" vertical="center" wrapText="1"/>
    </xf>
    <xf numFmtId="0" fontId="10" fillId="3" borderId="5" xfId="0" applyFont="1" applyFill="1" applyBorder="1" applyAlignment="1">
      <alignment wrapText="1"/>
    </xf>
    <xf numFmtId="167" fontId="10" fillId="3" borderId="5" xfId="5" applyNumberFormat="1" applyFont="1" applyFill="1" applyBorder="1"/>
    <xf numFmtId="43" fontId="10" fillId="3" borderId="5" xfId="5" applyFont="1" applyFill="1" applyBorder="1"/>
    <xf numFmtId="167" fontId="9" fillId="4" borderId="5" xfId="5" applyNumberFormat="1" applyFont="1" applyFill="1" applyBorder="1" applyAlignment="1">
      <alignment horizontal="right" vertical="center" wrapText="1"/>
    </xf>
    <xf numFmtId="43" fontId="9" fillId="4" borderId="5" xfId="5" applyFont="1" applyFill="1" applyBorder="1" applyAlignment="1">
      <alignment horizontal="right" vertical="center" wrapText="1"/>
    </xf>
    <xf numFmtId="0" fontId="9" fillId="3" borderId="0" xfId="0" applyFont="1" applyFill="1" applyAlignment="1">
      <alignment horizontal="center" vertical="center" wrapText="1"/>
    </xf>
    <xf numFmtId="167" fontId="9" fillId="3" borderId="0" xfId="5" applyNumberFormat="1" applyFont="1" applyFill="1" applyBorder="1" applyAlignment="1">
      <alignment horizontal="right" vertical="center" wrapText="1"/>
    </xf>
    <xf numFmtId="168" fontId="9" fillId="3" borderId="0" xfId="5" applyNumberFormat="1" applyFont="1" applyFill="1" applyBorder="1" applyAlignment="1">
      <alignment horizontal="right" vertical="center" wrapText="1"/>
    </xf>
    <xf numFmtId="169" fontId="10" fillId="3" borderId="0" xfId="0" applyNumberFormat="1" applyFont="1" applyFill="1" applyAlignment="1">
      <alignment horizontal="center"/>
    </xf>
    <xf numFmtId="1" fontId="10" fillId="3" borderId="5" xfId="0" applyNumberFormat="1" applyFont="1" applyFill="1" applyBorder="1" applyAlignment="1">
      <alignment horizontal="center"/>
    </xf>
    <xf numFmtId="167" fontId="10" fillId="3" borderId="0" xfId="1" applyNumberFormat="1" applyFont="1" applyFill="1"/>
    <xf numFmtId="0" fontId="10" fillId="4" borderId="5" xfId="0" applyFont="1" applyFill="1" applyBorder="1" applyAlignment="1">
      <alignment wrapText="1"/>
    </xf>
    <xf numFmtId="0" fontId="34" fillId="0" borderId="5" xfId="0" applyFont="1" applyBorder="1" applyAlignment="1">
      <alignment wrapText="1"/>
    </xf>
    <xf numFmtId="0" fontId="64" fillId="0" borderId="0" xfId="0" applyFont="1"/>
    <xf numFmtId="0" fontId="61" fillId="0" borderId="0" xfId="0" applyFont="1" applyAlignment="1">
      <alignment horizontal="left"/>
    </xf>
    <xf numFmtId="167" fontId="64" fillId="0" borderId="0" xfId="1" applyNumberFormat="1" applyFont="1"/>
    <xf numFmtId="43" fontId="64" fillId="0" borderId="0" xfId="1" applyFont="1"/>
    <xf numFmtId="167" fontId="65" fillId="0" borderId="0" xfId="1" applyNumberFormat="1" applyFont="1" applyAlignment="1">
      <alignment horizontal="right"/>
    </xf>
    <xf numFmtId="43" fontId="65" fillId="0" borderId="0" xfId="1" applyFont="1" applyAlignment="1">
      <alignment horizontal="right"/>
    </xf>
    <xf numFmtId="0" fontId="66" fillId="2" borderId="10" xfId="0" applyFont="1" applyFill="1" applyBorder="1" applyAlignment="1">
      <alignment horizontal="center" vertical="center" wrapText="1"/>
    </xf>
    <xf numFmtId="0" fontId="66" fillId="2" borderId="11" xfId="0" applyFont="1" applyFill="1" applyBorder="1" applyAlignment="1">
      <alignment horizontal="center" vertical="center" wrapText="1"/>
    </xf>
    <xf numFmtId="167" fontId="66" fillId="2" borderId="11" xfId="1" applyNumberFormat="1" applyFont="1" applyFill="1" applyBorder="1" applyAlignment="1">
      <alignment horizontal="center" vertical="center" wrapText="1"/>
    </xf>
    <xf numFmtId="43" fontId="66" fillId="2" borderId="11" xfId="1" applyFont="1" applyFill="1" applyBorder="1" applyAlignment="1">
      <alignment horizontal="center" vertical="center" wrapText="1"/>
    </xf>
    <xf numFmtId="43" fontId="66" fillId="2" borderId="12" xfId="1" applyFont="1" applyFill="1" applyBorder="1" applyAlignment="1">
      <alignment horizontal="center" vertical="center" wrapText="1"/>
    </xf>
    <xf numFmtId="0" fontId="66" fillId="2" borderId="0" xfId="0" applyFont="1" applyFill="1" applyAlignment="1">
      <alignment horizontal="center" vertical="center" wrapText="1"/>
    </xf>
    <xf numFmtId="0" fontId="64" fillId="0" borderId="13" xfId="0" applyFont="1" applyBorder="1" applyAlignment="1">
      <alignment vertical="center" wrapText="1"/>
    </xf>
    <xf numFmtId="0" fontId="64" fillId="0" borderId="14" xfId="0" applyFont="1" applyBorder="1" applyAlignment="1">
      <alignment vertical="center" wrapText="1"/>
    </xf>
    <xf numFmtId="167" fontId="64" fillId="0" borderId="14" xfId="1" applyNumberFormat="1" applyFont="1" applyBorder="1" applyAlignment="1">
      <alignment vertical="center"/>
    </xf>
    <xf numFmtId="43" fontId="64" fillId="0" borderId="14" xfId="1" applyFont="1" applyBorder="1" applyAlignment="1">
      <alignment vertical="center"/>
    </xf>
    <xf numFmtId="43" fontId="64" fillId="0" borderId="15" xfId="1" applyFont="1" applyBorder="1" applyAlignment="1">
      <alignment vertical="center"/>
    </xf>
    <xf numFmtId="0" fontId="64" fillId="0" borderId="0" xfId="0" applyFont="1" applyAlignment="1">
      <alignment vertical="center"/>
    </xf>
    <xf numFmtId="43" fontId="64" fillId="0" borderId="15" xfId="1" applyFont="1" applyFill="1" applyBorder="1" applyAlignment="1">
      <alignment vertical="center"/>
    </xf>
    <xf numFmtId="0" fontId="64" fillId="0" borderId="14" xfId="0" applyFont="1" applyBorder="1" applyAlignment="1">
      <alignment horizontal="left" vertical="center"/>
    </xf>
    <xf numFmtId="0" fontId="64" fillId="0" borderId="16" xfId="0" applyFont="1" applyBorder="1" applyAlignment="1">
      <alignment vertical="center" wrapText="1"/>
    </xf>
    <xf numFmtId="167" fontId="66" fillId="2" borderId="18" xfId="1" applyNumberFormat="1" applyFont="1" applyFill="1" applyBorder="1" applyAlignment="1">
      <alignment vertical="center"/>
    </xf>
    <xf numFmtId="43" fontId="66" fillId="2" borderId="18" xfId="1" applyFont="1" applyFill="1" applyBorder="1" applyAlignment="1">
      <alignment vertical="center"/>
    </xf>
    <xf numFmtId="0" fontId="66" fillId="2" borderId="0" xfId="0" applyFont="1" applyFill="1" applyAlignment="1">
      <alignment vertical="center"/>
    </xf>
    <xf numFmtId="0" fontId="66" fillId="0" borderId="0" xfId="0" applyFont="1" applyAlignment="1">
      <alignment horizontal="center" vertical="center"/>
    </xf>
    <xf numFmtId="167" fontId="66" fillId="0" borderId="0" xfId="1" applyNumberFormat="1" applyFont="1" applyFill="1" applyBorder="1" applyAlignment="1">
      <alignment vertical="center"/>
    </xf>
    <xf numFmtId="43" fontId="66" fillId="0" borderId="0" xfId="1" applyFont="1" applyFill="1" applyBorder="1" applyAlignment="1">
      <alignment vertical="center"/>
    </xf>
    <xf numFmtId="0" fontId="66" fillId="0" borderId="0" xfId="0" applyFont="1" applyAlignment="1">
      <alignment vertical="center"/>
    </xf>
    <xf numFmtId="0" fontId="64" fillId="0" borderId="0" xfId="0" applyFont="1" applyAlignment="1">
      <alignment horizontal="center"/>
    </xf>
    <xf numFmtId="0" fontId="64" fillId="0" borderId="13" xfId="0" applyFont="1" applyBorder="1" applyAlignment="1">
      <alignment horizontal="center" vertical="center"/>
    </xf>
    <xf numFmtId="43" fontId="64" fillId="0" borderId="14" xfId="1" applyFont="1" applyBorder="1" applyAlignment="1">
      <alignment horizontal="left" vertical="center"/>
    </xf>
    <xf numFmtId="43" fontId="64" fillId="0" borderId="14" xfId="1" applyFont="1" applyFill="1" applyBorder="1" applyAlignment="1">
      <alignment horizontal="left" vertical="center"/>
    </xf>
    <xf numFmtId="43" fontId="64" fillId="0" borderId="16" xfId="1" applyFont="1" applyBorder="1" applyAlignment="1">
      <alignment horizontal="left" vertical="center"/>
    </xf>
    <xf numFmtId="43" fontId="64" fillId="0" borderId="16" xfId="1" applyFont="1" applyBorder="1" applyAlignment="1">
      <alignment vertical="center"/>
    </xf>
    <xf numFmtId="43" fontId="67" fillId="0" borderId="14" xfId="1" applyFont="1" applyBorder="1" applyAlignment="1">
      <alignment vertical="center"/>
    </xf>
    <xf numFmtId="167" fontId="66" fillId="4" borderId="18" xfId="1" applyNumberFormat="1" applyFont="1" applyFill="1" applyBorder="1" applyAlignment="1">
      <alignment vertical="center"/>
    </xf>
    <xf numFmtId="43" fontId="66" fillId="4" borderId="18" xfId="1" applyFont="1" applyFill="1" applyBorder="1" applyAlignment="1">
      <alignment vertical="center"/>
    </xf>
    <xf numFmtId="43" fontId="66" fillId="4" borderId="19" xfId="1" applyFont="1" applyFill="1" applyBorder="1" applyAlignment="1">
      <alignment vertical="center"/>
    </xf>
    <xf numFmtId="0" fontId="63" fillId="0" borderId="0" xfId="0" applyFont="1"/>
    <xf numFmtId="0" fontId="61" fillId="0" borderId="0" xfId="0" applyFont="1" applyAlignment="1">
      <alignment horizontal="center"/>
    </xf>
    <xf numFmtId="165" fontId="63" fillId="0" borderId="0" xfId="0" applyNumberFormat="1" applyFont="1"/>
    <xf numFmtId="165" fontId="62" fillId="0" borderId="0" xfId="0" applyNumberFormat="1" applyFont="1"/>
    <xf numFmtId="166" fontId="65" fillId="0" borderId="0" xfId="3" applyNumberFormat="1" applyFont="1" applyAlignment="1">
      <alignment horizontal="right"/>
    </xf>
    <xf numFmtId="166" fontId="63" fillId="0" borderId="0" xfId="3" applyNumberFormat="1" applyFont="1"/>
    <xf numFmtId="0" fontId="60" fillId="2" borderId="1" xfId="0" applyFont="1" applyFill="1" applyBorder="1" applyAlignment="1">
      <alignment horizontal="center" vertical="center" wrapText="1"/>
    </xf>
    <xf numFmtId="0" fontId="60" fillId="2" borderId="2" xfId="0" applyFont="1" applyFill="1" applyBorder="1" applyAlignment="1">
      <alignment horizontal="center" vertical="center" wrapText="1"/>
    </xf>
    <xf numFmtId="49" fontId="60" fillId="2" borderId="2" xfId="0" applyNumberFormat="1" applyFont="1" applyFill="1" applyBorder="1" applyAlignment="1">
      <alignment horizontal="center" vertical="center" wrapText="1"/>
    </xf>
    <xf numFmtId="166" fontId="60" fillId="2" borderId="3" xfId="3" applyNumberFormat="1" applyFont="1" applyFill="1" applyBorder="1" applyAlignment="1">
      <alignment horizontal="center" vertical="center" wrapText="1"/>
    </xf>
    <xf numFmtId="0" fontId="60" fillId="2" borderId="0" xfId="0" applyFont="1" applyFill="1" applyAlignment="1">
      <alignment horizontal="center" vertical="center" wrapText="1"/>
    </xf>
    <xf numFmtId="0" fontId="62" fillId="0" borderId="4" xfId="0" applyFont="1" applyBorder="1" applyAlignment="1">
      <alignment horizontal="left"/>
    </xf>
    <xf numFmtId="0" fontId="62" fillId="0" borderId="5" xfId="0" applyFont="1" applyBorder="1"/>
    <xf numFmtId="0" fontId="62" fillId="0" borderId="5" xfId="0" applyFont="1" applyBorder="1" applyAlignment="1">
      <alignment horizontal="center"/>
    </xf>
    <xf numFmtId="3" fontId="62" fillId="0" borderId="5" xfId="0" applyNumberFormat="1" applyFont="1" applyBorder="1"/>
    <xf numFmtId="166" fontId="62" fillId="0" borderId="6" xfId="3" applyNumberFormat="1" applyFont="1" applyFill="1" applyBorder="1"/>
    <xf numFmtId="0" fontId="62" fillId="0" borderId="0" xfId="0" applyFont="1"/>
    <xf numFmtId="4" fontId="62" fillId="0" borderId="5" xfId="1" applyNumberFormat="1" applyFont="1" applyFill="1" applyBorder="1" applyAlignment="1">
      <alignment horizontal="right"/>
    </xf>
    <xf numFmtId="166" fontId="62" fillId="0" borderId="6" xfId="3" applyNumberFormat="1" applyFont="1" applyBorder="1"/>
    <xf numFmtId="0" fontId="62" fillId="0" borderId="37" xfId="0" applyFont="1" applyBorder="1" applyAlignment="1">
      <alignment horizontal="left"/>
    </xf>
    <xf numFmtId="0" fontId="62" fillId="0" borderId="27" xfId="0" applyFont="1" applyBorder="1"/>
    <xf numFmtId="0" fontId="62" fillId="0" borderId="27" xfId="0" applyFont="1" applyBorder="1" applyAlignment="1">
      <alignment horizontal="center"/>
    </xf>
    <xf numFmtId="3" fontId="62" fillId="0" borderId="27" xfId="0" applyNumberFormat="1" applyFont="1" applyBorder="1"/>
    <xf numFmtId="166" fontId="62" fillId="0" borderId="38" xfId="3" applyNumberFormat="1" applyFont="1" applyBorder="1"/>
    <xf numFmtId="0" fontId="62" fillId="0" borderId="7" xfId="0" applyFont="1" applyBorder="1" applyAlignment="1">
      <alignment horizontal="left"/>
    </xf>
    <xf numFmtId="0" fontId="62" fillId="0" borderId="8" xfId="0" applyFont="1" applyBorder="1"/>
    <xf numFmtId="0" fontId="62" fillId="0" borderId="8" xfId="0" applyFont="1" applyBorder="1" applyAlignment="1">
      <alignment horizontal="center"/>
    </xf>
    <xf numFmtId="166" fontId="62" fillId="0" borderId="9" xfId="3" applyNumberFormat="1" applyFont="1" applyFill="1" applyBorder="1"/>
    <xf numFmtId="0" fontId="62" fillId="0" borderId="0" xfId="0" applyFont="1" applyAlignment="1">
      <alignment horizontal="left"/>
    </xf>
    <xf numFmtId="0" fontId="62" fillId="0" borderId="0" xfId="0" applyFont="1" applyAlignment="1">
      <alignment horizontal="center"/>
    </xf>
    <xf numFmtId="3" fontId="62" fillId="0" borderId="0" xfId="0" applyNumberFormat="1" applyFont="1"/>
    <xf numFmtId="166" fontId="62" fillId="0" borderId="0" xfId="3" applyNumberFormat="1" applyFont="1" applyFill="1" applyBorder="1"/>
    <xf numFmtId="0" fontId="60" fillId="0" borderId="0" xfId="0" applyFont="1" applyAlignment="1">
      <alignment vertical="center"/>
    </xf>
    <xf numFmtId="0" fontId="69" fillId="0" borderId="0" xfId="0" applyFont="1"/>
    <xf numFmtId="167" fontId="70" fillId="0" borderId="0" xfId="4" applyNumberFormat="1" applyFont="1"/>
    <xf numFmtId="166" fontId="62" fillId="0" borderId="0" xfId="3" applyNumberFormat="1" applyFont="1"/>
    <xf numFmtId="10" fontId="62" fillId="0" borderId="0" xfId="2" applyNumberFormat="1" applyFont="1"/>
    <xf numFmtId="4" fontId="60" fillId="0" borderId="0" xfId="0" applyNumberFormat="1" applyFont="1"/>
    <xf numFmtId="165" fontId="60" fillId="0" borderId="0" xfId="0" applyNumberFormat="1" applyFont="1"/>
    <xf numFmtId="9" fontId="60" fillId="0" borderId="0" xfId="3" applyFont="1"/>
    <xf numFmtId="166" fontId="60" fillId="0" borderId="0" xfId="3" applyNumberFormat="1" applyFont="1"/>
    <xf numFmtId="166" fontId="60" fillId="0" borderId="0" xfId="3" applyNumberFormat="1" applyFont="1" applyAlignment="1"/>
    <xf numFmtId="165" fontId="61" fillId="0" borderId="0" xfId="0" applyNumberFormat="1" applyFont="1"/>
    <xf numFmtId="166" fontId="61" fillId="0" borderId="0" xfId="3" applyNumberFormat="1" applyFont="1" applyAlignment="1"/>
    <xf numFmtId="1" fontId="63" fillId="0" borderId="0" xfId="4" applyNumberFormat="1" applyFont="1" applyAlignment="1">
      <alignment horizontal="left"/>
    </xf>
    <xf numFmtId="165" fontId="60" fillId="0" borderId="0" xfId="0" applyNumberFormat="1" applyFont="1" applyAlignment="1">
      <alignment horizontal="center"/>
    </xf>
    <xf numFmtId="166" fontId="61" fillId="0" borderId="0" xfId="3" applyNumberFormat="1" applyFont="1"/>
    <xf numFmtId="9" fontId="61" fillId="0" borderId="0" xfId="3" applyFont="1"/>
    <xf numFmtId="43" fontId="61" fillId="0" borderId="0" xfId="4" applyFont="1"/>
    <xf numFmtId="9" fontId="63" fillId="0" borderId="0" xfId="2" applyFont="1"/>
    <xf numFmtId="43" fontId="10" fillId="3" borderId="0" xfId="0" applyNumberFormat="1" applyFont="1" applyFill="1"/>
    <xf numFmtId="43" fontId="64" fillId="0" borderId="16" xfId="1" applyFont="1" applyFill="1" applyBorder="1" applyAlignment="1">
      <alignment horizontal="left" vertical="center"/>
    </xf>
    <xf numFmtId="3" fontId="62" fillId="0" borderId="8" xfId="0" applyNumberFormat="1" applyFont="1" applyBorder="1"/>
    <xf numFmtId="0" fontId="0" fillId="0" borderId="16" xfId="0" applyBorder="1"/>
    <xf numFmtId="0" fontId="64" fillId="0" borderId="20" xfId="0" applyFont="1" applyBorder="1" applyAlignment="1">
      <alignment vertical="center" wrapText="1"/>
    </xf>
    <xf numFmtId="168" fontId="64" fillId="0" borderId="14" xfId="1" applyNumberFormat="1" applyFont="1" applyBorder="1" applyAlignment="1">
      <alignment vertical="center"/>
    </xf>
    <xf numFmtId="168" fontId="64" fillId="0" borderId="15" xfId="1" applyNumberFormat="1" applyFont="1" applyBorder="1" applyAlignment="1">
      <alignment vertical="center"/>
    </xf>
    <xf numFmtId="0" fontId="68" fillId="0" borderId="0" xfId="0" applyFont="1" applyAlignment="1">
      <alignment horizontal="center" vertical="center" wrapText="1" shrinkToFit="1"/>
    </xf>
    <xf numFmtId="0" fontId="72" fillId="0" borderId="0" xfId="0" applyFont="1" applyAlignment="1">
      <alignment horizontal="left" vertical="center" wrapText="1"/>
    </xf>
    <xf numFmtId="0" fontId="71" fillId="0" borderId="0" xfId="0" applyFont="1" applyAlignment="1">
      <alignment horizontal="center"/>
    </xf>
    <xf numFmtId="0" fontId="61" fillId="0" borderId="0" xfId="0" applyFont="1" applyAlignment="1">
      <alignment horizontal="center"/>
    </xf>
    <xf numFmtId="0" fontId="68" fillId="0" borderId="0" xfId="0" applyFont="1" applyAlignment="1">
      <alignment horizontal="center"/>
    </xf>
    <xf numFmtId="0" fontId="66" fillId="4" borderId="17" xfId="0" applyFont="1" applyFill="1" applyBorder="1" applyAlignment="1">
      <alignment horizontal="center" vertical="center"/>
    </xf>
    <xf numFmtId="0" fontId="66" fillId="4" borderId="18" xfId="0" applyFont="1" applyFill="1" applyBorder="1" applyAlignment="1">
      <alignment horizontal="center" vertical="center"/>
    </xf>
    <xf numFmtId="0" fontId="9" fillId="0" borderId="0" xfId="0" applyFont="1" applyAlignment="1">
      <alignment horizontal="center"/>
    </xf>
    <xf numFmtId="0" fontId="65" fillId="0" borderId="0" xfId="0" applyFont="1" applyAlignment="1">
      <alignment horizontal="center"/>
    </xf>
    <xf numFmtId="0" fontId="66" fillId="2" borderId="26" xfId="0" applyFont="1" applyFill="1" applyBorder="1" applyAlignment="1">
      <alignment horizontal="center" vertical="center"/>
    </xf>
    <xf numFmtId="0" fontId="66" fillId="2" borderId="25" xfId="0" applyFont="1" applyFill="1" applyBorder="1" applyAlignment="1">
      <alignment horizontal="center" vertical="center"/>
    </xf>
    <xf numFmtId="0" fontId="66" fillId="2" borderId="17" xfId="0" applyFont="1" applyFill="1" applyBorder="1" applyAlignment="1">
      <alignment horizontal="center" vertical="center"/>
    </xf>
    <xf numFmtId="0" fontId="66" fillId="2" borderId="18" xfId="0" applyFont="1" applyFill="1" applyBorder="1" applyAlignment="1">
      <alignment horizontal="center" vertical="center"/>
    </xf>
    <xf numFmtId="0" fontId="3" fillId="0" borderId="0" xfId="0" applyFont="1" applyAlignment="1">
      <alignment horizontal="center"/>
    </xf>
    <xf numFmtId="0" fontId="9" fillId="4" borderId="5" xfId="0" applyFont="1" applyFill="1" applyBorder="1" applyAlignment="1">
      <alignment horizontal="center" vertical="center" wrapText="1"/>
    </xf>
    <xf numFmtId="0" fontId="9" fillId="3" borderId="0" xfId="6" applyFont="1" applyFill="1" applyAlignment="1">
      <alignment horizontal="center"/>
    </xf>
    <xf numFmtId="0" fontId="9" fillId="3" borderId="0" xfId="0" applyFont="1" applyFill="1" applyAlignment="1">
      <alignment horizontal="left"/>
    </xf>
    <xf numFmtId="0" fontId="9" fillId="3" borderId="0" xfId="6" applyFont="1" applyFill="1" applyAlignment="1">
      <alignment horizontal="center" vertical="center"/>
    </xf>
    <xf numFmtId="0" fontId="12" fillId="3" borderId="0" xfId="0" applyFont="1" applyFill="1" applyAlignment="1">
      <alignment horizontal="center"/>
    </xf>
  </cellXfs>
  <cellStyles count="208">
    <cellStyle name="??" xfId="8" xr:uid="{00000000-0005-0000-0000-000000000000}"/>
    <cellStyle name="?? [0.00]_PRODUCT DETAIL Q1" xfId="9" xr:uid="{00000000-0005-0000-0000-000001000000}"/>
    <cellStyle name="?? [0]" xfId="10" xr:uid="{00000000-0005-0000-0000-000002000000}"/>
    <cellStyle name="???? [0.00]_PRODUCT DETAIL Q1" xfId="11" xr:uid="{00000000-0005-0000-0000-000003000000}"/>
    <cellStyle name="????_PRODUCT DETAIL Q1" xfId="12" xr:uid="{00000000-0005-0000-0000-000004000000}"/>
    <cellStyle name="???[0]_Book1" xfId="13" xr:uid="{00000000-0005-0000-0000-000005000000}"/>
    <cellStyle name="???_95" xfId="14" xr:uid="{00000000-0005-0000-0000-000006000000}"/>
    <cellStyle name="??_(????)??????" xfId="15" xr:uid="{00000000-0005-0000-0000-000007000000}"/>
    <cellStyle name="_Book1" xfId="16" xr:uid="{00000000-0005-0000-0000-000008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AÞ¸¶ [0]_INQUIRY ¿?¾÷AßAø " xfId="25" xr:uid="{00000000-0005-0000-0000-000029000000}"/>
    <cellStyle name="ÄÞ¸¶ [0]_S" xfId="26" xr:uid="{00000000-0005-0000-0000-00002A000000}"/>
    <cellStyle name="AÞ¸¶_INQUIRY ¿?¾÷AßAø " xfId="27" xr:uid="{00000000-0005-0000-0000-00002B000000}"/>
    <cellStyle name="ÄÞ¸¶_S" xfId="28" xr:uid="{00000000-0005-0000-0000-00002C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ulation" xfId="173" builtinId="22" customBuiltin="1"/>
    <cellStyle name="Check Cell" xfId="175" builtinId="23" customBuiltin="1"/>
    <cellStyle name="Comma" xfId="1" builtinId="3"/>
    <cellStyle name="Comma 2" xfId="37" xr:uid="{00000000-0005-0000-0000-000038000000}"/>
    <cellStyle name="Comma 2 2" xfId="38" xr:uid="{00000000-0005-0000-0000-000039000000}"/>
    <cellStyle name="Comma 2 2 2" xfId="39" xr:uid="{00000000-0005-0000-0000-00003A000000}"/>
    <cellStyle name="Comma 2 2 3" xfId="4" xr:uid="{00000000-0005-0000-0000-00003B000000}"/>
    <cellStyle name="Comma 2 2 3 2" xfId="40" xr:uid="{00000000-0005-0000-0000-00003C000000}"/>
    <cellStyle name="Comma 2 2 4" xfId="41" xr:uid="{00000000-0005-0000-0000-00003D000000}"/>
    <cellStyle name="Comma 2 3" xfId="42" xr:uid="{00000000-0005-0000-0000-00003E000000}"/>
    <cellStyle name="Comma 2 4" xfId="43" xr:uid="{00000000-0005-0000-0000-00003F000000}"/>
    <cellStyle name="Comma 2 5" xfId="44" xr:uid="{00000000-0005-0000-0000-000040000000}"/>
    <cellStyle name="Comma 3" xfId="45" xr:uid="{00000000-0005-0000-0000-000041000000}"/>
    <cellStyle name="Comma 3 2" xfId="46" xr:uid="{00000000-0005-0000-0000-000042000000}"/>
    <cellStyle name="Comma 3 3" xfId="47" xr:uid="{00000000-0005-0000-0000-000043000000}"/>
    <cellStyle name="Comma 3 4" xfId="48" xr:uid="{00000000-0005-0000-0000-000044000000}"/>
    <cellStyle name="Comma 4" xfId="5" xr:uid="{00000000-0005-0000-0000-000045000000}"/>
    <cellStyle name="Comma 4 2" xfId="49" xr:uid="{00000000-0005-0000-0000-000046000000}"/>
    <cellStyle name="Comma 5" xfId="36" xr:uid="{00000000-0005-0000-0000-000047000000}"/>
    <cellStyle name="Comma 6" xfId="204" xr:uid="{00000000-0005-0000-0000-000048000000}"/>
    <cellStyle name="Comma0" xfId="50" xr:uid="{00000000-0005-0000-0000-000049000000}"/>
    <cellStyle name="Currency0" xfId="51" xr:uid="{00000000-0005-0000-0000-00004A000000}"/>
    <cellStyle name="Date" xfId="52" xr:uid="{00000000-0005-0000-0000-00004B000000}"/>
    <cellStyle name="Explanatory Text" xfId="177" builtinId="53" customBuiltin="1"/>
    <cellStyle name="Fixed" xfId="53" xr:uid="{00000000-0005-0000-0000-00004D000000}"/>
    <cellStyle name="Good" xfId="168" builtinId="26" customBuiltin="1"/>
    <cellStyle name="Header1" xfId="54" xr:uid="{00000000-0005-0000-0000-00004F000000}"/>
    <cellStyle name="Header2" xfId="55" xr:uid="{00000000-0005-0000-0000-000050000000}"/>
    <cellStyle name="Heading 1" xfId="164" builtinId="16" customBuiltin="1"/>
    <cellStyle name="Heading 1 2" xfId="56" xr:uid="{00000000-0005-0000-0000-000052000000}"/>
    <cellStyle name="Heading 1 3" xfId="57" xr:uid="{00000000-0005-0000-0000-000053000000}"/>
    <cellStyle name="Heading 1 4" xfId="58" xr:uid="{00000000-0005-0000-0000-000054000000}"/>
    <cellStyle name="Heading 1 5" xfId="59" xr:uid="{00000000-0005-0000-0000-000055000000}"/>
    <cellStyle name="Heading 1 6" xfId="60" xr:uid="{00000000-0005-0000-0000-000056000000}"/>
    <cellStyle name="Heading 1 7" xfId="61" xr:uid="{00000000-0005-0000-0000-000057000000}"/>
    <cellStyle name="Heading 1 8" xfId="62" xr:uid="{00000000-0005-0000-0000-000058000000}"/>
    <cellStyle name="Heading 1 9" xfId="63" xr:uid="{00000000-0005-0000-0000-000059000000}"/>
    <cellStyle name="Heading 2" xfId="165" builtinId="17" customBuiltin="1"/>
    <cellStyle name="Heading 2 2" xfId="64" xr:uid="{00000000-0005-0000-0000-00005B000000}"/>
    <cellStyle name="Heading 2 3" xfId="65" xr:uid="{00000000-0005-0000-0000-00005C000000}"/>
    <cellStyle name="Heading 2 4" xfId="66" xr:uid="{00000000-0005-0000-0000-00005D000000}"/>
    <cellStyle name="Heading 2 5" xfId="67" xr:uid="{00000000-0005-0000-0000-00005E000000}"/>
    <cellStyle name="Heading 2 6" xfId="68" xr:uid="{00000000-0005-0000-0000-00005F000000}"/>
    <cellStyle name="Heading 2 7" xfId="69" xr:uid="{00000000-0005-0000-0000-000060000000}"/>
    <cellStyle name="Heading 2 8" xfId="70" xr:uid="{00000000-0005-0000-0000-000061000000}"/>
    <cellStyle name="Heading 2 9" xfId="71" xr:uid="{00000000-0005-0000-0000-000062000000}"/>
    <cellStyle name="Heading 3" xfId="166" builtinId="18" customBuiltin="1"/>
    <cellStyle name="Heading 4" xfId="167" builtinId="19" customBuiltin="1"/>
    <cellStyle name="Input" xfId="171" builtinId="20" customBuiltin="1"/>
    <cellStyle name="Ledger 17 x 11 in" xfId="72" xr:uid="{00000000-0005-0000-0000-000066000000}"/>
    <cellStyle name="Linked Cell" xfId="174" builtinId="24" customBuiltin="1"/>
    <cellStyle name="moi" xfId="73" xr:uid="{00000000-0005-0000-0000-000068000000}"/>
    <cellStyle name="moi 2" xfId="74" xr:uid="{00000000-0005-0000-0000-000069000000}"/>
    <cellStyle name="moi 3" xfId="75" xr:uid="{00000000-0005-0000-0000-00006A000000}"/>
    <cellStyle name="n" xfId="76" xr:uid="{00000000-0005-0000-0000-00006B000000}"/>
    <cellStyle name="Neutral" xfId="170" builtinId="28" customBuiltin="1"/>
    <cellStyle name="Normal" xfId="0" builtinId="0"/>
    <cellStyle name="Normal - Style1" xfId="77" xr:uid="{00000000-0005-0000-0000-00006E000000}"/>
    <cellStyle name="Normal 10" xfId="6" xr:uid="{00000000-0005-0000-0000-00006F000000}"/>
    <cellStyle name="Normal 11" xfId="78" xr:uid="{00000000-0005-0000-0000-000070000000}"/>
    <cellStyle name="Normal 12" xfId="79" xr:uid="{00000000-0005-0000-0000-000071000000}"/>
    <cellStyle name="Normal 13" xfId="80" xr:uid="{00000000-0005-0000-0000-000072000000}"/>
    <cellStyle name="Normal 14" xfId="81" xr:uid="{00000000-0005-0000-0000-000073000000}"/>
    <cellStyle name="Normal 15" xfId="82" xr:uid="{00000000-0005-0000-0000-000074000000}"/>
    <cellStyle name="Normal 16" xfId="83" xr:uid="{00000000-0005-0000-0000-000075000000}"/>
    <cellStyle name="Normal 17" xfId="84" xr:uid="{00000000-0005-0000-0000-000076000000}"/>
    <cellStyle name="Normal 18" xfId="85" xr:uid="{00000000-0005-0000-0000-000077000000}"/>
    <cellStyle name="Normal 19" xfId="86" xr:uid="{00000000-0005-0000-0000-000078000000}"/>
    <cellStyle name="Normal 2" xfId="87" xr:uid="{00000000-0005-0000-0000-000079000000}"/>
    <cellStyle name="Normal 2 2" xfId="88" xr:uid="{00000000-0005-0000-0000-00007A000000}"/>
    <cellStyle name="Normal 2 2 2" xfId="89" xr:uid="{00000000-0005-0000-0000-00007B000000}"/>
    <cellStyle name="Normal 2 2 3" xfId="90" xr:uid="{00000000-0005-0000-0000-00007C000000}"/>
    <cellStyle name="Normal 2 2 4" xfId="91" xr:uid="{00000000-0005-0000-0000-00007D000000}"/>
    <cellStyle name="Normal 2 3" xfId="92" xr:uid="{00000000-0005-0000-0000-00007E000000}"/>
    <cellStyle name="Normal 2 4" xfId="93" xr:uid="{00000000-0005-0000-0000-00007F000000}"/>
    <cellStyle name="Normal 2 5" xfId="94" xr:uid="{00000000-0005-0000-0000-000080000000}"/>
    <cellStyle name="Normal 2 6" xfId="95" xr:uid="{00000000-0005-0000-0000-000081000000}"/>
    <cellStyle name="Normal 2 7" xfId="96" xr:uid="{00000000-0005-0000-0000-000082000000}"/>
    <cellStyle name="Normal 20" xfId="97" xr:uid="{00000000-0005-0000-0000-000083000000}"/>
    <cellStyle name="Normal 21" xfId="98" xr:uid="{00000000-0005-0000-0000-000084000000}"/>
    <cellStyle name="Normal 22" xfId="99" xr:uid="{00000000-0005-0000-0000-000085000000}"/>
    <cellStyle name="Normal 23" xfId="100" xr:uid="{00000000-0005-0000-0000-000086000000}"/>
    <cellStyle name="Normal 24" xfId="7" xr:uid="{00000000-0005-0000-0000-000087000000}"/>
    <cellStyle name="Normal 25" xfId="126" xr:uid="{00000000-0005-0000-0000-000088000000}"/>
    <cellStyle name="Normal 26" xfId="162" xr:uid="{00000000-0005-0000-0000-000089000000}"/>
    <cellStyle name="Normal 27" xfId="161" xr:uid="{00000000-0005-0000-0000-00008A000000}"/>
    <cellStyle name="Normal 28" xfId="203" xr:uid="{00000000-0005-0000-0000-00008B000000}"/>
    <cellStyle name="Normal 29" xfId="206" xr:uid="{00000000-0005-0000-0000-00008C000000}"/>
    <cellStyle name="Normal 3" xfId="101" xr:uid="{00000000-0005-0000-0000-00008D000000}"/>
    <cellStyle name="Normal 3 2" xfId="102" xr:uid="{00000000-0005-0000-0000-00008E000000}"/>
    <cellStyle name="Normal 3 3" xfId="103" xr:uid="{00000000-0005-0000-0000-00008F000000}"/>
    <cellStyle name="Normal 3 4" xfId="104" xr:uid="{00000000-0005-0000-0000-000090000000}"/>
    <cellStyle name="Normal 3 5" xfId="105" xr:uid="{00000000-0005-0000-0000-000091000000}"/>
    <cellStyle name="Normal 3_Book1" xfId="106" xr:uid="{00000000-0005-0000-0000-000092000000}"/>
    <cellStyle name="Normal 30" xfId="205" xr:uid="{00000000-0005-0000-0000-000093000000}"/>
    <cellStyle name="Normal 4" xfId="107" xr:uid="{00000000-0005-0000-0000-000094000000}"/>
    <cellStyle name="Normal 4 2" xfId="108" xr:uid="{00000000-0005-0000-0000-000095000000}"/>
    <cellStyle name="Normal 4 3" xfId="109" xr:uid="{00000000-0005-0000-0000-000096000000}"/>
    <cellStyle name="Normal 4 4" xfId="110" xr:uid="{00000000-0005-0000-0000-000097000000}"/>
    <cellStyle name="Normal 4 5" xfId="111" xr:uid="{00000000-0005-0000-0000-000098000000}"/>
    <cellStyle name="Normal 5" xfId="112" xr:uid="{00000000-0005-0000-0000-000099000000}"/>
    <cellStyle name="Normal 5 2" xfId="113" xr:uid="{00000000-0005-0000-0000-00009A000000}"/>
    <cellStyle name="Normal 5 3" xfId="114" xr:uid="{00000000-0005-0000-0000-00009B000000}"/>
    <cellStyle name="Normal 5 4" xfId="115" xr:uid="{00000000-0005-0000-0000-00009C000000}"/>
    <cellStyle name="Normal 5 5" xfId="116" xr:uid="{00000000-0005-0000-0000-00009D000000}"/>
    <cellStyle name="Normal 6" xfId="117" xr:uid="{00000000-0005-0000-0000-00009E000000}"/>
    <cellStyle name="Normal 7" xfId="118" xr:uid="{00000000-0005-0000-0000-00009F000000}"/>
    <cellStyle name="Normal 8" xfId="119" xr:uid="{00000000-0005-0000-0000-0000A0000000}"/>
    <cellStyle name="Normal 9" xfId="120" xr:uid="{00000000-0005-0000-0000-0000A1000000}"/>
    <cellStyle name="Normal1" xfId="121" xr:uid="{00000000-0005-0000-0000-0000A2000000}"/>
    <cellStyle name="Normal1 2" xfId="122" xr:uid="{00000000-0005-0000-0000-0000A3000000}"/>
    <cellStyle name="Normal1 3" xfId="123" xr:uid="{00000000-0005-0000-0000-0000A4000000}"/>
    <cellStyle name="Note 2" xfId="207" xr:uid="{00000000-0005-0000-0000-0000A5000000}"/>
    <cellStyle name="Output" xfId="172" builtinId="21" customBuiltin="1"/>
    <cellStyle name="Percent" xfId="2" builtinId="5"/>
    <cellStyle name="Percent 2" xfId="125" xr:uid="{00000000-0005-0000-0000-0000A8000000}"/>
    <cellStyle name="Percent 2 2" xfId="3" xr:uid="{00000000-0005-0000-0000-0000A9000000}"/>
    <cellStyle name="Percent 3" xfId="127" xr:uid="{00000000-0005-0000-0000-0000AA000000}"/>
    <cellStyle name="Percent 4" xfId="128" xr:uid="{00000000-0005-0000-0000-0000AB000000}"/>
    <cellStyle name="Percent 5" xfId="129" xr:uid="{00000000-0005-0000-0000-0000AC000000}"/>
    <cellStyle name="Percent 6" xfId="130" xr:uid="{00000000-0005-0000-0000-0000AD000000}"/>
    <cellStyle name="Percent 7" xfId="124" xr:uid="{00000000-0005-0000-0000-0000AE000000}"/>
    <cellStyle name="Style 1" xfId="131" xr:uid="{00000000-0005-0000-0000-0000AF000000}"/>
    <cellStyle name="Title" xfId="163" builtinId="15" customBuiltin="1"/>
    <cellStyle name="Total" xfId="178" builtinId="25" customBuiltin="1"/>
    <cellStyle name="Total 2" xfId="132" xr:uid="{00000000-0005-0000-0000-0000B2000000}"/>
    <cellStyle name="Total 3" xfId="133" xr:uid="{00000000-0005-0000-0000-0000B3000000}"/>
    <cellStyle name="Total 4" xfId="134" xr:uid="{00000000-0005-0000-0000-0000B4000000}"/>
    <cellStyle name="Total 5" xfId="135" xr:uid="{00000000-0005-0000-0000-0000B5000000}"/>
    <cellStyle name="Total 6" xfId="136" xr:uid="{00000000-0005-0000-0000-0000B6000000}"/>
    <cellStyle name="Total 7" xfId="137" xr:uid="{00000000-0005-0000-0000-0000B7000000}"/>
    <cellStyle name="Total 8" xfId="138" xr:uid="{00000000-0005-0000-0000-0000B8000000}"/>
    <cellStyle name="Total 9" xfId="139" xr:uid="{00000000-0005-0000-0000-0000B9000000}"/>
    <cellStyle name="Warning Text" xfId="176" builtinId="11" customBuiltin="1"/>
    <cellStyle name="xuan" xfId="140" xr:uid="{00000000-0005-0000-0000-0000BB000000}"/>
    <cellStyle name=" [0.00]_ Att. 1- Cover" xfId="141" xr:uid="{00000000-0005-0000-0000-0000BC000000}"/>
    <cellStyle name="_ Att. 1- Cover" xfId="142" xr:uid="{00000000-0005-0000-0000-0000BD000000}"/>
    <cellStyle name="?_ Att. 1- Cover" xfId="143" xr:uid="{00000000-0005-0000-0000-0000BE000000}"/>
    <cellStyle name="똿뗦먛귟 [0.00]_PRODUCT DETAIL Q1" xfId="144" xr:uid="{00000000-0005-0000-0000-0000BF000000}"/>
    <cellStyle name="똿뗦먛귟_PRODUCT DETAIL Q1" xfId="145" xr:uid="{00000000-0005-0000-0000-0000C0000000}"/>
    <cellStyle name="믅됞 [0.00]_PRODUCT DETAIL Q1" xfId="146" xr:uid="{00000000-0005-0000-0000-0000C1000000}"/>
    <cellStyle name="믅됞_PRODUCT DETAIL Q1" xfId="147" xr:uid="{00000000-0005-0000-0000-0000C2000000}"/>
    <cellStyle name="백분율_95" xfId="148" xr:uid="{00000000-0005-0000-0000-0000C3000000}"/>
    <cellStyle name="뷭?_BOOKSHIP" xfId="149" xr:uid="{00000000-0005-0000-0000-0000C4000000}"/>
    <cellStyle name="콤마 [0]_1202" xfId="150" xr:uid="{00000000-0005-0000-0000-0000C5000000}"/>
    <cellStyle name="콤마_1202" xfId="151" xr:uid="{00000000-0005-0000-0000-0000C6000000}"/>
    <cellStyle name="통화 [0]_1202" xfId="152" xr:uid="{00000000-0005-0000-0000-0000C7000000}"/>
    <cellStyle name="통화_1202" xfId="153" xr:uid="{00000000-0005-0000-0000-0000C8000000}"/>
    <cellStyle name="표준_(정보부문)월별인원계획" xfId="154" xr:uid="{00000000-0005-0000-0000-0000C9000000}"/>
    <cellStyle name="一般_00Q3902REV.1" xfId="155" xr:uid="{00000000-0005-0000-0000-0000CA000000}"/>
    <cellStyle name="千分位[0]_00Q3902REV.1" xfId="156" xr:uid="{00000000-0005-0000-0000-0000CB000000}"/>
    <cellStyle name="千分位_00Q3902REV.1" xfId="157" xr:uid="{00000000-0005-0000-0000-0000CC000000}"/>
    <cellStyle name="貨幣 [0]_00Q3902REV.1" xfId="158" xr:uid="{00000000-0005-0000-0000-0000CD000000}"/>
    <cellStyle name="貨幣[0]_BRE" xfId="159" xr:uid="{00000000-0005-0000-0000-0000CE000000}"/>
    <cellStyle name="貨幣_00Q3902REV.1" xfId="160" xr:uid="{00000000-0005-0000-0000-0000CF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Downloads\bcdtnndoitacvaovn%20-%202022-03-21T172446.46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Data%20FDI\Nam%202022\FDI%2003.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o doi tac"/>
    </sheetNames>
    <sheetDataSet>
      <sheetData sheetId="0" refreshError="1">
        <row r="7">
          <cell r="B7" t="str">
            <v>Yemen</v>
          </cell>
          <cell r="C7">
            <v>4</v>
          </cell>
          <cell r="D7">
            <v>8.1382999999999997E-2</v>
          </cell>
        </row>
        <row r="8">
          <cell r="B8" t="str">
            <v>Vương quốc Anh</v>
          </cell>
          <cell r="C8">
            <v>455</v>
          </cell>
          <cell r="D8">
            <v>4039.2475991800002</v>
          </cell>
        </row>
        <row r="9">
          <cell r="B9" t="str">
            <v>Venezuela</v>
          </cell>
          <cell r="C9">
            <v>3</v>
          </cell>
          <cell r="D9">
            <v>0.52214300000000002</v>
          </cell>
        </row>
        <row r="10">
          <cell r="B10" t="str">
            <v>Uruguay</v>
          </cell>
          <cell r="C10">
            <v>2</v>
          </cell>
          <cell r="D10">
            <v>0.14291799999999999</v>
          </cell>
        </row>
        <row r="11">
          <cell r="B11" t="str">
            <v>United States Virgin Islands</v>
          </cell>
          <cell r="C11">
            <v>3</v>
          </cell>
          <cell r="D11">
            <v>35.923756210000001</v>
          </cell>
        </row>
        <row r="12">
          <cell r="B12" t="str">
            <v>Ukraina</v>
          </cell>
          <cell r="C12">
            <v>26</v>
          </cell>
          <cell r="D12">
            <v>30.031144000000001</v>
          </cell>
        </row>
        <row r="13">
          <cell r="B13" t="str">
            <v>Uganda</v>
          </cell>
          <cell r="C13">
            <v>2</v>
          </cell>
          <cell r="D13">
            <v>3.9399999999999998E-2</v>
          </cell>
        </row>
        <row r="14">
          <cell r="B14" t="str">
            <v>Turks &amp; Caicos Islands</v>
          </cell>
          <cell r="C14">
            <v>2</v>
          </cell>
          <cell r="D14">
            <v>3.1</v>
          </cell>
        </row>
        <row r="15">
          <cell r="B15" t="str">
            <v>Turkmenistan</v>
          </cell>
          <cell r="C15">
            <v>1</v>
          </cell>
          <cell r="D15">
            <v>7.0935999999999999E-2</v>
          </cell>
        </row>
        <row r="16">
          <cell r="B16" t="str">
            <v>Trung Quốc</v>
          </cell>
          <cell r="C16">
            <v>3372</v>
          </cell>
          <cell r="D16">
            <v>21964.211910949998</v>
          </cell>
        </row>
        <row r="17">
          <cell r="B17" t="str">
            <v>Thụy Sỹ</v>
          </cell>
          <cell r="C17">
            <v>183</v>
          </cell>
          <cell r="D17">
            <v>1883.9806057799999</v>
          </cell>
        </row>
        <row r="18">
          <cell r="B18" t="str">
            <v>Thụy Điển</v>
          </cell>
          <cell r="C18">
            <v>95</v>
          </cell>
          <cell r="D18">
            <v>468.32152200000002</v>
          </cell>
        </row>
        <row r="19">
          <cell r="B19" t="str">
            <v>Thổ Nhĩ Kỳ</v>
          </cell>
          <cell r="C19">
            <v>29</v>
          </cell>
          <cell r="D19">
            <v>791.48255800000004</v>
          </cell>
        </row>
        <row r="20">
          <cell r="B20" t="str">
            <v>Thái Lan</v>
          </cell>
          <cell r="C20">
            <v>652</v>
          </cell>
          <cell r="D20">
            <v>13037.830756990003</v>
          </cell>
        </row>
        <row r="21">
          <cell r="B21" t="str">
            <v>Tây Ban Nha</v>
          </cell>
          <cell r="C21">
            <v>84</v>
          </cell>
          <cell r="D21">
            <v>134.82258899999999</v>
          </cell>
        </row>
        <row r="22">
          <cell r="B22" t="str">
            <v>Syrian Arab Republic</v>
          </cell>
          <cell r="C22">
            <v>6</v>
          </cell>
          <cell r="D22">
            <v>1.2845420000000001</v>
          </cell>
        </row>
        <row r="23">
          <cell r="B23" t="str">
            <v>Swaziland</v>
          </cell>
          <cell r="C23">
            <v>1</v>
          </cell>
          <cell r="D23">
            <v>45</v>
          </cell>
        </row>
        <row r="24">
          <cell r="B24" t="str">
            <v>Sudan</v>
          </cell>
          <cell r="C24">
            <v>3</v>
          </cell>
          <cell r="D24">
            <v>0.31282902000000001</v>
          </cell>
        </row>
        <row r="25">
          <cell r="B25" t="str">
            <v>Sri Lanka</v>
          </cell>
          <cell r="C25">
            <v>26</v>
          </cell>
          <cell r="D25">
            <v>40.835951999999999</v>
          </cell>
        </row>
        <row r="26">
          <cell r="B26" t="str">
            <v>Slovenia</v>
          </cell>
          <cell r="C26">
            <v>3</v>
          </cell>
          <cell r="D26">
            <v>2.27</v>
          </cell>
        </row>
        <row r="27">
          <cell r="B27" t="str">
            <v>Slovakia</v>
          </cell>
          <cell r="C27">
            <v>14</v>
          </cell>
          <cell r="D27">
            <v>140.834979</v>
          </cell>
        </row>
        <row r="28">
          <cell r="B28" t="str">
            <v>Singapore</v>
          </cell>
          <cell r="C28">
            <v>2866</v>
          </cell>
          <cell r="D28">
            <v>67564.333982669996</v>
          </cell>
        </row>
        <row r="29">
          <cell r="B29" t="str">
            <v>Sierra Leone</v>
          </cell>
          <cell r="C29">
            <v>1</v>
          </cell>
          <cell r="D29">
            <v>3.3184999999999999E-2</v>
          </cell>
        </row>
        <row r="30">
          <cell r="B30" t="str">
            <v>Seychelles</v>
          </cell>
          <cell r="C30">
            <v>271</v>
          </cell>
          <cell r="D30">
            <v>1955.7596746599997</v>
          </cell>
        </row>
        <row r="31">
          <cell r="B31" t="str">
            <v>Serbia</v>
          </cell>
          <cell r="C31">
            <v>2</v>
          </cell>
          <cell r="D31">
            <v>1.5845</v>
          </cell>
        </row>
        <row r="32">
          <cell r="B32" t="str">
            <v>Samoa</v>
          </cell>
          <cell r="C32">
            <v>407</v>
          </cell>
          <cell r="D32">
            <v>9042.0347657599996</v>
          </cell>
        </row>
        <row r="33">
          <cell r="B33" t="str">
            <v>Saint Vincent and the Grenadines</v>
          </cell>
          <cell r="C33">
            <v>5</v>
          </cell>
          <cell r="D33">
            <v>48.9</v>
          </cell>
        </row>
        <row r="34">
          <cell r="B34" t="str">
            <v>Saint Kitts and Nevis</v>
          </cell>
          <cell r="C34">
            <v>3</v>
          </cell>
          <cell r="D34">
            <v>39.884999999999998</v>
          </cell>
        </row>
        <row r="35">
          <cell r="B35" t="str">
            <v>Rumani</v>
          </cell>
          <cell r="C35">
            <v>4</v>
          </cell>
          <cell r="D35">
            <v>1.3847769999999999</v>
          </cell>
        </row>
        <row r="36">
          <cell r="B36" t="str">
            <v>Philippines</v>
          </cell>
          <cell r="C36">
            <v>86</v>
          </cell>
          <cell r="D36">
            <v>615.05562999999995</v>
          </cell>
        </row>
        <row r="37">
          <cell r="B37" t="str">
            <v>Pháp</v>
          </cell>
          <cell r="C37">
            <v>645</v>
          </cell>
          <cell r="D37">
            <v>3616.6905849999998</v>
          </cell>
        </row>
        <row r="38">
          <cell r="B38" t="str">
            <v>Phần Lan</v>
          </cell>
          <cell r="C38">
            <v>31</v>
          </cell>
          <cell r="D38">
            <v>23.73871334</v>
          </cell>
        </row>
        <row r="39">
          <cell r="B39" t="str">
            <v>Panama</v>
          </cell>
          <cell r="C39">
            <v>16</v>
          </cell>
          <cell r="D39">
            <v>56.39</v>
          </cell>
        </row>
        <row r="40">
          <cell r="B40" t="str">
            <v>Palestine</v>
          </cell>
          <cell r="C40">
            <v>2</v>
          </cell>
          <cell r="D40">
            <v>0.129</v>
          </cell>
        </row>
        <row r="41">
          <cell r="B41" t="str">
            <v>Pakistan</v>
          </cell>
          <cell r="C41">
            <v>63</v>
          </cell>
          <cell r="D41">
            <v>33.499555999999998</v>
          </cell>
        </row>
        <row r="42">
          <cell r="B42" t="str">
            <v>Oman</v>
          </cell>
          <cell r="C42">
            <v>3</v>
          </cell>
          <cell r="D42">
            <v>20.774493</v>
          </cell>
        </row>
        <row r="43">
          <cell r="B43" t="str">
            <v>Nigeria</v>
          </cell>
          <cell r="C43">
            <v>39</v>
          </cell>
          <cell r="D43">
            <v>3.7752599999999998</v>
          </cell>
        </row>
        <row r="44">
          <cell r="B44" t="str">
            <v>Nhật Bản</v>
          </cell>
          <cell r="C44">
            <v>4828</v>
          </cell>
          <cell r="D44">
            <v>64410.613350979998</v>
          </cell>
        </row>
        <row r="45">
          <cell r="B45" t="str">
            <v>New Zealand</v>
          </cell>
          <cell r="C45">
            <v>48</v>
          </cell>
          <cell r="D45">
            <v>209.73134400000001</v>
          </cell>
        </row>
        <row r="46">
          <cell r="B46" t="str">
            <v>Nepal</v>
          </cell>
          <cell r="C46">
            <v>5</v>
          </cell>
          <cell r="D46">
            <v>0.34545500000000001</v>
          </cell>
        </row>
        <row r="47">
          <cell r="B47" t="str">
            <v>Nauy</v>
          </cell>
          <cell r="C47">
            <v>52</v>
          </cell>
          <cell r="D47">
            <v>192.59462300000001</v>
          </cell>
        </row>
        <row r="48">
          <cell r="B48" t="str">
            <v>Nam Phi</v>
          </cell>
          <cell r="C48">
            <v>18</v>
          </cell>
          <cell r="D48">
            <v>0.56615199999999999</v>
          </cell>
        </row>
        <row r="49">
          <cell r="B49" t="str">
            <v>Myanmar</v>
          </cell>
          <cell r="C49">
            <v>1</v>
          </cell>
          <cell r="D49">
            <v>0.8</v>
          </cell>
        </row>
        <row r="50">
          <cell r="B50" t="str">
            <v>Mông Cổ</v>
          </cell>
          <cell r="C50">
            <v>3</v>
          </cell>
          <cell r="D50">
            <v>1.1000000000000001</v>
          </cell>
        </row>
        <row r="51">
          <cell r="B51" t="str">
            <v>Monaco</v>
          </cell>
          <cell r="C51">
            <v>1</v>
          </cell>
          <cell r="D51">
            <v>0.21</v>
          </cell>
        </row>
        <row r="52">
          <cell r="B52" t="str">
            <v>Mexico</v>
          </cell>
          <cell r="C52">
            <v>5</v>
          </cell>
          <cell r="D52">
            <v>0.19290499999999999</v>
          </cell>
        </row>
        <row r="53">
          <cell r="B53" t="str">
            <v>Mauritius</v>
          </cell>
          <cell r="C53">
            <v>57</v>
          </cell>
          <cell r="D53">
            <v>417.73625299999998</v>
          </cell>
        </row>
        <row r="54">
          <cell r="B54" t="str">
            <v>Marshall Islands</v>
          </cell>
          <cell r="C54">
            <v>16</v>
          </cell>
          <cell r="D54">
            <v>313.91682900000001</v>
          </cell>
        </row>
        <row r="55">
          <cell r="B55" t="str">
            <v>Malta</v>
          </cell>
          <cell r="C55">
            <v>2</v>
          </cell>
          <cell r="D55">
            <v>0.7</v>
          </cell>
        </row>
        <row r="56">
          <cell r="B56" t="str">
            <v>Mali</v>
          </cell>
          <cell r="C56">
            <v>2</v>
          </cell>
          <cell r="D56">
            <v>0.32</v>
          </cell>
        </row>
        <row r="57">
          <cell r="B57" t="str">
            <v>Maldives</v>
          </cell>
          <cell r="C57">
            <v>1</v>
          </cell>
          <cell r="D57">
            <v>0.22500000000000001</v>
          </cell>
        </row>
        <row r="58">
          <cell r="B58" t="str">
            <v>Malaysia</v>
          </cell>
          <cell r="C58">
            <v>669</v>
          </cell>
          <cell r="D58">
            <v>12848.01853456</v>
          </cell>
        </row>
        <row r="59">
          <cell r="B59" t="str">
            <v>Ma rốc</v>
          </cell>
          <cell r="C59">
            <v>3</v>
          </cell>
          <cell r="D59">
            <v>1.07</v>
          </cell>
        </row>
        <row r="60">
          <cell r="B60" t="str">
            <v>Ma Cao</v>
          </cell>
          <cell r="C60">
            <v>19</v>
          </cell>
          <cell r="D60">
            <v>193.968389</v>
          </cell>
        </row>
        <row r="61">
          <cell r="B61" t="str">
            <v>Luxembourg</v>
          </cell>
          <cell r="C61">
            <v>56</v>
          </cell>
          <cell r="D61">
            <v>2484.6619690000002</v>
          </cell>
        </row>
        <row r="62">
          <cell r="B62" t="str">
            <v>Lithuania</v>
          </cell>
          <cell r="C62">
            <v>6</v>
          </cell>
          <cell r="D62">
            <v>21.004128000000001</v>
          </cell>
        </row>
        <row r="63">
          <cell r="B63" t="str">
            <v>Liên bang Nga</v>
          </cell>
          <cell r="C63">
            <v>151</v>
          </cell>
          <cell r="D63">
            <v>953.75478599999997</v>
          </cell>
        </row>
        <row r="64">
          <cell r="B64" t="str">
            <v>Libya</v>
          </cell>
          <cell r="C64">
            <v>3</v>
          </cell>
          <cell r="D64">
            <v>0.247</v>
          </cell>
        </row>
        <row r="65">
          <cell r="B65" t="str">
            <v>Libăng</v>
          </cell>
          <cell r="C65">
            <v>6</v>
          </cell>
          <cell r="D65">
            <v>0.68899999999999995</v>
          </cell>
        </row>
        <row r="66">
          <cell r="B66" t="str">
            <v>Lesotho</v>
          </cell>
          <cell r="C66">
            <v>1</v>
          </cell>
          <cell r="D66">
            <v>0.01</v>
          </cell>
        </row>
        <row r="67">
          <cell r="B67" t="str">
            <v>Latvia</v>
          </cell>
          <cell r="C67">
            <v>1</v>
          </cell>
          <cell r="D67">
            <v>8.6999999999999994E-2</v>
          </cell>
        </row>
        <row r="68">
          <cell r="B68" t="str">
            <v>Lào</v>
          </cell>
          <cell r="C68">
            <v>10</v>
          </cell>
          <cell r="D68">
            <v>71.108528000000007</v>
          </cell>
        </row>
        <row r="69">
          <cell r="B69" t="str">
            <v>Kuwait</v>
          </cell>
          <cell r="C69">
            <v>3</v>
          </cell>
          <cell r="D69">
            <v>1.4043000000000001</v>
          </cell>
        </row>
        <row r="70">
          <cell r="B70" t="str">
            <v>Kenya</v>
          </cell>
          <cell r="C70">
            <v>1</v>
          </cell>
          <cell r="D70">
            <v>40.772531999999998</v>
          </cell>
        </row>
        <row r="71">
          <cell r="B71" t="str">
            <v>Kazakhstan</v>
          </cell>
          <cell r="C71">
            <v>5</v>
          </cell>
          <cell r="D71">
            <v>0.53370700000000004</v>
          </cell>
        </row>
        <row r="72">
          <cell r="B72" t="str">
            <v>Jordan</v>
          </cell>
          <cell r="C72">
            <v>4</v>
          </cell>
          <cell r="D72">
            <v>0.960287</v>
          </cell>
        </row>
        <row r="73">
          <cell r="B73" t="str">
            <v>Italia</v>
          </cell>
          <cell r="C73">
            <v>135</v>
          </cell>
          <cell r="D73">
            <v>409.29593799999998</v>
          </cell>
        </row>
        <row r="74">
          <cell r="B74" t="str">
            <v>Israel</v>
          </cell>
          <cell r="C74">
            <v>37</v>
          </cell>
          <cell r="D74">
            <v>85.269188999999997</v>
          </cell>
        </row>
        <row r="75">
          <cell r="B75" t="str">
            <v>Isle of Man</v>
          </cell>
          <cell r="C75">
            <v>1</v>
          </cell>
          <cell r="D75">
            <v>35</v>
          </cell>
        </row>
        <row r="76">
          <cell r="B76" t="str">
            <v>Island of Nevis</v>
          </cell>
          <cell r="C76">
            <v>2</v>
          </cell>
          <cell r="D76">
            <v>10.278</v>
          </cell>
        </row>
        <row r="77">
          <cell r="B77" t="str">
            <v>Ireland</v>
          </cell>
          <cell r="C77">
            <v>30</v>
          </cell>
          <cell r="D77">
            <v>42.753127999999997</v>
          </cell>
        </row>
        <row r="78">
          <cell r="B78" t="str">
            <v>Iran (Islamic Republic of)</v>
          </cell>
          <cell r="C78">
            <v>5</v>
          </cell>
          <cell r="D78">
            <v>6.8500000000000005E-2</v>
          </cell>
        </row>
        <row r="79">
          <cell r="B79" t="str">
            <v>Irắc</v>
          </cell>
          <cell r="C79">
            <v>7</v>
          </cell>
          <cell r="D79">
            <v>27.291781</v>
          </cell>
        </row>
        <row r="80">
          <cell r="B80" t="str">
            <v>Indonesia</v>
          </cell>
          <cell r="C80">
            <v>101</v>
          </cell>
          <cell r="D80">
            <v>611.68688299999997</v>
          </cell>
        </row>
        <row r="81">
          <cell r="B81" t="str">
            <v>Iceland</v>
          </cell>
          <cell r="C81">
            <v>3</v>
          </cell>
          <cell r="D81">
            <v>20.315000000000001</v>
          </cell>
        </row>
        <row r="82">
          <cell r="B82" t="str">
            <v>Hy Lạp</v>
          </cell>
          <cell r="C82">
            <v>5</v>
          </cell>
          <cell r="D82">
            <v>0.10526000000000001</v>
          </cell>
        </row>
        <row r="83">
          <cell r="B83" t="str">
            <v>Hungary</v>
          </cell>
          <cell r="C83">
            <v>21</v>
          </cell>
          <cell r="D83">
            <v>69.138667999999996</v>
          </cell>
        </row>
        <row r="84">
          <cell r="B84" t="str">
            <v>Hồng Kông</v>
          </cell>
          <cell r="C84">
            <v>2065</v>
          </cell>
          <cell r="D84">
            <v>28553.977798020002</v>
          </cell>
        </row>
        <row r="85">
          <cell r="B85" t="str">
            <v>Hoa Kỳ</v>
          </cell>
          <cell r="C85">
            <v>1155</v>
          </cell>
          <cell r="D85">
            <v>10433.812190579998</v>
          </cell>
        </row>
        <row r="86">
          <cell r="B86" t="str">
            <v>Hàn Quốc</v>
          </cell>
          <cell r="C86">
            <v>9265</v>
          </cell>
          <cell r="D86">
            <v>78568.17644481</v>
          </cell>
        </row>
        <row r="87">
          <cell r="B87" t="str">
            <v>Hà Lan</v>
          </cell>
          <cell r="C87">
            <v>380</v>
          </cell>
          <cell r="D87">
            <v>13559.0025862</v>
          </cell>
        </row>
        <row r="88">
          <cell r="B88" t="str">
            <v>Guinea Bissau</v>
          </cell>
          <cell r="C88">
            <v>1</v>
          </cell>
          <cell r="D88">
            <v>1.192979</v>
          </cell>
        </row>
        <row r="89">
          <cell r="B89" t="str">
            <v>Guinea</v>
          </cell>
          <cell r="C89">
            <v>1</v>
          </cell>
          <cell r="D89">
            <v>0.01</v>
          </cell>
        </row>
        <row r="90">
          <cell r="B90" t="str">
            <v>Guernsey</v>
          </cell>
          <cell r="C90">
            <v>1</v>
          </cell>
          <cell r="D90">
            <v>5.0000000000000001E-3</v>
          </cell>
        </row>
        <row r="91">
          <cell r="B91" t="str">
            <v>Guatemala</v>
          </cell>
          <cell r="C91">
            <v>4</v>
          </cell>
          <cell r="D91">
            <v>3.2161849999999998</v>
          </cell>
        </row>
        <row r="92">
          <cell r="B92" t="str">
            <v>Guam</v>
          </cell>
          <cell r="C92">
            <v>1</v>
          </cell>
          <cell r="D92">
            <v>0.5</v>
          </cell>
        </row>
        <row r="93">
          <cell r="B93" t="str">
            <v>Ghana</v>
          </cell>
          <cell r="C93">
            <v>2</v>
          </cell>
          <cell r="D93">
            <v>1.0149999999999999</v>
          </cell>
        </row>
        <row r="94">
          <cell r="B94" t="str">
            <v>Ethiopia</v>
          </cell>
          <cell r="C94">
            <v>1</v>
          </cell>
          <cell r="D94">
            <v>0.01</v>
          </cell>
        </row>
        <row r="95">
          <cell r="B95" t="str">
            <v>Estonia</v>
          </cell>
          <cell r="C95">
            <v>5</v>
          </cell>
          <cell r="D95">
            <v>0.27500000000000002</v>
          </cell>
        </row>
        <row r="96">
          <cell r="B96" t="str">
            <v>El Salvador</v>
          </cell>
          <cell r="C96">
            <v>2</v>
          </cell>
          <cell r="D96">
            <v>22.5</v>
          </cell>
        </row>
        <row r="97">
          <cell r="B97" t="str">
            <v>Ecuador</v>
          </cell>
          <cell r="C97">
            <v>4</v>
          </cell>
          <cell r="D97">
            <v>56.703420000000001</v>
          </cell>
        </row>
        <row r="98">
          <cell r="B98" t="str">
            <v>Dominica</v>
          </cell>
          <cell r="C98">
            <v>2</v>
          </cell>
          <cell r="D98">
            <v>8.0431500000000007</v>
          </cell>
        </row>
        <row r="99">
          <cell r="B99" t="str">
            <v>Djibouti</v>
          </cell>
          <cell r="C99">
            <v>1</v>
          </cell>
          <cell r="D99">
            <v>0.02</v>
          </cell>
        </row>
        <row r="100">
          <cell r="B100" t="str">
            <v>Đan Mạch</v>
          </cell>
          <cell r="C100">
            <v>147</v>
          </cell>
          <cell r="D100">
            <v>1786.064169</v>
          </cell>
        </row>
        <row r="101">
          <cell r="B101" t="str">
            <v>Đài Loan</v>
          </cell>
          <cell r="C101">
            <v>2860</v>
          </cell>
          <cell r="D101">
            <v>35857.434917979997</v>
          </cell>
        </row>
        <row r="102">
          <cell r="B102" t="str">
            <v>Cu Ba</v>
          </cell>
          <cell r="C102">
            <v>4</v>
          </cell>
          <cell r="D102">
            <v>7.0309999999999997</v>
          </cell>
        </row>
        <row r="103">
          <cell r="B103" t="str">
            <v>Costa Rica</v>
          </cell>
          <cell r="C103">
            <v>5</v>
          </cell>
          <cell r="D103">
            <v>16.668061999999999</v>
          </cell>
        </row>
        <row r="104">
          <cell r="B104" t="str">
            <v>Cook Islands</v>
          </cell>
          <cell r="C104">
            <v>2</v>
          </cell>
          <cell r="D104">
            <v>172</v>
          </cell>
        </row>
        <row r="105">
          <cell r="B105" t="str">
            <v>Congo</v>
          </cell>
          <cell r="C105">
            <v>1</v>
          </cell>
          <cell r="D105">
            <v>2.4464E-2</v>
          </cell>
        </row>
        <row r="106">
          <cell r="B106" t="str">
            <v>Cộng Hòa Síp</v>
          </cell>
          <cell r="C106">
            <v>22</v>
          </cell>
          <cell r="D106">
            <v>468.74292700000001</v>
          </cell>
        </row>
        <row r="107">
          <cell r="B107" t="str">
            <v>Cộng hòa Séc</v>
          </cell>
          <cell r="C107">
            <v>42</v>
          </cell>
          <cell r="D107">
            <v>92.418871999999993</v>
          </cell>
        </row>
        <row r="108">
          <cell r="B108" t="str">
            <v>Colombia</v>
          </cell>
          <cell r="C108">
            <v>1</v>
          </cell>
          <cell r="D108">
            <v>5.0000000000000001E-3</v>
          </cell>
        </row>
        <row r="109">
          <cell r="B109" t="str">
            <v>CHLB Đức</v>
          </cell>
          <cell r="C109">
            <v>420</v>
          </cell>
          <cell r="D109">
            <v>2303.04156324</v>
          </cell>
        </row>
        <row r="110">
          <cell r="B110" t="str">
            <v>Chile</v>
          </cell>
          <cell r="C110">
            <v>4</v>
          </cell>
          <cell r="D110">
            <v>0.29499999999999998</v>
          </cell>
        </row>
        <row r="111">
          <cell r="B111" t="str">
            <v>CHDCND Triều Tiên</v>
          </cell>
          <cell r="C111">
            <v>5</v>
          </cell>
          <cell r="D111">
            <v>1.2</v>
          </cell>
        </row>
        <row r="112">
          <cell r="B112" t="str">
            <v>Channel Islands</v>
          </cell>
          <cell r="C112">
            <v>9</v>
          </cell>
          <cell r="D112">
            <v>38.076000000000001</v>
          </cell>
        </row>
        <row r="113">
          <cell r="B113" t="str">
            <v>Cayman Islands</v>
          </cell>
          <cell r="C113">
            <v>126</v>
          </cell>
          <cell r="D113">
            <v>7048.9761179999996</v>
          </cell>
        </row>
        <row r="114">
          <cell r="B114" t="str">
            <v>Canada</v>
          </cell>
          <cell r="C114">
            <v>234</v>
          </cell>
          <cell r="D114">
            <v>4818.2312598299995</v>
          </cell>
        </row>
        <row r="115">
          <cell r="B115" t="str">
            <v>Campuchia</v>
          </cell>
          <cell r="C115">
            <v>27</v>
          </cell>
          <cell r="D115">
            <v>69.121988999999999</v>
          </cell>
        </row>
        <row r="116">
          <cell r="B116" t="str">
            <v>Cameroon</v>
          </cell>
          <cell r="C116">
            <v>4</v>
          </cell>
          <cell r="D116">
            <v>0.197795</v>
          </cell>
        </row>
        <row r="117">
          <cell r="B117" t="str">
            <v>Các tiểu vương quốc Ả Rập thống nhất</v>
          </cell>
          <cell r="C117">
            <v>32</v>
          </cell>
          <cell r="D117">
            <v>69.646738999999997</v>
          </cell>
        </row>
        <row r="118">
          <cell r="B118" t="str">
            <v>Bulgaria</v>
          </cell>
          <cell r="C118">
            <v>11</v>
          </cell>
          <cell r="D118">
            <v>31.140467000000001</v>
          </cell>
        </row>
        <row r="119">
          <cell r="B119" t="str">
            <v>Brunei Darussalam</v>
          </cell>
          <cell r="C119">
            <v>156</v>
          </cell>
          <cell r="D119">
            <v>907.52289800000005</v>
          </cell>
        </row>
        <row r="120">
          <cell r="B120" t="str">
            <v>BritishVirginIslands</v>
          </cell>
          <cell r="C120">
            <v>887</v>
          </cell>
          <cell r="D120">
            <v>22098.999813920003</v>
          </cell>
        </row>
        <row r="121">
          <cell r="B121" t="str">
            <v>British West Indies</v>
          </cell>
          <cell r="C121">
            <v>20</v>
          </cell>
          <cell r="D121">
            <v>975.65800000000002</v>
          </cell>
        </row>
        <row r="122">
          <cell r="B122" t="str">
            <v>British Isles</v>
          </cell>
          <cell r="C122">
            <v>1</v>
          </cell>
          <cell r="D122">
            <v>0.1</v>
          </cell>
        </row>
        <row r="123">
          <cell r="B123" t="str">
            <v>Brazil</v>
          </cell>
          <cell r="C123">
            <v>6</v>
          </cell>
          <cell r="D123">
            <v>3.8275060000000001</v>
          </cell>
        </row>
        <row r="124">
          <cell r="B124" t="str">
            <v>Bồ Đào Nha</v>
          </cell>
          <cell r="C124">
            <v>3</v>
          </cell>
          <cell r="D124">
            <v>0.1089</v>
          </cell>
        </row>
        <row r="125">
          <cell r="B125" t="str">
            <v>Bỉ</v>
          </cell>
          <cell r="C125">
            <v>82</v>
          </cell>
          <cell r="D125">
            <v>1097.5295775499999</v>
          </cell>
        </row>
        <row r="126">
          <cell r="B126" t="str">
            <v>Bermuda</v>
          </cell>
          <cell r="C126">
            <v>12</v>
          </cell>
          <cell r="D126">
            <v>407.43466699999999</v>
          </cell>
        </row>
        <row r="127">
          <cell r="B127" t="str">
            <v>Belize</v>
          </cell>
          <cell r="C127">
            <v>33</v>
          </cell>
          <cell r="D127">
            <v>297.54091299999999</v>
          </cell>
        </row>
        <row r="128">
          <cell r="B128" t="str">
            <v>Belarus</v>
          </cell>
          <cell r="C128">
            <v>3</v>
          </cell>
          <cell r="D128">
            <v>32.252552000000001</v>
          </cell>
        </row>
        <row r="129">
          <cell r="B129" t="str">
            <v>Barbados</v>
          </cell>
          <cell r="C129">
            <v>2</v>
          </cell>
          <cell r="D129">
            <v>2.75</v>
          </cell>
        </row>
        <row r="130">
          <cell r="B130" t="str">
            <v>Bangladesh</v>
          </cell>
          <cell r="C130">
            <v>16</v>
          </cell>
          <cell r="D130">
            <v>0.87168800000000002</v>
          </cell>
        </row>
        <row r="131">
          <cell r="B131" t="str">
            <v>Bahamas</v>
          </cell>
          <cell r="C131">
            <v>9</v>
          </cell>
          <cell r="D131">
            <v>109.313075</v>
          </cell>
        </row>
        <row r="132">
          <cell r="B132" t="str">
            <v>Ba Lan</v>
          </cell>
          <cell r="C132">
            <v>26</v>
          </cell>
          <cell r="D132">
            <v>400.42631699999998</v>
          </cell>
        </row>
        <row r="133">
          <cell r="B133" t="str">
            <v>Australia</v>
          </cell>
          <cell r="C133">
            <v>557</v>
          </cell>
          <cell r="D133">
            <v>1941.1107790000001</v>
          </cell>
        </row>
        <row r="134">
          <cell r="B134" t="str">
            <v>Armenia</v>
          </cell>
          <cell r="C134">
            <v>2</v>
          </cell>
          <cell r="D134">
            <v>12.98</v>
          </cell>
        </row>
        <row r="135">
          <cell r="B135" t="str">
            <v>Argentina</v>
          </cell>
          <cell r="C135">
            <v>5</v>
          </cell>
          <cell r="D135">
            <v>0.15781999999999999</v>
          </cell>
        </row>
        <row r="136">
          <cell r="B136" t="str">
            <v>Áo</v>
          </cell>
          <cell r="C136">
            <v>38</v>
          </cell>
          <cell r="D136">
            <v>147.67241899999999</v>
          </cell>
        </row>
        <row r="137">
          <cell r="B137" t="str">
            <v>Antigua and Barbuda</v>
          </cell>
          <cell r="C137">
            <v>2</v>
          </cell>
          <cell r="D137">
            <v>0.17185700000000001</v>
          </cell>
        </row>
        <row r="138">
          <cell r="B138" t="str">
            <v>Anguilla</v>
          </cell>
          <cell r="C138">
            <v>25</v>
          </cell>
          <cell r="D138">
            <v>181.29</v>
          </cell>
        </row>
        <row r="139">
          <cell r="B139" t="str">
            <v>Angola</v>
          </cell>
          <cell r="C139">
            <v>4</v>
          </cell>
          <cell r="D139">
            <v>82.8</v>
          </cell>
        </row>
        <row r="140">
          <cell r="B140" t="str">
            <v>Andorra</v>
          </cell>
          <cell r="C140">
            <v>1</v>
          </cell>
          <cell r="D140">
            <v>3.8</v>
          </cell>
        </row>
        <row r="141">
          <cell r="B141" t="str">
            <v>Ấn Độ</v>
          </cell>
          <cell r="C141">
            <v>317</v>
          </cell>
          <cell r="D141">
            <v>1005.08153398</v>
          </cell>
        </row>
        <row r="142">
          <cell r="B142" t="str">
            <v>Albania</v>
          </cell>
          <cell r="C142">
            <v>1</v>
          </cell>
          <cell r="D142">
            <v>1.239743</v>
          </cell>
        </row>
        <row r="143">
          <cell r="B143" t="str">
            <v>Ai Cập</v>
          </cell>
          <cell r="C143">
            <v>17</v>
          </cell>
          <cell r="D143">
            <v>2.6226820000000002</v>
          </cell>
        </row>
        <row r="144">
          <cell r="B144" t="str">
            <v>Afghanistan</v>
          </cell>
          <cell r="C144">
            <v>3</v>
          </cell>
          <cell r="D144">
            <v>0.39200000000000002</v>
          </cell>
        </row>
        <row r="145">
          <cell r="B145" t="str">
            <v>Ả Rập Xê Út</v>
          </cell>
          <cell r="C145">
            <v>7</v>
          </cell>
          <cell r="D145">
            <v>9.8663989999999995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3"/>
      <sheetName val="Thang 3 2022"/>
      <sheetName val="Luy ke T3 2022"/>
    </sheetNames>
    <sheetDataSet>
      <sheetData sheetId="0" refreshError="1"/>
      <sheetData sheetId="1" refreshError="1"/>
      <sheetData sheetId="2" refreshError="1">
        <row r="63">
          <cell r="D63">
            <v>953.75478599999997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opLeftCell="A2" workbookViewId="0">
      <selection activeCell="J15" sqref="J15"/>
    </sheetView>
  </sheetViews>
  <sheetFormatPr defaultColWidth="9.140625" defaultRowHeight="15"/>
  <cols>
    <col min="1" max="1" width="6.140625" style="61" customWidth="1"/>
    <col min="2" max="2" width="32.28515625" style="61" customWidth="1"/>
    <col min="3" max="3" width="16.5703125" style="61" customWidth="1"/>
    <col min="4" max="4" width="16.28515625" style="63" customWidth="1"/>
    <col min="5" max="5" width="16.28515625" style="64" customWidth="1"/>
    <col min="6" max="6" width="16.28515625" style="66" customWidth="1"/>
    <col min="7" max="16384" width="9.140625" style="61"/>
  </cols>
  <sheetData>
    <row r="1" spans="1:6" hidden="1">
      <c r="A1" s="121" t="s">
        <v>271</v>
      </c>
      <c r="B1" s="121"/>
      <c r="C1" s="121"/>
      <c r="D1" s="121"/>
      <c r="E1" s="121"/>
      <c r="F1" s="121"/>
    </row>
    <row r="2" spans="1:6">
      <c r="A2" s="62"/>
      <c r="B2" s="62"/>
      <c r="C2" s="62"/>
      <c r="D2" s="62"/>
      <c r="E2" s="62"/>
      <c r="F2" s="62"/>
    </row>
    <row r="3" spans="1:6">
      <c r="A3" s="24" t="s">
        <v>0</v>
      </c>
      <c r="F3" s="65" t="s">
        <v>306</v>
      </c>
    </row>
    <row r="5" spans="1:6" ht="18.75">
      <c r="A5" s="118" t="s">
        <v>296</v>
      </c>
      <c r="B5" s="118"/>
      <c r="C5" s="118"/>
      <c r="D5" s="118"/>
      <c r="E5" s="118"/>
      <c r="F5" s="118"/>
    </row>
    <row r="6" spans="1:6" ht="18.75">
      <c r="A6" s="122"/>
      <c r="B6" s="122"/>
      <c r="C6" s="122"/>
      <c r="D6" s="122"/>
      <c r="E6" s="122"/>
      <c r="F6" s="122"/>
    </row>
    <row r="7" spans="1:6" ht="15.75" thickBot="1"/>
    <row r="8" spans="1:6" s="71" customFormat="1" thickTop="1">
      <c r="A8" s="67" t="s">
        <v>1</v>
      </c>
      <c r="B8" s="68" t="s">
        <v>2</v>
      </c>
      <c r="C8" s="68" t="s">
        <v>3</v>
      </c>
      <c r="D8" s="69" t="s">
        <v>297</v>
      </c>
      <c r="E8" s="69" t="s">
        <v>298</v>
      </c>
      <c r="F8" s="70" t="s">
        <v>4</v>
      </c>
    </row>
    <row r="9" spans="1:6" s="77" customFormat="1">
      <c r="A9" s="72">
        <v>1</v>
      </c>
      <c r="B9" s="73" t="s">
        <v>5</v>
      </c>
      <c r="C9" s="74" t="s">
        <v>6</v>
      </c>
      <c r="D9" s="75">
        <v>19740</v>
      </c>
      <c r="E9" s="75">
        <v>22396</v>
      </c>
      <c r="F9" s="76">
        <f>E9/D9</f>
        <v>1.134549138804458</v>
      </c>
    </row>
    <row r="10" spans="1:6" s="77" customFormat="1">
      <c r="A10" s="72">
        <v>2</v>
      </c>
      <c r="B10" s="73" t="s">
        <v>7</v>
      </c>
      <c r="C10" s="74" t="s">
        <v>6</v>
      </c>
      <c r="D10" s="78">
        <v>31153.33910787111</v>
      </c>
      <c r="E10" s="78">
        <f>E11+E12+E13</f>
        <v>27718.130307010859</v>
      </c>
      <c r="F10" s="79">
        <f>E10/D10</f>
        <v>0.88973224382254668</v>
      </c>
    </row>
    <row r="11" spans="1:6" s="77" customFormat="1">
      <c r="A11" s="72" t="s">
        <v>8</v>
      </c>
      <c r="B11" s="73" t="s">
        <v>9</v>
      </c>
      <c r="C11" s="74" t="s">
        <v>6</v>
      </c>
      <c r="D11" s="78">
        <v>15245.403180789999</v>
      </c>
      <c r="E11" s="78">
        <f>'Thang 12 2022'!D28</f>
        <v>12446.218701749996</v>
      </c>
      <c r="F11" s="79">
        <f>E11/D11</f>
        <v>0.81639157417843033</v>
      </c>
    </row>
    <row r="12" spans="1:6" s="77" customFormat="1">
      <c r="A12" s="72" t="s">
        <v>10</v>
      </c>
      <c r="B12" s="73" t="s">
        <v>11</v>
      </c>
      <c r="C12" s="74" t="s">
        <v>6</v>
      </c>
      <c r="D12" s="78">
        <v>9014.772418609371</v>
      </c>
      <c r="E12" s="78">
        <f>'Thang 12 2022'!F28</f>
        <v>10117.813094850862</v>
      </c>
      <c r="F12" s="79">
        <f t="shared" ref="F12:F21" si="0">E12/D12</f>
        <v>1.1223592371521729</v>
      </c>
    </row>
    <row r="13" spans="1:6" s="77" customFormat="1">
      <c r="A13" s="72" t="s">
        <v>12</v>
      </c>
      <c r="B13" s="73" t="s">
        <v>13</v>
      </c>
      <c r="C13" s="74" t="s">
        <v>6</v>
      </c>
      <c r="D13" s="78">
        <v>6893.1635084717373</v>
      </c>
      <c r="E13" s="78">
        <f>'Thang 12 2022'!H28</f>
        <v>5154.09851041</v>
      </c>
      <c r="F13" s="79">
        <f t="shared" si="0"/>
        <v>0.74771162820606007</v>
      </c>
    </row>
    <row r="14" spans="1:6" s="77" customFormat="1">
      <c r="A14" s="72">
        <v>3</v>
      </c>
      <c r="B14" s="73" t="s">
        <v>14</v>
      </c>
      <c r="C14" s="74"/>
      <c r="D14" s="75"/>
      <c r="E14" s="75"/>
      <c r="F14" s="79" t="s">
        <v>288</v>
      </c>
    </row>
    <row r="15" spans="1:6" s="77" customFormat="1">
      <c r="A15" s="72" t="s">
        <v>15</v>
      </c>
      <c r="B15" s="73" t="s">
        <v>16</v>
      </c>
      <c r="C15" s="74" t="s">
        <v>17</v>
      </c>
      <c r="D15" s="75">
        <v>1738</v>
      </c>
      <c r="E15" s="75">
        <f>'Thang 12 2022'!C28</f>
        <v>2036</v>
      </c>
      <c r="F15" s="79">
        <f t="shared" si="0"/>
        <v>1.1714614499424627</v>
      </c>
    </row>
    <row r="16" spans="1:6" s="77" customFormat="1">
      <c r="A16" s="72" t="s">
        <v>18</v>
      </c>
      <c r="B16" s="73" t="s">
        <v>19</v>
      </c>
      <c r="C16" s="74" t="s">
        <v>20</v>
      </c>
      <c r="D16" s="75">
        <v>985</v>
      </c>
      <c r="E16" s="75">
        <f>'Thang 12 2022'!E28</f>
        <v>1107</v>
      </c>
      <c r="F16" s="79">
        <f t="shared" si="0"/>
        <v>1.1238578680203046</v>
      </c>
    </row>
    <row r="17" spans="1:10" s="77" customFormat="1">
      <c r="A17" s="72" t="s">
        <v>21</v>
      </c>
      <c r="B17" s="73" t="s">
        <v>13</v>
      </c>
      <c r="C17" s="74" t="s">
        <v>20</v>
      </c>
      <c r="D17" s="75">
        <v>3797</v>
      </c>
      <c r="E17" s="75">
        <f>'Thang 12 2022'!G28</f>
        <v>3566</v>
      </c>
      <c r="F17" s="79">
        <f t="shared" si="0"/>
        <v>0.93916249670792729</v>
      </c>
    </row>
    <row r="18" spans="1:10" s="77" customFormat="1" ht="14.25" customHeight="1">
      <c r="A18" s="80">
        <v>4</v>
      </c>
      <c r="B18" s="81" t="s">
        <v>22</v>
      </c>
      <c r="C18" s="82"/>
      <c r="D18" s="83"/>
      <c r="E18" s="83"/>
      <c r="F18" s="84"/>
    </row>
    <row r="19" spans="1:10" s="77" customFormat="1" ht="14.25" customHeight="1">
      <c r="A19" s="72" t="s">
        <v>23</v>
      </c>
      <c r="B19" s="73" t="s">
        <v>24</v>
      </c>
      <c r="C19" s="74" t="s">
        <v>6</v>
      </c>
      <c r="D19" s="75">
        <v>246877</v>
      </c>
      <c r="E19" s="75">
        <v>276462</v>
      </c>
      <c r="F19" s="76">
        <f t="shared" si="0"/>
        <v>1.1198370038521206</v>
      </c>
    </row>
    <row r="20" spans="1:10" s="77" customFormat="1" ht="14.25" customHeight="1">
      <c r="A20" s="72" t="s">
        <v>25</v>
      </c>
      <c r="B20" s="73" t="s">
        <v>26</v>
      </c>
      <c r="C20" s="74" t="s">
        <v>6</v>
      </c>
      <c r="D20" s="75">
        <v>245131</v>
      </c>
      <c r="E20" s="75">
        <v>274143</v>
      </c>
      <c r="F20" s="76">
        <f t="shared" si="0"/>
        <v>1.1183530438826588</v>
      </c>
      <c r="J20" s="77">
        <f>274/438.69*100</f>
        <v>62.458683808612001</v>
      </c>
    </row>
    <row r="21" spans="1:10" s="77" customFormat="1" ht="15" customHeight="1" thickBot="1">
      <c r="A21" s="85">
        <v>5</v>
      </c>
      <c r="B21" s="86" t="s">
        <v>27</v>
      </c>
      <c r="C21" s="87" t="s">
        <v>6</v>
      </c>
      <c r="D21" s="113">
        <v>218480</v>
      </c>
      <c r="E21" s="113">
        <v>234660</v>
      </c>
      <c r="F21" s="88">
        <f t="shared" si="0"/>
        <v>1.0740571219333577</v>
      </c>
      <c r="J21" s="91">
        <f>E19-E21</f>
        <v>41802</v>
      </c>
    </row>
    <row r="22" spans="1:10" s="77" customFormat="1" ht="15.75" thickTop="1">
      <c r="A22" s="89"/>
      <c r="C22" s="90"/>
      <c r="D22" s="91"/>
      <c r="E22" s="64"/>
      <c r="F22" s="92"/>
      <c r="J22" s="91">
        <f>E20-E21</f>
        <v>39483</v>
      </c>
    </row>
    <row r="23" spans="1:10" s="77" customFormat="1" ht="53.25" customHeight="1">
      <c r="A23" s="89"/>
      <c r="B23" s="93" t="s">
        <v>299</v>
      </c>
      <c r="C23" s="119" t="s">
        <v>305</v>
      </c>
      <c r="D23" s="119"/>
      <c r="E23" s="119"/>
      <c r="F23" s="119"/>
    </row>
    <row r="24" spans="1:10" s="77" customFormat="1">
      <c r="A24" s="94" t="s">
        <v>28</v>
      </c>
      <c r="C24" s="95"/>
      <c r="D24" s="95"/>
      <c r="E24" s="64"/>
      <c r="F24" s="96"/>
    </row>
    <row r="25" spans="1:10" s="77" customFormat="1" ht="16.5">
      <c r="B25" s="89" t="s">
        <v>294</v>
      </c>
      <c r="D25" s="64"/>
      <c r="E25" s="64"/>
      <c r="F25" s="1"/>
    </row>
    <row r="26" spans="1:10" s="77" customFormat="1" ht="16.5">
      <c r="B26" s="89"/>
      <c r="D26" s="97"/>
      <c r="E26" s="98"/>
      <c r="F26" s="1"/>
    </row>
    <row r="27" spans="1:10" s="77" customFormat="1" hidden="1">
      <c r="A27" s="120" t="s">
        <v>29</v>
      </c>
      <c r="B27" s="120"/>
      <c r="D27" s="99"/>
      <c r="E27" s="100"/>
      <c r="F27" s="101"/>
    </row>
    <row r="28" spans="1:10" s="77" customFormat="1" hidden="1">
      <c r="B28" s="89" t="s">
        <v>30</v>
      </c>
      <c r="C28" s="77" t="s">
        <v>31</v>
      </c>
      <c r="D28" s="64"/>
      <c r="E28" s="99"/>
      <c r="F28" s="102"/>
    </row>
    <row r="29" spans="1:10" hidden="1">
      <c r="A29" s="77"/>
      <c r="B29" s="77" t="s">
        <v>32</v>
      </c>
      <c r="C29" s="77" t="s">
        <v>33</v>
      </c>
      <c r="D29" s="99"/>
      <c r="E29" s="103"/>
      <c r="F29" s="104"/>
    </row>
    <row r="30" spans="1:10" hidden="1">
      <c r="B30" s="61" t="s">
        <v>34</v>
      </c>
      <c r="C30" s="105">
        <v>14716</v>
      </c>
      <c r="D30" s="103"/>
      <c r="E30" s="106"/>
      <c r="F30" s="107"/>
    </row>
    <row r="31" spans="1:10" hidden="1">
      <c r="D31" s="108"/>
      <c r="E31" s="106"/>
      <c r="F31" s="109"/>
    </row>
    <row r="32" spans="1:10" hidden="1"/>
    <row r="33" spans="6:6" hidden="1"/>
    <row r="36" spans="6:6">
      <c r="F36" s="110"/>
    </row>
  </sheetData>
  <mergeCells count="5">
    <mergeCell ref="A5:F5"/>
    <mergeCell ref="C23:F23"/>
    <mergeCell ref="A27:B27"/>
    <mergeCell ref="A1:F1"/>
    <mergeCell ref="A6:F6"/>
  </mergeCells>
  <pageMargins left="1.45" right="0.7" top="1"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04"/>
  <sheetViews>
    <sheetView showZeros="0" zoomScaleNormal="100" workbookViewId="0">
      <selection sqref="A1:XFD1048576"/>
    </sheetView>
  </sheetViews>
  <sheetFormatPr defaultColWidth="8.7109375" defaultRowHeight="15"/>
  <cols>
    <col min="1" max="1" width="4.85546875" style="51" customWidth="1"/>
    <col min="2" max="2" width="41.140625" style="23" customWidth="1"/>
    <col min="3" max="3" width="9" style="25" customWidth="1"/>
    <col min="4" max="4" width="15.5703125" style="26" customWidth="1"/>
    <col min="5" max="5" width="9.42578125" style="25" customWidth="1"/>
    <col min="6" max="6" width="13.28515625" style="26" bestFit="1" customWidth="1"/>
    <col min="7" max="7" width="11" style="25" bestFit="1" customWidth="1"/>
    <col min="8" max="8" width="12.7109375" style="26" bestFit="1" customWidth="1"/>
    <col min="9" max="9" width="11.5703125" style="26" bestFit="1" customWidth="1"/>
    <col min="10" max="16384" width="8.7109375" style="23"/>
  </cols>
  <sheetData>
    <row r="1" spans="1:11">
      <c r="A1" s="121" t="s">
        <v>272</v>
      </c>
      <c r="B1" s="121"/>
      <c r="C1" s="121"/>
      <c r="D1" s="121"/>
      <c r="E1" s="121"/>
      <c r="F1" s="121"/>
      <c r="G1" s="121"/>
      <c r="H1" s="121"/>
      <c r="I1" s="121"/>
    </row>
    <row r="3" spans="1:11">
      <c r="A3" s="24" t="s">
        <v>35</v>
      </c>
      <c r="G3" s="27"/>
      <c r="H3" s="28"/>
      <c r="I3" s="28"/>
    </row>
    <row r="5" spans="1:11" ht="15.75">
      <c r="A5" s="125" t="s">
        <v>300</v>
      </c>
      <c r="B5" s="125"/>
      <c r="C5" s="125"/>
      <c r="D5" s="125"/>
      <c r="E5" s="125"/>
      <c r="F5" s="125"/>
      <c r="G5" s="125"/>
      <c r="H5" s="125"/>
      <c r="I5" s="125"/>
    </row>
    <row r="6" spans="1:11">
      <c r="A6" s="126" t="s">
        <v>301</v>
      </c>
      <c r="B6" s="126"/>
      <c r="C6" s="126"/>
      <c r="D6" s="126"/>
      <c r="E6" s="126"/>
      <c r="F6" s="126"/>
      <c r="G6" s="126"/>
      <c r="H6" s="126"/>
      <c r="I6" s="126"/>
    </row>
    <row r="8" spans="1:11" s="34" customFormat="1" ht="54.6" customHeight="1">
      <c r="A8" s="29" t="s">
        <v>1</v>
      </c>
      <c r="B8" s="30" t="s">
        <v>36</v>
      </c>
      <c r="C8" s="31" t="s">
        <v>37</v>
      </c>
      <c r="D8" s="32" t="s">
        <v>38</v>
      </c>
      <c r="E8" s="31" t="s">
        <v>39</v>
      </c>
      <c r="F8" s="32" t="s">
        <v>40</v>
      </c>
      <c r="G8" s="31" t="s">
        <v>41</v>
      </c>
      <c r="H8" s="32" t="s">
        <v>42</v>
      </c>
      <c r="I8" s="33" t="s">
        <v>43</v>
      </c>
    </row>
    <row r="9" spans="1:11" s="40" customFormat="1" ht="14.25" customHeight="1">
      <c r="A9" s="35">
        <v>1</v>
      </c>
      <c r="B9" s="36" t="s">
        <v>45</v>
      </c>
      <c r="C9" s="37">
        <v>511</v>
      </c>
      <c r="D9" s="37">
        <v>7212.568197669998</v>
      </c>
      <c r="E9" s="37">
        <v>644</v>
      </c>
      <c r="F9" s="38">
        <v>7977.9001339247689</v>
      </c>
      <c r="G9" s="37">
        <v>471</v>
      </c>
      <c r="H9" s="38">
        <v>1611.0596202899997</v>
      </c>
      <c r="I9" s="39">
        <f t="shared" ref="I9:I27" si="0">D9+F9+H9</f>
        <v>16801.527951884767</v>
      </c>
      <c r="J9" s="40">
        <f>I9/$I$28*100</f>
        <v>60.615661178398753</v>
      </c>
      <c r="K9" s="40">
        <f>C9/$C$28*100</f>
        <v>25.098231827111984</v>
      </c>
    </row>
    <row r="10" spans="1:11" s="40" customFormat="1" ht="14.25" customHeight="1">
      <c r="A10" s="35">
        <v>2</v>
      </c>
      <c r="B10" s="36" t="s">
        <v>47</v>
      </c>
      <c r="C10" s="37">
        <v>75</v>
      </c>
      <c r="D10" s="37">
        <v>1815.61165716</v>
      </c>
      <c r="E10" s="37">
        <v>37</v>
      </c>
      <c r="F10" s="38">
        <v>1059.2755239999999</v>
      </c>
      <c r="G10" s="37">
        <v>103</v>
      </c>
      <c r="H10" s="38">
        <v>1576.5493293699999</v>
      </c>
      <c r="I10" s="39">
        <f t="shared" si="0"/>
        <v>4451.4365105300003</v>
      </c>
      <c r="J10" s="40">
        <f t="shared" ref="J10:J73" si="1">I10/$I$28*100</f>
        <v>16.059656481967249</v>
      </c>
      <c r="K10" s="40">
        <f t="shared" ref="K10:K73" si="2">C10/$C$28*100</f>
        <v>3.6836935166994107</v>
      </c>
    </row>
    <row r="11" spans="1:11" s="40" customFormat="1" ht="14.25" customHeight="1">
      <c r="A11" s="35">
        <v>3</v>
      </c>
      <c r="B11" s="36" t="s">
        <v>44</v>
      </c>
      <c r="C11" s="37">
        <v>11</v>
      </c>
      <c r="D11" s="37">
        <v>2100.8025670000002</v>
      </c>
      <c r="E11" s="37">
        <v>6</v>
      </c>
      <c r="F11" s="38">
        <v>70.738839999999996</v>
      </c>
      <c r="G11" s="37">
        <v>17</v>
      </c>
      <c r="H11" s="38">
        <v>89.973263079999995</v>
      </c>
      <c r="I11" s="41">
        <f t="shared" si="0"/>
        <v>2261.5146700800001</v>
      </c>
      <c r="J11" s="40">
        <f t="shared" si="1"/>
        <v>8.1589726472567481</v>
      </c>
      <c r="K11" s="40">
        <f t="shared" si="2"/>
        <v>0.54027504911591351</v>
      </c>
    </row>
    <row r="12" spans="1:11" s="40" customFormat="1" ht="14.25" customHeight="1">
      <c r="A12" s="35">
        <v>4</v>
      </c>
      <c r="B12" s="36" t="s">
        <v>48</v>
      </c>
      <c r="C12" s="37">
        <v>331</v>
      </c>
      <c r="D12" s="37">
        <v>248.97973805999996</v>
      </c>
      <c r="E12" s="37">
        <v>106</v>
      </c>
      <c r="F12" s="38">
        <v>172.43471217500002</v>
      </c>
      <c r="G12" s="37">
        <v>603</v>
      </c>
      <c r="H12" s="38">
        <v>867.89743933</v>
      </c>
      <c r="I12" s="39">
        <f t="shared" si="0"/>
        <v>1289.311889565</v>
      </c>
      <c r="J12" s="40">
        <f t="shared" si="1"/>
        <v>4.6515110336965568</v>
      </c>
      <c r="K12" s="40">
        <f t="shared" si="2"/>
        <v>16.257367387033401</v>
      </c>
    </row>
    <row r="13" spans="1:11" s="40" customFormat="1" ht="14.25" customHeight="1">
      <c r="A13" s="35">
        <v>5</v>
      </c>
      <c r="B13" s="36" t="s">
        <v>46</v>
      </c>
      <c r="C13" s="37">
        <v>611</v>
      </c>
      <c r="D13" s="37">
        <v>318.48201896000006</v>
      </c>
      <c r="E13" s="37">
        <v>151</v>
      </c>
      <c r="F13" s="38">
        <v>297.36366116578125</v>
      </c>
      <c r="G13" s="37">
        <v>1417</v>
      </c>
      <c r="H13" s="38">
        <v>394.84804215999952</v>
      </c>
      <c r="I13" s="39">
        <f t="shared" si="0"/>
        <v>1010.6937222857808</v>
      </c>
      <c r="J13" s="40">
        <f t="shared" si="1"/>
        <v>3.6463271912324529</v>
      </c>
      <c r="K13" s="40">
        <f t="shared" si="2"/>
        <v>30.009823182711198</v>
      </c>
    </row>
    <row r="14" spans="1:11" s="40" customFormat="1" ht="14.25" customHeight="1">
      <c r="A14" s="35">
        <v>6</v>
      </c>
      <c r="B14" s="36" t="s">
        <v>54</v>
      </c>
      <c r="C14" s="37">
        <v>241</v>
      </c>
      <c r="D14" s="37">
        <v>182.85791655</v>
      </c>
      <c r="E14" s="37">
        <v>52</v>
      </c>
      <c r="F14" s="38">
        <v>310.73379878906252</v>
      </c>
      <c r="G14" s="37">
        <v>305</v>
      </c>
      <c r="H14" s="38">
        <v>161.63767391000005</v>
      </c>
      <c r="I14" s="39">
        <f t="shared" si="0"/>
        <v>655.22938924906248</v>
      </c>
      <c r="J14" s="40">
        <f t="shared" si="1"/>
        <v>2.363901828844972</v>
      </c>
      <c r="K14" s="40">
        <f t="shared" si="2"/>
        <v>11.836935166994106</v>
      </c>
    </row>
    <row r="15" spans="1:11" s="40" customFormat="1" ht="14.25" customHeight="1">
      <c r="A15" s="35">
        <v>7</v>
      </c>
      <c r="B15" s="36" t="s">
        <v>50</v>
      </c>
      <c r="C15" s="37">
        <v>72</v>
      </c>
      <c r="D15" s="37">
        <v>356.32394249999999</v>
      </c>
      <c r="E15" s="37">
        <v>16</v>
      </c>
      <c r="F15" s="38">
        <v>46.775494000000002</v>
      </c>
      <c r="G15" s="37">
        <v>133</v>
      </c>
      <c r="H15" s="38">
        <v>35.809356149999992</v>
      </c>
      <c r="I15" s="39">
        <f t="shared" si="0"/>
        <v>438.90879264999995</v>
      </c>
      <c r="J15" s="40">
        <f t="shared" si="1"/>
        <v>1.5834718568264496</v>
      </c>
      <c r="K15" s="40">
        <f t="shared" si="2"/>
        <v>3.5363457760314341</v>
      </c>
    </row>
    <row r="16" spans="1:11" s="40" customFormat="1" ht="14.25" customHeight="1">
      <c r="A16" s="35">
        <v>8</v>
      </c>
      <c r="B16" s="36" t="s">
        <v>55</v>
      </c>
      <c r="C16" s="37">
        <v>36</v>
      </c>
      <c r="D16" s="37">
        <v>11.92994532</v>
      </c>
      <c r="E16" s="37">
        <v>16</v>
      </c>
      <c r="F16" s="38">
        <v>136.78070360546874</v>
      </c>
      <c r="G16" s="37">
        <v>51</v>
      </c>
      <c r="H16" s="38">
        <v>104.70366788999999</v>
      </c>
      <c r="I16" s="39">
        <f t="shared" si="0"/>
        <v>253.41431681546874</v>
      </c>
      <c r="J16" s="40">
        <f t="shared" si="1"/>
        <v>0.91425472789328621</v>
      </c>
      <c r="K16" s="40">
        <f t="shared" si="2"/>
        <v>1.768172888015717</v>
      </c>
    </row>
    <row r="17" spans="1:11" s="40" customFormat="1" ht="14.25" customHeight="1">
      <c r="A17" s="35">
        <v>9</v>
      </c>
      <c r="B17" s="36" t="s">
        <v>52</v>
      </c>
      <c r="C17" s="37">
        <v>32</v>
      </c>
      <c r="D17" s="37">
        <v>94.041567090000001</v>
      </c>
      <c r="E17" s="37">
        <v>23</v>
      </c>
      <c r="F17" s="38">
        <v>35.539262363281253</v>
      </c>
      <c r="G17" s="37">
        <v>77</v>
      </c>
      <c r="H17" s="38">
        <v>117.90348286</v>
      </c>
      <c r="I17" s="39">
        <f t="shared" si="0"/>
        <v>247.48431231328124</v>
      </c>
      <c r="J17" s="40">
        <f t="shared" si="1"/>
        <v>0.89286077225304017</v>
      </c>
      <c r="K17" s="40">
        <f t="shared" si="2"/>
        <v>1.5717092337917484</v>
      </c>
    </row>
    <row r="18" spans="1:11" s="40" customFormat="1" ht="14.25" customHeight="1">
      <c r="A18" s="35">
        <v>10</v>
      </c>
      <c r="B18" s="42" t="s">
        <v>53</v>
      </c>
      <c r="C18" s="37">
        <v>12</v>
      </c>
      <c r="D18" s="37">
        <v>29.595246900000003</v>
      </c>
      <c r="E18" s="37">
        <v>5</v>
      </c>
      <c r="F18" s="38">
        <v>11.665354687500001</v>
      </c>
      <c r="G18" s="37">
        <v>16</v>
      </c>
      <c r="H18" s="38">
        <v>26.698707900000006</v>
      </c>
      <c r="I18" s="39">
        <f t="shared" si="0"/>
        <v>67.959309487500008</v>
      </c>
      <c r="J18" s="40">
        <f t="shared" si="1"/>
        <v>0.245179991344188</v>
      </c>
      <c r="K18" s="40">
        <f t="shared" si="2"/>
        <v>0.58939096267190572</v>
      </c>
    </row>
    <row r="19" spans="1:11" s="40" customFormat="1" ht="14.25" customHeight="1">
      <c r="A19" s="35">
        <v>11</v>
      </c>
      <c r="B19" s="36" t="s">
        <v>56</v>
      </c>
      <c r="C19" s="37">
        <v>54</v>
      </c>
      <c r="D19" s="37">
        <v>23.515754999999999</v>
      </c>
      <c r="E19" s="37">
        <v>22</v>
      </c>
      <c r="F19" s="38">
        <v>12.501142140000001</v>
      </c>
      <c r="G19" s="37">
        <v>70</v>
      </c>
      <c r="H19" s="38">
        <v>27.652751050000006</v>
      </c>
      <c r="I19" s="39">
        <f t="shared" si="0"/>
        <v>63.669648190000004</v>
      </c>
      <c r="J19" s="40">
        <f t="shared" si="1"/>
        <v>0.22970397889317862</v>
      </c>
      <c r="K19" s="40">
        <f t="shared" si="2"/>
        <v>2.6522593320235757</v>
      </c>
    </row>
    <row r="20" spans="1:11" s="40" customFormat="1" ht="14.25" customHeight="1">
      <c r="A20" s="35">
        <v>12</v>
      </c>
      <c r="B20" s="36" t="s">
        <v>51</v>
      </c>
      <c r="C20" s="37">
        <v>8</v>
      </c>
      <c r="D20" s="37">
        <v>29.199856</v>
      </c>
      <c r="E20" s="37">
        <v>1</v>
      </c>
      <c r="F20" s="38">
        <v>24.687760000000001</v>
      </c>
      <c r="G20" s="37">
        <v>13</v>
      </c>
      <c r="H20" s="38">
        <v>3.8131179499999996</v>
      </c>
      <c r="I20" s="39">
        <f t="shared" si="0"/>
        <v>57.70073395</v>
      </c>
      <c r="J20" s="40">
        <f t="shared" si="1"/>
        <v>0.20816964676511926</v>
      </c>
      <c r="K20" s="40">
        <f t="shared" si="2"/>
        <v>0.39292730844793711</v>
      </c>
    </row>
    <row r="21" spans="1:11" s="40" customFormat="1" ht="14.25" customHeight="1">
      <c r="A21" s="35">
        <v>13</v>
      </c>
      <c r="B21" s="36" t="s">
        <v>57</v>
      </c>
      <c r="C21" s="37">
        <v>3</v>
      </c>
      <c r="D21" s="37">
        <v>1.8524929999999999</v>
      </c>
      <c r="E21" s="37">
        <v>1</v>
      </c>
      <c r="F21" s="38">
        <v>16</v>
      </c>
      <c r="G21" s="37">
        <v>7</v>
      </c>
      <c r="H21" s="38">
        <v>39.44372611</v>
      </c>
      <c r="I21" s="39">
        <f t="shared" si="0"/>
        <v>57.296219109999996</v>
      </c>
      <c r="J21" s="40">
        <f t="shared" si="1"/>
        <v>0.20671025958597145</v>
      </c>
      <c r="K21" s="40">
        <f t="shared" si="2"/>
        <v>0.14734774066797643</v>
      </c>
    </row>
    <row r="22" spans="1:11" s="40" customFormat="1" ht="14.25" customHeight="1">
      <c r="A22" s="35">
        <v>14</v>
      </c>
      <c r="B22" s="43" t="s">
        <v>58</v>
      </c>
      <c r="C22" s="37">
        <v>2</v>
      </c>
      <c r="D22" s="37">
        <v>10.432</v>
      </c>
      <c r="E22" s="37">
        <v>4</v>
      </c>
      <c r="F22" s="38">
        <v>1.713338</v>
      </c>
      <c r="G22" s="37">
        <v>11</v>
      </c>
      <c r="H22" s="38">
        <v>9.0160011299999994</v>
      </c>
      <c r="I22" s="39">
        <f t="shared" si="0"/>
        <v>21.161339130000002</v>
      </c>
      <c r="J22" s="40">
        <f t="shared" si="1"/>
        <v>7.6344756647051218E-2</v>
      </c>
      <c r="K22" s="40">
        <f t="shared" si="2"/>
        <v>9.8231827111984277E-2</v>
      </c>
    </row>
    <row r="23" spans="1:11" s="40" customFormat="1" ht="14.25" customHeight="1">
      <c r="A23" s="35">
        <v>15</v>
      </c>
      <c r="B23" s="43" t="s">
        <v>59</v>
      </c>
      <c r="C23" s="37">
        <v>1</v>
      </c>
      <c r="D23" s="37">
        <v>1.9771529999999999</v>
      </c>
      <c r="E23" s="37">
        <v>0</v>
      </c>
      <c r="F23" s="38">
        <v>0</v>
      </c>
      <c r="G23" s="37">
        <v>3</v>
      </c>
      <c r="H23" s="38">
        <v>17.08691194</v>
      </c>
      <c r="I23" s="39">
        <f t="shared" si="0"/>
        <v>19.064064940000002</v>
      </c>
      <c r="J23" s="40">
        <f t="shared" si="1"/>
        <v>6.877832209042628E-2</v>
      </c>
      <c r="K23" s="40">
        <f t="shared" si="2"/>
        <v>4.9115913555992138E-2</v>
      </c>
    </row>
    <row r="24" spans="1:11" s="40" customFormat="1" ht="14.25" customHeight="1">
      <c r="A24" s="35">
        <v>16</v>
      </c>
      <c r="B24" s="43" t="s">
        <v>49</v>
      </c>
      <c r="C24" s="37">
        <v>33</v>
      </c>
      <c r="D24" s="37">
        <v>7.5486475400000002</v>
      </c>
      <c r="E24" s="37">
        <v>18</v>
      </c>
      <c r="F24" s="38">
        <v>-59.818035000000002</v>
      </c>
      <c r="G24" s="37">
        <v>240</v>
      </c>
      <c r="H24" s="38">
        <v>63.71167543</v>
      </c>
      <c r="I24" s="39">
        <f t="shared" si="0"/>
        <v>11.442287969999995</v>
      </c>
      <c r="J24" s="40">
        <f t="shared" si="1"/>
        <v>4.1280879493902391E-2</v>
      </c>
      <c r="K24" s="40">
        <f t="shared" si="2"/>
        <v>1.6208251473477406</v>
      </c>
    </row>
    <row r="25" spans="1:11" s="40" customFormat="1" ht="14.25" customHeight="1">
      <c r="A25" s="35">
        <v>17</v>
      </c>
      <c r="B25" s="43" t="s">
        <v>61</v>
      </c>
      <c r="C25" s="37">
        <v>2</v>
      </c>
      <c r="D25" s="37">
        <v>0.3</v>
      </c>
      <c r="E25" s="37">
        <v>4</v>
      </c>
      <c r="F25" s="38">
        <v>3.3714050000000002</v>
      </c>
      <c r="G25" s="37">
        <v>17</v>
      </c>
      <c r="H25" s="38">
        <v>2.2449920099999998</v>
      </c>
      <c r="I25" s="39">
        <f t="shared" si="0"/>
        <v>5.9163970099999998</v>
      </c>
      <c r="J25" s="40">
        <f t="shared" si="1"/>
        <v>2.1344863251846168E-2</v>
      </c>
      <c r="K25" s="40">
        <f t="shared" si="2"/>
        <v>9.8231827111984277E-2</v>
      </c>
    </row>
    <row r="26" spans="1:11" s="40" customFormat="1" ht="14.25" customHeight="1">
      <c r="A26" s="35">
        <v>18</v>
      </c>
      <c r="B26" s="115" t="s">
        <v>60</v>
      </c>
      <c r="C26" s="37">
        <v>1</v>
      </c>
      <c r="D26" s="37">
        <v>0.2</v>
      </c>
      <c r="E26" s="37">
        <v>1</v>
      </c>
      <c r="F26" s="38">
        <v>0.15</v>
      </c>
      <c r="G26" s="37">
        <v>11</v>
      </c>
      <c r="H26" s="38">
        <v>3.4996262300000001</v>
      </c>
      <c r="I26" s="39">
        <f t="shared" si="0"/>
        <v>3.8496262300000001</v>
      </c>
      <c r="J26" s="40">
        <f t="shared" si="1"/>
        <v>1.3888477279530995E-2</v>
      </c>
      <c r="K26" s="40">
        <f t="shared" si="2"/>
        <v>4.9115913555992138E-2</v>
      </c>
    </row>
    <row r="27" spans="1:11" s="40" customFormat="1" ht="14.25" customHeight="1">
      <c r="A27" s="35">
        <v>19</v>
      </c>
      <c r="B27" s="114" t="s">
        <v>205</v>
      </c>
      <c r="C27" s="37">
        <v>0</v>
      </c>
      <c r="D27" s="37">
        <v>0</v>
      </c>
      <c r="E27" s="37">
        <v>0</v>
      </c>
      <c r="F27" s="38">
        <v>0</v>
      </c>
      <c r="G27" s="37">
        <v>1</v>
      </c>
      <c r="H27" s="38">
        <v>0.54912561999999998</v>
      </c>
      <c r="I27" s="39">
        <f t="shared" si="0"/>
        <v>0.54912561999999998</v>
      </c>
      <c r="J27" s="40">
        <f t="shared" si="1"/>
        <v>1.9811062792395744E-3</v>
      </c>
      <c r="K27" s="40">
        <f t="shared" si="2"/>
        <v>0</v>
      </c>
    </row>
    <row r="28" spans="1:11" s="46" customFormat="1" ht="14.25" customHeight="1">
      <c r="A28" s="127" t="s">
        <v>62</v>
      </c>
      <c r="B28" s="128"/>
      <c r="C28" s="44">
        <f t="shared" ref="C28:I28" si="3">SUM(C9:C27)</f>
        <v>2036</v>
      </c>
      <c r="D28" s="45">
        <f t="shared" si="3"/>
        <v>12446.218701749996</v>
      </c>
      <c r="E28" s="44">
        <f t="shared" si="3"/>
        <v>1107</v>
      </c>
      <c r="F28" s="45">
        <f t="shared" si="3"/>
        <v>10117.813094850862</v>
      </c>
      <c r="G28" s="44">
        <f t="shared" si="3"/>
        <v>3566</v>
      </c>
      <c r="H28" s="45">
        <f t="shared" si="3"/>
        <v>5154.09851041</v>
      </c>
      <c r="I28" s="45">
        <f t="shared" si="3"/>
        <v>27718.130307010873</v>
      </c>
      <c r="J28" s="40">
        <f t="shared" si="1"/>
        <v>100</v>
      </c>
      <c r="K28" s="40">
        <f t="shared" si="2"/>
        <v>100</v>
      </c>
    </row>
    <row r="29" spans="1:11" s="50" customFormat="1" ht="14.25" customHeight="1">
      <c r="A29" s="47"/>
      <c r="B29" s="47"/>
      <c r="C29" s="48"/>
      <c r="D29" s="49"/>
      <c r="E29" s="48"/>
      <c r="F29" s="49"/>
      <c r="G29" s="48"/>
      <c r="H29" s="49"/>
      <c r="I29" s="49"/>
      <c r="J29" s="40">
        <f t="shared" si="1"/>
        <v>0</v>
      </c>
      <c r="K29" s="40">
        <f t="shared" si="2"/>
        <v>0</v>
      </c>
    </row>
    <row r="30" spans="1:11" ht="15.75">
      <c r="A30" s="125" t="s">
        <v>302</v>
      </c>
      <c r="B30" s="125"/>
      <c r="C30" s="125"/>
      <c r="D30" s="125"/>
      <c r="E30" s="125"/>
      <c r="F30" s="125"/>
      <c r="G30" s="125"/>
      <c r="H30" s="125"/>
      <c r="I30" s="125"/>
      <c r="J30" s="40">
        <f t="shared" si="1"/>
        <v>0</v>
      </c>
      <c r="K30" s="40">
        <f t="shared" si="2"/>
        <v>0</v>
      </c>
    </row>
    <row r="31" spans="1:11">
      <c r="A31" s="126" t="str">
        <f>A6</f>
        <v>Tính từ 01/01/2022 đến 20/12/2022</v>
      </c>
      <c r="B31" s="126"/>
      <c r="C31" s="126"/>
      <c r="D31" s="126"/>
      <c r="E31" s="126"/>
      <c r="F31" s="126"/>
      <c r="G31" s="126"/>
      <c r="H31" s="126"/>
      <c r="I31" s="126"/>
      <c r="J31" s="40">
        <f t="shared" si="1"/>
        <v>0</v>
      </c>
      <c r="K31" s="40">
        <f t="shared" si="2"/>
        <v>0</v>
      </c>
    </row>
    <row r="32" spans="1:11">
      <c r="J32" s="40">
        <f t="shared" si="1"/>
        <v>0</v>
      </c>
      <c r="K32" s="40">
        <f t="shared" si="2"/>
        <v>0</v>
      </c>
    </row>
    <row r="33" spans="1:11" s="34" customFormat="1" ht="51">
      <c r="A33" s="29" t="s">
        <v>1</v>
      </c>
      <c r="B33" s="32" t="s">
        <v>63</v>
      </c>
      <c r="C33" s="32" t="s">
        <v>37</v>
      </c>
      <c r="D33" s="32" t="s">
        <v>38</v>
      </c>
      <c r="E33" s="32" t="s">
        <v>39</v>
      </c>
      <c r="F33" s="32" t="s">
        <v>40</v>
      </c>
      <c r="G33" s="32" t="s">
        <v>41</v>
      </c>
      <c r="H33" s="32" t="s">
        <v>42</v>
      </c>
      <c r="I33" s="33" t="s">
        <v>43</v>
      </c>
      <c r="J33" s="40" t="e">
        <f t="shared" si="1"/>
        <v>#VALUE!</v>
      </c>
      <c r="K33" s="40" t="e">
        <f t="shared" si="2"/>
        <v>#VALUE!</v>
      </c>
    </row>
    <row r="34" spans="1:11" s="40" customFormat="1">
      <c r="A34" s="52">
        <v>1</v>
      </c>
      <c r="B34" s="53" t="s">
        <v>64</v>
      </c>
      <c r="C34" s="37">
        <v>280</v>
      </c>
      <c r="D34" s="38">
        <v>2120.23398228</v>
      </c>
      <c r="E34" s="37">
        <v>113</v>
      </c>
      <c r="F34" s="38">
        <v>2500.7063320956249</v>
      </c>
      <c r="G34" s="37">
        <v>376</v>
      </c>
      <c r="H34" s="38">
        <v>1834.0706418699999</v>
      </c>
      <c r="I34" s="39">
        <f t="shared" ref="I34:I65" si="4">D34+F34+H34</f>
        <v>6455.0109562456246</v>
      </c>
      <c r="J34" s="40">
        <f t="shared" si="1"/>
        <v>23.288046072187377</v>
      </c>
      <c r="K34" s="40">
        <f t="shared" si="2"/>
        <v>13.7524557956778</v>
      </c>
    </row>
    <row r="35" spans="1:11" s="40" customFormat="1">
      <c r="A35" s="52">
        <v>2</v>
      </c>
      <c r="B35" s="53" t="s">
        <v>67</v>
      </c>
      <c r="C35" s="37">
        <v>416</v>
      </c>
      <c r="D35" s="38">
        <v>1118.8538452100001</v>
      </c>
      <c r="E35" s="37">
        <v>361</v>
      </c>
      <c r="F35" s="38">
        <v>2818.5683072796937</v>
      </c>
      <c r="G35" s="37">
        <v>1215</v>
      </c>
      <c r="H35" s="38">
        <v>941.58780840000031</v>
      </c>
      <c r="I35" s="39">
        <f t="shared" si="4"/>
        <v>4879.0099608896944</v>
      </c>
      <c r="J35" s="40">
        <f t="shared" si="1"/>
        <v>17.602233292249238</v>
      </c>
      <c r="K35" s="40">
        <f t="shared" si="2"/>
        <v>20.43222003929273</v>
      </c>
    </row>
    <row r="36" spans="1:11" s="40" customFormat="1">
      <c r="A36" s="52">
        <v>3</v>
      </c>
      <c r="B36" s="53" t="s">
        <v>66</v>
      </c>
      <c r="C36" s="37">
        <v>203</v>
      </c>
      <c r="D36" s="38">
        <v>3388.3855460400005</v>
      </c>
      <c r="E36" s="37">
        <v>162</v>
      </c>
      <c r="F36" s="38">
        <v>1170.1417522214845</v>
      </c>
      <c r="G36" s="37">
        <v>216</v>
      </c>
      <c r="H36" s="38">
        <v>222.86047396999996</v>
      </c>
      <c r="I36" s="39">
        <f t="shared" si="4"/>
        <v>4781.3877722314855</v>
      </c>
      <c r="J36" s="40">
        <f t="shared" si="1"/>
        <v>17.250037139128779</v>
      </c>
      <c r="K36" s="40">
        <f t="shared" si="2"/>
        <v>9.9705304518664057</v>
      </c>
    </row>
    <row r="37" spans="1:11" s="40" customFormat="1">
      <c r="A37" s="52">
        <v>4</v>
      </c>
      <c r="B37" s="53" t="s">
        <v>65</v>
      </c>
      <c r="C37" s="37">
        <v>283</v>
      </c>
      <c r="D37" s="38">
        <v>1356.5274682899999</v>
      </c>
      <c r="E37" s="37">
        <v>127</v>
      </c>
      <c r="F37" s="38">
        <v>1002.8310853093719</v>
      </c>
      <c r="G37" s="37">
        <v>312</v>
      </c>
      <c r="H37" s="38">
        <v>158.65371780000012</v>
      </c>
      <c r="I37" s="39">
        <f t="shared" si="4"/>
        <v>2518.0122713993719</v>
      </c>
      <c r="J37" s="40">
        <f t="shared" si="1"/>
        <v>9.0843510854066505</v>
      </c>
      <c r="K37" s="40">
        <f t="shared" si="2"/>
        <v>13.899803536345775</v>
      </c>
    </row>
    <row r="38" spans="1:11" s="40" customFormat="1">
      <c r="A38" s="52">
        <v>5</v>
      </c>
      <c r="B38" s="54" t="s">
        <v>69</v>
      </c>
      <c r="C38" s="37">
        <v>134</v>
      </c>
      <c r="D38" s="38">
        <v>1101.2169945000001</v>
      </c>
      <c r="E38" s="37">
        <v>79</v>
      </c>
      <c r="F38" s="38">
        <v>958.54407140625005</v>
      </c>
      <c r="G38" s="37">
        <v>58</v>
      </c>
      <c r="H38" s="38">
        <v>164.12274380000002</v>
      </c>
      <c r="I38" s="39">
        <f t="shared" si="4"/>
        <v>2223.8838097062503</v>
      </c>
      <c r="J38" s="40">
        <f t="shared" si="1"/>
        <v>8.0232100256190559</v>
      </c>
      <c r="K38" s="40">
        <f t="shared" si="2"/>
        <v>6.581532416502947</v>
      </c>
    </row>
    <row r="39" spans="1:11" s="40" customFormat="1">
      <c r="A39" s="52">
        <v>6</v>
      </c>
      <c r="B39" s="53" t="s">
        <v>68</v>
      </c>
      <c r="C39" s="37">
        <v>86</v>
      </c>
      <c r="D39" s="38">
        <v>512.79696087000002</v>
      </c>
      <c r="E39" s="37">
        <v>54</v>
      </c>
      <c r="F39" s="38">
        <v>648.31427576953126</v>
      </c>
      <c r="G39" s="37">
        <v>216</v>
      </c>
      <c r="H39" s="38">
        <v>190.50507941000012</v>
      </c>
      <c r="I39" s="39">
        <f t="shared" si="4"/>
        <v>1351.6163160495316</v>
      </c>
      <c r="J39" s="40">
        <f t="shared" si="1"/>
        <v>4.8762896381494434</v>
      </c>
      <c r="K39" s="40">
        <f t="shared" si="2"/>
        <v>4.2239685658153237</v>
      </c>
    </row>
    <row r="40" spans="1:11" s="40" customFormat="1">
      <c r="A40" s="52">
        <v>7</v>
      </c>
      <c r="B40" s="53" t="s">
        <v>100</v>
      </c>
      <c r="C40" s="37">
        <v>8</v>
      </c>
      <c r="D40" s="38">
        <v>1320.5249710000001</v>
      </c>
      <c r="E40" s="37">
        <v>3</v>
      </c>
      <c r="F40" s="38">
        <v>-1.44</v>
      </c>
      <c r="G40" s="37">
        <v>8</v>
      </c>
      <c r="H40" s="38">
        <v>1.2210479999999999</v>
      </c>
      <c r="I40" s="39">
        <f t="shared" si="4"/>
        <v>1320.3060190000001</v>
      </c>
      <c r="J40" s="40">
        <f t="shared" si="1"/>
        <v>4.7633300095499198</v>
      </c>
      <c r="K40" s="40">
        <f t="shared" si="2"/>
        <v>0.39292730844793711</v>
      </c>
    </row>
    <row r="41" spans="1:11" s="40" customFormat="1">
      <c r="A41" s="52">
        <v>8</v>
      </c>
      <c r="B41" s="53" t="s">
        <v>75</v>
      </c>
      <c r="C41" s="37">
        <v>91</v>
      </c>
      <c r="D41" s="38">
        <v>531.56407372000001</v>
      </c>
      <c r="E41" s="37">
        <v>22</v>
      </c>
      <c r="F41" s="38">
        <v>48.106400007187503</v>
      </c>
      <c r="G41" s="37">
        <v>166</v>
      </c>
      <c r="H41" s="38">
        <v>168.50340621999999</v>
      </c>
      <c r="I41" s="39">
        <f t="shared" si="4"/>
        <v>748.17387994718752</v>
      </c>
      <c r="J41" s="40">
        <f t="shared" si="1"/>
        <v>2.6992220314295459</v>
      </c>
      <c r="K41" s="40">
        <f t="shared" si="2"/>
        <v>4.4695481335952847</v>
      </c>
    </row>
    <row r="42" spans="1:11" s="40" customFormat="1">
      <c r="A42" s="52">
        <v>9</v>
      </c>
      <c r="B42" s="53" t="s">
        <v>73</v>
      </c>
      <c r="C42" s="37">
        <v>31</v>
      </c>
      <c r="D42" s="38">
        <v>43.726771820000003</v>
      </c>
      <c r="E42" s="37">
        <v>8</v>
      </c>
      <c r="F42" s="38">
        <v>41.554860249999997</v>
      </c>
      <c r="G42" s="37">
        <v>30</v>
      </c>
      <c r="H42" s="38">
        <v>616.90450997999994</v>
      </c>
      <c r="I42" s="39">
        <f t="shared" si="4"/>
        <v>702.18614204999994</v>
      </c>
      <c r="J42" s="40">
        <f t="shared" si="1"/>
        <v>2.5333099104177048</v>
      </c>
      <c r="K42" s="40">
        <f t="shared" si="2"/>
        <v>1.5225933202357564</v>
      </c>
    </row>
    <row r="43" spans="1:11" s="40" customFormat="1">
      <c r="A43" s="52">
        <v>10</v>
      </c>
      <c r="B43" s="53" t="s">
        <v>70</v>
      </c>
      <c r="C43" s="37">
        <v>25</v>
      </c>
      <c r="D43" s="38">
        <v>192.72341</v>
      </c>
      <c r="E43" s="37">
        <v>20</v>
      </c>
      <c r="F43" s="38">
        <v>216.339821</v>
      </c>
      <c r="G43" s="37">
        <v>20</v>
      </c>
      <c r="H43" s="38">
        <v>197.93740991999999</v>
      </c>
      <c r="I43" s="39">
        <f t="shared" si="4"/>
        <v>607.00064092000002</v>
      </c>
      <c r="J43" s="40">
        <f t="shared" si="1"/>
        <v>2.1899047092886659</v>
      </c>
      <c r="K43" s="40">
        <f t="shared" si="2"/>
        <v>1.2278978388998034</v>
      </c>
    </row>
    <row r="44" spans="1:11" s="40" customFormat="1">
      <c r="A44" s="52">
        <v>11</v>
      </c>
      <c r="B44" s="38" t="s">
        <v>79</v>
      </c>
      <c r="C44" s="37">
        <v>20</v>
      </c>
      <c r="D44" s="38">
        <v>98.735073999999997</v>
      </c>
      <c r="E44" s="37">
        <v>17</v>
      </c>
      <c r="F44" s="38">
        <v>197.04463475976561</v>
      </c>
      <c r="G44" s="37">
        <v>7</v>
      </c>
      <c r="H44" s="38">
        <v>9.9870362400000001</v>
      </c>
      <c r="I44" s="39">
        <f t="shared" si="4"/>
        <v>305.76674499976565</v>
      </c>
      <c r="J44" s="40">
        <f t="shared" si="1"/>
        <v>1.1031290408589598</v>
      </c>
      <c r="K44" s="40">
        <f t="shared" si="2"/>
        <v>0.98231827111984282</v>
      </c>
    </row>
    <row r="45" spans="1:11" s="40" customFormat="1">
      <c r="A45" s="52">
        <v>12</v>
      </c>
      <c r="B45" s="38" t="s">
        <v>81</v>
      </c>
      <c r="C45" s="37">
        <v>4</v>
      </c>
      <c r="D45" s="38">
        <v>1.513582</v>
      </c>
      <c r="E45" s="37">
        <v>1</v>
      </c>
      <c r="F45" s="38">
        <v>96.494</v>
      </c>
      <c r="G45" s="37">
        <v>19</v>
      </c>
      <c r="H45" s="38">
        <v>124.60745437</v>
      </c>
      <c r="I45" s="39">
        <f t="shared" si="4"/>
        <v>222.61503636999998</v>
      </c>
      <c r="J45" s="40">
        <f t="shared" si="1"/>
        <v>0.80313871788708979</v>
      </c>
      <c r="K45" s="40">
        <f t="shared" si="2"/>
        <v>0.19646365422396855</v>
      </c>
    </row>
    <row r="46" spans="1:11" s="40" customFormat="1">
      <c r="A46" s="52">
        <v>13</v>
      </c>
      <c r="B46" s="53" t="s">
        <v>76</v>
      </c>
      <c r="C46" s="37">
        <v>37</v>
      </c>
      <c r="D46" s="38">
        <v>110.05646689999999</v>
      </c>
      <c r="E46" s="37">
        <v>16</v>
      </c>
      <c r="F46" s="38">
        <v>-72.616301000000007</v>
      </c>
      <c r="G46" s="37">
        <v>50</v>
      </c>
      <c r="H46" s="38">
        <v>161.41825745</v>
      </c>
      <c r="I46" s="39">
        <f t="shared" si="4"/>
        <v>198.85842334999998</v>
      </c>
      <c r="J46" s="40">
        <f t="shared" si="1"/>
        <v>0.71743086978598192</v>
      </c>
      <c r="K46" s="40">
        <f t="shared" si="2"/>
        <v>1.8172888015717092</v>
      </c>
    </row>
    <row r="47" spans="1:11" s="40" customFormat="1">
      <c r="A47" s="52">
        <v>14</v>
      </c>
      <c r="B47" s="53" t="s">
        <v>71</v>
      </c>
      <c r="C47" s="37">
        <v>38</v>
      </c>
      <c r="D47" s="38">
        <v>9.2869786699999999</v>
      </c>
      <c r="E47" s="37">
        <v>7</v>
      </c>
      <c r="F47" s="38">
        <v>131.29267899999999</v>
      </c>
      <c r="G47" s="37">
        <v>87</v>
      </c>
      <c r="H47" s="38">
        <v>44.596302149999993</v>
      </c>
      <c r="I47" s="39">
        <f t="shared" si="4"/>
        <v>185.17595981999997</v>
      </c>
      <c r="J47" s="40">
        <f t="shared" si="1"/>
        <v>0.66806800375407205</v>
      </c>
      <c r="K47" s="40">
        <f t="shared" si="2"/>
        <v>1.8664047151277015</v>
      </c>
    </row>
    <row r="48" spans="1:11" s="40" customFormat="1">
      <c r="A48" s="52">
        <v>15</v>
      </c>
      <c r="B48" s="53" t="s">
        <v>211</v>
      </c>
      <c r="C48" s="37">
        <v>2</v>
      </c>
      <c r="D48" s="38">
        <v>180.27500000000001</v>
      </c>
      <c r="E48" s="37">
        <v>0</v>
      </c>
      <c r="F48" s="38">
        <v>0</v>
      </c>
      <c r="G48" s="37">
        <v>0</v>
      </c>
      <c r="H48" s="38">
        <v>0</v>
      </c>
      <c r="I48" s="39">
        <f t="shared" si="4"/>
        <v>180.27500000000001</v>
      </c>
      <c r="J48" s="40">
        <f t="shared" si="1"/>
        <v>0.65038658092462398</v>
      </c>
      <c r="K48" s="40">
        <f t="shared" si="2"/>
        <v>9.8231827111984277E-2</v>
      </c>
    </row>
    <row r="49" spans="1:11" s="40" customFormat="1">
      <c r="A49" s="52">
        <v>16</v>
      </c>
      <c r="B49" s="53" t="s">
        <v>78</v>
      </c>
      <c r="C49" s="37">
        <v>26</v>
      </c>
      <c r="D49" s="38">
        <v>38.16337</v>
      </c>
      <c r="E49" s="37">
        <v>12</v>
      </c>
      <c r="F49" s="38">
        <v>107.990043</v>
      </c>
      <c r="G49" s="37">
        <v>79</v>
      </c>
      <c r="H49" s="38">
        <v>18.783605060000003</v>
      </c>
      <c r="I49" s="39">
        <f t="shared" si="4"/>
        <v>164.93701806000001</v>
      </c>
      <c r="J49" s="40">
        <f t="shared" si="1"/>
        <v>0.59505102340283667</v>
      </c>
      <c r="K49" s="40">
        <f t="shared" si="2"/>
        <v>1.2770137524557956</v>
      </c>
    </row>
    <row r="50" spans="1:11" s="40" customFormat="1">
      <c r="A50" s="52">
        <v>17</v>
      </c>
      <c r="B50" s="53" t="s">
        <v>74</v>
      </c>
      <c r="C50" s="37">
        <v>53</v>
      </c>
      <c r="D50" s="38">
        <v>64.333475000000007</v>
      </c>
      <c r="E50" s="37">
        <v>15</v>
      </c>
      <c r="F50" s="38">
        <v>29.112911</v>
      </c>
      <c r="G50" s="37">
        <v>55</v>
      </c>
      <c r="H50" s="38">
        <v>41.213765600000002</v>
      </c>
      <c r="I50" s="39">
        <f t="shared" si="4"/>
        <v>134.66015160000001</v>
      </c>
      <c r="J50" s="40">
        <f t="shared" si="1"/>
        <v>0.48581975085794221</v>
      </c>
      <c r="K50" s="40">
        <f t="shared" si="2"/>
        <v>2.6031434184675835</v>
      </c>
    </row>
    <row r="51" spans="1:11" s="40" customFormat="1">
      <c r="A51" s="52">
        <v>18</v>
      </c>
      <c r="B51" s="53" t="s">
        <v>84</v>
      </c>
      <c r="C51" s="37">
        <v>32</v>
      </c>
      <c r="D51" s="38">
        <v>58.472162099999998</v>
      </c>
      <c r="E51" s="37">
        <v>13</v>
      </c>
      <c r="F51" s="38">
        <v>48.2668207890625</v>
      </c>
      <c r="G51" s="37">
        <v>33</v>
      </c>
      <c r="H51" s="38">
        <v>10.335928050000001</v>
      </c>
      <c r="I51" s="39">
        <f t="shared" si="4"/>
        <v>117.07491093906251</v>
      </c>
      <c r="J51" s="40">
        <f t="shared" si="1"/>
        <v>0.42237665254589779</v>
      </c>
      <c r="K51" s="40">
        <f t="shared" si="2"/>
        <v>1.5717092337917484</v>
      </c>
    </row>
    <row r="52" spans="1:11" s="40" customFormat="1">
      <c r="A52" s="52">
        <v>19</v>
      </c>
      <c r="B52" s="53" t="s">
        <v>82</v>
      </c>
      <c r="C52" s="37">
        <v>19</v>
      </c>
      <c r="D52" s="38">
        <v>55.885017659999995</v>
      </c>
      <c r="E52" s="37">
        <v>10</v>
      </c>
      <c r="F52" s="38">
        <v>23.1328</v>
      </c>
      <c r="G52" s="37">
        <v>14</v>
      </c>
      <c r="H52" s="38">
        <v>35.118005869999998</v>
      </c>
      <c r="I52" s="39">
        <f t="shared" si="4"/>
        <v>114.13582352999998</v>
      </c>
      <c r="J52" s="40">
        <f t="shared" si="1"/>
        <v>0.4117731689180027</v>
      </c>
      <c r="K52" s="40">
        <f t="shared" si="2"/>
        <v>0.93320235756385073</v>
      </c>
    </row>
    <row r="53" spans="1:11" s="40" customFormat="1">
      <c r="A53" s="52">
        <v>20</v>
      </c>
      <c r="B53" s="53" t="s">
        <v>77</v>
      </c>
      <c r="C53" s="37">
        <v>36</v>
      </c>
      <c r="D53" s="38">
        <v>7.3976329999999999</v>
      </c>
      <c r="E53" s="37">
        <v>8</v>
      </c>
      <c r="F53" s="38">
        <v>16.531723</v>
      </c>
      <c r="G53" s="37">
        <v>87</v>
      </c>
      <c r="H53" s="38">
        <v>47.322500149999989</v>
      </c>
      <c r="I53" s="39">
        <f t="shared" si="4"/>
        <v>71.251856149999981</v>
      </c>
      <c r="J53" s="40">
        <f t="shared" si="1"/>
        <v>0.25705866651466719</v>
      </c>
      <c r="K53" s="40">
        <f t="shared" si="2"/>
        <v>1.768172888015717</v>
      </c>
    </row>
    <row r="54" spans="1:11" s="40" customFormat="1">
      <c r="A54" s="52">
        <v>21</v>
      </c>
      <c r="B54" s="53" t="s">
        <v>83</v>
      </c>
      <c r="C54" s="37">
        <v>14</v>
      </c>
      <c r="D54" s="38">
        <v>7.4360359999999996</v>
      </c>
      <c r="E54" s="37">
        <v>2</v>
      </c>
      <c r="F54" s="38">
        <v>7.9000000000000001E-2</v>
      </c>
      <c r="G54" s="37">
        <v>49</v>
      </c>
      <c r="H54" s="38">
        <v>49.820146999999999</v>
      </c>
      <c r="I54" s="39">
        <f t="shared" si="4"/>
        <v>57.335183000000001</v>
      </c>
      <c r="J54" s="40">
        <f t="shared" si="1"/>
        <v>0.20685083144117389</v>
      </c>
      <c r="K54" s="40">
        <f t="shared" si="2"/>
        <v>0.68762278978389002</v>
      </c>
    </row>
    <row r="55" spans="1:11" s="40" customFormat="1">
      <c r="A55" s="52">
        <v>22</v>
      </c>
      <c r="B55" s="53" t="s">
        <v>117</v>
      </c>
      <c r="C55" s="37">
        <v>6</v>
      </c>
      <c r="D55" s="38">
        <v>37.607999999999997</v>
      </c>
      <c r="E55" s="37">
        <v>1</v>
      </c>
      <c r="F55" s="38">
        <v>2.9950000000000001</v>
      </c>
      <c r="G55" s="37">
        <v>9</v>
      </c>
      <c r="H55" s="38">
        <v>3.3227654700000002</v>
      </c>
      <c r="I55" s="39">
        <f t="shared" si="4"/>
        <v>43.925765469999995</v>
      </c>
      <c r="J55" s="40">
        <f t="shared" si="1"/>
        <v>0.1584730462822366</v>
      </c>
      <c r="K55" s="40">
        <f t="shared" si="2"/>
        <v>0.29469548133595286</v>
      </c>
    </row>
    <row r="56" spans="1:11" s="40" customFormat="1">
      <c r="A56" s="52">
        <v>23</v>
      </c>
      <c r="B56" s="53" t="s">
        <v>85</v>
      </c>
      <c r="C56" s="37">
        <v>4</v>
      </c>
      <c r="D56" s="38">
        <v>35.015023999999997</v>
      </c>
      <c r="E56" s="37">
        <v>3</v>
      </c>
      <c r="F56" s="38">
        <v>-4.25</v>
      </c>
      <c r="G56" s="37">
        <v>5</v>
      </c>
      <c r="H56" s="38">
        <v>10.65034947</v>
      </c>
      <c r="I56" s="39">
        <f t="shared" si="4"/>
        <v>41.415373469999999</v>
      </c>
      <c r="J56" s="40">
        <f t="shared" si="1"/>
        <v>0.14941618720770866</v>
      </c>
      <c r="K56" s="40">
        <f t="shared" si="2"/>
        <v>0.19646365422396855</v>
      </c>
    </row>
    <row r="57" spans="1:11" s="40" customFormat="1">
      <c r="A57" s="52">
        <v>24</v>
      </c>
      <c r="B57" s="53" t="s">
        <v>88</v>
      </c>
      <c r="C57" s="37">
        <v>42</v>
      </c>
      <c r="D57" s="38">
        <v>1.9613862</v>
      </c>
      <c r="E57" s="37">
        <v>5</v>
      </c>
      <c r="F57" s="38">
        <v>23.229315</v>
      </c>
      <c r="G57" s="37">
        <v>61</v>
      </c>
      <c r="H57" s="38">
        <v>6.5778770100000008</v>
      </c>
      <c r="I57" s="39">
        <f t="shared" si="4"/>
        <v>31.768578210000001</v>
      </c>
      <c r="J57" s="40">
        <f t="shared" si="1"/>
        <v>0.11461299105720933</v>
      </c>
      <c r="K57" s="40">
        <f t="shared" si="2"/>
        <v>2.0628683693516701</v>
      </c>
    </row>
    <row r="58" spans="1:11" s="40" customFormat="1">
      <c r="A58" s="52">
        <v>25</v>
      </c>
      <c r="B58" s="53" t="s">
        <v>115</v>
      </c>
      <c r="C58" s="37">
        <v>4</v>
      </c>
      <c r="D58" s="38">
        <v>0.53032500000000005</v>
      </c>
      <c r="E58" s="37">
        <v>3</v>
      </c>
      <c r="F58" s="38">
        <v>25.165776000000001</v>
      </c>
      <c r="G58" s="37">
        <v>4</v>
      </c>
      <c r="H58" s="38">
        <v>5.4360308899999996</v>
      </c>
      <c r="I58" s="39">
        <f t="shared" si="4"/>
        <v>31.132131890000004</v>
      </c>
      <c r="J58" s="40">
        <f t="shared" si="1"/>
        <v>0.11231685378910862</v>
      </c>
      <c r="K58" s="40">
        <f t="shared" si="2"/>
        <v>0.19646365422396855</v>
      </c>
    </row>
    <row r="59" spans="1:11" s="40" customFormat="1">
      <c r="A59" s="52">
        <v>26</v>
      </c>
      <c r="B59" s="53" t="s">
        <v>209</v>
      </c>
      <c r="C59" s="37">
        <v>1</v>
      </c>
      <c r="D59" s="38">
        <v>5</v>
      </c>
      <c r="E59" s="37">
        <v>3</v>
      </c>
      <c r="F59" s="38">
        <v>22.55</v>
      </c>
      <c r="G59" s="37">
        <v>1</v>
      </c>
      <c r="H59" s="38">
        <v>0.99526906999999998</v>
      </c>
      <c r="I59" s="39">
        <f t="shared" si="4"/>
        <v>28.54526907</v>
      </c>
      <c r="J59" s="40">
        <f t="shared" si="1"/>
        <v>0.10298410734716805</v>
      </c>
      <c r="K59" s="40">
        <f t="shared" si="2"/>
        <v>4.9115913555992138E-2</v>
      </c>
    </row>
    <row r="60" spans="1:11" s="40" customFormat="1">
      <c r="A60" s="52">
        <v>27</v>
      </c>
      <c r="B60" s="55" t="s">
        <v>72</v>
      </c>
      <c r="C60" s="37">
        <v>3</v>
      </c>
      <c r="D60" s="38">
        <v>9.8390000000000005E-3</v>
      </c>
      <c r="E60" s="37">
        <v>2</v>
      </c>
      <c r="F60" s="38">
        <v>22.538008000000001</v>
      </c>
      <c r="G60" s="37">
        <v>1</v>
      </c>
      <c r="H60" s="38">
        <v>3.1042189999999997E-2</v>
      </c>
      <c r="I60" s="39">
        <f t="shared" si="4"/>
        <v>22.578889190000002</v>
      </c>
      <c r="J60" s="40">
        <f t="shared" si="1"/>
        <v>8.1458918548662065E-2</v>
      </c>
      <c r="K60" s="40">
        <f t="shared" si="2"/>
        <v>0.14734774066797643</v>
      </c>
    </row>
    <row r="61" spans="1:11" s="40" customFormat="1">
      <c r="A61" s="52">
        <v>28</v>
      </c>
      <c r="B61" s="55" t="s">
        <v>95</v>
      </c>
      <c r="C61" s="37">
        <v>12</v>
      </c>
      <c r="D61" s="38">
        <v>7.6367010000000004</v>
      </c>
      <c r="E61" s="37">
        <v>3</v>
      </c>
      <c r="F61" s="38">
        <v>4.3236239999999997</v>
      </c>
      <c r="G61" s="37">
        <v>64</v>
      </c>
      <c r="H61" s="38">
        <v>8.3850771000000019</v>
      </c>
      <c r="I61" s="39">
        <f t="shared" si="4"/>
        <v>20.345402100000001</v>
      </c>
      <c r="J61" s="40">
        <f t="shared" si="1"/>
        <v>7.3401062317879157E-2</v>
      </c>
      <c r="K61" s="40">
        <f t="shared" si="2"/>
        <v>0.58939096267190572</v>
      </c>
    </row>
    <row r="62" spans="1:11" s="40" customFormat="1">
      <c r="A62" s="52">
        <v>29</v>
      </c>
      <c r="B62" s="55" t="s">
        <v>98</v>
      </c>
      <c r="C62" s="37">
        <v>2</v>
      </c>
      <c r="D62" s="38">
        <v>1.01</v>
      </c>
      <c r="E62" s="37">
        <v>0</v>
      </c>
      <c r="F62" s="38">
        <v>0</v>
      </c>
      <c r="G62" s="37">
        <v>2</v>
      </c>
      <c r="H62" s="38">
        <v>16.936800000000002</v>
      </c>
      <c r="I62" s="39">
        <f t="shared" si="4"/>
        <v>17.946800000000003</v>
      </c>
      <c r="J62" s="40">
        <f t="shared" si="1"/>
        <v>6.4747512913815239E-2</v>
      </c>
      <c r="K62" s="40">
        <f t="shared" si="2"/>
        <v>9.8231827111984277E-2</v>
      </c>
    </row>
    <row r="63" spans="1:11" s="40" customFormat="1">
      <c r="A63" s="52">
        <v>30</v>
      </c>
      <c r="B63" s="55" t="s">
        <v>120</v>
      </c>
      <c r="C63" s="37">
        <v>5</v>
      </c>
      <c r="D63" s="38">
        <v>5.9377339999999998</v>
      </c>
      <c r="E63" s="37">
        <v>4</v>
      </c>
      <c r="F63" s="38">
        <v>3.2965100000000001</v>
      </c>
      <c r="G63" s="37">
        <v>4</v>
      </c>
      <c r="H63" s="38">
        <v>6.9428932000000003</v>
      </c>
      <c r="I63" s="39">
        <f t="shared" si="4"/>
        <v>16.177137200000001</v>
      </c>
      <c r="J63" s="40">
        <f t="shared" si="1"/>
        <v>5.8363017349363722E-2</v>
      </c>
      <c r="K63" s="40">
        <f t="shared" si="2"/>
        <v>0.24557956777996071</v>
      </c>
    </row>
    <row r="64" spans="1:11" s="40" customFormat="1">
      <c r="A64" s="52">
        <v>31</v>
      </c>
      <c r="B64" s="55" t="s">
        <v>94</v>
      </c>
      <c r="C64" s="37">
        <v>3</v>
      </c>
      <c r="D64" s="38">
        <v>0.79615999999999998</v>
      </c>
      <c r="E64" s="37">
        <v>1</v>
      </c>
      <c r="F64" s="38">
        <v>2</v>
      </c>
      <c r="G64" s="37">
        <v>68</v>
      </c>
      <c r="H64" s="38">
        <v>11.724726840000001</v>
      </c>
      <c r="I64" s="39">
        <f t="shared" si="4"/>
        <v>14.520886840000001</v>
      </c>
      <c r="J64" s="40">
        <f t="shared" si="1"/>
        <v>5.2387685169108134E-2</v>
      </c>
      <c r="K64" s="40">
        <f t="shared" si="2"/>
        <v>0.14734774066797643</v>
      </c>
    </row>
    <row r="65" spans="1:11" s="40" customFormat="1">
      <c r="A65" s="52">
        <v>32</v>
      </c>
      <c r="B65" s="55" t="s">
        <v>87</v>
      </c>
      <c r="C65" s="37">
        <v>7</v>
      </c>
      <c r="D65" s="38">
        <v>13.96524</v>
      </c>
      <c r="E65" s="37">
        <v>0</v>
      </c>
      <c r="F65" s="38">
        <v>0</v>
      </c>
      <c r="G65" s="37">
        <v>0</v>
      </c>
      <c r="H65" s="38">
        <v>0</v>
      </c>
      <c r="I65" s="39">
        <f t="shared" si="4"/>
        <v>13.96524</v>
      </c>
      <c r="J65" s="40">
        <f t="shared" si="1"/>
        <v>5.0383051978320867E-2</v>
      </c>
      <c r="K65" s="40">
        <f t="shared" si="2"/>
        <v>0.34381139489194501</v>
      </c>
    </row>
    <row r="66" spans="1:11" s="40" customFormat="1">
      <c r="A66" s="52">
        <v>33</v>
      </c>
      <c r="B66" s="55" t="s">
        <v>103</v>
      </c>
      <c r="C66" s="37">
        <v>10</v>
      </c>
      <c r="D66" s="38">
        <v>0.39468199999999998</v>
      </c>
      <c r="E66" s="37">
        <v>4</v>
      </c>
      <c r="F66" s="38">
        <v>9.2810349999999993</v>
      </c>
      <c r="G66" s="37">
        <v>12</v>
      </c>
      <c r="H66" s="38">
        <v>1.9078442100000002</v>
      </c>
      <c r="I66" s="39">
        <f t="shared" ref="I66:I97" si="5">D66+F66+H66</f>
        <v>11.583561209999999</v>
      </c>
      <c r="J66" s="40">
        <f t="shared" si="1"/>
        <v>4.1790557594247678E-2</v>
      </c>
      <c r="K66" s="40">
        <f t="shared" si="2"/>
        <v>0.49115913555992141</v>
      </c>
    </row>
    <row r="67" spans="1:11" s="40" customFormat="1">
      <c r="A67" s="52">
        <v>34</v>
      </c>
      <c r="B67" s="55" t="s">
        <v>99</v>
      </c>
      <c r="C67" s="37">
        <v>1</v>
      </c>
      <c r="D67" s="38">
        <v>0.11599</v>
      </c>
      <c r="E67" s="37">
        <v>0</v>
      </c>
      <c r="F67" s="38">
        <v>0</v>
      </c>
      <c r="G67" s="37">
        <v>49</v>
      </c>
      <c r="H67" s="38">
        <v>11.418860380000002</v>
      </c>
      <c r="I67" s="39">
        <f t="shared" si="5"/>
        <v>11.534850380000002</v>
      </c>
      <c r="J67" s="40">
        <f t="shared" si="1"/>
        <v>4.1614821246014705E-2</v>
      </c>
      <c r="K67" s="40">
        <f t="shared" si="2"/>
        <v>4.9115913555992138E-2</v>
      </c>
    </row>
    <row r="68" spans="1:11" s="40" customFormat="1">
      <c r="A68" s="52">
        <v>35</v>
      </c>
      <c r="B68" s="56" t="s">
        <v>89</v>
      </c>
      <c r="C68" s="37">
        <v>16</v>
      </c>
      <c r="D68" s="38">
        <v>4.54556</v>
      </c>
      <c r="E68" s="37">
        <v>5</v>
      </c>
      <c r="F68" s="38">
        <v>5.8712920000000004</v>
      </c>
      <c r="G68" s="37">
        <v>11</v>
      </c>
      <c r="H68" s="38">
        <v>0.70568396999999994</v>
      </c>
      <c r="I68" s="39">
        <f t="shared" si="5"/>
        <v>11.122535970000001</v>
      </c>
      <c r="J68" s="40">
        <f t="shared" si="1"/>
        <v>4.0127295192009138E-2</v>
      </c>
      <c r="K68" s="40">
        <f t="shared" si="2"/>
        <v>0.78585461689587421</v>
      </c>
    </row>
    <row r="69" spans="1:11" s="40" customFormat="1">
      <c r="A69" s="52">
        <v>36</v>
      </c>
      <c r="B69" s="55" t="s">
        <v>86</v>
      </c>
      <c r="C69" s="37">
        <v>2</v>
      </c>
      <c r="D69" s="38">
        <v>0.23169000000000001</v>
      </c>
      <c r="E69" s="37">
        <v>2</v>
      </c>
      <c r="F69" s="38">
        <v>5.08</v>
      </c>
      <c r="G69" s="37">
        <v>2</v>
      </c>
      <c r="H69" s="38">
        <v>1.331</v>
      </c>
      <c r="I69" s="39">
        <f t="shared" si="5"/>
        <v>6.64269</v>
      </c>
      <c r="J69" s="40">
        <f t="shared" si="1"/>
        <v>2.3965144569364528E-2</v>
      </c>
      <c r="K69" s="40">
        <f t="shared" si="2"/>
        <v>9.8231827111984277E-2</v>
      </c>
    </row>
    <row r="70" spans="1:11" s="40" customFormat="1">
      <c r="A70" s="52">
        <v>37</v>
      </c>
      <c r="B70" s="55" t="s">
        <v>210</v>
      </c>
      <c r="C70" s="37">
        <v>2</v>
      </c>
      <c r="D70" s="38">
        <v>1.0489999999999999</v>
      </c>
      <c r="E70" s="37">
        <v>1</v>
      </c>
      <c r="F70" s="38">
        <v>5.5</v>
      </c>
      <c r="G70" s="37">
        <v>0</v>
      </c>
      <c r="H70" s="38">
        <v>0</v>
      </c>
      <c r="I70" s="39">
        <f t="shared" si="5"/>
        <v>6.5489999999999995</v>
      </c>
      <c r="J70" s="40">
        <f t="shared" si="1"/>
        <v>2.3627134757871929E-2</v>
      </c>
      <c r="K70" s="40">
        <f t="shared" si="2"/>
        <v>9.8231827111984277E-2</v>
      </c>
    </row>
    <row r="71" spans="1:11" s="40" customFormat="1">
      <c r="A71" s="52">
        <v>38</v>
      </c>
      <c r="B71" s="55" t="s">
        <v>137</v>
      </c>
      <c r="C71" s="37">
        <v>3</v>
      </c>
      <c r="D71" s="38">
        <v>2.3677410000000001</v>
      </c>
      <c r="E71" s="37">
        <v>1</v>
      </c>
      <c r="F71" s="38">
        <v>3.1381869999999998</v>
      </c>
      <c r="G71" s="37">
        <v>1</v>
      </c>
      <c r="H71" s="38">
        <v>5.6000000000000001E-2</v>
      </c>
      <c r="I71" s="39">
        <f t="shared" si="5"/>
        <v>5.561928</v>
      </c>
      <c r="J71" s="40">
        <f t="shared" si="1"/>
        <v>2.0066028763105988E-2</v>
      </c>
      <c r="K71" s="40">
        <f t="shared" si="2"/>
        <v>0.14734774066797643</v>
      </c>
    </row>
    <row r="72" spans="1:11" s="40" customFormat="1">
      <c r="A72" s="52">
        <v>39</v>
      </c>
      <c r="B72" s="55" t="s">
        <v>230</v>
      </c>
      <c r="C72" s="37">
        <v>0</v>
      </c>
      <c r="D72" s="38">
        <v>0</v>
      </c>
      <c r="E72" s="37">
        <v>2</v>
      </c>
      <c r="F72" s="38">
        <v>3.8219411874999998</v>
      </c>
      <c r="G72" s="37">
        <v>1</v>
      </c>
      <c r="H72" s="38">
        <v>0.95032954000000003</v>
      </c>
      <c r="I72" s="39">
        <f t="shared" si="5"/>
        <v>4.7722707274999996</v>
      </c>
      <c r="J72" s="40">
        <f t="shared" si="1"/>
        <v>1.7217145148830357E-2</v>
      </c>
      <c r="K72" s="40">
        <f t="shared" si="2"/>
        <v>0</v>
      </c>
    </row>
    <row r="73" spans="1:11" s="40" customFormat="1">
      <c r="A73" s="52">
        <v>40</v>
      </c>
      <c r="B73" s="55" t="s">
        <v>112</v>
      </c>
      <c r="C73" s="37">
        <v>5</v>
      </c>
      <c r="D73" s="38">
        <v>1.715087</v>
      </c>
      <c r="E73" s="37">
        <v>0</v>
      </c>
      <c r="F73" s="38">
        <v>0</v>
      </c>
      <c r="G73" s="37">
        <v>8</v>
      </c>
      <c r="H73" s="38">
        <v>1.3154432100000002</v>
      </c>
      <c r="I73" s="39">
        <f t="shared" si="5"/>
        <v>3.0305302100000002</v>
      </c>
      <c r="J73" s="40">
        <f t="shared" si="1"/>
        <v>1.0933386113829886E-2</v>
      </c>
      <c r="K73" s="40">
        <f t="shared" si="2"/>
        <v>0.24557956777996071</v>
      </c>
    </row>
    <row r="74" spans="1:11" s="40" customFormat="1">
      <c r="A74" s="52">
        <v>41</v>
      </c>
      <c r="B74" s="55" t="s">
        <v>113</v>
      </c>
      <c r="C74" s="37">
        <v>6</v>
      </c>
      <c r="D74" s="38">
        <v>0.92137899999999995</v>
      </c>
      <c r="E74" s="37">
        <v>1</v>
      </c>
      <c r="F74" s="38">
        <v>0.12925500000000001</v>
      </c>
      <c r="G74" s="37">
        <v>5</v>
      </c>
      <c r="H74" s="38">
        <v>1.81649989</v>
      </c>
      <c r="I74" s="39">
        <f t="shared" si="5"/>
        <v>2.8671338899999999</v>
      </c>
      <c r="J74" s="40">
        <f t="shared" ref="J74:J137" si="6">I74/$I$28*100</f>
        <v>1.0343893539149726E-2</v>
      </c>
      <c r="K74" s="40">
        <f t="shared" ref="K74:K137" si="7">C74/$C$28*100</f>
        <v>0.29469548133595286</v>
      </c>
    </row>
    <row r="75" spans="1:11" s="40" customFormat="1">
      <c r="A75" s="52">
        <v>42</v>
      </c>
      <c r="B75" s="55" t="s">
        <v>114</v>
      </c>
      <c r="C75" s="37">
        <v>9</v>
      </c>
      <c r="D75" s="38">
        <v>1.369505</v>
      </c>
      <c r="E75" s="37">
        <v>1</v>
      </c>
      <c r="F75" s="38">
        <v>0.25374600000000003</v>
      </c>
      <c r="G75" s="37">
        <v>6</v>
      </c>
      <c r="H75" s="38">
        <v>1.03060722</v>
      </c>
      <c r="I75" s="39">
        <f t="shared" si="5"/>
        <v>2.65385822</v>
      </c>
      <c r="J75" s="40">
        <f t="shared" si="6"/>
        <v>9.5744488917737271E-3</v>
      </c>
      <c r="K75" s="40">
        <f t="shared" si="7"/>
        <v>0.44204322200392926</v>
      </c>
    </row>
    <row r="76" spans="1:11" s="40" customFormat="1">
      <c r="A76" s="52">
        <v>43</v>
      </c>
      <c r="B76" s="55" t="s">
        <v>93</v>
      </c>
      <c r="C76" s="37">
        <v>3</v>
      </c>
      <c r="D76" s="38">
        <v>0.94563900000000001</v>
      </c>
      <c r="E76" s="37">
        <v>1</v>
      </c>
      <c r="F76" s="38">
        <v>4.4999999999999998E-2</v>
      </c>
      <c r="G76" s="37">
        <v>9</v>
      </c>
      <c r="H76" s="38">
        <v>1.2914336799999999</v>
      </c>
      <c r="I76" s="39">
        <f t="shared" si="5"/>
        <v>2.2820726799999997</v>
      </c>
      <c r="J76" s="40">
        <f t="shared" si="6"/>
        <v>8.2331407447882032E-3</v>
      </c>
      <c r="K76" s="40">
        <f t="shared" si="7"/>
        <v>0.14734774066797643</v>
      </c>
    </row>
    <row r="77" spans="1:11" s="40" customFormat="1">
      <c r="A77" s="52">
        <v>44</v>
      </c>
      <c r="B77" s="55" t="s">
        <v>109</v>
      </c>
      <c r="C77" s="37">
        <v>0</v>
      </c>
      <c r="D77" s="38">
        <v>0</v>
      </c>
      <c r="E77" s="37">
        <v>0</v>
      </c>
      <c r="F77" s="38">
        <v>0</v>
      </c>
      <c r="G77" s="37">
        <v>2</v>
      </c>
      <c r="H77" s="38">
        <v>2.0868590600000001</v>
      </c>
      <c r="I77" s="39">
        <f t="shared" si="5"/>
        <v>2.0868590600000001</v>
      </c>
      <c r="J77" s="40">
        <f t="shared" si="6"/>
        <v>7.5288594031616965E-3</v>
      </c>
      <c r="K77" s="40">
        <f t="shared" si="7"/>
        <v>0</v>
      </c>
    </row>
    <row r="78" spans="1:11" s="40" customFormat="1">
      <c r="A78" s="52">
        <v>45</v>
      </c>
      <c r="B78" s="55" t="s">
        <v>119</v>
      </c>
      <c r="C78" s="37">
        <v>2</v>
      </c>
      <c r="D78" s="38">
        <v>1.1200000000000001</v>
      </c>
      <c r="E78" s="37">
        <v>1</v>
      </c>
      <c r="F78" s="38">
        <v>6.5180000000000004E-3</v>
      </c>
      <c r="G78" s="37">
        <v>3</v>
      </c>
      <c r="H78" s="38">
        <v>0.66544218999999993</v>
      </c>
      <c r="I78" s="39">
        <f t="shared" si="5"/>
        <v>1.7919601900000002</v>
      </c>
      <c r="J78" s="40">
        <f t="shared" si="6"/>
        <v>6.4649389051567871E-3</v>
      </c>
      <c r="K78" s="40">
        <f t="shared" si="7"/>
        <v>9.8231827111984277E-2</v>
      </c>
    </row>
    <row r="79" spans="1:11" s="40" customFormat="1">
      <c r="A79" s="52">
        <v>46</v>
      </c>
      <c r="B79" s="55" t="s">
        <v>96</v>
      </c>
      <c r="C79" s="37">
        <v>0</v>
      </c>
      <c r="D79" s="38">
        <v>0</v>
      </c>
      <c r="E79" s="37">
        <v>0</v>
      </c>
      <c r="F79" s="38">
        <v>0</v>
      </c>
      <c r="G79" s="37">
        <v>9</v>
      </c>
      <c r="H79" s="38">
        <v>1.6795950800000001</v>
      </c>
      <c r="I79" s="39">
        <f t="shared" si="5"/>
        <v>1.6795950800000001</v>
      </c>
      <c r="J79" s="40">
        <f t="shared" si="6"/>
        <v>6.0595540225711854E-3</v>
      </c>
      <c r="K79" s="40">
        <f t="shared" si="7"/>
        <v>0</v>
      </c>
    </row>
    <row r="80" spans="1:11" s="40" customFormat="1">
      <c r="A80" s="52">
        <v>47</v>
      </c>
      <c r="B80" s="55" t="s">
        <v>105</v>
      </c>
      <c r="C80" s="37">
        <v>1</v>
      </c>
      <c r="D80" s="38">
        <v>0.84344600000000003</v>
      </c>
      <c r="E80" s="37">
        <v>2</v>
      </c>
      <c r="F80" s="38">
        <v>0.19465099999999999</v>
      </c>
      <c r="G80" s="37">
        <v>9</v>
      </c>
      <c r="H80" s="38">
        <v>0.45253980000000005</v>
      </c>
      <c r="I80" s="39">
        <f t="shared" si="5"/>
        <v>1.4906368000000001</v>
      </c>
      <c r="J80" s="40">
        <f t="shared" si="6"/>
        <v>5.3778403647340035E-3</v>
      </c>
      <c r="K80" s="40">
        <f t="shared" si="7"/>
        <v>4.9115913555992138E-2</v>
      </c>
    </row>
    <row r="81" spans="1:11" s="40" customFormat="1">
      <c r="A81" s="52">
        <v>48</v>
      </c>
      <c r="B81" s="55" t="s">
        <v>110</v>
      </c>
      <c r="C81" s="37">
        <v>2</v>
      </c>
      <c r="D81" s="38">
        <v>5.5E-2</v>
      </c>
      <c r="E81" s="37">
        <v>1</v>
      </c>
      <c r="F81" s="38">
        <v>0.55741362500000002</v>
      </c>
      <c r="G81" s="37">
        <v>3</v>
      </c>
      <c r="H81" s="38">
        <v>0.78653147000000001</v>
      </c>
      <c r="I81" s="39">
        <f t="shared" si="5"/>
        <v>1.3989450950000002</v>
      </c>
      <c r="J81" s="40">
        <f t="shared" si="6"/>
        <v>5.047039895927463E-3</v>
      </c>
      <c r="K81" s="40">
        <f t="shared" si="7"/>
        <v>9.8231827111984277E-2</v>
      </c>
    </row>
    <row r="82" spans="1:11" s="40" customFormat="1">
      <c r="A82" s="52">
        <v>49</v>
      </c>
      <c r="B82" s="55" t="s">
        <v>108</v>
      </c>
      <c r="C82" s="37">
        <v>1</v>
      </c>
      <c r="D82" s="38">
        <v>0.01</v>
      </c>
      <c r="E82" s="37">
        <v>0</v>
      </c>
      <c r="F82" s="38">
        <v>0</v>
      </c>
      <c r="G82" s="37">
        <v>8</v>
      </c>
      <c r="H82" s="38">
        <v>1.1523509999999999</v>
      </c>
      <c r="I82" s="39">
        <f t="shared" si="5"/>
        <v>1.1623509999999999</v>
      </c>
      <c r="J82" s="40">
        <f t="shared" si="6"/>
        <v>4.1934682719418533E-3</v>
      </c>
      <c r="K82" s="40">
        <f t="shared" si="7"/>
        <v>4.9115913555992138E-2</v>
      </c>
    </row>
    <row r="83" spans="1:11" s="40" customFormat="1">
      <c r="A83" s="52">
        <v>50</v>
      </c>
      <c r="B83" s="55" t="s">
        <v>90</v>
      </c>
      <c r="C83" s="37">
        <v>2</v>
      </c>
      <c r="D83" s="38">
        <v>4.0937000000000001E-2</v>
      </c>
      <c r="E83" s="37">
        <v>0</v>
      </c>
      <c r="F83" s="38">
        <v>0</v>
      </c>
      <c r="G83" s="37">
        <v>2</v>
      </c>
      <c r="H83" s="38">
        <v>1.10319119</v>
      </c>
      <c r="I83" s="39">
        <f t="shared" si="5"/>
        <v>1.14412819</v>
      </c>
      <c r="J83" s="40">
        <f t="shared" si="6"/>
        <v>4.1277249847931135E-3</v>
      </c>
      <c r="K83" s="40">
        <f t="shared" si="7"/>
        <v>9.8231827111984277E-2</v>
      </c>
    </row>
    <row r="84" spans="1:11" s="40" customFormat="1">
      <c r="A84" s="52">
        <v>51</v>
      </c>
      <c r="B84" s="55" t="s">
        <v>253</v>
      </c>
      <c r="C84" s="37">
        <v>0</v>
      </c>
      <c r="D84" s="38">
        <v>0</v>
      </c>
      <c r="E84" s="37">
        <v>1</v>
      </c>
      <c r="F84" s="38">
        <v>9.3090000000000006E-2</v>
      </c>
      <c r="G84" s="37">
        <v>3</v>
      </c>
      <c r="H84" s="38">
        <v>1.0018659999999999</v>
      </c>
      <c r="I84" s="39">
        <f t="shared" si="5"/>
        <v>1.0949559999999998</v>
      </c>
      <c r="J84" s="40">
        <f t="shared" si="6"/>
        <v>3.9503241664285253E-3</v>
      </c>
      <c r="K84" s="40">
        <f t="shared" si="7"/>
        <v>0</v>
      </c>
    </row>
    <row r="85" spans="1:11" s="40" customFormat="1">
      <c r="A85" s="52">
        <v>52</v>
      </c>
      <c r="B85" s="55" t="s">
        <v>121</v>
      </c>
      <c r="C85" s="37">
        <v>3</v>
      </c>
      <c r="D85" s="38">
        <v>0.41499999999999998</v>
      </c>
      <c r="E85" s="37">
        <v>1</v>
      </c>
      <c r="F85" s="38">
        <v>0.24</v>
      </c>
      <c r="G85" s="37">
        <v>5</v>
      </c>
      <c r="H85" s="38">
        <v>0.37070746000000004</v>
      </c>
      <c r="I85" s="39">
        <f t="shared" si="5"/>
        <v>1.02570746</v>
      </c>
      <c r="J85" s="40">
        <f t="shared" si="6"/>
        <v>3.7004929576384999E-3</v>
      </c>
      <c r="K85" s="40">
        <f t="shared" si="7"/>
        <v>0.14734774066797643</v>
      </c>
    </row>
    <row r="86" spans="1:11" s="40" customFormat="1">
      <c r="A86" s="52">
        <v>53</v>
      </c>
      <c r="B86" s="55" t="s">
        <v>127</v>
      </c>
      <c r="C86" s="37">
        <v>3</v>
      </c>
      <c r="D86" s="38">
        <v>0.155</v>
      </c>
      <c r="E86" s="37">
        <v>0</v>
      </c>
      <c r="F86" s="38">
        <v>0</v>
      </c>
      <c r="G86" s="37">
        <v>7</v>
      </c>
      <c r="H86" s="38">
        <v>0.78774060999999995</v>
      </c>
      <c r="I86" s="39">
        <f t="shared" si="5"/>
        <v>0.94274060999999998</v>
      </c>
      <c r="J86" s="40">
        <f t="shared" si="6"/>
        <v>3.4011695578238491E-3</v>
      </c>
      <c r="K86" s="40">
        <f t="shared" si="7"/>
        <v>0.14734774066797643</v>
      </c>
    </row>
    <row r="87" spans="1:11" s="40" customFormat="1">
      <c r="A87" s="52">
        <v>54</v>
      </c>
      <c r="B87" s="55" t="s">
        <v>106</v>
      </c>
      <c r="C87" s="37">
        <v>0</v>
      </c>
      <c r="D87" s="38">
        <v>0</v>
      </c>
      <c r="E87" s="37">
        <v>0</v>
      </c>
      <c r="F87" s="38">
        <v>0</v>
      </c>
      <c r="G87" s="37">
        <v>3</v>
      </c>
      <c r="H87" s="38">
        <v>0.91272500000000001</v>
      </c>
      <c r="I87" s="39">
        <f t="shared" si="5"/>
        <v>0.91272500000000001</v>
      </c>
      <c r="J87" s="40">
        <f t="shared" si="6"/>
        <v>3.2928808324749819E-3</v>
      </c>
      <c r="K87" s="40">
        <f t="shared" si="7"/>
        <v>0</v>
      </c>
    </row>
    <row r="88" spans="1:11" s="40" customFormat="1">
      <c r="A88" s="52">
        <v>55</v>
      </c>
      <c r="B88" s="55" t="s">
        <v>229</v>
      </c>
      <c r="C88" s="37">
        <v>0</v>
      </c>
      <c r="D88" s="38">
        <v>0</v>
      </c>
      <c r="E88" s="37">
        <v>0</v>
      </c>
      <c r="F88" s="38">
        <v>0</v>
      </c>
      <c r="G88" s="37">
        <v>3</v>
      </c>
      <c r="H88" s="38">
        <v>0.90464500000000003</v>
      </c>
      <c r="I88" s="39">
        <f t="shared" si="5"/>
        <v>0.90464500000000003</v>
      </c>
      <c r="J88" s="40">
        <f t="shared" si="6"/>
        <v>3.2637302371407934E-3</v>
      </c>
      <c r="K88" s="40">
        <f t="shared" si="7"/>
        <v>0</v>
      </c>
    </row>
    <row r="89" spans="1:11" s="40" customFormat="1">
      <c r="A89" s="52">
        <v>56</v>
      </c>
      <c r="B89" s="55" t="s">
        <v>101</v>
      </c>
      <c r="C89" s="37">
        <v>5</v>
      </c>
      <c r="D89" s="38">
        <v>0.37232849000000001</v>
      </c>
      <c r="E89" s="37">
        <v>3</v>
      </c>
      <c r="F89" s="38">
        <v>3.0078000000000001E-2</v>
      </c>
      <c r="G89" s="37">
        <v>20</v>
      </c>
      <c r="H89" s="38">
        <v>0.45123220000000003</v>
      </c>
      <c r="I89" s="39">
        <f t="shared" si="5"/>
        <v>0.85363869000000003</v>
      </c>
      <c r="J89" s="40">
        <f t="shared" si="6"/>
        <v>3.0797123779452225E-3</v>
      </c>
      <c r="K89" s="40">
        <f t="shared" si="7"/>
        <v>0.24557956777996071</v>
      </c>
    </row>
    <row r="90" spans="1:11" s="40" customFormat="1">
      <c r="A90" s="52">
        <v>57</v>
      </c>
      <c r="B90" s="55" t="s">
        <v>107</v>
      </c>
      <c r="C90" s="37">
        <v>0</v>
      </c>
      <c r="D90" s="38">
        <v>0</v>
      </c>
      <c r="E90" s="37">
        <v>0</v>
      </c>
      <c r="F90" s="38">
        <v>0</v>
      </c>
      <c r="G90" s="37">
        <v>3</v>
      </c>
      <c r="H90" s="38">
        <v>0.83066799999999996</v>
      </c>
      <c r="I90" s="39">
        <f t="shared" si="5"/>
        <v>0.83066799999999996</v>
      </c>
      <c r="J90" s="40">
        <f t="shared" si="6"/>
        <v>2.9968399412203328E-3</v>
      </c>
      <c r="K90" s="40">
        <f t="shared" si="7"/>
        <v>0</v>
      </c>
    </row>
    <row r="91" spans="1:11" s="40" customFormat="1">
      <c r="A91" s="52">
        <v>58</v>
      </c>
      <c r="B91" s="55" t="s">
        <v>97</v>
      </c>
      <c r="C91" s="37">
        <v>1</v>
      </c>
      <c r="D91" s="38">
        <v>3.6999999999999998E-2</v>
      </c>
      <c r="E91" s="37">
        <v>1</v>
      </c>
      <c r="F91" s="38">
        <v>0.19689999999999999</v>
      </c>
      <c r="G91" s="37">
        <v>6</v>
      </c>
      <c r="H91" s="38">
        <v>0.52235452999999998</v>
      </c>
      <c r="I91" s="39">
        <f t="shared" si="5"/>
        <v>0.75625452999999998</v>
      </c>
      <c r="J91" s="40">
        <f t="shared" si="6"/>
        <v>2.7283749719897847E-3</v>
      </c>
      <c r="K91" s="40">
        <f t="shared" si="7"/>
        <v>4.9115913555992138E-2</v>
      </c>
    </row>
    <row r="92" spans="1:11" s="40" customFormat="1">
      <c r="A92" s="52">
        <v>59</v>
      </c>
      <c r="B92" s="55" t="s">
        <v>91</v>
      </c>
      <c r="C92" s="37">
        <v>2</v>
      </c>
      <c r="D92" s="38">
        <v>0.271368</v>
      </c>
      <c r="E92" s="37">
        <v>1</v>
      </c>
      <c r="F92" s="38">
        <v>0.25</v>
      </c>
      <c r="G92" s="37">
        <v>2</v>
      </c>
      <c r="H92" s="38">
        <v>0.21508551000000001</v>
      </c>
      <c r="I92" s="39">
        <f t="shared" si="5"/>
        <v>0.73645351000000003</v>
      </c>
      <c r="J92" s="40">
        <f t="shared" si="6"/>
        <v>2.6569379025313459E-3</v>
      </c>
      <c r="K92" s="40">
        <f t="shared" si="7"/>
        <v>9.8231827111984277E-2</v>
      </c>
    </row>
    <row r="93" spans="1:11" s="40" customFormat="1">
      <c r="A93" s="52">
        <v>60</v>
      </c>
      <c r="B93" s="55" t="s">
        <v>118</v>
      </c>
      <c r="C93" s="37">
        <v>1</v>
      </c>
      <c r="D93" s="38">
        <v>4.4999999999999998E-2</v>
      </c>
      <c r="E93" s="37">
        <v>0</v>
      </c>
      <c r="F93" s="38">
        <v>0</v>
      </c>
      <c r="G93" s="37">
        <v>2</v>
      </c>
      <c r="H93" s="38">
        <v>0.66777299999999995</v>
      </c>
      <c r="I93" s="39">
        <f t="shared" si="5"/>
        <v>0.71277299999999999</v>
      </c>
      <c r="J93" s="40">
        <f t="shared" si="6"/>
        <v>2.5715046148683234E-3</v>
      </c>
      <c r="K93" s="40">
        <f t="shared" si="7"/>
        <v>4.9115913555992138E-2</v>
      </c>
    </row>
    <row r="94" spans="1:11" s="40" customFormat="1">
      <c r="A94" s="52">
        <v>61</v>
      </c>
      <c r="B94" s="55" t="s">
        <v>287</v>
      </c>
      <c r="C94" s="37">
        <v>0</v>
      </c>
      <c r="D94" s="38">
        <v>0</v>
      </c>
      <c r="E94" s="37">
        <v>0</v>
      </c>
      <c r="F94" s="38">
        <v>0</v>
      </c>
      <c r="G94" s="37">
        <v>2</v>
      </c>
      <c r="H94" s="38">
        <v>0.68630899999999995</v>
      </c>
      <c r="I94" s="39">
        <f t="shared" si="5"/>
        <v>0.68630899999999995</v>
      </c>
      <c r="J94" s="40">
        <f t="shared" si="6"/>
        <v>2.476029199654959E-3</v>
      </c>
      <c r="K94" s="40">
        <f t="shared" si="7"/>
        <v>0</v>
      </c>
    </row>
    <row r="95" spans="1:11" s="40" customFormat="1">
      <c r="A95" s="52">
        <v>62</v>
      </c>
      <c r="B95" s="55" t="s">
        <v>132</v>
      </c>
      <c r="C95" s="37">
        <v>1</v>
      </c>
      <c r="D95" s="38">
        <v>0.05</v>
      </c>
      <c r="E95" s="37">
        <v>0</v>
      </c>
      <c r="F95" s="38">
        <v>0</v>
      </c>
      <c r="G95" s="37">
        <v>4</v>
      </c>
      <c r="H95" s="38">
        <v>0.58272000000000002</v>
      </c>
      <c r="I95" s="39">
        <f t="shared" si="5"/>
        <v>0.63272000000000006</v>
      </c>
      <c r="J95" s="40">
        <f t="shared" si="6"/>
        <v>2.2826936484960651E-3</v>
      </c>
      <c r="K95" s="40">
        <f t="shared" si="7"/>
        <v>4.9115913555992138E-2</v>
      </c>
    </row>
    <row r="96" spans="1:11" s="40" customFormat="1">
      <c r="A96" s="52">
        <v>63</v>
      </c>
      <c r="B96" s="55" t="s">
        <v>212</v>
      </c>
      <c r="C96" s="37">
        <v>4</v>
      </c>
      <c r="D96" s="38">
        <v>0.25800000000000001</v>
      </c>
      <c r="E96" s="37">
        <v>0</v>
      </c>
      <c r="F96" s="38">
        <v>0</v>
      </c>
      <c r="G96" s="37">
        <v>4</v>
      </c>
      <c r="H96" s="38">
        <v>0.29215970000000002</v>
      </c>
      <c r="I96" s="39">
        <f t="shared" si="5"/>
        <v>0.55015970000000003</v>
      </c>
      <c r="J96" s="40">
        <f t="shared" si="6"/>
        <v>1.9848369782028393E-3</v>
      </c>
      <c r="K96" s="40">
        <f t="shared" si="7"/>
        <v>0.19646365422396855</v>
      </c>
    </row>
    <row r="97" spans="1:11" s="40" customFormat="1">
      <c r="A97" s="52">
        <v>64</v>
      </c>
      <c r="B97" s="55" t="s">
        <v>116</v>
      </c>
      <c r="C97" s="37">
        <v>0</v>
      </c>
      <c r="D97" s="38">
        <v>0</v>
      </c>
      <c r="E97" s="37">
        <v>0</v>
      </c>
      <c r="F97" s="38">
        <v>0</v>
      </c>
      <c r="G97" s="37">
        <v>5</v>
      </c>
      <c r="H97" s="38">
        <v>0.54911988</v>
      </c>
      <c r="I97" s="39">
        <f t="shared" si="5"/>
        <v>0.54911988</v>
      </c>
      <c r="J97" s="40">
        <f t="shared" si="6"/>
        <v>1.9810855707720972E-3</v>
      </c>
      <c r="K97" s="40">
        <f t="shared" si="7"/>
        <v>0</v>
      </c>
    </row>
    <row r="98" spans="1:11" s="40" customFormat="1">
      <c r="A98" s="52">
        <v>65</v>
      </c>
      <c r="B98" s="55" t="s">
        <v>218</v>
      </c>
      <c r="C98" s="37">
        <v>0</v>
      </c>
      <c r="D98" s="38">
        <v>0</v>
      </c>
      <c r="E98" s="37">
        <v>0</v>
      </c>
      <c r="F98" s="38">
        <v>0</v>
      </c>
      <c r="G98" s="37">
        <v>1</v>
      </c>
      <c r="H98" s="38">
        <v>0.452513</v>
      </c>
      <c r="I98" s="39">
        <f t="shared" ref="I98:I129" si="8">D98+F98+H98</f>
        <v>0.452513</v>
      </c>
      <c r="J98" s="40">
        <f t="shared" si="6"/>
        <v>1.6325523943638573E-3</v>
      </c>
      <c r="K98" s="40">
        <f t="shared" si="7"/>
        <v>0</v>
      </c>
    </row>
    <row r="99" spans="1:11" s="40" customFormat="1">
      <c r="A99" s="52">
        <v>66</v>
      </c>
      <c r="B99" s="112" t="s">
        <v>214</v>
      </c>
      <c r="C99" s="37">
        <v>0</v>
      </c>
      <c r="D99" s="38">
        <v>0</v>
      </c>
      <c r="E99" s="37">
        <v>0</v>
      </c>
      <c r="F99" s="38">
        <v>0</v>
      </c>
      <c r="G99" s="37">
        <v>1</v>
      </c>
      <c r="H99" s="38">
        <v>0.42481000000000002</v>
      </c>
      <c r="I99" s="39">
        <f t="shared" si="8"/>
        <v>0.42481000000000002</v>
      </c>
      <c r="J99" s="40">
        <f t="shared" si="6"/>
        <v>1.5326069806827875E-3</v>
      </c>
      <c r="K99" s="40">
        <f t="shared" si="7"/>
        <v>0</v>
      </c>
    </row>
    <row r="100" spans="1:11" s="40" customFormat="1">
      <c r="A100" s="52">
        <v>67</v>
      </c>
      <c r="B100" s="55" t="s">
        <v>295</v>
      </c>
      <c r="C100" s="37">
        <v>0</v>
      </c>
      <c r="D100" s="38">
        <v>0</v>
      </c>
      <c r="E100" s="37">
        <v>0</v>
      </c>
      <c r="F100" s="38">
        <v>0</v>
      </c>
      <c r="G100" s="37">
        <v>1</v>
      </c>
      <c r="H100" s="38">
        <v>0.38297900000000001</v>
      </c>
      <c r="I100" s="39">
        <f t="shared" si="8"/>
        <v>0.38297900000000001</v>
      </c>
      <c r="J100" s="40">
        <f t="shared" si="6"/>
        <v>1.3816913181302543E-3</v>
      </c>
      <c r="K100" s="40">
        <f t="shared" si="7"/>
        <v>0</v>
      </c>
    </row>
    <row r="101" spans="1:11" s="40" customFormat="1">
      <c r="A101" s="52">
        <v>68</v>
      </c>
      <c r="B101" s="55" t="s">
        <v>284</v>
      </c>
      <c r="C101" s="37">
        <v>0</v>
      </c>
      <c r="D101" s="38">
        <v>0</v>
      </c>
      <c r="E101" s="37">
        <v>0</v>
      </c>
      <c r="F101" s="38">
        <v>0</v>
      </c>
      <c r="G101" s="37">
        <v>3</v>
      </c>
      <c r="H101" s="38">
        <v>0.36241800000000002</v>
      </c>
      <c r="I101" s="39">
        <f t="shared" si="8"/>
        <v>0.36241800000000002</v>
      </c>
      <c r="J101" s="40">
        <f t="shared" si="6"/>
        <v>1.3075124331468056E-3</v>
      </c>
      <c r="K101" s="40">
        <f t="shared" si="7"/>
        <v>0</v>
      </c>
    </row>
    <row r="102" spans="1:11" s="40" customFormat="1">
      <c r="A102" s="52">
        <v>69</v>
      </c>
      <c r="B102" s="55" t="s">
        <v>125</v>
      </c>
      <c r="C102" s="37">
        <v>2</v>
      </c>
      <c r="D102" s="38">
        <v>2.9357000000000001E-2</v>
      </c>
      <c r="E102" s="37">
        <v>1</v>
      </c>
      <c r="F102" s="38">
        <v>1.6673150390624999E-2</v>
      </c>
      <c r="G102" s="37">
        <v>3</v>
      </c>
      <c r="H102" s="38">
        <v>0.30817800000000001</v>
      </c>
      <c r="I102" s="39">
        <f t="shared" si="8"/>
        <v>0.35420815039062503</v>
      </c>
      <c r="J102" s="40">
        <f t="shared" si="6"/>
        <v>1.2778933732807856E-3</v>
      </c>
      <c r="K102" s="40">
        <f t="shared" si="7"/>
        <v>9.8231827111984277E-2</v>
      </c>
    </row>
    <row r="103" spans="1:11" s="40" customFormat="1">
      <c r="A103" s="52">
        <v>70</v>
      </c>
      <c r="B103" s="55" t="s">
        <v>243</v>
      </c>
      <c r="C103" s="37">
        <v>0</v>
      </c>
      <c r="D103" s="38">
        <v>0</v>
      </c>
      <c r="E103" s="37">
        <v>0</v>
      </c>
      <c r="F103" s="38">
        <v>0</v>
      </c>
      <c r="G103" s="37">
        <v>1</v>
      </c>
      <c r="H103" s="38">
        <v>0.30320094000000003</v>
      </c>
      <c r="I103" s="39">
        <f t="shared" si="8"/>
        <v>0.30320094000000003</v>
      </c>
      <c r="J103" s="40">
        <f t="shared" si="6"/>
        <v>1.0938722657036866E-3</v>
      </c>
      <c r="K103" s="40">
        <f t="shared" si="7"/>
        <v>0</v>
      </c>
    </row>
    <row r="104" spans="1:11" s="40" customFormat="1">
      <c r="A104" s="52">
        <v>71</v>
      </c>
      <c r="B104" s="55" t="s">
        <v>247</v>
      </c>
      <c r="C104" s="37">
        <v>0</v>
      </c>
      <c r="D104" s="38">
        <v>0</v>
      </c>
      <c r="E104" s="37">
        <v>0</v>
      </c>
      <c r="F104" s="38">
        <v>0</v>
      </c>
      <c r="G104" s="37">
        <v>3</v>
      </c>
      <c r="H104" s="38">
        <v>0.29072199999999998</v>
      </c>
      <c r="I104" s="39">
        <f t="shared" si="8"/>
        <v>0.29072199999999998</v>
      </c>
      <c r="J104" s="40">
        <f t="shared" si="6"/>
        <v>1.0488514080131384E-3</v>
      </c>
      <c r="K104" s="40">
        <f t="shared" si="7"/>
        <v>0</v>
      </c>
    </row>
    <row r="105" spans="1:11" s="40" customFormat="1">
      <c r="A105" s="52">
        <v>72</v>
      </c>
      <c r="B105" s="55" t="s">
        <v>285</v>
      </c>
      <c r="C105" s="37">
        <v>0</v>
      </c>
      <c r="D105" s="38">
        <v>0</v>
      </c>
      <c r="E105" s="37">
        <v>0</v>
      </c>
      <c r="F105" s="38">
        <v>0</v>
      </c>
      <c r="G105" s="37">
        <v>1</v>
      </c>
      <c r="H105" s="38">
        <v>0.27801779999999998</v>
      </c>
      <c r="I105" s="39">
        <f t="shared" si="8"/>
        <v>0.27801779999999998</v>
      </c>
      <c r="J105" s="40">
        <f t="shared" si="6"/>
        <v>1.0030178692452415E-3</v>
      </c>
      <c r="K105" s="40">
        <f t="shared" si="7"/>
        <v>0</v>
      </c>
    </row>
    <row r="106" spans="1:11" s="40" customFormat="1">
      <c r="A106" s="52">
        <v>73</v>
      </c>
      <c r="B106" s="112" t="s">
        <v>141</v>
      </c>
      <c r="C106" s="37">
        <v>0</v>
      </c>
      <c r="D106" s="38">
        <v>0</v>
      </c>
      <c r="E106" s="37">
        <v>0</v>
      </c>
      <c r="F106" s="38">
        <v>0</v>
      </c>
      <c r="G106" s="37">
        <v>1</v>
      </c>
      <c r="H106" s="38">
        <v>0.27465499999999998</v>
      </c>
      <c r="I106" s="39">
        <f t="shared" si="8"/>
        <v>0.27465499999999998</v>
      </c>
      <c r="J106" s="40">
        <f t="shared" si="6"/>
        <v>9.9088573781085901E-4</v>
      </c>
      <c r="K106" s="40">
        <f t="shared" si="7"/>
        <v>0</v>
      </c>
    </row>
    <row r="107" spans="1:11" s="40" customFormat="1">
      <c r="A107" s="52">
        <v>74</v>
      </c>
      <c r="B107" s="55" t="s">
        <v>227</v>
      </c>
      <c r="C107" s="37">
        <v>2</v>
      </c>
      <c r="D107" s="38">
        <v>0.14327999999999999</v>
      </c>
      <c r="E107" s="37">
        <v>0</v>
      </c>
      <c r="F107" s="38">
        <v>0</v>
      </c>
      <c r="G107" s="37">
        <v>1</v>
      </c>
      <c r="H107" s="38">
        <v>0.12672130000000001</v>
      </c>
      <c r="I107" s="39">
        <f t="shared" si="8"/>
        <v>0.2700013</v>
      </c>
      <c r="J107" s="40">
        <f t="shared" si="6"/>
        <v>9.7409636584220595E-4</v>
      </c>
      <c r="K107" s="40">
        <f t="shared" si="7"/>
        <v>9.8231827111984277E-2</v>
      </c>
    </row>
    <row r="108" spans="1:11" s="40" customFormat="1">
      <c r="A108" s="52">
        <v>75</v>
      </c>
      <c r="B108" s="55" t="s">
        <v>144</v>
      </c>
      <c r="C108" s="37">
        <v>1</v>
      </c>
      <c r="D108" s="38">
        <v>0.13477700000000001</v>
      </c>
      <c r="E108" s="37">
        <v>1</v>
      </c>
      <c r="F108" s="38">
        <v>0.12886600000000001</v>
      </c>
      <c r="G108" s="37">
        <v>0</v>
      </c>
      <c r="H108" s="38">
        <v>0</v>
      </c>
      <c r="I108" s="39">
        <f t="shared" si="8"/>
        <v>0.26364300000000002</v>
      </c>
      <c r="J108" s="40">
        <f t="shared" si="6"/>
        <v>9.511572284271844E-4</v>
      </c>
      <c r="K108" s="40">
        <f t="shared" si="7"/>
        <v>4.9115913555992138E-2</v>
      </c>
    </row>
    <row r="109" spans="1:11" s="40" customFormat="1">
      <c r="A109" s="52">
        <v>76</v>
      </c>
      <c r="B109" s="55" t="s">
        <v>129</v>
      </c>
      <c r="C109" s="37">
        <v>0</v>
      </c>
      <c r="D109" s="38">
        <v>0</v>
      </c>
      <c r="E109" s="37">
        <v>0</v>
      </c>
      <c r="F109" s="38">
        <v>0</v>
      </c>
      <c r="G109" s="37">
        <v>2</v>
      </c>
      <c r="H109" s="38">
        <v>0.24201989000000002</v>
      </c>
      <c r="I109" s="39">
        <f t="shared" si="8"/>
        <v>0.24201989000000002</v>
      </c>
      <c r="J109" s="40">
        <f t="shared" si="6"/>
        <v>8.7314651933353819E-4</v>
      </c>
      <c r="K109" s="40">
        <f t="shared" si="7"/>
        <v>0</v>
      </c>
    </row>
    <row r="110" spans="1:11" s="40" customFormat="1">
      <c r="A110" s="52">
        <v>77</v>
      </c>
      <c r="B110" s="55" t="s">
        <v>241</v>
      </c>
      <c r="C110" s="37">
        <v>2</v>
      </c>
      <c r="D110" s="38">
        <v>0.09</v>
      </c>
      <c r="E110" s="37">
        <v>0</v>
      </c>
      <c r="F110" s="38">
        <v>0</v>
      </c>
      <c r="G110" s="37">
        <v>1</v>
      </c>
      <c r="H110" s="38">
        <v>0.1345865</v>
      </c>
      <c r="I110" s="39">
        <f t="shared" si="8"/>
        <v>0.22458649999999999</v>
      </c>
      <c r="J110" s="40">
        <f t="shared" si="6"/>
        <v>8.1025125977993661E-4</v>
      </c>
      <c r="K110" s="40">
        <f t="shared" si="7"/>
        <v>9.8231827111984277E-2</v>
      </c>
    </row>
    <row r="111" spans="1:11" s="40" customFormat="1">
      <c r="A111" s="52">
        <v>78</v>
      </c>
      <c r="B111" s="55" t="s">
        <v>123</v>
      </c>
      <c r="C111" s="37">
        <v>1</v>
      </c>
      <c r="D111" s="38">
        <v>0.01</v>
      </c>
      <c r="E111" s="37">
        <v>0</v>
      </c>
      <c r="F111" s="38">
        <v>0</v>
      </c>
      <c r="G111" s="37">
        <v>1</v>
      </c>
      <c r="H111" s="38">
        <v>0.20872085000000001</v>
      </c>
      <c r="I111" s="39">
        <f t="shared" si="8"/>
        <v>0.21872085000000002</v>
      </c>
      <c r="J111" s="40">
        <f t="shared" si="6"/>
        <v>7.8908947889850265E-4</v>
      </c>
      <c r="K111" s="40">
        <f t="shared" si="7"/>
        <v>4.9115913555992138E-2</v>
      </c>
    </row>
    <row r="112" spans="1:11" s="40" customFormat="1">
      <c r="A112" s="52">
        <v>79</v>
      </c>
      <c r="B112" s="55" t="s">
        <v>124</v>
      </c>
      <c r="C112" s="37">
        <v>0</v>
      </c>
      <c r="D112" s="38">
        <v>0</v>
      </c>
      <c r="E112" s="37">
        <v>0</v>
      </c>
      <c r="F112" s="38">
        <v>0</v>
      </c>
      <c r="G112" s="37">
        <v>1</v>
      </c>
      <c r="H112" s="38">
        <v>0.20999499999999999</v>
      </c>
      <c r="I112" s="39">
        <f t="shared" si="8"/>
        <v>0.20999499999999999</v>
      </c>
      <c r="J112" s="40">
        <f t="shared" si="6"/>
        <v>7.5760882019839911E-4</v>
      </c>
      <c r="K112" s="40">
        <f t="shared" si="7"/>
        <v>0</v>
      </c>
    </row>
    <row r="113" spans="1:11" s="40" customFormat="1">
      <c r="A113" s="52">
        <v>80</v>
      </c>
      <c r="B113" s="55" t="s">
        <v>282</v>
      </c>
      <c r="C113" s="37">
        <v>0</v>
      </c>
      <c r="D113" s="38">
        <v>0</v>
      </c>
      <c r="E113" s="37">
        <v>0</v>
      </c>
      <c r="F113" s="38">
        <v>0</v>
      </c>
      <c r="G113" s="37">
        <v>2</v>
      </c>
      <c r="H113" s="38">
        <v>0.190498</v>
      </c>
      <c r="I113" s="39">
        <f t="shared" si="8"/>
        <v>0.190498</v>
      </c>
      <c r="J113" s="40">
        <f t="shared" si="6"/>
        <v>6.8726857796687845E-4</v>
      </c>
      <c r="K113" s="40">
        <f t="shared" si="7"/>
        <v>0</v>
      </c>
    </row>
    <row r="114" spans="1:11" s="40" customFormat="1">
      <c r="A114" s="52">
        <v>81</v>
      </c>
      <c r="B114" s="112" t="s">
        <v>223</v>
      </c>
      <c r="C114" s="37">
        <v>3</v>
      </c>
      <c r="D114" s="38">
        <v>0.18</v>
      </c>
      <c r="E114" s="37">
        <v>0</v>
      </c>
      <c r="F114" s="38">
        <v>0</v>
      </c>
      <c r="G114" s="37">
        <v>0</v>
      </c>
      <c r="H114" s="38">
        <v>0</v>
      </c>
      <c r="I114" s="39">
        <f t="shared" si="8"/>
        <v>0.18</v>
      </c>
      <c r="J114" s="40">
        <f t="shared" si="6"/>
        <v>6.4939445051411632E-4</v>
      </c>
      <c r="K114" s="40">
        <f t="shared" si="7"/>
        <v>0.14734774066797643</v>
      </c>
    </row>
    <row r="115" spans="1:11" s="40" customFormat="1">
      <c r="A115" s="52">
        <v>82</v>
      </c>
      <c r="B115" s="55" t="s">
        <v>292</v>
      </c>
      <c r="C115" s="37">
        <v>1</v>
      </c>
      <c r="D115" s="38">
        <v>0.14893600000000001</v>
      </c>
      <c r="E115" s="37">
        <v>0</v>
      </c>
      <c r="F115" s="38">
        <v>0</v>
      </c>
      <c r="G115" s="37">
        <v>0</v>
      </c>
      <c r="H115" s="38">
        <v>0</v>
      </c>
      <c r="I115" s="39">
        <f t="shared" si="8"/>
        <v>0.14893600000000001</v>
      </c>
      <c r="J115" s="40">
        <f t="shared" si="6"/>
        <v>5.3732339934316913E-4</v>
      </c>
      <c r="K115" s="40">
        <f t="shared" si="7"/>
        <v>4.9115913555992138E-2</v>
      </c>
    </row>
    <row r="116" spans="1:11" s="40" customFormat="1">
      <c r="A116" s="52">
        <v>83</v>
      </c>
      <c r="B116" s="55" t="s">
        <v>140</v>
      </c>
      <c r="C116" s="37">
        <v>0</v>
      </c>
      <c r="D116" s="38">
        <v>0</v>
      </c>
      <c r="E116" s="37">
        <v>0</v>
      </c>
      <c r="F116" s="38">
        <v>0</v>
      </c>
      <c r="G116" s="37">
        <v>2</v>
      </c>
      <c r="H116" s="38">
        <v>0.14158499999999999</v>
      </c>
      <c r="I116" s="39">
        <f t="shared" si="8"/>
        <v>0.14158499999999999</v>
      </c>
      <c r="J116" s="40">
        <f t="shared" si="6"/>
        <v>5.1080285153356196E-4</v>
      </c>
      <c r="K116" s="40">
        <f t="shared" si="7"/>
        <v>0</v>
      </c>
    </row>
    <row r="117" spans="1:11" s="40" customFormat="1">
      <c r="A117" s="52">
        <v>84</v>
      </c>
      <c r="B117" s="112" t="s">
        <v>248</v>
      </c>
      <c r="C117" s="37">
        <v>0</v>
      </c>
      <c r="D117" s="38">
        <v>0</v>
      </c>
      <c r="E117" s="37">
        <v>1</v>
      </c>
      <c r="F117" s="38">
        <v>0.13500000000000001</v>
      </c>
      <c r="G117" s="37">
        <v>0</v>
      </c>
      <c r="H117" s="38">
        <v>0</v>
      </c>
      <c r="I117" s="39">
        <f t="shared" si="8"/>
        <v>0.13500000000000001</v>
      </c>
      <c r="J117" s="40">
        <f t="shared" si="6"/>
        <v>4.8704583788558722E-4</v>
      </c>
      <c r="K117" s="40">
        <f t="shared" si="7"/>
        <v>0</v>
      </c>
    </row>
    <row r="118" spans="1:11" s="40" customFormat="1">
      <c r="A118" s="52">
        <v>85</v>
      </c>
      <c r="B118" s="55" t="s">
        <v>134</v>
      </c>
      <c r="C118" s="37">
        <v>1</v>
      </c>
      <c r="D118" s="38">
        <v>0.13200000000000001</v>
      </c>
      <c r="E118" s="37">
        <v>0</v>
      </c>
      <c r="F118" s="38">
        <v>0</v>
      </c>
      <c r="G118" s="37">
        <v>0</v>
      </c>
      <c r="H118" s="38">
        <v>0</v>
      </c>
      <c r="I118" s="39">
        <f t="shared" si="8"/>
        <v>0.13200000000000001</v>
      </c>
      <c r="J118" s="40">
        <f t="shared" si="6"/>
        <v>4.7622259704368527E-4</v>
      </c>
      <c r="K118" s="40">
        <f t="shared" si="7"/>
        <v>4.9115913555992138E-2</v>
      </c>
    </row>
    <row r="119" spans="1:11" s="40" customFormat="1">
      <c r="A119" s="52">
        <v>86</v>
      </c>
      <c r="B119" s="55" t="s">
        <v>276</v>
      </c>
      <c r="C119" s="37">
        <v>0</v>
      </c>
      <c r="D119" s="38">
        <v>0</v>
      </c>
      <c r="E119" s="37">
        <v>0</v>
      </c>
      <c r="F119" s="38">
        <v>0</v>
      </c>
      <c r="G119" s="37">
        <v>1</v>
      </c>
      <c r="H119" s="38">
        <v>0.13035861000000001</v>
      </c>
      <c r="I119" s="39">
        <f t="shared" si="8"/>
        <v>0.13035861000000001</v>
      </c>
      <c r="J119" s="40">
        <f t="shared" si="6"/>
        <v>4.7030087728185555E-4</v>
      </c>
      <c r="K119" s="40">
        <f t="shared" si="7"/>
        <v>0</v>
      </c>
    </row>
    <row r="120" spans="1:11" s="40" customFormat="1">
      <c r="A120" s="52">
        <v>87</v>
      </c>
      <c r="B120" s="55" t="s">
        <v>133</v>
      </c>
      <c r="C120" s="37">
        <v>1</v>
      </c>
      <c r="D120" s="38">
        <v>1.4999999999999999E-2</v>
      </c>
      <c r="E120" s="37">
        <v>0</v>
      </c>
      <c r="F120" s="38">
        <v>0</v>
      </c>
      <c r="G120" s="37">
        <v>1</v>
      </c>
      <c r="H120" s="38">
        <v>0.10765653</v>
      </c>
      <c r="I120" s="39">
        <f t="shared" si="8"/>
        <v>0.12265653</v>
      </c>
      <c r="J120" s="40">
        <f t="shared" si="6"/>
        <v>4.4251372167399016E-4</v>
      </c>
      <c r="K120" s="40">
        <f t="shared" si="7"/>
        <v>4.9115913555992138E-2</v>
      </c>
    </row>
    <row r="121" spans="1:11" s="40" customFormat="1">
      <c r="A121" s="52">
        <v>88</v>
      </c>
      <c r="B121" s="55" t="s">
        <v>240</v>
      </c>
      <c r="C121" s="37">
        <v>2</v>
      </c>
      <c r="D121" s="38">
        <v>0.11</v>
      </c>
      <c r="E121" s="37">
        <v>0</v>
      </c>
      <c r="F121" s="38">
        <v>0</v>
      </c>
      <c r="G121" s="37">
        <v>0</v>
      </c>
      <c r="H121" s="38">
        <v>0</v>
      </c>
      <c r="I121" s="39">
        <f t="shared" si="8"/>
        <v>0.11</v>
      </c>
      <c r="J121" s="40">
        <f t="shared" si="6"/>
        <v>3.9685216420307106E-4</v>
      </c>
      <c r="K121" s="40">
        <f t="shared" si="7"/>
        <v>9.8231827111984277E-2</v>
      </c>
    </row>
    <row r="122" spans="1:11" s="40" customFormat="1">
      <c r="A122" s="52">
        <v>89</v>
      </c>
      <c r="B122" s="112" t="s">
        <v>104</v>
      </c>
      <c r="C122" s="37">
        <v>0</v>
      </c>
      <c r="D122" s="38">
        <v>0</v>
      </c>
      <c r="E122" s="37">
        <v>0</v>
      </c>
      <c r="F122" s="38">
        <v>0</v>
      </c>
      <c r="G122" s="37">
        <v>1</v>
      </c>
      <c r="H122" s="38">
        <v>0.105837</v>
      </c>
      <c r="I122" s="39">
        <f t="shared" si="8"/>
        <v>0.105837</v>
      </c>
      <c r="J122" s="40">
        <f t="shared" si="6"/>
        <v>3.8183311366145849E-4</v>
      </c>
      <c r="K122" s="40">
        <f t="shared" si="7"/>
        <v>0</v>
      </c>
    </row>
    <row r="123" spans="1:11" s="40" customFormat="1">
      <c r="A123" s="52">
        <v>90</v>
      </c>
      <c r="B123" s="55" t="s">
        <v>274</v>
      </c>
      <c r="C123" s="37">
        <v>1</v>
      </c>
      <c r="D123" s="38">
        <v>0.1</v>
      </c>
      <c r="E123" s="37">
        <v>0</v>
      </c>
      <c r="F123" s="38">
        <v>0</v>
      </c>
      <c r="G123" s="37">
        <v>0</v>
      </c>
      <c r="H123" s="38">
        <v>0</v>
      </c>
      <c r="I123" s="39">
        <f t="shared" si="8"/>
        <v>0.1</v>
      </c>
      <c r="J123" s="40">
        <f t="shared" si="6"/>
        <v>3.6077469473006461E-4</v>
      </c>
      <c r="K123" s="40">
        <f t="shared" si="7"/>
        <v>4.9115913555992138E-2</v>
      </c>
    </row>
    <row r="124" spans="1:11" s="40" customFormat="1">
      <c r="A124" s="52">
        <v>91</v>
      </c>
      <c r="B124" s="55" t="s">
        <v>138</v>
      </c>
      <c r="C124" s="37">
        <v>0</v>
      </c>
      <c r="D124" s="38">
        <v>0</v>
      </c>
      <c r="E124" s="37">
        <v>0</v>
      </c>
      <c r="F124" s="38">
        <v>0</v>
      </c>
      <c r="G124" s="37">
        <v>1</v>
      </c>
      <c r="H124" s="38">
        <v>8.7108000000000005E-2</v>
      </c>
      <c r="I124" s="39">
        <f t="shared" si="8"/>
        <v>8.7108000000000005E-2</v>
      </c>
      <c r="J124" s="40">
        <f t="shared" si="6"/>
        <v>3.142636210854647E-4</v>
      </c>
      <c r="K124" s="40">
        <f t="shared" si="7"/>
        <v>0</v>
      </c>
    </row>
    <row r="125" spans="1:11" s="40" customFormat="1">
      <c r="A125" s="52">
        <v>92</v>
      </c>
      <c r="B125" s="55" t="s">
        <v>142</v>
      </c>
      <c r="C125" s="37">
        <v>1</v>
      </c>
      <c r="D125" s="38">
        <v>8.4175E-2</v>
      </c>
      <c r="E125" s="37">
        <v>0</v>
      </c>
      <c r="F125" s="38">
        <v>0</v>
      </c>
      <c r="G125" s="37">
        <v>0</v>
      </c>
      <c r="H125" s="38">
        <v>0</v>
      </c>
      <c r="I125" s="39">
        <f t="shared" si="8"/>
        <v>8.4175E-2</v>
      </c>
      <c r="J125" s="40">
        <f t="shared" si="6"/>
        <v>3.0368209928903191E-4</v>
      </c>
      <c r="K125" s="40">
        <f t="shared" si="7"/>
        <v>4.9115913555992138E-2</v>
      </c>
    </row>
    <row r="126" spans="1:11" s="40" customFormat="1">
      <c r="A126" s="52">
        <v>93</v>
      </c>
      <c r="B126" s="55" t="s">
        <v>139</v>
      </c>
      <c r="C126" s="37">
        <v>0</v>
      </c>
      <c r="D126" s="38">
        <v>0</v>
      </c>
      <c r="E126" s="37">
        <v>0</v>
      </c>
      <c r="F126" s="38">
        <v>0</v>
      </c>
      <c r="G126" s="37">
        <v>2</v>
      </c>
      <c r="H126" s="38">
        <v>6.7634840000000002E-2</v>
      </c>
      <c r="I126" s="39">
        <f t="shared" si="8"/>
        <v>6.7634840000000002E-2</v>
      </c>
      <c r="J126" s="40">
        <f t="shared" si="6"/>
        <v>2.4400938754116761E-4</v>
      </c>
      <c r="K126" s="40">
        <f t="shared" si="7"/>
        <v>0</v>
      </c>
    </row>
    <row r="127" spans="1:11" s="40" customFormat="1">
      <c r="A127" s="52">
        <v>94</v>
      </c>
      <c r="B127" s="112" t="s">
        <v>255</v>
      </c>
      <c r="C127" s="37">
        <v>1</v>
      </c>
      <c r="D127" s="38">
        <v>0.05</v>
      </c>
      <c r="E127" s="37">
        <v>0</v>
      </c>
      <c r="F127" s="38">
        <v>0</v>
      </c>
      <c r="G127" s="37">
        <v>0</v>
      </c>
      <c r="H127" s="38">
        <v>0</v>
      </c>
      <c r="I127" s="39">
        <f t="shared" si="8"/>
        <v>0.05</v>
      </c>
      <c r="J127" s="40">
        <f t="shared" si="6"/>
        <v>1.8038734736503231E-4</v>
      </c>
      <c r="K127" s="40">
        <f t="shared" si="7"/>
        <v>4.9115913555992138E-2</v>
      </c>
    </row>
    <row r="128" spans="1:11" s="40" customFormat="1">
      <c r="A128" s="52">
        <v>95</v>
      </c>
      <c r="B128" s="55" t="s">
        <v>278</v>
      </c>
      <c r="C128" s="37">
        <v>0</v>
      </c>
      <c r="D128" s="38">
        <v>0</v>
      </c>
      <c r="E128" s="37">
        <v>0</v>
      </c>
      <c r="F128" s="38">
        <v>0</v>
      </c>
      <c r="G128" s="37">
        <v>1</v>
      </c>
      <c r="H128" s="38">
        <v>4.8119000000000002E-2</v>
      </c>
      <c r="I128" s="39">
        <f t="shared" si="8"/>
        <v>4.8119000000000002E-2</v>
      </c>
      <c r="J128" s="40">
        <f t="shared" si="6"/>
        <v>1.7360117535715979E-4</v>
      </c>
      <c r="K128" s="40">
        <f t="shared" si="7"/>
        <v>0</v>
      </c>
    </row>
    <row r="129" spans="1:11" s="40" customFormat="1">
      <c r="A129" s="52">
        <v>96</v>
      </c>
      <c r="B129" s="55" t="s">
        <v>122</v>
      </c>
      <c r="C129" s="37">
        <v>1</v>
      </c>
      <c r="D129" s="38">
        <v>4.3499999999999997E-2</v>
      </c>
      <c r="E129" s="37">
        <v>0</v>
      </c>
      <c r="F129" s="38">
        <v>0</v>
      </c>
      <c r="G129" s="37">
        <v>0</v>
      </c>
      <c r="H129" s="38">
        <v>0</v>
      </c>
      <c r="I129" s="39">
        <f t="shared" si="8"/>
        <v>4.3499999999999997E-2</v>
      </c>
      <c r="J129" s="40">
        <f t="shared" si="6"/>
        <v>1.5693699220757811E-4</v>
      </c>
      <c r="K129" s="40">
        <f t="shared" si="7"/>
        <v>4.9115913555992138E-2</v>
      </c>
    </row>
    <row r="130" spans="1:11" s="40" customFormat="1">
      <c r="A130" s="52">
        <v>97</v>
      </c>
      <c r="B130" s="55" t="s">
        <v>289</v>
      </c>
      <c r="C130" s="37">
        <v>0</v>
      </c>
      <c r="D130" s="38">
        <v>0</v>
      </c>
      <c r="E130" s="37">
        <v>0</v>
      </c>
      <c r="F130" s="38">
        <v>0</v>
      </c>
      <c r="G130" s="37">
        <v>1</v>
      </c>
      <c r="H130" s="38">
        <v>3.4188040000000003E-2</v>
      </c>
      <c r="I130" s="39">
        <f t="shared" ref="I130:I141" si="9">D130+F130+H130</f>
        <v>3.4188040000000003E-2</v>
      </c>
      <c r="J130" s="40">
        <f t="shared" si="6"/>
        <v>1.233417969441924E-4</v>
      </c>
      <c r="K130" s="40">
        <f t="shared" si="7"/>
        <v>0</v>
      </c>
    </row>
    <row r="131" spans="1:11" s="40" customFormat="1">
      <c r="A131" s="52">
        <v>98</v>
      </c>
      <c r="B131" s="55" t="s">
        <v>291</v>
      </c>
      <c r="C131" s="37">
        <v>0</v>
      </c>
      <c r="D131" s="38">
        <v>0</v>
      </c>
      <c r="E131" s="37">
        <v>0</v>
      </c>
      <c r="F131" s="38">
        <v>0</v>
      </c>
      <c r="G131" s="37">
        <v>1</v>
      </c>
      <c r="H131" s="38">
        <v>3.3266999999999998E-2</v>
      </c>
      <c r="I131" s="39">
        <f t="shared" si="9"/>
        <v>3.3266999999999998E-2</v>
      </c>
      <c r="J131" s="40">
        <f t="shared" si="6"/>
        <v>1.200189176958506E-4</v>
      </c>
      <c r="K131" s="40">
        <f t="shared" si="7"/>
        <v>0</v>
      </c>
    </row>
    <row r="132" spans="1:11" s="40" customFormat="1">
      <c r="A132" s="52">
        <v>99</v>
      </c>
      <c r="B132" s="55" t="s">
        <v>135</v>
      </c>
      <c r="C132" s="37">
        <v>1</v>
      </c>
      <c r="D132" s="38">
        <v>1.881E-2</v>
      </c>
      <c r="E132" s="37">
        <v>0</v>
      </c>
      <c r="F132" s="38">
        <v>0</v>
      </c>
      <c r="G132" s="37">
        <v>1</v>
      </c>
      <c r="H132" s="38">
        <v>1.0638E-2</v>
      </c>
      <c r="I132" s="39">
        <f t="shared" si="9"/>
        <v>2.9448000000000002E-2</v>
      </c>
      <c r="J132" s="40">
        <f t="shared" si="6"/>
        <v>1.0624093210410943E-4</v>
      </c>
      <c r="K132" s="40">
        <f t="shared" si="7"/>
        <v>4.9115913555992138E-2</v>
      </c>
    </row>
    <row r="133" spans="1:11" s="40" customFormat="1">
      <c r="A133" s="52">
        <v>100</v>
      </c>
      <c r="B133" s="112" t="s">
        <v>111</v>
      </c>
      <c r="C133" s="37">
        <v>0</v>
      </c>
      <c r="D133" s="38">
        <v>0</v>
      </c>
      <c r="E133" s="37">
        <v>0</v>
      </c>
      <c r="F133" s="38">
        <v>0</v>
      </c>
      <c r="G133" s="37">
        <v>1</v>
      </c>
      <c r="H133" s="38">
        <v>0.01</v>
      </c>
      <c r="I133" s="39">
        <f t="shared" si="9"/>
        <v>0.01</v>
      </c>
      <c r="J133" s="40">
        <f t="shared" si="6"/>
        <v>3.6077469473006464E-5</v>
      </c>
      <c r="K133" s="40">
        <f t="shared" si="7"/>
        <v>0</v>
      </c>
    </row>
    <row r="134" spans="1:11" s="40" customFormat="1">
      <c r="A134" s="52">
        <v>101</v>
      </c>
      <c r="B134" s="55" t="s">
        <v>249</v>
      </c>
      <c r="C134" s="37">
        <v>1</v>
      </c>
      <c r="D134" s="38">
        <v>0.01</v>
      </c>
      <c r="E134" s="37">
        <v>0</v>
      </c>
      <c r="F134" s="38">
        <v>0</v>
      </c>
      <c r="G134" s="37">
        <v>0</v>
      </c>
      <c r="H134" s="38">
        <v>0</v>
      </c>
      <c r="I134" s="39">
        <f t="shared" si="9"/>
        <v>0.01</v>
      </c>
      <c r="J134" s="40">
        <f t="shared" si="6"/>
        <v>3.6077469473006464E-5</v>
      </c>
      <c r="K134" s="40">
        <f t="shared" si="7"/>
        <v>4.9115913555992138E-2</v>
      </c>
    </row>
    <row r="135" spans="1:11" s="40" customFormat="1">
      <c r="A135" s="52">
        <v>102</v>
      </c>
      <c r="B135" s="55" t="s">
        <v>136</v>
      </c>
      <c r="C135" s="37">
        <v>0</v>
      </c>
      <c r="D135" s="38">
        <v>0</v>
      </c>
      <c r="E135" s="37">
        <v>0</v>
      </c>
      <c r="F135" s="38">
        <v>0</v>
      </c>
      <c r="G135" s="37">
        <v>1</v>
      </c>
      <c r="H135" s="38">
        <v>9.5239999999999995E-3</v>
      </c>
      <c r="I135" s="39">
        <f t="shared" si="9"/>
        <v>9.5239999999999995E-3</v>
      </c>
      <c r="J135" s="40">
        <f t="shared" si="6"/>
        <v>3.4360181926091355E-5</v>
      </c>
      <c r="K135" s="40">
        <f t="shared" si="7"/>
        <v>0</v>
      </c>
    </row>
    <row r="136" spans="1:11" s="40" customFormat="1">
      <c r="A136" s="52">
        <v>103</v>
      </c>
      <c r="B136" s="112" t="s">
        <v>257</v>
      </c>
      <c r="C136" s="37">
        <v>0</v>
      </c>
      <c r="D136" s="38">
        <v>0</v>
      </c>
      <c r="E136" s="37">
        <v>0</v>
      </c>
      <c r="F136" s="38">
        <v>0</v>
      </c>
      <c r="G136" s="37">
        <v>1</v>
      </c>
      <c r="H136" s="38">
        <v>8.6199999999999992E-3</v>
      </c>
      <c r="I136" s="39">
        <f t="shared" si="9"/>
        <v>8.6199999999999992E-3</v>
      </c>
      <c r="J136" s="40">
        <f t="shared" si="6"/>
        <v>3.109877868573157E-5</v>
      </c>
      <c r="K136" s="40">
        <f t="shared" si="7"/>
        <v>0</v>
      </c>
    </row>
    <row r="137" spans="1:11" s="40" customFormat="1">
      <c r="A137" s="52">
        <v>104</v>
      </c>
      <c r="B137" s="55" t="s">
        <v>244</v>
      </c>
      <c r="C137" s="37">
        <v>0</v>
      </c>
      <c r="D137" s="38">
        <v>0</v>
      </c>
      <c r="E137" s="37">
        <v>0</v>
      </c>
      <c r="F137" s="38">
        <v>0</v>
      </c>
      <c r="G137" s="37">
        <v>1</v>
      </c>
      <c r="H137" s="38">
        <v>7.3787799999999997E-3</v>
      </c>
      <c r="I137" s="39">
        <f t="shared" si="9"/>
        <v>7.3787799999999997E-3</v>
      </c>
      <c r="J137" s="40">
        <f t="shared" si="6"/>
        <v>2.6620771019803059E-5</v>
      </c>
      <c r="K137" s="40">
        <f t="shared" si="7"/>
        <v>0</v>
      </c>
    </row>
    <row r="138" spans="1:11" s="40" customFormat="1">
      <c r="A138" s="52">
        <v>105</v>
      </c>
      <c r="B138" s="55" t="s">
        <v>293</v>
      </c>
      <c r="C138" s="37">
        <v>1</v>
      </c>
      <c r="D138" s="38">
        <v>5.2859999999999999E-3</v>
      </c>
      <c r="E138" s="37">
        <v>0</v>
      </c>
      <c r="F138" s="38">
        <v>0</v>
      </c>
      <c r="G138" s="37">
        <v>0</v>
      </c>
      <c r="H138" s="38">
        <v>0</v>
      </c>
      <c r="I138" s="39">
        <f t="shared" si="9"/>
        <v>5.2859999999999999E-3</v>
      </c>
      <c r="J138" s="40">
        <f t="shared" ref="J138:J201" si="10">I138/$I$28*100</f>
        <v>1.9070550363431216E-5</v>
      </c>
      <c r="K138" s="40">
        <f t="shared" ref="K138:K201" si="11">C138/$C$28*100</f>
        <v>4.9115913555992138E-2</v>
      </c>
    </row>
    <row r="139" spans="1:11" s="40" customFormat="1">
      <c r="A139" s="52">
        <v>106</v>
      </c>
      <c r="B139" s="112" t="s">
        <v>258</v>
      </c>
      <c r="C139" s="37">
        <v>1</v>
      </c>
      <c r="D139" s="38">
        <v>5.0000000000000001E-3</v>
      </c>
      <c r="E139" s="37">
        <v>0</v>
      </c>
      <c r="F139" s="38">
        <v>0</v>
      </c>
      <c r="G139" s="37">
        <v>0</v>
      </c>
      <c r="H139" s="38">
        <v>0</v>
      </c>
      <c r="I139" s="39">
        <f t="shared" si="9"/>
        <v>5.0000000000000001E-3</v>
      </c>
      <c r="J139" s="40">
        <f t="shared" si="10"/>
        <v>1.8038734736503232E-5</v>
      </c>
      <c r="K139" s="40">
        <f t="shared" si="11"/>
        <v>4.9115913555992138E-2</v>
      </c>
    </row>
    <row r="140" spans="1:11" s="40" customFormat="1">
      <c r="A140" s="52">
        <v>107</v>
      </c>
      <c r="B140" s="55" t="s">
        <v>222</v>
      </c>
      <c r="C140" s="37">
        <v>0</v>
      </c>
      <c r="D140" s="38">
        <v>0</v>
      </c>
      <c r="E140" s="37">
        <v>0</v>
      </c>
      <c r="F140" s="38">
        <v>0</v>
      </c>
      <c r="G140" s="37">
        <v>1</v>
      </c>
      <c r="H140" s="116">
        <v>4.3470000000000002E-3</v>
      </c>
      <c r="I140" s="117">
        <f t="shared" si="9"/>
        <v>4.3470000000000002E-3</v>
      </c>
      <c r="J140" s="40">
        <f t="shared" si="10"/>
        <v>1.568287597991591E-5</v>
      </c>
      <c r="K140" s="40">
        <f t="shared" si="11"/>
        <v>0</v>
      </c>
    </row>
    <row r="141" spans="1:11" s="40" customFormat="1">
      <c r="A141" s="52">
        <v>108</v>
      </c>
      <c r="B141" s="55" t="s">
        <v>234</v>
      </c>
      <c r="C141" s="37">
        <v>0</v>
      </c>
      <c r="D141" s="38">
        <v>0</v>
      </c>
      <c r="E141" s="37">
        <v>0</v>
      </c>
      <c r="F141" s="38">
        <v>0</v>
      </c>
      <c r="G141" s="37">
        <v>1</v>
      </c>
      <c r="H141" s="116">
        <v>4.2230000000000002E-3</v>
      </c>
      <c r="I141" s="117">
        <f t="shared" si="9"/>
        <v>4.2230000000000002E-3</v>
      </c>
      <c r="J141" s="40">
        <f t="shared" si="10"/>
        <v>1.5235515358450629E-5</v>
      </c>
      <c r="K141" s="40">
        <f t="shared" si="11"/>
        <v>0</v>
      </c>
    </row>
    <row r="142" spans="1:11" s="46" customFormat="1">
      <c r="A142" s="129" t="s">
        <v>62</v>
      </c>
      <c r="B142" s="130"/>
      <c r="C142" s="44">
        <f t="shared" ref="C142:I142" si="12">SUM(C34:C141)</f>
        <v>2036</v>
      </c>
      <c r="D142" s="45">
        <f t="shared" si="12"/>
        <v>12446.218701750002</v>
      </c>
      <c r="E142" s="44">
        <f t="shared" si="12"/>
        <v>1107</v>
      </c>
      <c r="F142" s="45">
        <f t="shared" si="12"/>
        <v>10117.813094850862</v>
      </c>
      <c r="G142" s="44">
        <f t="shared" si="12"/>
        <v>3566</v>
      </c>
      <c r="H142" s="45">
        <f t="shared" si="12"/>
        <v>5154.0985104100018</v>
      </c>
      <c r="I142" s="45">
        <f t="shared" si="12"/>
        <v>27718.130307010877</v>
      </c>
      <c r="J142" s="40">
        <f t="shared" si="10"/>
        <v>100.00000000000003</v>
      </c>
      <c r="K142" s="40">
        <f t="shared" si="11"/>
        <v>100</v>
      </c>
    </row>
    <row r="143" spans="1:11" s="50" customFormat="1">
      <c r="A143" s="47"/>
      <c r="B143" s="47"/>
      <c r="C143" s="48"/>
      <c r="D143" s="49"/>
      <c r="E143" s="48"/>
      <c r="F143" s="49"/>
      <c r="G143" s="48"/>
      <c r="H143" s="49"/>
      <c r="I143" s="49"/>
      <c r="J143" s="40">
        <f t="shared" si="10"/>
        <v>0</v>
      </c>
      <c r="K143" s="40">
        <f t="shared" si="11"/>
        <v>0</v>
      </c>
    </row>
    <row r="144" spans="1:11" s="50" customFormat="1">
      <c r="A144" s="47"/>
      <c r="B144" s="47"/>
      <c r="C144" s="48"/>
      <c r="D144" s="49"/>
      <c r="E144" s="48"/>
      <c r="F144" s="49"/>
      <c r="G144" s="48"/>
      <c r="H144" s="49"/>
      <c r="I144" s="49"/>
      <c r="J144" s="40">
        <f t="shared" si="10"/>
        <v>0</v>
      </c>
      <c r="K144" s="40">
        <f t="shared" si="11"/>
        <v>0</v>
      </c>
    </row>
    <row r="145" spans="1:11" s="50" customFormat="1">
      <c r="A145" s="47"/>
      <c r="B145" s="47"/>
      <c r="C145" s="48"/>
      <c r="D145" s="49"/>
      <c r="E145" s="48"/>
      <c r="F145" s="49"/>
      <c r="G145" s="48"/>
      <c r="H145" s="49"/>
      <c r="I145" s="49"/>
      <c r="J145" s="40">
        <f t="shared" si="10"/>
        <v>0</v>
      </c>
      <c r="K145" s="40">
        <f t="shared" si="11"/>
        <v>0</v>
      </c>
    </row>
    <row r="146" spans="1:11" ht="15.75">
      <c r="A146" s="125" t="s">
        <v>303</v>
      </c>
      <c r="B146" s="125"/>
      <c r="C146" s="125"/>
      <c r="D146" s="125"/>
      <c r="E146" s="125"/>
      <c r="F146" s="125"/>
      <c r="G146" s="125"/>
      <c r="H146" s="125"/>
      <c r="I146" s="125"/>
      <c r="J146" s="40">
        <f t="shared" si="10"/>
        <v>0</v>
      </c>
      <c r="K146" s="40">
        <f t="shared" si="11"/>
        <v>0</v>
      </c>
    </row>
    <row r="147" spans="1:11">
      <c r="A147" s="126" t="str">
        <f>A6</f>
        <v>Tính từ 01/01/2022 đến 20/12/2022</v>
      </c>
      <c r="B147" s="126"/>
      <c r="C147" s="126"/>
      <c r="D147" s="126"/>
      <c r="E147" s="126"/>
      <c r="F147" s="126"/>
      <c r="G147" s="126"/>
      <c r="H147" s="126"/>
      <c r="I147" s="126"/>
      <c r="J147" s="40">
        <f t="shared" si="10"/>
        <v>0</v>
      </c>
      <c r="K147" s="40">
        <f t="shared" si="11"/>
        <v>0</v>
      </c>
    </row>
    <row r="148" spans="1:11" ht="18.75" customHeight="1">
      <c r="J148" s="40">
        <f t="shared" si="10"/>
        <v>0</v>
      </c>
      <c r="K148" s="40">
        <f t="shared" si="11"/>
        <v>0</v>
      </c>
    </row>
    <row r="149" spans="1:11" ht="51">
      <c r="A149" s="29" t="s">
        <v>1</v>
      </c>
      <c r="B149" s="32" t="s">
        <v>145</v>
      </c>
      <c r="C149" s="32" t="s">
        <v>37</v>
      </c>
      <c r="D149" s="32" t="s">
        <v>38</v>
      </c>
      <c r="E149" s="32" t="s">
        <v>39</v>
      </c>
      <c r="F149" s="32" t="s">
        <v>40</v>
      </c>
      <c r="G149" s="32" t="s">
        <v>41</v>
      </c>
      <c r="H149" s="32" t="s">
        <v>42</v>
      </c>
      <c r="I149" s="33" t="s">
        <v>43</v>
      </c>
      <c r="J149" s="40" t="e">
        <f t="shared" si="10"/>
        <v>#VALUE!</v>
      </c>
      <c r="K149" s="40" t="e">
        <f t="shared" si="11"/>
        <v>#VALUE!</v>
      </c>
    </row>
    <row r="150" spans="1:11" s="40" customFormat="1" ht="14.25" customHeight="1">
      <c r="A150" s="52">
        <v>1</v>
      </c>
      <c r="B150" s="38" t="s">
        <v>147</v>
      </c>
      <c r="C150" s="37">
        <v>893</v>
      </c>
      <c r="D150" s="38">
        <v>601.07350723000002</v>
      </c>
      <c r="E150" s="37">
        <v>192</v>
      </c>
      <c r="F150" s="38">
        <v>1600.7169918457032</v>
      </c>
      <c r="G150" s="37">
        <v>2411</v>
      </c>
      <c r="H150" s="38">
        <v>1738.6137775100003</v>
      </c>
      <c r="I150" s="39">
        <f t="shared" ref="I150:I181" si="13">D150+F150+H150</f>
        <v>3940.4042765857039</v>
      </c>
      <c r="J150" s="40">
        <f t="shared" si="10"/>
        <v>14.215981499982483</v>
      </c>
      <c r="K150" s="40">
        <f t="shared" si="11"/>
        <v>43.860510805500979</v>
      </c>
    </row>
    <row r="151" spans="1:11" s="40" customFormat="1" ht="14.25" customHeight="1">
      <c r="A151" s="52">
        <v>2</v>
      </c>
      <c r="B151" s="38" t="s">
        <v>150</v>
      </c>
      <c r="C151" s="37">
        <v>68</v>
      </c>
      <c r="D151" s="38">
        <v>1909.081449</v>
      </c>
      <c r="E151" s="37">
        <v>26</v>
      </c>
      <c r="F151" s="38">
        <v>37.106929999999998</v>
      </c>
      <c r="G151" s="37">
        <v>186</v>
      </c>
      <c r="H151" s="38">
        <v>1196.4831572700007</v>
      </c>
      <c r="I151" s="39">
        <f t="shared" si="13"/>
        <v>3142.6715362700006</v>
      </c>
      <c r="J151" s="40">
        <f t="shared" si="10"/>
        <v>11.337963641346727</v>
      </c>
      <c r="K151" s="40">
        <f t="shared" si="11"/>
        <v>3.3398821218074657</v>
      </c>
    </row>
    <row r="152" spans="1:11" s="40" customFormat="1" ht="14.25" customHeight="1">
      <c r="A152" s="52">
        <v>3</v>
      </c>
      <c r="B152" s="57" t="s">
        <v>176</v>
      </c>
      <c r="C152" s="37">
        <v>9</v>
      </c>
      <c r="D152" s="38">
        <v>2181.1699149999999</v>
      </c>
      <c r="E152" s="37">
        <v>0</v>
      </c>
      <c r="F152" s="38">
        <v>0</v>
      </c>
      <c r="G152" s="37">
        <v>6</v>
      </c>
      <c r="H152" s="38">
        <v>186.99053985000003</v>
      </c>
      <c r="I152" s="39">
        <f t="shared" si="13"/>
        <v>2368.16045485</v>
      </c>
      <c r="J152" s="40">
        <f t="shared" si="10"/>
        <v>8.543723651703198</v>
      </c>
      <c r="K152" s="40">
        <f t="shared" si="11"/>
        <v>0.44204322200392926</v>
      </c>
    </row>
    <row r="153" spans="1:11" s="40" customFormat="1" ht="14.25" customHeight="1">
      <c r="A153" s="52">
        <v>4</v>
      </c>
      <c r="B153" s="38" t="s">
        <v>154</v>
      </c>
      <c r="C153" s="37">
        <v>147</v>
      </c>
      <c r="D153" s="38">
        <v>503.08780029000002</v>
      </c>
      <c r="E153" s="37">
        <v>123</v>
      </c>
      <c r="F153" s="38">
        <v>1685.6250685375062</v>
      </c>
      <c r="G153" s="37">
        <v>60</v>
      </c>
      <c r="H153" s="38">
        <v>55.18678786000001</v>
      </c>
      <c r="I153" s="39">
        <f t="shared" si="13"/>
        <v>2243.8996566875062</v>
      </c>
      <c r="J153" s="40">
        <f t="shared" si="10"/>
        <v>8.0954221364633181</v>
      </c>
      <c r="K153" s="40">
        <f t="shared" si="11"/>
        <v>7.2200392927308457</v>
      </c>
    </row>
    <row r="154" spans="1:11" s="40" customFormat="1" ht="14.25" customHeight="1">
      <c r="A154" s="52">
        <v>5</v>
      </c>
      <c r="B154" s="38" t="s">
        <v>153</v>
      </c>
      <c r="C154" s="37">
        <v>91</v>
      </c>
      <c r="D154" s="38">
        <v>1139.0042105</v>
      </c>
      <c r="E154" s="37">
        <v>41</v>
      </c>
      <c r="F154" s="38">
        <v>792.73843621875005</v>
      </c>
      <c r="G154" s="37">
        <v>26</v>
      </c>
      <c r="H154" s="38">
        <v>31.483740909999998</v>
      </c>
      <c r="I154" s="39">
        <f t="shared" si="13"/>
        <v>1963.2263876287502</v>
      </c>
      <c r="J154" s="40">
        <f t="shared" si="10"/>
        <v>7.082824006827698</v>
      </c>
      <c r="K154" s="40">
        <f t="shared" si="11"/>
        <v>4.4695481335952847</v>
      </c>
    </row>
    <row r="155" spans="1:11" s="40" customFormat="1" ht="14.25" customHeight="1">
      <c r="A155" s="52">
        <v>6</v>
      </c>
      <c r="B155" s="38" t="s">
        <v>149</v>
      </c>
      <c r="C155" s="37">
        <v>365</v>
      </c>
      <c r="D155" s="38">
        <v>233.27274274000001</v>
      </c>
      <c r="E155" s="37">
        <v>206</v>
      </c>
      <c r="F155" s="38">
        <v>842.53101072882816</v>
      </c>
      <c r="G155" s="37">
        <v>387</v>
      </c>
      <c r="H155" s="38">
        <v>630.03199014000018</v>
      </c>
      <c r="I155" s="39">
        <f t="shared" si="13"/>
        <v>1705.8357436088286</v>
      </c>
      <c r="J155" s="40">
        <f t="shared" si="10"/>
        <v>6.154223696601079</v>
      </c>
      <c r="K155" s="40">
        <f t="shared" si="11"/>
        <v>17.927308447937133</v>
      </c>
    </row>
    <row r="156" spans="1:11" s="40" customFormat="1" ht="14.25" customHeight="1">
      <c r="A156" s="52">
        <v>7</v>
      </c>
      <c r="B156" s="38" t="s">
        <v>169</v>
      </c>
      <c r="C156" s="37">
        <v>5</v>
      </c>
      <c r="D156" s="38">
        <v>323</v>
      </c>
      <c r="E156" s="37">
        <v>11</v>
      </c>
      <c r="F156" s="38">
        <v>1212.1587360000001</v>
      </c>
      <c r="G156" s="37">
        <v>7</v>
      </c>
      <c r="H156" s="38">
        <v>10.465306</v>
      </c>
      <c r="I156" s="39">
        <f t="shared" si="13"/>
        <v>1545.6240420000001</v>
      </c>
      <c r="J156" s="40">
        <f t="shared" si="10"/>
        <v>5.576220419199986</v>
      </c>
      <c r="K156" s="40">
        <f t="shared" si="11"/>
        <v>0.24557956777996071</v>
      </c>
    </row>
    <row r="157" spans="1:11" s="40" customFormat="1" ht="14.25" customHeight="1">
      <c r="A157" s="52">
        <v>8</v>
      </c>
      <c r="B157" s="38" t="s">
        <v>152</v>
      </c>
      <c r="C157" s="37">
        <v>51</v>
      </c>
      <c r="D157" s="38">
        <v>485.188061</v>
      </c>
      <c r="E157" s="37">
        <v>90</v>
      </c>
      <c r="F157" s="38">
        <v>593.53859133374999</v>
      </c>
      <c r="G157" s="37">
        <v>66</v>
      </c>
      <c r="H157" s="38">
        <v>173.36632086999998</v>
      </c>
      <c r="I157" s="39">
        <f t="shared" si="13"/>
        <v>1252.09297320375</v>
      </c>
      <c r="J157" s="40">
        <f t="shared" si="10"/>
        <v>4.5172346018124188</v>
      </c>
      <c r="K157" s="40">
        <f t="shared" si="11"/>
        <v>2.504911591355599</v>
      </c>
    </row>
    <row r="158" spans="1:11" s="40" customFormat="1" ht="14.25" customHeight="1">
      <c r="A158" s="52">
        <v>9</v>
      </c>
      <c r="B158" s="38" t="s">
        <v>159</v>
      </c>
      <c r="C158" s="37">
        <v>36</v>
      </c>
      <c r="D158" s="38">
        <v>438.96041700000001</v>
      </c>
      <c r="E158" s="37">
        <v>45</v>
      </c>
      <c r="F158" s="38">
        <v>678.16328099999998</v>
      </c>
      <c r="G158" s="37">
        <v>30</v>
      </c>
      <c r="H158" s="38">
        <v>97.50466775999999</v>
      </c>
      <c r="I158" s="39">
        <f t="shared" si="13"/>
        <v>1214.62836576</v>
      </c>
      <c r="J158" s="40">
        <f t="shared" si="10"/>
        <v>4.382071778675412</v>
      </c>
      <c r="K158" s="40">
        <f t="shared" si="11"/>
        <v>1.768172888015717</v>
      </c>
    </row>
    <row r="159" spans="1:11" s="40" customFormat="1" ht="14.25" customHeight="1">
      <c r="A159" s="52">
        <v>10</v>
      </c>
      <c r="B159" s="38" t="s">
        <v>151</v>
      </c>
      <c r="C159" s="37">
        <v>17</v>
      </c>
      <c r="D159" s="38">
        <v>282.13172500000002</v>
      </c>
      <c r="E159" s="37">
        <v>7</v>
      </c>
      <c r="F159" s="38">
        <v>50.223269837890626</v>
      </c>
      <c r="G159" s="37">
        <v>22</v>
      </c>
      <c r="H159" s="38">
        <v>621.87116701000002</v>
      </c>
      <c r="I159" s="39">
        <f t="shared" si="13"/>
        <v>954.22616184789069</v>
      </c>
      <c r="J159" s="40">
        <f t="shared" si="10"/>
        <v>3.4426065224411397</v>
      </c>
      <c r="K159" s="40">
        <f t="shared" si="11"/>
        <v>0.83497053045186642</v>
      </c>
    </row>
    <row r="160" spans="1:11" s="40" customFormat="1" ht="14.25" customHeight="1">
      <c r="A160" s="52">
        <v>11</v>
      </c>
      <c r="B160" s="53" t="s">
        <v>179</v>
      </c>
      <c r="C160" s="37">
        <v>19</v>
      </c>
      <c r="D160" s="38">
        <v>490.50514099999998</v>
      </c>
      <c r="E160" s="37">
        <v>2</v>
      </c>
      <c r="F160" s="38">
        <v>400</v>
      </c>
      <c r="G160" s="37">
        <v>2</v>
      </c>
      <c r="H160" s="38">
        <v>0.16963855999999999</v>
      </c>
      <c r="I160" s="39">
        <f t="shared" si="13"/>
        <v>890.67477955999993</v>
      </c>
      <c r="J160" s="40">
        <f t="shared" si="10"/>
        <v>3.2133292169952656</v>
      </c>
      <c r="K160" s="40">
        <f t="shared" si="11"/>
        <v>0.93320235756385073</v>
      </c>
    </row>
    <row r="161" spans="1:11" s="40" customFormat="1" ht="14.25" customHeight="1">
      <c r="A161" s="52">
        <v>12</v>
      </c>
      <c r="B161" s="38" t="s">
        <v>157</v>
      </c>
      <c r="C161" s="37">
        <v>61</v>
      </c>
      <c r="D161" s="38">
        <v>468.88969850000001</v>
      </c>
      <c r="E161" s="37">
        <v>83</v>
      </c>
      <c r="F161" s="38">
        <v>315.14766142578122</v>
      </c>
      <c r="G161" s="37">
        <v>58</v>
      </c>
      <c r="H161" s="38">
        <v>62.341596810000013</v>
      </c>
      <c r="I161" s="39">
        <f t="shared" si="13"/>
        <v>846.37895673578123</v>
      </c>
      <c r="J161" s="40">
        <f t="shared" si="10"/>
        <v>3.0535210974230202</v>
      </c>
      <c r="K161" s="40">
        <f t="shared" si="11"/>
        <v>2.9960707269155207</v>
      </c>
    </row>
    <row r="162" spans="1:11" s="40" customFormat="1" ht="14.25" customHeight="1">
      <c r="A162" s="52">
        <v>13</v>
      </c>
      <c r="B162" s="38" t="s">
        <v>155</v>
      </c>
      <c r="C162" s="37">
        <v>21</v>
      </c>
      <c r="D162" s="38">
        <v>316.76547399999998</v>
      </c>
      <c r="E162" s="37">
        <v>58</v>
      </c>
      <c r="F162" s="38">
        <v>387.34681565624999</v>
      </c>
      <c r="G162" s="37">
        <v>19</v>
      </c>
      <c r="H162" s="38">
        <v>41.98736971000001</v>
      </c>
      <c r="I162" s="39">
        <f t="shared" si="13"/>
        <v>746.09965936624997</v>
      </c>
      <c r="J162" s="40">
        <f t="shared" si="10"/>
        <v>2.6917387684606404</v>
      </c>
      <c r="K162" s="40">
        <f t="shared" si="11"/>
        <v>1.031434184675835</v>
      </c>
    </row>
    <row r="163" spans="1:11" s="40" customFormat="1" ht="14.25" customHeight="1">
      <c r="A163" s="52">
        <v>14</v>
      </c>
      <c r="B163" s="38" t="s">
        <v>167</v>
      </c>
      <c r="C163" s="37">
        <v>8</v>
      </c>
      <c r="D163" s="38">
        <v>406.87009699999999</v>
      </c>
      <c r="E163" s="37">
        <v>20</v>
      </c>
      <c r="F163" s="38">
        <v>288.58700700000003</v>
      </c>
      <c r="G163" s="37">
        <v>3</v>
      </c>
      <c r="H163" s="38">
        <v>5.2129759500000006</v>
      </c>
      <c r="I163" s="39">
        <f t="shared" si="13"/>
        <v>700.67007995000006</v>
      </c>
      <c r="J163" s="40">
        <f t="shared" si="10"/>
        <v>2.5278403420045126</v>
      </c>
      <c r="K163" s="40">
        <f t="shared" si="11"/>
        <v>0.39292730844793711</v>
      </c>
    </row>
    <row r="164" spans="1:11" s="40" customFormat="1" ht="14.25" customHeight="1">
      <c r="A164" s="52">
        <v>15</v>
      </c>
      <c r="B164" s="38" t="s">
        <v>148</v>
      </c>
      <c r="C164" s="37">
        <v>18</v>
      </c>
      <c r="D164" s="38">
        <v>537.80097499999999</v>
      </c>
      <c r="E164" s="37">
        <v>19</v>
      </c>
      <c r="F164" s="38">
        <v>155.03333268750001</v>
      </c>
      <c r="G164" s="37">
        <v>7</v>
      </c>
      <c r="H164" s="38">
        <v>5.4872517599999995</v>
      </c>
      <c r="I164" s="39">
        <f t="shared" si="13"/>
        <v>698.32155944750002</v>
      </c>
      <c r="J164" s="40">
        <f t="shared" si="10"/>
        <v>2.5193674743309447</v>
      </c>
      <c r="K164" s="40">
        <f t="shared" si="11"/>
        <v>0.88408644400785852</v>
      </c>
    </row>
    <row r="165" spans="1:11" s="40" customFormat="1" ht="14.25" customHeight="1">
      <c r="A165" s="52">
        <v>16</v>
      </c>
      <c r="B165" s="38" t="s">
        <v>156</v>
      </c>
      <c r="C165" s="37">
        <v>19</v>
      </c>
      <c r="D165" s="38">
        <v>176.86115599999999</v>
      </c>
      <c r="E165" s="37">
        <v>38</v>
      </c>
      <c r="F165" s="38">
        <v>350.59159262499998</v>
      </c>
      <c r="G165" s="37">
        <v>3</v>
      </c>
      <c r="H165" s="38">
        <v>0.75803962999999985</v>
      </c>
      <c r="I165" s="39">
        <f t="shared" si="13"/>
        <v>528.2107882549999</v>
      </c>
      <c r="J165" s="40">
        <f t="shared" si="10"/>
        <v>1.9056508588582439</v>
      </c>
      <c r="K165" s="40">
        <f t="shared" si="11"/>
        <v>0.93320235756385073</v>
      </c>
    </row>
    <row r="166" spans="1:11" s="40" customFormat="1" ht="14.25" customHeight="1">
      <c r="A166" s="52">
        <v>17</v>
      </c>
      <c r="B166" s="38" t="s">
        <v>161</v>
      </c>
      <c r="C166" s="37">
        <v>17</v>
      </c>
      <c r="D166" s="38">
        <v>59.436506999999999</v>
      </c>
      <c r="E166" s="37">
        <v>33</v>
      </c>
      <c r="F166" s="38">
        <v>306.00791696875001</v>
      </c>
      <c r="G166" s="37">
        <v>21</v>
      </c>
      <c r="H166" s="38">
        <v>5.1632977999999996</v>
      </c>
      <c r="I166" s="39">
        <f t="shared" si="13"/>
        <v>370.60772176875003</v>
      </c>
      <c r="J166" s="40">
        <f t="shared" si="10"/>
        <v>1.3370588768572551</v>
      </c>
      <c r="K166" s="40">
        <f t="shared" si="11"/>
        <v>0.83497053045186642</v>
      </c>
    </row>
    <row r="167" spans="1:11" s="40" customFormat="1" ht="14.25" customHeight="1">
      <c r="A167" s="52">
        <v>18</v>
      </c>
      <c r="B167" s="38" t="s">
        <v>165</v>
      </c>
      <c r="C167" s="37">
        <v>8</v>
      </c>
      <c r="D167" s="38">
        <v>219.819749</v>
      </c>
      <c r="E167" s="37">
        <v>5</v>
      </c>
      <c r="F167" s="38">
        <v>86.292689999999993</v>
      </c>
      <c r="G167" s="37">
        <v>2</v>
      </c>
      <c r="H167" s="38">
        <v>1.7528489199999999</v>
      </c>
      <c r="I167" s="39">
        <f t="shared" si="13"/>
        <v>307.86528792000001</v>
      </c>
      <c r="J167" s="40">
        <f t="shared" si="10"/>
        <v>1.1107000526732145</v>
      </c>
      <c r="K167" s="40">
        <f t="shared" si="11"/>
        <v>0.39292730844793711</v>
      </c>
    </row>
    <row r="168" spans="1:11" s="40" customFormat="1" ht="14.25" customHeight="1">
      <c r="A168" s="52">
        <v>19</v>
      </c>
      <c r="B168" s="38" t="s">
        <v>190</v>
      </c>
      <c r="C168" s="37">
        <v>1</v>
      </c>
      <c r="D168" s="38">
        <v>275</v>
      </c>
      <c r="E168" s="37">
        <v>0</v>
      </c>
      <c r="F168" s="38">
        <v>0</v>
      </c>
      <c r="G168" s="37">
        <v>2</v>
      </c>
      <c r="H168" s="38">
        <v>1.1280362500000001</v>
      </c>
      <c r="I168" s="39">
        <f t="shared" si="13"/>
        <v>276.12803624999998</v>
      </c>
      <c r="J168" s="40">
        <f t="shared" si="10"/>
        <v>0.99620007984505965</v>
      </c>
      <c r="K168" s="40">
        <f t="shared" si="11"/>
        <v>4.9115913555992138E-2</v>
      </c>
    </row>
    <row r="169" spans="1:11" s="40" customFormat="1" ht="14.25" customHeight="1">
      <c r="A169" s="52">
        <v>20</v>
      </c>
      <c r="B169" s="38" t="s">
        <v>168</v>
      </c>
      <c r="C169" s="37">
        <v>28</v>
      </c>
      <c r="D169" s="38">
        <v>225.47303500000001</v>
      </c>
      <c r="E169" s="37">
        <v>3</v>
      </c>
      <c r="F169" s="38">
        <v>18.444907000000001</v>
      </c>
      <c r="G169" s="37">
        <v>4</v>
      </c>
      <c r="H169" s="38">
        <v>0.60570908000000001</v>
      </c>
      <c r="I169" s="39">
        <f t="shared" si="13"/>
        <v>244.52365108000001</v>
      </c>
      <c r="J169" s="40">
        <f t="shared" si="10"/>
        <v>0.88217945572667844</v>
      </c>
      <c r="K169" s="40">
        <f t="shared" si="11"/>
        <v>1.37524557956778</v>
      </c>
    </row>
    <row r="170" spans="1:11" s="40" customFormat="1" ht="14.25" customHeight="1">
      <c r="A170" s="52">
        <v>21</v>
      </c>
      <c r="B170" s="38" t="s">
        <v>162</v>
      </c>
      <c r="C170" s="37">
        <v>33</v>
      </c>
      <c r="D170" s="38">
        <v>121.02974389999999</v>
      </c>
      <c r="E170" s="37">
        <v>21</v>
      </c>
      <c r="F170" s="38">
        <v>93.194827949996949</v>
      </c>
      <c r="G170" s="37">
        <v>4</v>
      </c>
      <c r="H170" s="38">
        <v>11.668916629999998</v>
      </c>
      <c r="I170" s="39">
        <f t="shared" si="13"/>
        <v>225.89348847999696</v>
      </c>
      <c r="J170" s="40">
        <f t="shared" si="10"/>
        <v>0.81496654347880271</v>
      </c>
      <c r="K170" s="40">
        <f t="shared" si="11"/>
        <v>1.6208251473477406</v>
      </c>
    </row>
    <row r="171" spans="1:11" s="40" customFormat="1" ht="14.25" customHeight="1">
      <c r="A171" s="52">
        <v>22</v>
      </c>
      <c r="B171" s="38" t="s">
        <v>172</v>
      </c>
      <c r="C171" s="37">
        <v>9</v>
      </c>
      <c r="D171" s="38">
        <v>40.677</v>
      </c>
      <c r="E171" s="37">
        <v>4</v>
      </c>
      <c r="F171" s="38">
        <v>181.04540900000001</v>
      </c>
      <c r="G171" s="37">
        <v>1</v>
      </c>
      <c r="H171" s="38">
        <v>3.8094000000000003E-2</v>
      </c>
      <c r="I171" s="39">
        <f t="shared" si="13"/>
        <v>221.760503</v>
      </c>
      <c r="J171" s="40">
        <f t="shared" si="10"/>
        <v>0.80005577773010572</v>
      </c>
      <c r="K171" s="40">
        <f t="shared" si="11"/>
        <v>0.44204322200392926</v>
      </c>
    </row>
    <row r="172" spans="1:11" s="40" customFormat="1" ht="14.25" customHeight="1">
      <c r="A172" s="52">
        <v>23</v>
      </c>
      <c r="B172" s="38" t="s">
        <v>180</v>
      </c>
      <c r="C172" s="37">
        <v>6</v>
      </c>
      <c r="D172" s="38">
        <v>197.31041099999999</v>
      </c>
      <c r="E172" s="37">
        <v>2</v>
      </c>
      <c r="F172" s="38">
        <v>2.1363E-2</v>
      </c>
      <c r="G172" s="37">
        <v>2</v>
      </c>
      <c r="H172" s="38">
        <v>0.165321</v>
      </c>
      <c r="I172" s="39">
        <f t="shared" si="13"/>
        <v>197.497095</v>
      </c>
      <c r="J172" s="40">
        <f t="shared" si="10"/>
        <v>0.71251954158699571</v>
      </c>
      <c r="K172" s="40">
        <f t="shared" si="11"/>
        <v>0.29469548133595286</v>
      </c>
    </row>
    <row r="173" spans="1:11" s="40" customFormat="1" ht="14.25" customHeight="1">
      <c r="A173" s="52">
        <v>24</v>
      </c>
      <c r="B173" s="38" t="s">
        <v>196</v>
      </c>
      <c r="C173" s="37">
        <v>6</v>
      </c>
      <c r="D173" s="38">
        <v>174.23413106000001</v>
      </c>
      <c r="E173" s="37">
        <v>2</v>
      </c>
      <c r="F173" s="38">
        <v>2.3423050000000001</v>
      </c>
      <c r="G173" s="37">
        <v>9</v>
      </c>
      <c r="H173" s="38">
        <v>9.3943826500000007</v>
      </c>
      <c r="I173" s="39">
        <f t="shared" si="13"/>
        <v>185.97081871000003</v>
      </c>
      <c r="J173" s="40">
        <f t="shared" si="10"/>
        <v>0.67093565348800455</v>
      </c>
      <c r="K173" s="40">
        <f t="shared" si="11"/>
        <v>0.29469548133595286</v>
      </c>
    </row>
    <row r="174" spans="1:11" s="40" customFormat="1" ht="14.25" customHeight="1">
      <c r="A174" s="52">
        <v>25</v>
      </c>
      <c r="B174" s="38" t="s">
        <v>171</v>
      </c>
      <c r="C174" s="37">
        <v>4</v>
      </c>
      <c r="D174" s="38">
        <v>102.23526699999999</v>
      </c>
      <c r="E174" s="37">
        <v>12</v>
      </c>
      <c r="F174" s="38">
        <v>53.58914805859375</v>
      </c>
      <c r="G174" s="37">
        <v>1</v>
      </c>
      <c r="H174" s="38">
        <v>0.12923793</v>
      </c>
      <c r="I174" s="39">
        <f t="shared" si="13"/>
        <v>155.95365298859372</v>
      </c>
      <c r="J174" s="40">
        <f t="shared" si="10"/>
        <v>0.56264131548998331</v>
      </c>
      <c r="K174" s="40">
        <f t="shared" si="11"/>
        <v>0.19646365422396855</v>
      </c>
    </row>
    <row r="175" spans="1:11" s="40" customFormat="1" ht="14.25" customHeight="1">
      <c r="A175" s="52">
        <v>26</v>
      </c>
      <c r="B175" s="38" t="s">
        <v>160</v>
      </c>
      <c r="C175" s="37">
        <v>47</v>
      </c>
      <c r="D175" s="38">
        <v>69.87921953</v>
      </c>
      <c r="E175" s="37">
        <v>35</v>
      </c>
      <c r="F175" s="38">
        <v>5.7854757890624997</v>
      </c>
      <c r="G175" s="37">
        <v>49</v>
      </c>
      <c r="H175" s="38">
        <v>58.329016939999995</v>
      </c>
      <c r="I175" s="39">
        <f t="shared" si="13"/>
        <v>133.99371225906251</v>
      </c>
      <c r="J175" s="40">
        <f t="shared" si="10"/>
        <v>0.48341540636011393</v>
      </c>
      <c r="K175" s="40">
        <f t="shared" si="11"/>
        <v>2.3084479371316307</v>
      </c>
    </row>
    <row r="176" spans="1:11" s="40" customFormat="1" ht="14.25" customHeight="1">
      <c r="A176" s="52">
        <v>27</v>
      </c>
      <c r="B176" s="38" t="s">
        <v>191</v>
      </c>
      <c r="C176" s="37">
        <v>2</v>
      </c>
      <c r="D176" s="38">
        <v>110.032701</v>
      </c>
      <c r="E176" s="37">
        <v>1</v>
      </c>
      <c r="F176" s="38">
        <v>1.8</v>
      </c>
      <c r="G176" s="37">
        <v>1</v>
      </c>
      <c r="H176" s="38">
        <v>4.5428163000000001</v>
      </c>
      <c r="I176" s="39">
        <f t="shared" si="13"/>
        <v>116.3755173</v>
      </c>
      <c r="J176" s="40">
        <f t="shared" si="10"/>
        <v>0.41985341727960851</v>
      </c>
      <c r="K176" s="40">
        <f t="shared" si="11"/>
        <v>9.8231827111984277E-2</v>
      </c>
    </row>
    <row r="177" spans="1:11" s="40" customFormat="1" ht="14.25" customHeight="1">
      <c r="A177" s="52">
        <v>28</v>
      </c>
      <c r="B177" s="38" t="s">
        <v>158</v>
      </c>
      <c r="C177" s="37">
        <v>7</v>
      </c>
      <c r="D177" s="38">
        <v>69.328000000000003</v>
      </c>
      <c r="E177" s="37">
        <v>5</v>
      </c>
      <c r="F177" s="38">
        <v>27.400683999999998</v>
      </c>
      <c r="G177" s="37">
        <v>4</v>
      </c>
      <c r="H177" s="38">
        <v>0.77907537999999998</v>
      </c>
      <c r="I177" s="39">
        <f t="shared" si="13"/>
        <v>97.507759379999996</v>
      </c>
      <c r="J177" s="40">
        <f t="shared" si="10"/>
        <v>0.35178332124132089</v>
      </c>
      <c r="K177" s="40">
        <f t="shared" si="11"/>
        <v>0.34381139489194501</v>
      </c>
    </row>
    <row r="178" spans="1:11" s="40" customFormat="1" ht="14.25" customHeight="1">
      <c r="A178" s="52">
        <v>29</v>
      </c>
      <c r="B178" s="38" t="s">
        <v>174</v>
      </c>
      <c r="C178" s="37">
        <v>1</v>
      </c>
      <c r="D178" s="38">
        <v>6</v>
      </c>
      <c r="E178" s="37">
        <v>0</v>
      </c>
      <c r="F178" s="38">
        <v>0</v>
      </c>
      <c r="G178" s="37">
        <v>12</v>
      </c>
      <c r="H178" s="38">
        <v>81.564930669999995</v>
      </c>
      <c r="I178" s="39">
        <f t="shared" si="13"/>
        <v>87.564930669999995</v>
      </c>
      <c r="J178" s="40">
        <f t="shared" si="10"/>
        <v>0.31591211131528518</v>
      </c>
      <c r="K178" s="40">
        <f t="shared" si="11"/>
        <v>4.9115913555992138E-2</v>
      </c>
    </row>
    <row r="179" spans="1:11" s="40" customFormat="1" ht="14.25" customHeight="1">
      <c r="A179" s="52">
        <v>30</v>
      </c>
      <c r="B179" s="38" t="s">
        <v>164</v>
      </c>
      <c r="C179" s="37">
        <v>4</v>
      </c>
      <c r="D179" s="38">
        <v>73.423299999999998</v>
      </c>
      <c r="E179" s="37">
        <v>2</v>
      </c>
      <c r="F179" s="38">
        <v>13.5</v>
      </c>
      <c r="G179" s="37">
        <v>1</v>
      </c>
      <c r="H179" s="38">
        <v>3.5427000000000001E-4</v>
      </c>
      <c r="I179" s="39">
        <f t="shared" si="13"/>
        <v>86.92365427</v>
      </c>
      <c r="J179" s="40">
        <f t="shared" si="10"/>
        <v>0.31359854834080925</v>
      </c>
      <c r="K179" s="40">
        <f t="shared" si="11"/>
        <v>0.19646365422396855</v>
      </c>
    </row>
    <row r="180" spans="1:11" s="40" customFormat="1" ht="14.25" customHeight="1">
      <c r="A180" s="52">
        <v>31</v>
      </c>
      <c r="B180" s="38" t="s">
        <v>166</v>
      </c>
      <c r="C180" s="37">
        <v>5</v>
      </c>
      <c r="D180" s="38">
        <v>68.242999999999995</v>
      </c>
      <c r="E180" s="37">
        <v>3</v>
      </c>
      <c r="F180" s="38">
        <v>1.7</v>
      </c>
      <c r="G180" s="37">
        <v>19</v>
      </c>
      <c r="H180" s="38">
        <v>9.302652430000002</v>
      </c>
      <c r="I180" s="39">
        <f t="shared" si="13"/>
        <v>79.245652430000007</v>
      </c>
      <c r="J180" s="40">
        <f t="shared" si="10"/>
        <v>0.28589826064118057</v>
      </c>
      <c r="K180" s="40">
        <f t="shared" si="11"/>
        <v>0.24557956777996071</v>
      </c>
    </row>
    <row r="181" spans="1:11" s="40" customFormat="1" ht="14.25" customHeight="1">
      <c r="A181" s="52">
        <v>32</v>
      </c>
      <c r="B181" s="38" t="s">
        <v>175</v>
      </c>
      <c r="C181" s="37">
        <v>5</v>
      </c>
      <c r="D181" s="38">
        <v>16.513836000000001</v>
      </c>
      <c r="E181" s="37">
        <v>1</v>
      </c>
      <c r="F181" s="38">
        <v>2.02</v>
      </c>
      <c r="G181" s="37">
        <v>5</v>
      </c>
      <c r="H181" s="38">
        <v>48.836924200000006</v>
      </c>
      <c r="I181" s="39">
        <f t="shared" si="13"/>
        <v>67.370760200000007</v>
      </c>
      <c r="J181" s="40">
        <f t="shared" si="10"/>
        <v>0.24305665444887387</v>
      </c>
      <c r="K181" s="40">
        <f t="shared" si="11"/>
        <v>0.24557956777996071</v>
      </c>
    </row>
    <row r="182" spans="1:11" s="40" customFormat="1" ht="14.25" customHeight="1">
      <c r="A182" s="52">
        <v>33</v>
      </c>
      <c r="B182" s="38" t="s">
        <v>163</v>
      </c>
      <c r="C182" s="37">
        <v>7</v>
      </c>
      <c r="D182" s="38">
        <v>43.023629999999997</v>
      </c>
      <c r="E182" s="37">
        <v>4</v>
      </c>
      <c r="F182" s="38">
        <v>2.949579</v>
      </c>
      <c r="G182" s="37">
        <v>6</v>
      </c>
      <c r="H182" s="38">
        <v>11.624876270000001</v>
      </c>
      <c r="I182" s="39">
        <f t="shared" ref="I182:I203" si="14">D182+F182+H182</f>
        <v>57.598085269999999</v>
      </c>
      <c r="J182" s="40">
        <f t="shared" si="10"/>
        <v>0.20779931630320481</v>
      </c>
      <c r="K182" s="40">
        <f t="shared" si="11"/>
        <v>0.34381139489194501</v>
      </c>
    </row>
    <row r="183" spans="1:11" s="40" customFormat="1" ht="14.25" customHeight="1">
      <c r="A183" s="52">
        <v>34</v>
      </c>
      <c r="B183" s="38" t="s">
        <v>178</v>
      </c>
      <c r="C183" s="37">
        <v>2</v>
      </c>
      <c r="D183" s="38">
        <v>4.3183340000000001</v>
      </c>
      <c r="E183" s="37">
        <v>2</v>
      </c>
      <c r="F183" s="38">
        <v>15.153307</v>
      </c>
      <c r="G183" s="37">
        <v>6</v>
      </c>
      <c r="H183" s="38">
        <v>14.738242250000001</v>
      </c>
      <c r="I183" s="39">
        <f t="shared" si="14"/>
        <v>34.209883249999997</v>
      </c>
      <c r="J183" s="40">
        <f t="shared" si="10"/>
        <v>0.123420601862699</v>
      </c>
      <c r="K183" s="40">
        <f t="shared" si="11"/>
        <v>9.8231827111984277E-2</v>
      </c>
    </row>
    <row r="184" spans="1:11" s="40" customFormat="1" ht="14.25" customHeight="1">
      <c r="A184" s="52">
        <v>35</v>
      </c>
      <c r="B184" s="38" t="s">
        <v>173</v>
      </c>
      <c r="C184" s="37">
        <v>2</v>
      </c>
      <c r="D184" s="38">
        <v>16.063357</v>
      </c>
      <c r="E184" s="37">
        <v>1</v>
      </c>
      <c r="F184" s="38">
        <v>0.21495</v>
      </c>
      <c r="G184" s="37">
        <v>5</v>
      </c>
      <c r="H184" s="38">
        <v>8.5102270200000003</v>
      </c>
      <c r="I184" s="39">
        <f t="shared" si="14"/>
        <v>24.78853402</v>
      </c>
      <c r="J184" s="40">
        <f t="shared" si="10"/>
        <v>8.9430757938713218E-2</v>
      </c>
      <c r="K184" s="40">
        <f t="shared" si="11"/>
        <v>9.8231827111984277E-2</v>
      </c>
    </row>
    <row r="185" spans="1:11" s="40" customFormat="1" ht="14.25" customHeight="1">
      <c r="A185" s="52">
        <v>36</v>
      </c>
      <c r="B185" s="38" t="s">
        <v>188</v>
      </c>
      <c r="C185" s="37">
        <v>2</v>
      </c>
      <c r="D185" s="38">
        <v>23</v>
      </c>
      <c r="E185" s="37">
        <v>1</v>
      </c>
      <c r="F185" s="38">
        <v>1.5</v>
      </c>
      <c r="G185" s="37">
        <v>2</v>
      </c>
      <c r="H185" s="38">
        <v>0.13692053000000001</v>
      </c>
      <c r="I185" s="39">
        <f t="shared" si="14"/>
        <v>24.636920530000001</v>
      </c>
      <c r="J185" s="40">
        <f t="shared" si="10"/>
        <v>8.8883774832996115E-2</v>
      </c>
      <c r="K185" s="40">
        <f t="shared" si="11"/>
        <v>9.8231827111984277E-2</v>
      </c>
    </row>
    <row r="186" spans="1:11" s="40" customFormat="1" ht="14.25" customHeight="1">
      <c r="A186" s="52">
        <v>37</v>
      </c>
      <c r="B186" s="38" t="s">
        <v>184</v>
      </c>
      <c r="C186" s="37">
        <v>2</v>
      </c>
      <c r="D186" s="38">
        <v>5.6521730000000003</v>
      </c>
      <c r="E186" s="37">
        <v>2</v>
      </c>
      <c r="F186" s="38">
        <v>3.9393349999999998</v>
      </c>
      <c r="G186" s="37">
        <v>2</v>
      </c>
      <c r="H186" s="38">
        <v>1.2426292700000001</v>
      </c>
      <c r="I186" s="39">
        <f t="shared" si="14"/>
        <v>10.834137270000001</v>
      </c>
      <c r="J186" s="40">
        <f t="shared" si="10"/>
        <v>3.9086825662478661E-2</v>
      </c>
      <c r="K186" s="40">
        <f t="shared" si="11"/>
        <v>9.8231827111984277E-2</v>
      </c>
    </row>
    <row r="187" spans="1:11" s="40" customFormat="1" ht="14.25" customHeight="1">
      <c r="A187" s="52">
        <v>38</v>
      </c>
      <c r="B187" s="53" t="s">
        <v>187</v>
      </c>
      <c r="C187" s="37">
        <v>3</v>
      </c>
      <c r="D187" s="38">
        <v>6.6118750000000004</v>
      </c>
      <c r="E187" s="37">
        <v>0</v>
      </c>
      <c r="F187" s="38">
        <v>0</v>
      </c>
      <c r="G187" s="37">
        <v>6</v>
      </c>
      <c r="H187" s="38">
        <v>3.0967129399999997</v>
      </c>
      <c r="I187" s="39">
        <f t="shared" si="14"/>
        <v>9.708587940000001</v>
      </c>
      <c r="J187" s="40">
        <f t="shared" si="10"/>
        <v>3.5026128503134871E-2</v>
      </c>
      <c r="K187" s="40">
        <f t="shared" si="11"/>
        <v>0.14734774066797643</v>
      </c>
    </row>
    <row r="188" spans="1:11" s="40" customFormat="1" ht="14.25" customHeight="1">
      <c r="A188" s="52">
        <v>39</v>
      </c>
      <c r="B188" s="53" t="s">
        <v>185</v>
      </c>
      <c r="C188" s="37">
        <v>1</v>
      </c>
      <c r="D188" s="38">
        <v>0.76524000000000003</v>
      </c>
      <c r="E188" s="37">
        <v>0</v>
      </c>
      <c r="F188" s="38">
        <v>0</v>
      </c>
      <c r="G188" s="37">
        <v>55</v>
      </c>
      <c r="H188" s="38">
        <v>7.9231420500000009</v>
      </c>
      <c r="I188" s="39">
        <f t="shared" si="14"/>
        <v>8.6883820500000013</v>
      </c>
      <c r="J188" s="40">
        <f t="shared" si="10"/>
        <v>3.1345483817869238E-2</v>
      </c>
      <c r="K188" s="40">
        <f t="shared" si="11"/>
        <v>4.9115913555992138E-2</v>
      </c>
    </row>
    <row r="189" spans="1:11" s="40" customFormat="1" ht="14.25" customHeight="1">
      <c r="A189" s="52">
        <v>40</v>
      </c>
      <c r="B189" s="38" t="s">
        <v>181</v>
      </c>
      <c r="C189" s="37">
        <v>1</v>
      </c>
      <c r="D189" s="38">
        <v>2</v>
      </c>
      <c r="E189" s="37">
        <v>0</v>
      </c>
      <c r="F189" s="38">
        <v>0</v>
      </c>
      <c r="G189" s="37">
        <v>11</v>
      </c>
      <c r="H189" s="38">
        <v>2.6680168899999996</v>
      </c>
      <c r="I189" s="39">
        <f t="shared" si="14"/>
        <v>4.6680168899999996</v>
      </c>
      <c r="J189" s="40">
        <f t="shared" si="10"/>
        <v>1.6841023684845354E-2</v>
      </c>
      <c r="K189" s="40">
        <f t="shared" si="11"/>
        <v>4.9115913555992138E-2</v>
      </c>
    </row>
    <row r="190" spans="1:11" s="40" customFormat="1" ht="14.25" customHeight="1">
      <c r="A190" s="52">
        <v>41</v>
      </c>
      <c r="B190" s="38" t="s">
        <v>170</v>
      </c>
      <c r="C190" s="37">
        <v>1</v>
      </c>
      <c r="D190" s="38">
        <v>3</v>
      </c>
      <c r="E190" s="37">
        <v>1</v>
      </c>
      <c r="F190" s="38">
        <v>3.0078000000000001E-2</v>
      </c>
      <c r="G190" s="37">
        <v>0</v>
      </c>
      <c r="H190" s="38">
        <v>0</v>
      </c>
      <c r="I190" s="39">
        <f t="shared" si="14"/>
        <v>3.030078</v>
      </c>
      <c r="J190" s="40">
        <f t="shared" si="10"/>
        <v>1.0931754654582848E-2</v>
      </c>
      <c r="K190" s="40">
        <f t="shared" si="11"/>
        <v>4.9115913555992138E-2</v>
      </c>
    </row>
    <row r="191" spans="1:11" s="40" customFormat="1" ht="14.25" customHeight="1">
      <c r="A191" s="52">
        <v>42</v>
      </c>
      <c r="B191" s="38" t="s">
        <v>192</v>
      </c>
      <c r="C191" s="37">
        <v>1</v>
      </c>
      <c r="D191" s="38">
        <v>1.082803</v>
      </c>
      <c r="E191" s="37">
        <v>1</v>
      </c>
      <c r="F191" s="38">
        <v>-0.44500000000000001</v>
      </c>
      <c r="G191" s="37">
        <v>3</v>
      </c>
      <c r="H191" s="38">
        <v>2.2255980000000002</v>
      </c>
      <c r="I191" s="39">
        <f t="shared" si="14"/>
        <v>2.8634010000000001</v>
      </c>
      <c r="J191" s="40">
        <f t="shared" si="10"/>
        <v>1.0330426216647618E-2</v>
      </c>
      <c r="K191" s="40">
        <f t="shared" si="11"/>
        <v>4.9115913555992138E-2</v>
      </c>
    </row>
    <row r="192" spans="1:11" s="40" customFormat="1" ht="14.25" customHeight="1">
      <c r="A192" s="52">
        <v>43</v>
      </c>
      <c r="B192" s="38" t="s">
        <v>194</v>
      </c>
      <c r="C192" s="37">
        <v>0</v>
      </c>
      <c r="D192" s="38">
        <v>0</v>
      </c>
      <c r="E192" s="37">
        <v>0</v>
      </c>
      <c r="F192" s="38">
        <v>0</v>
      </c>
      <c r="G192" s="37">
        <v>2</v>
      </c>
      <c r="H192" s="38">
        <v>1.82677172</v>
      </c>
      <c r="I192" s="39">
        <f t="shared" si="14"/>
        <v>1.82677172</v>
      </c>
      <c r="J192" s="40">
        <f t="shared" si="10"/>
        <v>6.5905300962451506E-3</v>
      </c>
      <c r="K192" s="40">
        <f t="shared" si="11"/>
        <v>0</v>
      </c>
    </row>
    <row r="193" spans="1:11" s="40" customFormat="1" ht="14.25" customHeight="1">
      <c r="A193" s="52">
        <v>44</v>
      </c>
      <c r="B193" s="38" t="s">
        <v>198</v>
      </c>
      <c r="C193" s="37"/>
      <c r="D193" s="38"/>
      <c r="E193" s="37">
        <v>0</v>
      </c>
      <c r="F193" s="38">
        <v>0</v>
      </c>
      <c r="G193" s="37">
        <v>1</v>
      </c>
      <c r="H193" s="38">
        <v>1.7231723600000002</v>
      </c>
      <c r="I193" s="39">
        <f t="shared" si="14"/>
        <v>1.7231723600000002</v>
      </c>
      <c r="J193" s="40">
        <f t="shared" si="10"/>
        <v>6.2167698214628505E-3</v>
      </c>
      <c r="K193" s="40">
        <f t="shared" si="11"/>
        <v>0</v>
      </c>
    </row>
    <row r="194" spans="1:11" s="40" customFormat="1" ht="14.25" customHeight="1">
      <c r="A194" s="52">
        <v>45</v>
      </c>
      <c r="B194" s="38" t="s">
        <v>177</v>
      </c>
      <c r="C194" s="37">
        <v>0</v>
      </c>
      <c r="D194" s="38">
        <v>0</v>
      </c>
      <c r="E194" s="37">
        <v>0</v>
      </c>
      <c r="F194" s="38">
        <v>0</v>
      </c>
      <c r="G194" s="37">
        <v>3</v>
      </c>
      <c r="H194" s="38">
        <v>1.44189385</v>
      </c>
      <c r="I194" s="39">
        <f t="shared" si="14"/>
        <v>1.44189385</v>
      </c>
      <c r="J194" s="40">
        <f t="shared" si="10"/>
        <v>5.2019881356690761E-3</v>
      </c>
      <c r="K194" s="40">
        <f t="shared" si="11"/>
        <v>0</v>
      </c>
    </row>
    <row r="195" spans="1:11" s="40" customFormat="1" ht="14.25" customHeight="1">
      <c r="A195" s="52">
        <v>46</v>
      </c>
      <c r="B195" s="38" t="s">
        <v>193</v>
      </c>
      <c r="C195" s="37">
        <v>0</v>
      </c>
      <c r="D195" s="38">
        <v>0</v>
      </c>
      <c r="E195" s="37">
        <v>0</v>
      </c>
      <c r="F195" s="38">
        <v>0</v>
      </c>
      <c r="G195" s="37">
        <v>4</v>
      </c>
      <c r="H195" s="38">
        <v>0.86432255000000002</v>
      </c>
      <c r="I195" s="39">
        <f t="shared" si="14"/>
        <v>0.86432255000000002</v>
      </c>
      <c r="J195" s="40">
        <f t="shared" si="10"/>
        <v>3.1182570412456099E-3</v>
      </c>
      <c r="K195" s="40">
        <f t="shared" si="11"/>
        <v>0</v>
      </c>
    </row>
    <row r="196" spans="1:11" s="40" customFormat="1" ht="14.25" customHeight="1">
      <c r="A196" s="52">
        <v>47</v>
      </c>
      <c r="B196" s="38" t="s">
        <v>263</v>
      </c>
      <c r="C196" s="37">
        <v>0</v>
      </c>
      <c r="D196" s="38">
        <v>0</v>
      </c>
      <c r="E196" s="37">
        <v>1</v>
      </c>
      <c r="F196" s="38">
        <v>0.49057299999999998</v>
      </c>
      <c r="G196" s="37">
        <v>1</v>
      </c>
      <c r="H196" s="38">
        <v>0.12658227999999999</v>
      </c>
      <c r="I196" s="39">
        <f t="shared" si="14"/>
        <v>0.61715527999999997</v>
      </c>
      <c r="J196" s="40">
        <f t="shared" si="10"/>
        <v>2.2265400774304756E-3</v>
      </c>
      <c r="K196" s="40">
        <f t="shared" si="11"/>
        <v>0</v>
      </c>
    </row>
    <row r="197" spans="1:11" s="40" customFormat="1" ht="14.25" customHeight="1">
      <c r="A197" s="52">
        <v>48</v>
      </c>
      <c r="B197" s="38" t="s">
        <v>195</v>
      </c>
      <c r="C197" s="37">
        <v>0</v>
      </c>
      <c r="D197" s="38">
        <v>0</v>
      </c>
      <c r="E197" s="37">
        <v>0</v>
      </c>
      <c r="F197" s="38">
        <v>0</v>
      </c>
      <c r="G197" s="37">
        <v>3</v>
      </c>
      <c r="H197" s="38">
        <v>0.57247375</v>
      </c>
      <c r="I197" s="39">
        <f t="shared" si="14"/>
        <v>0.57247375</v>
      </c>
      <c r="J197" s="40">
        <f t="shared" si="10"/>
        <v>2.0653404239722533E-3</v>
      </c>
      <c r="K197" s="40">
        <f t="shared" si="11"/>
        <v>0</v>
      </c>
    </row>
    <row r="198" spans="1:11" s="40" customFormat="1" ht="14.25" customHeight="1">
      <c r="A198" s="52">
        <v>49</v>
      </c>
      <c r="B198" s="38" t="s">
        <v>265</v>
      </c>
      <c r="C198" s="37">
        <v>0</v>
      </c>
      <c r="D198" s="38">
        <v>0</v>
      </c>
      <c r="E198" s="37">
        <v>0</v>
      </c>
      <c r="F198" s="38">
        <v>0</v>
      </c>
      <c r="G198" s="37">
        <v>3</v>
      </c>
      <c r="H198" s="38">
        <v>0.46816140000000001</v>
      </c>
      <c r="I198" s="39">
        <f t="shared" si="14"/>
        <v>0.46816140000000001</v>
      </c>
      <c r="J198" s="40">
        <f t="shared" si="10"/>
        <v>1.6890078616939967E-3</v>
      </c>
      <c r="K198" s="40">
        <f t="shared" si="11"/>
        <v>0</v>
      </c>
    </row>
    <row r="199" spans="1:11" s="40" customFormat="1" ht="14.25" customHeight="1">
      <c r="A199" s="52">
        <v>50</v>
      </c>
      <c r="B199" s="38" t="s">
        <v>186</v>
      </c>
      <c r="C199" s="37">
        <v>1</v>
      </c>
      <c r="D199" s="38">
        <v>0.01</v>
      </c>
      <c r="E199" s="37">
        <v>0</v>
      </c>
      <c r="F199" s="38">
        <v>0</v>
      </c>
      <c r="G199" s="37">
        <v>3</v>
      </c>
      <c r="H199" s="38">
        <v>0.28005339000000001</v>
      </c>
      <c r="I199" s="39">
        <f t="shared" si="14"/>
        <v>0.29005339000000002</v>
      </c>
      <c r="J199" s="40">
        <f t="shared" si="10"/>
        <v>1.0464392323267038E-3</v>
      </c>
      <c r="K199" s="40">
        <f t="shared" si="11"/>
        <v>4.9115913555992138E-2</v>
      </c>
    </row>
    <row r="200" spans="1:11" s="40" customFormat="1" ht="14.25" customHeight="1">
      <c r="A200" s="52">
        <v>51</v>
      </c>
      <c r="B200" s="38" t="s">
        <v>199</v>
      </c>
      <c r="C200" s="37">
        <v>0</v>
      </c>
      <c r="D200" s="38">
        <v>0</v>
      </c>
      <c r="E200" s="37">
        <v>0</v>
      </c>
      <c r="F200" s="38">
        <v>0</v>
      </c>
      <c r="G200" s="37">
        <v>2</v>
      </c>
      <c r="H200" s="38">
        <v>0.14466172999999999</v>
      </c>
      <c r="I200" s="39">
        <f t="shared" si="14"/>
        <v>0.14466172999999999</v>
      </c>
      <c r="J200" s="40">
        <f t="shared" si="10"/>
        <v>5.2190291479873023E-4</v>
      </c>
      <c r="K200" s="40">
        <f t="shared" si="11"/>
        <v>0</v>
      </c>
    </row>
    <row r="201" spans="1:11" s="40" customFormat="1" ht="14.25" customHeight="1">
      <c r="A201" s="52">
        <v>52</v>
      </c>
      <c r="B201" s="38" t="s">
        <v>189</v>
      </c>
      <c r="C201" s="37">
        <v>0</v>
      </c>
      <c r="D201" s="38">
        <v>0</v>
      </c>
      <c r="E201" s="37">
        <v>0</v>
      </c>
      <c r="F201" s="38">
        <v>0</v>
      </c>
      <c r="G201" s="37">
        <v>1</v>
      </c>
      <c r="H201" s="38">
        <v>0.10765653</v>
      </c>
      <c r="I201" s="39">
        <f t="shared" si="14"/>
        <v>0.10765653</v>
      </c>
      <c r="J201" s="40">
        <f t="shared" si="10"/>
        <v>3.8839751746448041E-4</v>
      </c>
      <c r="K201" s="40">
        <f t="shared" si="11"/>
        <v>0</v>
      </c>
    </row>
    <row r="202" spans="1:11" s="40" customFormat="1" ht="14.25" customHeight="1">
      <c r="A202" s="52">
        <v>53</v>
      </c>
      <c r="B202" s="38" t="s">
        <v>182</v>
      </c>
      <c r="C202" s="37">
        <v>1</v>
      </c>
      <c r="D202" s="38">
        <v>4.3020000000000003E-2</v>
      </c>
      <c r="E202" s="37">
        <v>3</v>
      </c>
      <c r="F202" s="38">
        <v>-9.3780588125000008</v>
      </c>
      <c r="G202" s="37">
        <v>17</v>
      </c>
      <c r="H202" s="38">
        <v>3.0204535799999994</v>
      </c>
      <c r="I202" s="39">
        <f t="shared" si="14"/>
        <v>-6.3145852325000007</v>
      </c>
      <c r="J202" s="40">
        <f t="shared" ref="J202:J203" si="15">I202/$I$28*100</f>
        <v>-2.2781425596021618E-2</v>
      </c>
      <c r="K202" s="40">
        <f t="shared" ref="K202:K203" si="16">C202/$C$28*100</f>
        <v>4.9115913555992138E-2</v>
      </c>
    </row>
    <row r="203" spans="1:11" s="40" customFormat="1" ht="14.25" customHeight="1">
      <c r="A203" s="52">
        <v>54</v>
      </c>
      <c r="B203" s="38" t="s">
        <v>146</v>
      </c>
      <c r="C203" s="37">
        <v>1</v>
      </c>
      <c r="D203" s="38">
        <v>18.350000000000001</v>
      </c>
      <c r="E203" s="37">
        <v>1</v>
      </c>
      <c r="F203" s="38">
        <v>-79.295119999999997</v>
      </c>
      <c r="G203" s="37">
        <v>0</v>
      </c>
      <c r="H203" s="38">
        <v>0</v>
      </c>
      <c r="I203" s="39">
        <f t="shared" si="14"/>
        <v>-60.945119999999996</v>
      </c>
      <c r="J203" s="40">
        <f t="shared" si="15"/>
        <v>-0.21987457063287152</v>
      </c>
      <c r="K203" s="40">
        <f t="shared" si="16"/>
        <v>4.9115913555992138E-2</v>
      </c>
    </row>
    <row r="204" spans="1:11" s="46" customFormat="1" ht="12.75">
      <c r="A204" s="123" t="s">
        <v>62</v>
      </c>
      <c r="B204" s="124"/>
      <c r="C204" s="58">
        <f t="shared" ref="C204:I204" si="17">SUM(C150:C203)</f>
        <v>2036</v>
      </c>
      <c r="D204" s="59">
        <f t="shared" si="17"/>
        <v>12446.218701750004</v>
      </c>
      <c r="E204" s="58">
        <f t="shared" si="17"/>
        <v>1107</v>
      </c>
      <c r="F204" s="59">
        <f t="shared" si="17"/>
        <v>10117.813094850864</v>
      </c>
      <c r="G204" s="58">
        <f>SUM(G150:G203)</f>
        <v>3566</v>
      </c>
      <c r="H204" s="59">
        <f>SUM(H150:H203)</f>
        <v>5154.0985104100009</v>
      </c>
      <c r="I204" s="60">
        <f t="shared" si="17"/>
        <v>27718.130307010866</v>
      </c>
    </row>
  </sheetData>
  <sortState xmlns:xlrd2="http://schemas.microsoft.com/office/spreadsheetml/2017/richdata2" ref="B150:I203">
    <sortCondition descending="1" ref="I150:I203"/>
  </sortState>
  <mergeCells count="10">
    <mergeCell ref="A1:I1"/>
    <mergeCell ref="A204:B204"/>
    <mergeCell ref="A5:I5"/>
    <mergeCell ref="A6:I6"/>
    <mergeCell ref="A28:B28"/>
    <mergeCell ref="A30:I30"/>
    <mergeCell ref="A31:I31"/>
    <mergeCell ref="A142:B142"/>
    <mergeCell ref="A146:I146"/>
    <mergeCell ref="A147:I147"/>
  </mergeCells>
  <conditionalFormatting sqref="B146">
    <cfRule type="duplicateValues" dxfId="10" priority="5" stopIfTrue="1"/>
    <cfRule type="duplicateValues" dxfId="9" priority="6" stopIfTrue="1"/>
  </conditionalFormatting>
  <conditionalFormatting sqref="B1:B1048576">
    <cfRule type="duplicateValues" dxfId="8" priority="1"/>
  </conditionalFormatting>
  <conditionalFormatting sqref="B150:B203">
    <cfRule type="duplicateValues" dxfId="7" priority="574" stopIfTrue="1"/>
  </conditionalFormatting>
  <conditionalFormatting sqref="B148:B65557 B3:B145">
    <cfRule type="duplicateValues" dxfId="6" priority="576" stopIfTrue="1"/>
    <cfRule type="duplicateValues" dxfId="5" priority="577" stopIfTrue="1"/>
  </conditionalFormatting>
  <conditionalFormatting sqref="B34:B141">
    <cfRule type="duplicateValues" dxfId="4" priority="687" stopIfTrue="1"/>
  </conditionalFormatting>
  <pageMargins left="0.43307086614173201" right="0.43307086614173201" top="0.77559055099999996" bottom="0.511811024" header="0.15748031496063" footer="0.31496062992126"/>
  <pageSetup paperSize="9" scale="73" fitToHeight="0" orientation="portrait" r:id="rId1"/>
  <headerFooter>
    <oddFooter>Page &amp;P of &amp;N</oddFooter>
  </headerFooter>
  <rowBreaks count="2" manualBreakCount="2">
    <brk id="29" max="8" man="1"/>
    <brk id="145"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52"/>
  <sheetViews>
    <sheetView tabSelected="1" workbookViewId="0">
      <selection sqref="A1:XFD1048576"/>
    </sheetView>
  </sheetViews>
  <sheetFormatPr defaultColWidth="9.140625" defaultRowHeight="15.75"/>
  <cols>
    <col min="1" max="1" width="7.42578125" style="18" customWidth="1"/>
    <col min="2" max="2" width="51" style="4" customWidth="1"/>
    <col min="3" max="3" width="14.85546875" style="2" customWidth="1"/>
    <col min="4" max="4" width="16.42578125" style="5" customWidth="1"/>
    <col min="5" max="5" width="9.140625" style="4"/>
    <col min="6" max="6" width="11.5703125" style="4" bestFit="1" customWidth="1"/>
    <col min="7" max="7" width="22.85546875" style="4" customWidth="1"/>
    <col min="8" max="8" width="9.140625" style="4"/>
    <col min="9" max="9" width="12.42578125" style="4" bestFit="1" customWidth="1"/>
    <col min="10" max="10" width="21" style="4" bestFit="1" customWidth="1"/>
    <col min="11" max="16384" width="9.140625" style="4"/>
  </cols>
  <sheetData>
    <row r="1" spans="1:4">
      <c r="A1" s="131" t="s">
        <v>273</v>
      </c>
      <c r="B1" s="131"/>
      <c r="C1" s="131"/>
      <c r="D1" s="131"/>
    </row>
    <row r="3" spans="1:4" ht="15" customHeight="1">
      <c r="A3" s="134" t="s">
        <v>35</v>
      </c>
      <c r="B3" s="134"/>
      <c r="D3" s="3"/>
    </row>
    <row r="4" spans="1:4" ht="15" customHeight="1"/>
    <row r="5" spans="1:4" ht="15.75" customHeight="1">
      <c r="A5" s="133" t="s">
        <v>279</v>
      </c>
      <c r="B5" s="133"/>
      <c r="C5" s="133"/>
      <c r="D5" s="133"/>
    </row>
    <row r="6" spans="1:4" ht="15" customHeight="1">
      <c r="A6" s="135" t="s">
        <v>304</v>
      </c>
      <c r="B6" s="135"/>
      <c r="C6" s="135"/>
      <c r="D6" s="135"/>
    </row>
    <row r="7" spans="1:4" ht="15.75" customHeight="1"/>
    <row r="8" spans="1:4" ht="47.25" customHeight="1">
      <c r="A8" s="6" t="s">
        <v>201</v>
      </c>
      <c r="B8" s="7" t="s">
        <v>202</v>
      </c>
      <c r="C8" s="8" t="s">
        <v>203</v>
      </c>
      <c r="D8" s="9" t="s">
        <v>204</v>
      </c>
    </row>
    <row r="9" spans="1:4" ht="18" customHeight="1">
      <c r="A9" s="19">
        <v>1</v>
      </c>
      <c r="B9" s="10" t="s">
        <v>45</v>
      </c>
      <c r="C9" s="11">
        <v>15947</v>
      </c>
      <c r="D9" s="12">
        <v>260117.55364004005</v>
      </c>
    </row>
    <row r="10" spans="1:4" ht="18" customHeight="1">
      <c r="A10" s="19">
        <v>2</v>
      </c>
      <c r="B10" s="10" t="s">
        <v>47</v>
      </c>
      <c r="C10" s="11">
        <v>1072</v>
      </c>
      <c r="D10" s="12">
        <v>66267.546408549999</v>
      </c>
    </row>
    <row r="11" spans="1:4" ht="18" customHeight="1">
      <c r="A11" s="19">
        <v>3</v>
      </c>
      <c r="B11" s="10" t="s">
        <v>44</v>
      </c>
      <c r="C11" s="11">
        <v>185</v>
      </c>
      <c r="D11" s="12">
        <v>38317.626431999997</v>
      </c>
    </row>
    <row r="12" spans="1:4" ht="18" customHeight="1">
      <c r="A12" s="19">
        <v>4</v>
      </c>
      <c r="B12" s="10" t="s">
        <v>49</v>
      </c>
      <c r="C12" s="11">
        <v>928</v>
      </c>
      <c r="D12" s="12">
        <v>12679.176192139999</v>
      </c>
    </row>
    <row r="13" spans="1:4" ht="18" customHeight="1">
      <c r="A13" s="19">
        <v>5</v>
      </c>
      <c r="B13" s="10" t="s">
        <v>52</v>
      </c>
      <c r="C13" s="11">
        <v>1785</v>
      </c>
      <c r="D13" s="12">
        <v>10899.61990509</v>
      </c>
    </row>
    <row r="14" spans="1:4" ht="18" customHeight="1">
      <c r="A14" s="19">
        <v>6</v>
      </c>
      <c r="B14" s="10" t="s">
        <v>46</v>
      </c>
      <c r="C14" s="11">
        <v>6140</v>
      </c>
      <c r="D14" s="12">
        <v>10260.40841896</v>
      </c>
    </row>
    <row r="15" spans="1:4" ht="18" customHeight="1">
      <c r="A15" s="19">
        <v>7</v>
      </c>
      <c r="B15" s="10" t="s">
        <v>50</v>
      </c>
      <c r="C15" s="11">
        <v>986</v>
      </c>
      <c r="D15" s="12">
        <v>6170.5664480699998</v>
      </c>
    </row>
    <row r="16" spans="1:4" ht="18" customHeight="1">
      <c r="A16" s="19">
        <v>8</v>
      </c>
      <c r="B16" s="10" t="s">
        <v>54</v>
      </c>
      <c r="C16" s="11">
        <v>2689</v>
      </c>
      <c r="D16" s="12">
        <v>4919.0590435200002</v>
      </c>
    </row>
    <row r="17" spans="1:4" ht="18" customHeight="1">
      <c r="A17" s="19">
        <v>9</v>
      </c>
      <c r="B17" s="10" t="s">
        <v>59</v>
      </c>
      <c r="C17" s="11">
        <v>108</v>
      </c>
      <c r="D17" s="12">
        <v>4894.5726729999997</v>
      </c>
    </row>
    <row r="18" spans="1:4" ht="18" customHeight="1">
      <c r="A18" s="19">
        <v>10</v>
      </c>
      <c r="B18" s="10" t="s">
        <v>48</v>
      </c>
      <c r="C18" s="11">
        <v>4109</v>
      </c>
      <c r="D18" s="12">
        <v>4799.0059156299994</v>
      </c>
    </row>
    <row r="19" spans="1:4" ht="18" customHeight="1">
      <c r="A19" s="19">
        <v>11</v>
      </c>
      <c r="B19" s="10" t="s">
        <v>55</v>
      </c>
      <c r="C19" s="11">
        <v>625</v>
      </c>
      <c r="D19" s="12">
        <v>4590.5233225200009</v>
      </c>
    </row>
    <row r="20" spans="1:4" ht="18" customHeight="1">
      <c r="A20" s="19">
        <v>12</v>
      </c>
      <c r="B20" s="10" t="s">
        <v>53</v>
      </c>
      <c r="C20" s="11">
        <v>525</v>
      </c>
      <c r="D20" s="12">
        <v>3850.1050335899999</v>
      </c>
    </row>
    <row r="21" spans="1:4" ht="18" customHeight="1">
      <c r="A21" s="19">
        <v>13</v>
      </c>
      <c r="B21" s="10" t="s">
        <v>60</v>
      </c>
      <c r="C21" s="11">
        <v>140</v>
      </c>
      <c r="D21" s="12">
        <v>3418.6031149999999</v>
      </c>
    </row>
    <row r="22" spans="1:4" ht="18" customHeight="1">
      <c r="A22" s="19">
        <v>14</v>
      </c>
      <c r="B22" s="10" t="s">
        <v>57</v>
      </c>
      <c r="C22" s="11">
        <v>83</v>
      </c>
      <c r="D22" s="12">
        <v>3035.7820969999998</v>
      </c>
    </row>
    <row r="23" spans="1:4" ht="18" customHeight="1">
      <c r="A23" s="19">
        <v>15</v>
      </c>
      <c r="B23" s="10" t="s">
        <v>58</v>
      </c>
      <c r="C23" s="11">
        <v>153</v>
      </c>
      <c r="D23" s="12">
        <v>1752.98076414</v>
      </c>
    </row>
    <row r="24" spans="1:4" ht="18" customHeight="1">
      <c r="A24" s="19">
        <v>16</v>
      </c>
      <c r="B24" s="10" t="s">
        <v>56</v>
      </c>
      <c r="C24" s="11">
        <v>563</v>
      </c>
      <c r="D24" s="12">
        <v>1038.9205285</v>
      </c>
    </row>
    <row r="25" spans="1:4" ht="18" customHeight="1">
      <c r="A25" s="19">
        <v>17</v>
      </c>
      <c r="B25" s="10" t="s">
        <v>51</v>
      </c>
      <c r="C25" s="11">
        <v>88</v>
      </c>
      <c r="D25" s="12">
        <v>945.04837999999995</v>
      </c>
    </row>
    <row r="26" spans="1:4" ht="18" customHeight="1">
      <c r="A26" s="19">
        <v>18</v>
      </c>
      <c r="B26" s="10" t="s">
        <v>61</v>
      </c>
      <c r="C26" s="11">
        <v>145</v>
      </c>
      <c r="D26" s="12">
        <v>724.12361099999998</v>
      </c>
    </row>
    <row r="27" spans="1:4">
      <c r="A27" s="19">
        <v>19</v>
      </c>
      <c r="B27" s="10" t="s">
        <v>205</v>
      </c>
      <c r="C27" s="11">
        <v>7</v>
      </c>
      <c r="D27" s="12">
        <v>11.071044000000001</v>
      </c>
    </row>
    <row r="28" spans="1:4" ht="17.25" customHeight="1">
      <c r="A28" s="132" t="s">
        <v>206</v>
      </c>
      <c r="B28" s="132"/>
      <c r="C28" s="13">
        <f>SUM(C9:C27)</f>
        <v>36278</v>
      </c>
      <c r="D28" s="14">
        <f>SUM(D9:D27)</f>
        <v>438692.29297275009</v>
      </c>
    </row>
    <row r="29" spans="1:4" ht="15.75" customHeight="1"/>
    <row r="30" spans="1:4" ht="12.75" customHeight="1"/>
    <row r="31" spans="1:4" ht="12.75" customHeight="1"/>
    <row r="32" spans="1:4" ht="12.75" customHeight="1"/>
    <row r="33" spans="1:6" ht="12.75" customHeight="1"/>
    <row r="34" spans="1:6" ht="24" customHeight="1">
      <c r="A34" s="133" t="s">
        <v>280</v>
      </c>
      <c r="B34" s="133"/>
      <c r="C34" s="133"/>
      <c r="D34" s="133"/>
    </row>
    <row r="35" spans="1:6" ht="12" customHeight="1">
      <c r="A35" s="136" t="str">
        <f>A6</f>
        <v>(Lũy kế các dự án còn hiệu lực đến ngày 20/12/2022)</v>
      </c>
      <c r="B35" s="136"/>
      <c r="C35" s="136"/>
      <c r="D35" s="136"/>
    </row>
    <row r="36" spans="1:6" ht="15.75" customHeight="1"/>
    <row r="37" spans="1:6" ht="47.25">
      <c r="A37" s="6" t="s">
        <v>201</v>
      </c>
      <c r="B37" s="7" t="s">
        <v>207</v>
      </c>
      <c r="C37" s="8" t="s">
        <v>203</v>
      </c>
      <c r="D37" s="9" t="s">
        <v>208</v>
      </c>
    </row>
    <row r="38" spans="1:6" ht="18" customHeight="1">
      <c r="A38" s="19">
        <v>1</v>
      </c>
      <c r="B38" s="10" t="s">
        <v>67</v>
      </c>
      <c r="C38" s="11">
        <v>9534</v>
      </c>
      <c r="D38" s="12">
        <v>80969.639651639969</v>
      </c>
      <c r="E38" s="4">
        <f>VLOOKUP(B38,'[1]Theo doi tac'!$B$7:$D$145,2,FALSE)</f>
        <v>9265</v>
      </c>
      <c r="F38" s="111" t="e">
        <f>D38+#REF!/1000000</f>
        <v>#REF!</v>
      </c>
    </row>
    <row r="39" spans="1:6" ht="18" customHeight="1">
      <c r="A39" s="19">
        <v>2</v>
      </c>
      <c r="B39" s="10" t="s">
        <v>64</v>
      </c>
      <c r="C39" s="11">
        <v>3097</v>
      </c>
      <c r="D39" s="12">
        <v>70846.163503910007</v>
      </c>
      <c r="E39" s="4">
        <f>VLOOKUP(B39,'[1]Theo doi tac'!$B$7:$D$145,2,FALSE)</f>
        <v>2866</v>
      </c>
    </row>
    <row r="40" spans="1:6" ht="18" customHeight="1">
      <c r="A40" s="19">
        <v>3</v>
      </c>
      <c r="B40" s="10" t="s">
        <v>66</v>
      </c>
      <c r="C40" s="11">
        <v>4978</v>
      </c>
      <c r="D40" s="12">
        <v>68897.17255643</v>
      </c>
      <c r="E40" s="4">
        <f>VLOOKUP(B40,'[1]Theo doi tac'!$B$7:$D$145,2,FALSE)</f>
        <v>4828</v>
      </c>
    </row>
    <row r="41" spans="1:6" ht="18" customHeight="1">
      <c r="A41" s="19">
        <v>4</v>
      </c>
      <c r="B41" s="10" t="s">
        <v>68</v>
      </c>
      <c r="C41" s="11">
        <v>2905</v>
      </c>
      <c r="D41" s="12">
        <v>36433.741369830001</v>
      </c>
      <c r="E41" s="4">
        <f>VLOOKUP(B41,'[1]Theo doi tac'!$B$7:$D$145,2,FALSE)</f>
        <v>2860</v>
      </c>
    </row>
    <row r="42" spans="1:6" ht="18" customHeight="1">
      <c r="A42" s="19">
        <v>5</v>
      </c>
      <c r="B42" s="10" t="s">
        <v>69</v>
      </c>
      <c r="C42" s="11">
        <v>2164</v>
      </c>
      <c r="D42" s="12">
        <v>29492.773273310006</v>
      </c>
      <c r="E42" s="4">
        <f>VLOOKUP(B42,'[1]Theo doi tac'!$B$7:$D$145,2,FALSE)</f>
        <v>2065</v>
      </c>
    </row>
    <row r="43" spans="1:6" ht="18" customHeight="1">
      <c r="A43" s="19">
        <v>6</v>
      </c>
      <c r="B43" s="10" t="s">
        <v>65</v>
      </c>
      <c r="C43" s="11">
        <v>3567</v>
      </c>
      <c r="D43" s="12">
        <v>23348.818604489999</v>
      </c>
      <c r="E43" s="4">
        <f>VLOOKUP(B43,'[1]Theo doi tac'!$B$7:$D$145,2,FALSE)</f>
        <v>3372</v>
      </c>
    </row>
    <row r="44" spans="1:6" ht="18" customHeight="1">
      <c r="A44" s="19">
        <v>7</v>
      </c>
      <c r="B44" s="10" t="s">
        <v>70</v>
      </c>
      <c r="C44" s="11">
        <v>888</v>
      </c>
      <c r="D44" s="12">
        <v>22382.217406070002</v>
      </c>
      <c r="E44" s="4">
        <f>VLOOKUP(B44,'[1]Theo doi tac'!$B$7:$D$145,2,FALSE)</f>
        <v>887</v>
      </c>
    </row>
    <row r="45" spans="1:6" ht="18" customHeight="1">
      <c r="A45" s="19">
        <v>8</v>
      </c>
      <c r="B45" s="10" t="s">
        <v>73</v>
      </c>
      <c r="C45" s="11">
        <v>410</v>
      </c>
      <c r="D45" s="12">
        <v>13713.70047132</v>
      </c>
      <c r="E45" s="4">
        <f>VLOOKUP(B45,'[1]Theo doi tac'!$B$7:$D$145,2,FALSE)</f>
        <v>380</v>
      </c>
    </row>
    <row r="46" spans="1:6" ht="18" customHeight="1">
      <c r="A46" s="19">
        <v>9</v>
      </c>
      <c r="B46" s="10" t="s">
        <v>76</v>
      </c>
      <c r="C46" s="11">
        <v>677</v>
      </c>
      <c r="D46" s="12">
        <v>13098.246020289995</v>
      </c>
      <c r="E46" s="4">
        <f>VLOOKUP(B46,'[1]Theo doi tac'!$B$7:$D$145,2,FALSE)</f>
        <v>652</v>
      </c>
    </row>
    <row r="47" spans="1:6" ht="18" customHeight="1">
      <c r="A47" s="19">
        <v>10</v>
      </c>
      <c r="B47" s="10" t="s">
        <v>71</v>
      </c>
      <c r="C47" s="11">
        <v>702</v>
      </c>
      <c r="D47" s="12">
        <v>13060.398118230001</v>
      </c>
      <c r="E47" s="4">
        <f>VLOOKUP(B47,'[1]Theo doi tac'!$B$7:$D$145,2,FALSE)</f>
        <v>669</v>
      </c>
    </row>
    <row r="48" spans="1:6" ht="18" customHeight="1">
      <c r="A48" s="19">
        <v>11</v>
      </c>
      <c r="B48" s="10" t="s">
        <v>75</v>
      </c>
      <c r="C48" s="11">
        <v>1216</v>
      </c>
      <c r="D48" s="12">
        <v>11414.999476090001</v>
      </c>
      <c r="E48" s="4">
        <f>VLOOKUP(B48,'[1]Theo doi tac'!$B$7:$D$145,2,FALSE)</f>
        <v>1155</v>
      </c>
    </row>
    <row r="49" spans="1:7" ht="18" customHeight="1">
      <c r="A49" s="19">
        <v>12</v>
      </c>
      <c r="B49" s="10" t="s">
        <v>79</v>
      </c>
      <c r="C49" s="11">
        <v>425</v>
      </c>
      <c r="D49" s="12">
        <v>9408.0635037600005</v>
      </c>
      <c r="E49" s="4">
        <f>VLOOKUP(B49,'[1]Theo doi tac'!$B$7:$D$145,2,FALSE)</f>
        <v>407</v>
      </c>
    </row>
    <row r="50" spans="1:7" ht="18" customHeight="1">
      <c r="A50" s="19">
        <v>13</v>
      </c>
      <c r="B50" s="10" t="s">
        <v>81</v>
      </c>
      <c r="C50" s="11">
        <v>129</v>
      </c>
      <c r="D50" s="12">
        <v>6746.9836999999998</v>
      </c>
      <c r="E50" s="4">
        <f>VLOOKUP(B50,'[1]Theo doi tac'!$B$7:$D$145,2,FALSE)</f>
        <v>126</v>
      </c>
    </row>
    <row r="51" spans="1:7" ht="18" customHeight="1">
      <c r="A51" s="19">
        <v>14</v>
      </c>
      <c r="B51" s="10" t="s">
        <v>83</v>
      </c>
      <c r="C51" s="11">
        <v>244</v>
      </c>
      <c r="D51" s="12">
        <v>4819.2001128299999</v>
      </c>
      <c r="E51" s="4">
        <f>VLOOKUP(B51,'[1]Theo doi tac'!$B$7:$D$145,2,FALSE)</f>
        <v>234</v>
      </c>
    </row>
    <row r="52" spans="1:7" ht="18" customHeight="1">
      <c r="A52" s="19">
        <v>15</v>
      </c>
      <c r="B52" s="10" t="s">
        <v>74</v>
      </c>
      <c r="C52" s="11">
        <v>507</v>
      </c>
      <c r="D52" s="12">
        <v>4194.9592631800006</v>
      </c>
      <c r="E52" s="4">
        <f>VLOOKUP(B52,'[1]Theo doi tac'!$B$7:$D$145,2,FALSE)</f>
        <v>455</v>
      </c>
    </row>
    <row r="53" spans="1:7" ht="18" customHeight="1">
      <c r="A53" s="19">
        <v>16</v>
      </c>
      <c r="B53" s="10" t="s">
        <v>78</v>
      </c>
      <c r="C53" s="11">
        <v>660</v>
      </c>
      <c r="D53" s="12">
        <v>3764.698363</v>
      </c>
      <c r="E53" s="4">
        <f>VLOOKUP(B53,'[1]Theo doi tac'!$B$7:$D$145,2,FALSE)</f>
        <v>645</v>
      </c>
    </row>
    <row r="54" spans="1:7" ht="18" customHeight="1">
      <c r="A54" s="19">
        <v>17</v>
      </c>
      <c r="B54" s="10" t="s">
        <v>85</v>
      </c>
      <c r="C54" s="11">
        <v>61</v>
      </c>
      <c r="D54" s="12">
        <v>2623.3178499999999</v>
      </c>
      <c r="E54" s="4">
        <f>VLOOKUP(B54,'[1]Theo doi tac'!$B$7:$D$145,2,FALSE)</f>
        <v>56</v>
      </c>
    </row>
    <row r="55" spans="1:7" ht="18" customHeight="1">
      <c r="A55" s="19">
        <v>18</v>
      </c>
      <c r="B55" s="10" t="s">
        <v>84</v>
      </c>
      <c r="C55" s="11">
        <v>441</v>
      </c>
      <c r="D55" s="12">
        <v>2371.4761392299997</v>
      </c>
      <c r="E55" s="4">
        <f>VLOOKUP(B55,'[1]Theo doi tac'!$B$7:$D$145,2,FALSE)</f>
        <v>420</v>
      </c>
    </row>
    <row r="56" spans="1:7" ht="18" customHeight="1">
      <c r="A56" s="19">
        <v>19</v>
      </c>
      <c r="B56" s="10" t="s">
        <v>82</v>
      </c>
      <c r="C56" s="11">
        <v>287</v>
      </c>
      <c r="D56" s="12">
        <v>2009.8619413200001</v>
      </c>
      <c r="E56" s="4">
        <f>VLOOKUP(B56,'[1]Theo doi tac'!$B$7:$D$145,2,FALSE)</f>
        <v>271</v>
      </c>
    </row>
    <row r="57" spans="1:7" ht="18" customHeight="1">
      <c r="A57" s="19">
        <v>20</v>
      </c>
      <c r="B57" s="10" t="s">
        <v>77</v>
      </c>
      <c r="C57" s="11">
        <v>583</v>
      </c>
      <c r="D57" s="12">
        <v>1979.5834500000001</v>
      </c>
      <c r="E57" s="4">
        <f>VLOOKUP(B57,'[1]Theo doi tac'!$B$7:$D$145,2,FALSE)</f>
        <v>557</v>
      </c>
    </row>
    <row r="58" spans="1:7" ht="18" customHeight="1">
      <c r="A58" s="19">
        <v>21</v>
      </c>
      <c r="B58" s="10" t="s">
        <v>89</v>
      </c>
      <c r="C58" s="11">
        <v>198</v>
      </c>
      <c r="D58" s="12">
        <v>1890.8561657800001</v>
      </c>
      <c r="E58" s="4">
        <f>VLOOKUP(B58,'[1]Theo doi tac'!$B$7:$D$145,2,FALSE)</f>
        <v>183</v>
      </c>
    </row>
    <row r="59" spans="1:7" ht="18" customHeight="1">
      <c r="A59" s="19">
        <v>22</v>
      </c>
      <c r="B59" s="10" t="s">
        <v>100</v>
      </c>
      <c r="C59" s="11">
        <v>155</v>
      </c>
      <c r="D59" s="12">
        <v>1787.207578</v>
      </c>
      <c r="E59" s="4">
        <f>VLOOKUP(B59,'[1]Theo doi tac'!$B$7:$D$145,2,FALSE)</f>
        <v>147</v>
      </c>
    </row>
    <row r="60" spans="1:7" ht="18" customHeight="1">
      <c r="A60" s="19">
        <v>23</v>
      </c>
      <c r="B60" s="10" t="s">
        <v>105</v>
      </c>
      <c r="C60" s="11">
        <v>82</v>
      </c>
      <c r="D60" s="12">
        <v>1097.3245785499998</v>
      </c>
      <c r="E60" s="4">
        <f>VLOOKUP(B60,'[1]Theo doi tac'!$B$7:$D$145,2,FALSE)</f>
        <v>82</v>
      </c>
    </row>
    <row r="61" spans="1:7" ht="18" customHeight="1">
      <c r="A61" s="19">
        <v>24</v>
      </c>
      <c r="B61" s="10" t="s">
        <v>88</v>
      </c>
      <c r="C61" s="11">
        <v>349</v>
      </c>
      <c r="D61" s="12">
        <v>1005.8172626800001</v>
      </c>
      <c r="E61" s="4">
        <f>VLOOKUP(B61,'[1]Theo doi tac'!$B$7:$D$145,2,FALSE)</f>
        <v>317</v>
      </c>
    </row>
    <row r="62" spans="1:7" ht="18" customHeight="1">
      <c r="A62" s="19">
        <v>25</v>
      </c>
      <c r="B62" s="22" t="s">
        <v>92</v>
      </c>
      <c r="C62" s="11">
        <v>20</v>
      </c>
      <c r="D62" s="12">
        <v>975.65800000000002</v>
      </c>
      <c r="E62" s="4">
        <f>VLOOKUP(B62,'[1]Theo doi tac'!$B$7:$D$145,2,FALSE)</f>
        <v>20</v>
      </c>
    </row>
    <row r="63" spans="1:7" ht="18" customHeight="1">
      <c r="A63" s="19">
        <v>26</v>
      </c>
      <c r="B63" s="10" t="s">
        <v>209</v>
      </c>
      <c r="C63" s="11">
        <v>157</v>
      </c>
      <c r="D63" s="12">
        <v>971.07289800000001</v>
      </c>
      <c r="E63" s="4">
        <f>VLOOKUP(B63,'[1]Theo doi tac'!$B$7:$D$145,2,FALSE)</f>
        <v>156</v>
      </c>
      <c r="F63" s="111">
        <f>D63-'[2]Luy ke T3 2022'!$D$63</f>
        <v>17.318112000000042</v>
      </c>
      <c r="G63" s="111">
        <f>F63*1000000</f>
        <v>17318112.000000041</v>
      </c>
    </row>
    <row r="64" spans="1:7" ht="18" customHeight="1">
      <c r="A64" s="19">
        <v>27</v>
      </c>
      <c r="B64" s="10" t="s">
        <v>95</v>
      </c>
      <c r="C64" s="11">
        <v>164</v>
      </c>
      <c r="D64" s="12">
        <v>965.83394599999997</v>
      </c>
      <c r="E64" s="4">
        <f>VLOOKUP(B64,'[1]Theo doi tac'!$B$7:$D$145,2,FALSE)</f>
        <v>151</v>
      </c>
    </row>
    <row r="65" spans="1:5" ht="18" customHeight="1">
      <c r="A65" s="19">
        <v>28</v>
      </c>
      <c r="B65" s="10" t="s">
        <v>101</v>
      </c>
      <c r="C65" s="11">
        <v>34</v>
      </c>
      <c r="D65" s="12">
        <v>791.88496449000002</v>
      </c>
      <c r="E65" s="4">
        <f>VLOOKUP(B65,'[1]Theo doi tac'!$B$7:$D$145,2,FALSE)</f>
        <v>29</v>
      </c>
    </row>
    <row r="66" spans="1:5" ht="18" customHeight="1">
      <c r="A66" s="19">
        <v>29</v>
      </c>
      <c r="B66" s="10" t="s">
        <v>115</v>
      </c>
      <c r="C66" s="11">
        <v>106</v>
      </c>
      <c r="D66" s="12">
        <v>638.88298499999996</v>
      </c>
      <c r="E66" s="4">
        <f>VLOOKUP(B66,'[1]Theo doi tac'!$B$7:$D$145,2,FALSE)</f>
        <v>101</v>
      </c>
    </row>
    <row r="67" spans="1:5" ht="18" customHeight="1">
      <c r="A67" s="19">
        <v>30</v>
      </c>
      <c r="B67" s="10" t="s">
        <v>94</v>
      </c>
      <c r="C67" s="11">
        <v>88</v>
      </c>
      <c r="D67" s="12">
        <v>605.98679000000004</v>
      </c>
      <c r="E67" s="4">
        <f>VLOOKUP(B67,'[1]Theo doi tac'!$B$7:$D$145,2,FALSE)</f>
        <v>86</v>
      </c>
    </row>
    <row r="68" spans="1:5" ht="18" customHeight="1">
      <c r="A68" s="19">
        <v>31</v>
      </c>
      <c r="B68" s="10" t="s">
        <v>211</v>
      </c>
      <c r="C68" s="11">
        <v>13</v>
      </c>
      <c r="D68" s="12">
        <v>587.43466699999999</v>
      </c>
      <c r="E68" s="4">
        <f>VLOOKUP(B68,'[1]Theo doi tac'!$B$7:$D$145,2,FALSE)</f>
        <v>12</v>
      </c>
    </row>
    <row r="69" spans="1:5" ht="18" customHeight="1">
      <c r="A69" s="19">
        <v>32</v>
      </c>
      <c r="B69" s="10" t="s">
        <v>117</v>
      </c>
      <c r="C69" s="11">
        <v>99</v>
      </c>
      <c r="D69" s="12">
        <v>513.90552200000002</v>
      </c>
      <c r="E69" s="4">
        <f>VLOOKUP(B69,'[1]Theo doi tac'!$B$7:$D$145,2,FALSE)</f>
        <v>95</v>
      </c>
    </row>
    <row r="70" spans="1:5" ht="18" customHeight="1">
      <c r="A70" s="19">
        <v>33</v>
      </c>
      <c r="B70" s="10" t="s">
        <v>121</v>
      </c>
      <c r="C70" s="11">
        <v>26</v>
      </c>
      <c r="D70" s="12">
        <v>469.46792699999997</v>
      </c>
      <c r="E70" s="4">
        <f>VLOOKUP(B70,'[1]Theo doi tac'!$B$7:$D$145,2,FALSE)</f>
        <v>22</v>
      </c>
    </row>
    <row r="71" spans="1:5" ht="18" customHeight="1">
      <c r="A71" s="19">
        <v>34</v>
      </c>
      <c r="B71" s="10" t="s">
        <v>210</v>
      </c>
      <c r="C71" s="11">
        <v>61</v>
      </c>
      <c r="D71" s="12">
        <v>429.63775299999998</v>
      </c>
      <c r="E71" s="4">
        <f>VLOOKUP(B71,'[1]Theo doi tac'!$B$7:$D$145,2,FALSE)</f>
        <v>57</v>
      </c>
    </row>
    <row r="72" spans="1:5" ht="18" customHeight="1">
      <c r="A72" s="19">
        <v>35</v>
      </c>
      <c r="B72" s="10" t="s">
        <v>72</v>
      </c>
      <c r="C72" s="11">
        <v>29</v>
      </c>
      <c r="D72" s="12">
        <v>422.97416399999997</v>
      </c>
      <c r="E72" s="4">
        <f>VLOOKUP(B72,'[1]Theo doi tac'!$B$7:$D$145,2,FALSE)</f>
        <v>26</v>
      </c>
    </row>
    <row r="73" spans="1:5" ht="18" customHeight="1">
      <c r="A73" s="19">
        <v>36</v>
      </c>
      <c r="B73" s="10" t="s">
        <v>103</v>
      </c>
      <c r="C73" s="11">
        <v>140</v>
      </c>
      <c r="D73" s="12">
        <v>412.19365499999998</v>
      </c>
      <c r="E73" s="4">
        <f>VLOOKUP(B73,'[1]Theo doi tac'!$B$7:$D$145,2,FALSE)</f>
        <v>135</v>
      </c>
    </row>
    <row r="74" spans="1:5" ht="18" customHeight="1">
      <c r="A74" s="19">
        <v>37</v>
      </c>
      <c r="B74" s="10" t="s">
        <v>87</v>
      </c>
      <c r="C74" s="11">
        <v>20</v>
      </c>
      <c r="D74" s="12">
        <v>318.116829</v>
      </c>
      <c r="E74" s="4">
        <f>VLOOKUP(B74,'[1]Theo doi tac'!$B$7:$D$145,2,FALSE)</f>
        <v>16</v>
      </c>
    </row>
    <row r="75" spans="1:5" ht="18" customHeight="1">
      <c r="A75" s="19">
        <v>38</v>
      </c>
      <c r="B75" s="10" t="s">
        <v>86</v>
      </c>
      <c r="C75" s="11">
        <v>36</v>
      </c>
      <c r="D75" s="12">
        <v>303.772603</v>
      </c>
      <c r="E75" s="4">
        <f>VLOOKUP(B75,'[1]Theo doi tac'!$B$7:$D$145,2,FALSE)</f>
        <v>33</v>
      </c>
    </row>
    <row r="76" spans="1:5" ht="18" customHeight="1">
      <c r="A76" s="19">
        <v>39</v>
      </c>
      <c r="B76" s="10" t="s">
        <v>112</v>
      </c>
      <c r="C76" s="11">
        <v>51</v>
      </c>
      <c r="D76" s="12">
        <v>210.596431</v>
      </c>
      <c r="E76" s="4">
        <f>VLOOKUP(B76,'[1]Theo doi tac'!$B$7:$D$145,2,FALSE)</f>
        <v>48</v>
      </c>
    </row>
    <row r="77" spans="1:5" ht="18" customHeight="1">
      <c r="A77" s="19">
        <v>40</v>
      </c>
      <c r="B77" s="10" t="s">
        <v>124</v>
      </c>
      <c r="C77" s="11">
        <v>18</v>
      </c>
      <c r="D77" s="12">
        <v>193.468389</v>
      </c>
      <c r="E77" s="4">
        <f>VLOOKUP(B77,'[1]Theo doi tac'!$B$7:$D$145,2,FALSE)</f>
        <v>19</v>
      </c>
    </row>
    <row r="78" spans="1:5" ht="18" customHeight="1">
      <c r="A78" s="19">
        <v>41</v>
      </c>
      <c r="B78" s="10" t="s">
        <v>212</v>
      </c>
      <c r="C78" s="11">
        <v>54</v>
      </c>
      <c r="D78" s="12">
        <v>192.782623</v>
      </c>
      <c r="E78" s="4">
        <f>VLOOKUP(B78,'[1]Theo doi tac'!$B$7:$D$145,2,FALSE)</f>
        <v>52</v>
      </c>
    </row>
    <row r="79" spans="1:5" ht="18" customHeight="1">
      <c r="A79" s="19">
        <v>42</v>
      </c>
      <c r="B79" s="10" t="s">
        <v>80</v>
      </c>
      <c r="C79" s="11">
        <v>25</v>
      </c>
      <c r="D79" s="12">
        <v>181.29</v>
      </c>
      <c r="E79" s="4">
        <f>VLOOKUP(B79,'[1]Theo doi tac'!$B$7:$D$145,2,FALSE)</f>
        <v>25</v>
      </c>
    </row>
    <row r="80" spans="1:5" ht="18" customHeight="1">
      <c r="A80" s="19">
        <v>43</v>
      </c>
      <c r="B80" s="10" t="s">
        <v>213</v>
      </c>
      <c r="C80" s="11">
        <v>2</v>
      </c>
      <c r="D80" s="12">
        <v>172</v>
      </c>
      <c r="E80" s="4">
        <f>VLOOKUP(B80,'[1]Theo doi tac'!$B$7:$D$145,2,FALSE)</f>
        <v>2</v>
      </c>
    </row>
    <row r="81" spans="1:5" ht="18" customHeight="1">
      <c r="A81" s="19">
        <v>44</v>
      </c>
      <c r="B81" s="10" t="s">
        <v>113</v>
      </c>
      <c r="C81" s="11">
        <v>43</v>
      </c>
      <c r="D81" s="12">
        <v>148.587333</v>
      </c>
      <c r="E81" s="4">
        <f>VLOOKUP(B81,'[1]Theo doi tac'!$B$7:$D$145,2,FALSE)</f>
        <v>38</v>
      </c>
    </row>
    <row r="82" spans="1:5" ht="18" customHeight="1">
      <c r="A82" s="19">
        <v>45</v>
      </c>
      <c r="B82" s="10" t="s">
        <v>120</v>
      </c>
      <c r="C82" s="11">
        <v>88</v>
      </c>
      <c r="D82" s="12">
        <v>143.37226699999999</v>
      </c>
      <c r="E82" s="4">
        <f>VLOOKUP(B82,'[1]Theo doi tac'!$B$7:$D$145,2,FALSE)</f>
        <v>84</v>
      </c>
    </row>
    <row r="83" spans="1:5" ht="18" customHeight="1">
      <c r="A83" s="19">
        <v>46</v>
      </c>
      <c r="B83" s="10" t="s">
        <v>130</v>
      </c>
      <c r="C83" s="11">
        <v>14</v>
      </c>
      <c r="D83" s="12">
        <v>140.834979</v>
      </c>
      <c r="E83" s="4">
        <f>VLOOKUP(B83,'[1]Theo doi tac'!$B$7:$D$145,2,FALSE)</f>
        <v>14</v>
      </c>
    </row>
    <row r="84" spans="1:5" ht="18" customHeight="1">
      <c r="A84" s="19">
        <v>47</v>
      </c>
      <c r="B84" s="10" t="s">
        <v>215</v>
      </c>
      <c r="C84" s="11">
        <v>4</v>
      </c>
      <c r="D84" s="12">
        <v>118.4</v>
      </c>
      <c r="E84" s="4">
        <f>VLOOKUP(B84,'[1]Theo doi tac'!$B$7:$D$145,2,FALSE)</f>
        <v>4</v>
      </c>
    </row>
    <row r="85" spans="1:5" ht="18" customHeight="1">
      <c r="A85" s="19">
        <v>48</v>
      </c>
      <c r="B85" s="10" t="s">
        <v>214</v>
      </c>
      <c r="C85" s="11">
        <v>8</v>
      </c>
      <c r="D85" s="12">
        <v>106.313075</v>
      </c>
      <c r="E85" s="4">
        <f>VLOOKUP(B85,'[1]Theo doi tac'!$B$7:$D$145,2,FALSE)</f>
        <v>9</v>
      </c>
    </row>
    <row r="86" spans="1:5" ht="18" customHeight="1">
      <c r="A86" s="19">
        <v>49</v>
      </c>
      <c r="B86" s="10" t="s">
        <v>119</v>
      </c>
      <c r="C86" s="11">
        <v>41</v>
      </c>
      <c r="D86" s="12">
        <v>92.399389999999997</v>
      </c>
      <c r="E86" s="4">
        <f>VLOOKUP(B86,'[1]Theo doi tac'!$B$7:$D$145,2,FALSE)</f>
        <v>42</v>
      </c>
    </row>
    <row r="87" spans="1:5" ht="18" customHeight="1">
      <c r="A87" s="19">
        <v>50</v>
      </c>
      <c r="B87" s="10" t="s">
        <v>97</v>
      </c>
      <c r="C87" s="11">
        <v>39</v>
      </c>
      <c r="D87" s="12">
        <v>85.546566999999996</v>
      </c>
      <c r="E87" s="4">
        <f>VLOOKUP(B87,'[1]Theo doi tac'!$B$7:$D$145,2,FALSE)</f>
        <v>37</v>
      </c>
    </row>
    <row r="88" spans="1:5" ht="18" customHeight="1">
      <c r="A88" s="19">
        <v>51</v>
      </c>
      <c r="B88" s="10" t="s">
        <v>137</v>
      </c>
      <c r="C88" s="11">
        <v>22</v>
      </c>
      <c r="D88" s="12">
        <v>72.281854999999993</v>
      </c>
      <c r="E88" s="4">
        <f>VLOOKUP(B88,'[1]Theo doi tac'!$B$7:$D$145,2,FALSE)</f>
        <v>21</v>
      </c>
    </row>
    <row r="89" spans="1:5" ht="18" customHeight="1">
      <c r="A89" s="19">
        <v>52</v>
      </c>
      <c r="B89" s="10" t="s">
        <v>109</v>
      </c>
      <c r="C89" s="11">
        <v>10</v>
      </c>
      <c r="D89" s="12">
        <v>71.108528000000007</v>
      </c>
      <c r="E89" s="4">
        <f>VLOOKUP(B89,'[1]Theo doi tac'!$B$7:$D$145,2,FALSE)</f>
        <v>10</v>
      </c>
    </row>
    <row r="90" spans="1:5" ht="18" customHeight="1">
      <c r="A90" s="19">
        <v>53</v>
      </c>
      <c r="B90" s="10" t="s">
        <v>98</v>
      </c>
      <c r="C90" s="11">
        <v>29</v>
      </c>
      <c r="D90" s="12">
        <v>69.431989000000002</v>
      </c>
      <c r="E90" s="4">
        <f>VLOOKUP(B90,'[1]Theo doi tac'!$B$7:$D$145,2,FALSE)</f>
        <v>27</v>
      </c>
    </row>
    <row r="91" spans="1:5" ht="18" customHeight="1">
      <c r="A91" s="19">
        <v>54</v>
      </c>
      <c r="B91" s="10" t="s">
        <v>91</v>
      </c>
      <c r="C91" s="11">
        <v>32</v>
      </c>
      <c r="D91" s="12">
        <v>68.718107000000003</v>
      </c>
      <c r="E91" s="4">
        <f>VLOOKUP(B91,'[1]Theo doi tac'!$B$7:$D$145,2,FALSE)</f>
        <v>32</v>
      </c>
    </row>
    <row r="92" spans="1:5" ht="18" customHeight="1">
      <c r="A92" s="19">
        <v>55</v>
      </c>
      <c r="B92" s="10" t="s">
        <v>217</v>
      </c>
      <c r="C92" s="11">
        <v>4</v>
      </c>
      <c r="D92" s="12">
        <v>56.703420000000001</v>
      </c>
      <c r="E92" s="4">
        <f>VLOOKUP(B92,'[1]Theo doi tac'!$B$7:$D$145,2,FALSE)</f>
        <v>4</v>
      </c>
    </row>
    <row r="93" spans="1:5" ht="18" customHeight="1">
      <c r="A93" s="19">
        <v>56</v>
      </c>
      <c r="B93" s="10" t="s">
        <v>220</v>
      </c>
      <c r="C93" s="11">
        <v>14</v>
      </c>
      <c r="D93" s="12">
        <v>52.49</v>
      </c>
      <c r="E93" s="4">
        <f>VLOOKUP(B93,'[1]Theo doi tac'!$B$7:$D$145,2,FALSE)</f>
        <v>16</v>
      </c>
    </row>
    <row r="94" spans="1:5" ht="18" customHeight="1">
      <c r="A94" s="19">
        <v>57</v>
      </c>
      <c r="B94" s="10" t="s">
        <v>218</v>
      </c>
      <c r="C94" s="11">
        <v>5</v>
      </c>
      <c r="D94" s="12">
        <v>48.9</v>
      </c>
      <c r="E94" s="4">
        <f>VLOOKUP(B94,'[1]Theo doi tac'!$B$7:$D$145,2,FALSE)</f>
        <v>5</v>
      </c>
    </row>
    <row r="95" spans="1:5" ht="18" customHeight="1">
      <c r="A95" s="19">
        <v>58</v>
      </c>
      <c r="B95" s="10" t="s">
        <v>219</v>
      </c>
      <c r="C95" s="11">
        <v>1</v>
      </c>
      <c r="D95" s="12">
        <v>45</v>
      </c>
      <c r="E95" s="4">
        <f>VLOOKUP(B95,'[1]Theo doi tac'!$B$7:$D$145,2,FALSE)</f>
        <v>1</v>
      </c>
    </row>
    <row r="96" spans="1:5" ht="18" customHeight="1">
      <c r="A96" s="19">
        <v>59</v>
      </c>
      <c r="B96" s="10" t="s">
        <v>114</v>
      </c>
      <c r="C96" s="11">
        <v>37</v>
      </c>
      <c r="D96" s="12">
        <v>43.707379000000003</v>
      </c>
      <c r="E96" s="4">
        <f>VLOOKUP(B96,'[1]Theo doi tac'!$B$7:$D$145,2,FALSE)</f>
        <v>30</v>
      </c>
    </row>
    <row r="97" spans="1:5" ht="18" customHeight="1">
      <c r="A97" s="19">
        <v>60</v>
      </c>
      <c r="B97" s="10" t="s">
        <v>108</v>
      </c>
      <c r="C97" s="11">
        <v>27</v>
      </c>
      <c r="D97" s="12">
        <v>40.935952</v>
      </c>
      <c r="E97" s="4">
        <f>VLOOKUP(B97,'[1]Theo doi tac'!$B$7:$D$145,2,FALSE)</f>
        <v>26</v>
      </c>
    </row>
    <row r="98" spans="1:5" ht="18" customHeight="1">
      <c r="A98" s="19">
        <v>61</v>
      </c>
      <c r="B98" s="10" t="s">
        <v>270</v>
      </c>
      <c r="C98" s="11">
        <v>1</v>
      </c>
      <c r="D98" s="12">
        <v>40.772531999999998</v>
      </c>
      <c r="E98" s="4">
        <f>VLOOKUP(B98,'[1]Theo doi tac'!$B$7:$D$145,2,FALSE)</f>
        <v>1</v>
      </c>
    </row>
    <row r="99" spans="1:5" ht="18" customHeight="1">
      <c r="A99" s="19">
        <v>62</v>
      </c>
      <c r="B99" s="10" t="s">
        <v>106</v>
      </c>
      <c r="C99" s="11">
        <v>3</v>
      </c>
      <c r="D99" s="12">
        <v>39.884999999999998</v>
      </c>
      <c r="E99" s="4">
        <f>VLOOKUP(B99,'[1]Theo doi tac'!$B$7:$D$145,2,FALSE)</f>
        <v>3</v>
      </c>
    </row>
    <row r="100" spans="1:5" ht="18" customHeight="1">
      <c r="A100" s="19">
        <v>63</v>
      </c>
      <c r="B100" s="10" t="s">
        <v>230</v>
      </c>
      <c r="C100" s="11">
        <v>3</v>
      </c>
      <c r="D100" s="12">
        <v>38.923756210000001</v>
      </c>
      <c r="E100" s="4">
        <f>VLOOKUP(B100,'[1]Theo doi tac'!$B$7:$D$145,2,FALSE)</f>
        <v>3</v>
      </c>
    </row>
    <row r="101" spans="1:5" ht="18" customHeight="1">
      <c r="A101" s="19">
        <v>64</v>
      </c>
      <c r="B101" s="10" t="s">
        <v>221</v>
      </c>
      <c r="C101" s="11">
        <v>9</v>
      </c>
      <c r="D101" s="12">
        <v>38.076000000000001</v>
      </c>
      <c r="E101" s="4">
        <f>VLOOKUP(B101,'[1]Theo doi tac'!$B$7:$D$145,2,FALSE)</f>
        <v>9</v>
      </c>
    </row>
    <row r="102" spans="1:5" ht="18" customHeight="1">
      <c r="A102" s="19">
        <v>65</v>
      </c>
      <c r="B102" s="10" t="s">
        <v>222</v>
      </c>
      <c r="C102" s="11">
        <v>1</v>
      </c>
      <c r="D102" s="12">
        <v>35</v>
      </c>
      <c r="E102" s="4">
        <f>VLOOKUP(B102,'[1]Theo doi tac'!$B$7:$D$145,2,FALSE)</f>
        <v>1</v>
      </c>
    </row>
    <row r="103" spans="1:5" ht="18" customHeight="1">
      <c r="A103" s="19">
        <v>66</v>
      </c>
      <c r="B103" s="10" t="s">
        <v>93</v>
      </c>
      <c r="C103" s="11">
        <v>65</v>
      </c>
      <c r="D103" s="12">
        <v>34.240195</v>
      </c>
      <c r="E103" s="4">
        <f>VLOOKUP(B103,'[1]Theo doi tac'!$B$7:$D$145,2,FALSE)</f>
        <v>63</v>
      </c>
    </row>
    <row r="104" spans="1:5" ht="18" customHeight="1">
      <c r="A104" s="19">
        <v>67</v>
      </c>
      <c r="B104" s="10" t="s">
        <v>139</v>
      </c>
      <c r="C104" s="11">
        <v>3</v>
      </c>
      <c r="D104" s="12">
        <v>32.252552000000001</v>
      </c>
      <c r="E104" s="4">
        <f>VLOOKUP(B104,'[1]Theo doi tac'!$B$7:$D$145,2,FALSE)</f>
        <v>3</v>
      </c>
    </row>
    <row r="105" spans="1:5" ht="18" customHeight="1">
      <c r="A105" s="19">
        <v>68</v>
      </c>
      <c r="B105" s="10" t="s">
        <v>223</v>
      </c>
      <c r="C105" s="11">
        <v>13</v>
      </c>
      <c r="D105" s="12">
        <v>31.300467000000001</v>
      </c>
      <c r="E105" s="4">
        <f>VLOOKUP(B105,'[1]Theo doi tac'!$B$7:$D$145,2,FALSE)</f>
        <v>11</v>
      </c>
    </row>
    <row r="106" spans="1:5" ht="18" customHeight="1">
      <c r="A106" s="19">
        <v>69</v>
      </c>
      <c r="B106" s="10" t="s">
        <v>96</v>
      </c>
      <c r="C106" s="11">
        <v>26</v>
      </c>
      <c r="D106" s="12">
        <v>30.031144000000001</v>
      </c>
      <c r="E106" s="4">
        <f>VLOOKUP(B106,'[1]Theo doi tac'!$B$7:$D$145,2,FALSE)</f>
        <v>26</v>
      </c>
    </row>
    <row r="107" spans="1:5" ht="18" customHeight="1">
      <c r="A107" s="19">
        <v>70</v>
      </c>
      <c r="B107" s="10" t="s">
        <v>126</v>
      </c>
      <c r="C107" s="11">
        <v>6</v>
      </c>
      <c r="D107" s="12">
        <v>27.283180999999999</v>
      </c>
      <c r="E107" s="4">
        <f>VLOOKUP(B107,'[1]Theo doi tac'!$B$7:$D$145,2,FALSE)</f>
        <v>7</v>
      </c>
    </row>
    <row r="108" spans="1:5" ht="18" customHeight="1">
      <c r="A108" s="19">
        <v>71</v>
      </c>
      <c r="B108" s="10" t="s">
        <v>110</v>
      </c>
      <c r="C108" s="11">
        <v>34</v>
      </c>
      <c r="D108" s="12">
        <v>24.35959094</v>
      </c>
      <c r="E108" s="4">
        <f>VLOOKUP(B108,'[1]Theo doi tac'!$B$7:$D$145,2,FALSE)</f>
        <v>31</v>
      </c>
    </row>
    <row r="109" spans="1:5" ht="18" customHeight="1">
      <c r="A109" s="19">
        <v>72</v>
      </c>
      <c r="B109" s="10" t="s">
        <v>224</v>
      </c>
      <c r="C109" s="11">
        <v>2</v>
      </c>
      <c r="D109" s="12">
        <v>22.5</v>
      </c>
      <c r="E109" s="4">
        <f>VLOOKUP(B109,'[1]Theo doi tac'!$B$7:$D$145,2,FALSE)</f>
        <v>2</v>
      </c>
    </row>
    <row r="110" spans="1:5" ht="18" customHeight="1">
      <c r="A110" s="19">
        <v>73</v>
      </c>
      <c r="B110" s="10" t="s">
        <v>142</v>
      </c>
      <c r="C110" s="11">
        <v>7</v>
      </c>
      <c r="D110" s="12">
        <v>21.088303</v>
      </c>
      <c r="E110" s="4">
        <f>VLOOKUP(B110,'[1]Theo doi tac'!$B$7:$D$145,2,FALSE)</f>
        <v>6</v>
      </c>
    </row>
    <row r="111" spans="1:5" ht="18" customHeight="1">
      <c r="A111" s="19">
        <v>74</v>
      </c>
      <c r="B111" s="10" t="s">
        <v>225</v>
      </c>
      <c r="C111" s="11">
        <v>3</v>
      </c>
      <c r="D111" s="12">
        <v>20.774493</v>
      </c>
      <c r="E111" s="4">
        <f>VLOOKUP(B111,'[1]Theo doi tac'!$B$7:$D$145,2,FALSE)</f>
        <v>3</v>
      </c>
    </row>
    <row r="112" spans="1:5" ht="18" customHeight="1">
      <c r="A112" s="19">
        <v>75</v>
      </c>
      <c r="B112" s="10" t="s">
        <v>111</v>
      </c>
      <c r="C112" s="11">
        <v>3</v>
      </c>
      <c r="D112" s="12">
        <v>20.315000000000001</v>
      </c>
      <c r="E112" s="4">
        <f>VLOOKUP(B112,'[1]Theo doi tac'!$B$7:$D$145,2,FALSE)</f>
        <v>3</v>
      </c>
    </row>
    <row r="113" spans="1:11" ht="18" customHeight="1">
      <c r="A113" s="19">
        <v>76</v>
      </c>
      <c r="B113" s="10" t="s">
        <v>226</v>
      </c>
      <c r="C113" s="11">
        <v>4</v>
      </c>
      <c r="D113" s="12">
        <v>16.598061999999999</v>
      </c>
      <c r="E113" s="4">
        <f>VLOOKUP(B113,'[1]Theo doi tac'!$B$7:$D$145,2,FALSE)</f>
        <v>5</v>
      </c>
    </row>
    <row r="114" spans="1:11" ht="18" customHeight="1">
      <c r="A114" s="19">
        <v>77</v>
      </c>
      <c r="B114" s="10" t="s">
        <v>227</v>
      </c>
      <c r="C114" s="11">
        <v>4</v>
      </c>
      <c r="D114" s="12">
        <v>13.123279999999999</v>
      </c>
      <c r="E114" s="4">
        <f>VLOOKUP(B114,'[1]Theo doi tac'!$B$7:$D$145,2,FALSE)</f>
        <v>2</v>
      </c>
    </row>
    <row r="115" spans="1:11" ht="18" customHeight="1">
      <c r="A115" s="19">
        <v>78</v>
      </c>
      <c r="B115" s="10" t="s">
        <v>228</v>
      </c>
      <c r="C115" s="11">
        <v>2</v>
      </c>
      <c r="D115" s="12">
        <v>10.278</v>
      </c>
      <c r="E115" s="4">
        <f>VLOOKUP(B115,'[1]Theo doi tac'!$B$7:$D$145,2,FALSE)</f>
        <v>2</v>
      </c>
    </row>
    <row r="116" spans="1:11" ht="18" customHeight="1">
      <c r="A116" s="19">
        <v>79</v>
      </c>
      <c r="B116" s="10" t="s">
        <v>102</v>
      </c>
      <c r="C116" s="11">
        <v>7</v>
      </c>
      <c r="D116" s="12">
        <v>9.8663989999999995</v>
      </c>
      <c r="E116" s="4">
        <f>VLOOKUP(B116,'[1]Theo doi tac'!$B$7:$D$145,2,FALSE)</f>
        <v>7</v>
      </c>
    </row>
    <row r="117" spans="1:11" ht="18" customHeight="1">
      <c r="A117" s="19">
        <v>80</v>
      </c>
      <c r="B117" s="10" t="s">
        <v>129</v>
      </c>
      <c r="C117" s="11">
        <v>2</v>
      </c>
      <c r="D117" s="12">
        <v>8.0431500000000007</v>
      </c>
      <c r="E117" s="4">
        <f>VLOOKUP(B117,'[1]Theo doi tac'!$B$7:$D$145,2,FALSE)</f>
        <v>2</v>
      </c>
    </row>
    <row r="118" spans="1:11" ht="18" customHeight="1">
      <c r="A118" s="19">
        <v>81</v>
      </c>
      <c r="B118" s="10" t="s">
        <v>229</v>
      </c>
      <c r="C118" s="11">
        <v>4</v>
      </c>
      <c r="D118" s="12">
        <v>7.0309999999999997</v>
      </c>
      <c r="E118" s="4">
        <f>VLOOKUP(B118,'[1]Theo doi tac'!$B$7:$D$145,2,FALSE)</f>
        <v>4</v>
      </c>
    </row>
    <row r="119" spans="1:11" ht="18" customHeight="1">
      <c r="A119" s="19">
        <v>82</v>
      </c>
      <c r="B119" s="10" t="s">
        <v>99</v>
      </c>
      <c r="C119" s="11">
        <v>40</v>
      </c>
      <c r="D119" s="12">
        <v>3.8912499999999999</v>
      </c>
      <c r="E119" s="4">
        <f>VLOOKUP(B119,'[1]Theo doi tac'!$B$7:$D$145,2,FALSE)</f>
        <v>39</v>
      </c>
    </row>
    <row r="120" spans="1:11" ht="18" customHeight="1">
      <c r="A120" s="19">
        <v>83</v>
      </c>
      <c r="B120" s="10" t="s">
        <v>135</v>
      </c>
      <c r="C120" s="11">
        <v>6</v>
      </c>
      <c r="D120" s="12">
        <v>3.8275060000000001</v>
      </c>
      <c r="E120" s="4">
        <f>VLOOKUP(B120,'[1]Theo doi tac'!$B$7:$D$145,2,FALSE)</f>
        <v>6</v>
      </c>
    </row>
    <row r="121" spans="1:11" ht="18" customHeight="1">
      <c r="A121" s="19">
        <v>84</v>
      </c>
      <c r="B121" s="10" t="s">
        <v>231</v>
      </c>
      <c r="C121" s="11">
        <v>1</v>
      </c>
      <c r="D121" s="12">
        <v>3.8</v>
      </c>
      <c r="E121" s="4">
        <f>VLOOKUP(B121,'[1]Theo doi tac'!$B$7:$D$145,2,FALSE)</f>
        <v>1</v>
      </c>
    </row>
    <row r="122" spans="1:11" ht="18" customHeight="1">
      <c r="A122" s="19">
        <v>85</v>
      </c>
      <c r="B122" s="10" t="s">
        <v>290</v>
      </c>
      <c r="C122" s="11">
        <v>1</v>
      </c>
      <c r="D122" s="12">
        <v>3.225806</v>
      </c>
      <c r="E122" s="4" t="e">
        <f>VLOOKUP(B122,'[1]Theo doi tac'!$B$7:$D$145,2,FALSE)</f>
        <v>#N/A</v>
      </c>
    </row>
    <row r="123" spans="1:11" ht="18" customHeight="1">
      <c r="A123" s="19">
        <v>86</v>
      </c>
      <c r="B123" s="10" t="s">
        <v>232</v>
      </c>
      <c r="C123" s="11">
        <v>4</v>
      </c>
      <c r="D123" s="12">
        <v>3.2161849999999998</v>
      </c>
      <c r="E123" s="4">
        <f>VLOOKUP(B123,'[1]Theo doi tac'!$B$7:$D$145,2,FALSE)</f>
        <v>4</v>
      </c>
      <c r="I123" s="4">
        <f>6780-4750</f>
        <v>2030</v>
      </c>
      <c r="J123" s="20">
        <f>4750000*K126</f>
        <v>109992625368.73155</v>
      </c>
    </row>
    <row r="124" spans="1:11" ht="18" customHeight="1">
      <c r="A124" s="19">
        <v>87</v>
      </c>
      <c r="B124" s="10" t="s">
        <v>233</v>
      </c>
      <c r="C124" s="11">
        <v>2</v>
      </c>
      <c r="D124" s="12">
        <v>3.1</v>
      </c>
      <c r="E124" s="4">
        <f>VLOOKUP(B124,'[1]Theo doi tac'!$B$7:$D$145,2,FALSE)</f>
        <v>2</v>
      </c>
    </row>
    <row r="125" spans="1:11" ht="18" customHeight="1">
      <c r="A125" s="19">
        <v>88</v>
      </c>
      <c r="B125" s="10" t="s">
        <v>216</v>
      </c>
      <c r="C125" s="11">
        <v>2</v>
      </c>
      <c r="D125" s="12">
        <v>2.75</v>
      </c>
      <c r="E125" s="4">
        <f>VLOOKUP(B125,'[1]Theo doi tac'!$B$7:$D$145,2,FALSE)</f>
        <v>2</v>
      </c>
      <c r="I125" s="4">
        <f>I123*K126</f>
        <v>47007374.631268434</v>
      </c>
    </row>
    <row r="126" spans="1:11" ht="18" customHeight="1">
      <c r="A126" s="19">
        <v>89</v>
      </c>
      <c r="B126" s="10" t="s">
        <v>118</v>
      </c>
      <c r="C126" s="11">
        <v>18</v>
      </c>
      <c r="D126" s="12">
        <v>2.6676820000000001</v>
      </c>
      <c r="E126" s="4">
        <f>VLOOKUP(B126,'[1]Theo doi tac'!$B$7:$D$145,2,FALSE)</f>
        <v>17</v>
      </c>
      <c r="K126" s="4">
        <f>157000000000/6780000</f>
        <v>23156.342182890854</v>
      </c>
    </row>
    <row r="127" spans="1:11" ht="18" customHeight="1">
      <c r="A127" s="19">
        <v>90</v>
      </c>
      <c r="B127" s="10" t="s">
        <v>234</v>
      </c>
      <c r="C127" s="11">
        <v>3</v>
      </c>
      <c r="D127" s="12">
        <v>2.27</v>
      </c>
      <c r="E127" s="4">
        <f>VLOOKUP(B127,'[1]Theo doi tac'!$B$7:$D$145,2,FALSE)</f>
        <v>3</v>
      </c>
    </row>
    <row r="128" spans="1:11" ht="18" customHeight="1">
      <c r="A128" s="19">
        <v>91</v>
      </c>
      <c r="B128" s="10" t="s">
        <v>235</v>
      </c>
      <c r="C128" s="11">
        <v>2</v>
      </c>
      <c r="D128" s="12">
        <v>1.5845</v>
      </c>
      <c r="E128" s="4">
        <f>VLOOKUP(B128,'[1]Theo doi tac'!$B$7:$D$145,2,FALSE)</f>
        <v>2</v>
      </c>
    </row>
    <row r="129" spans="1:5" ht="18" customHeight="1">
      <c r="A129" s="19">
        <v>92</v>
      </c>
      <c r="B129" s="10" t="s">
        <v>144</v>
      </c>
      <c r="C129" s="11">
        <v>4</v>
      </c>
      <c r="D129" s="12">
        <v>1.5136430000000001</v>
      </c>
      <c r="E129" s="4">
        <f>VLOOKUP(B129,'[1]Theo doi tac'!$B$7:$D$145,2,FALSE)</f>
        <v>4</v>
      </c>
    </row>
    <row r="130" spans="1:5" ht="18" customHeight="1">
      <c r="A130" s="19">
        <v>93</v>
      </c>
      <c r="B130" s="10" t="s">
        <v>236</v>
      </c>
      <c r="C130" s="11">
        <v>3</v>
      </c>
      <c r="D130" s="12">
        <v>1.4043000000000001</v>
      </c>
      <c r="E130" s="4">
        <f>VLOOKUP(B130,'[1]Theo doi tac'!$B$7:$D$145,2,FALSE)</f>
        <v>3</v>
      </c>
    </row>
    <row r="131" spans="1:5" ht="18" customHeight="1">
      <c r="A131" s="19">
        <v>94</v>
      </c>
      <c r="B131" s="10" t="s">
        <v>107</v>
      </c>
      <c r="C131" s="11">
        <v>6</v>
      </c>
      <c r="D131" s="12">
        <v>1.2845420000000001</v>
      </c>
      <c r="E131" s="4">
        <f>VLOOKUP(B131,'[1]Theo doi tac'!$B$7:$D$145,2,FALSE)</f>
        <v>6</v>
      </c>
    </row>
    <row r="132" spans="1:5" ht="18" customHeight="1">
      <c r="A132" s="19">
        <v>95</v>
      </c>
      <c r="B132" s="10" t="s">
        <v>278</v>
      </c>
      <c r="C132" s="11">
        <v>1</v>
      </c>
      <c r="D132" s="12">
        <v>1.239743</v>
      </c>
      <c r="E132" s="4">
        <f>VLOOKUP(B132,'[1]Theo doi tac'!$B$7:$D$145,2,FALSE)</f>
        <v>1</v>
      </c>
    </row>
    <row r="133" spans="1:5" ht="18" customHeight="1">
      <c r="A133" s="19">
        <v>96</v>
      </c>
      <c r="B133" s="10" t="s">
        <v>237</v>
      </c>
      <c r="C133" s="11">
        <v>5</v>
      </c>
      <c r="D133" s="12">
        <v>1.2</v>
      </c>
      <c r="E133" s="4">
        <f>VLOOKUP(B133,'[1]Theo doi tac'!$B$7:$D$145,2,FALSE)</f>
        <v>5</v>
      </c>
    </row>
    <row r="134" spans="1:5" ht="18" customHeight="1">
      <c r="A134" s="19">
        <v>97</v>
      </c>
      <c r="B134" s="10" t="s">
        <v>238</v>
      </c>
      <c r="C134" s="11">
        <v>3</v>
      </c>
      <c r="D134" s="12">
        <v>1.1000000000000001</v>
      </c>
      <c r="E134" s="4">
        <f>VLOOKUP(B134,'[1]Theo doi tac'!$B$7:$D$145,2,FALSE)</f>
        <v>3</v>
      </c>
    </row>
    <row r="135" spans="1:5" ht="18" customHeight="1">
      <c r="A135" s="19">
        <v>98</v>
      </c>
      <c r="B135" s="10" t="s">
        <v>131</v>
      </c>
      <c r="C135" s="11">
        <v>3</v>
      </c>
      <c r="D135" s="12">
        <v>1.07</v>
      </c>
      <c r="E135" s="4">
        <f>VLOOKUP(B135,'[1]Theo doi tac'!$B$7:$D$145,2,FALSE)</f>
        <v>3</v>
      </c>
    </row>
    <row r="136" spans="1:5" ht="18" customHeight="1">
      <c r="A136" s="19">
        <v>99</v>
      </c>
      <c r="B136" s="10" t="s">
        <v>239</v>
      </c>
      <c r="C136" s="11">
        <v>2</v>
      </c>
      <c r="D136" s="12">
        <v>1.0149999999999999</v>
      </c>
      <c r="E136" s="4">
        <f>VLOOKUP(B136,'[1]Theo doi tac'!$B$7:$D$145,2,FALSE)</f>
        <v>2</v>
      </c>
    </row>
    <row r="137" spans="1:5" ht="18" customHeight="1">
      <c r="A137" s="19">
        <v>100</v>
      </c>
      <c r="B137" s="10" t="s">
        <v>122</v>
      </c>
      <c r="C137" s="11">
        <v>5</v>
      </c>
      <c r="D137" s="12">
        <v>1.003787</v>
      </c>
      <c r="E137" s="4">
        <f>VLOOKUP(B137,'[1]Theo doi tac'!$B$7:$D$145,2,FALSE)</f>
        <v>4</v>
      </c>
    </row>
    <row r="138" spans="1:5" ht="18" customHeight="1">
      <c r="A138" s="19">
        <v>101</v>
      </c>
      <c r="B138" s="10" t="s">
        <v>132</v>
      </c>
      <c r="C138" s="11">
        <v>17</v>
      </c>
      <c r="D138" s="12">
        <v>0.92168799999999995</v>
      </c>
      <c r="E138" s="4">
        <f>VLOOKUP(B138,'[1]Theo doi tac'!$B$7:$D$145,2,FALSE)</f>
        <v>16</v>
      </c>
    </row>
    <row r="139" spans="1:5" ht="18" customHeight="1">
      <c r="A139" s="19">
        <v>102</v>
      </c>
      <c r="B139" s="10" t="s">
        <v>240</v>
      </c>
      <c r="C139" s="11">
        <v>3</v>
      </c>
      <c r="D139" s="12">
        <v>0.91</v>
      </c>
      <c r="E139" s="4">
        <f>VLOOKUP(B139,'[1]Theo doi tac'!$B$7:$D$145,2,FALSE)</f>
        <v>1</v>
      </c>
    </row>
    <row r="140" spans="1:5" ht="18" customHeight="1">
      <c r="A140" s="19">
        <v>103</v>
      </c>
      <c r="B140" s="10" t="s">
        <v>241</v>
      </c>
      <c r="C140" s="11">
        <v>8</v>
      </c>
      <c r="D140" s="12">
        <v>0.77900000000000003</v>
      </c>
      <c r="E140" s="4">
        <f>VLOOKUP(B140,'[1]Theo doi tac'!$B$7:$D$145,2,FALSE)</f>
        <v>6</v>
      </c>
    </row>
    <row r="141" spans="1:5" ht="18" customHeight="1">
      <c r="A141" s="19">
        <v>104</v>
      </c>
      <c r="B141" s="10" t="s">
        <v>274</v>
      </c>
      <c r="C141" s="11">
        <v>2</v>
      </c>
      <c r="D141" s="12">
        <v>0.7</v>
      </c>
      <c r="E141" s="4">
        <f>VLOOKUP(B141,'[1]Theo doi tac'!$B$7:$D$145,2,FALSE)</f>
        <v>2</v>
      </c>
    </row>
    <row r="142" spans="1:5" ht="18" customHeight="1">
      <c r="A142" s="19">
        <v>105</v>
      </c>
      <c r="B142" s="10" t="s">
        <v>127</v>
      </c>
      <c r="C142" s="11">
        <v>20</v>
      </c>
      <c r="D142" s="12">
        <v>0.68115199999999998</v>
      </c>
      <c r="E142" s="4">
        <f>VLOOKUP(B142,'[1]Theo doi tac'!$B$7:$D$145,2,FALSE)</f>
        <v>18</v>
      </c>
    </row>
    <row r="143" spans="1:5" ht="18" customHeight="1">
      <c r="A143" s="19">
        <v>106</v>
      </c>
      <c r="B143" s="10" t="s">
        <v>116</v>
      </c>
      <c r="C143" s="11">
        <v>5</v>
      </c>
      <c r="D143" s="12">
        <v>0.53370700000000004</v>
      </c>
      <c r="E143" s="4">
        <f>VLOOKUP(B143,'[1]Theo doi tac'!$B$7:$D$145,2,FALSE)</f>
        <v>5</v>
      </c>
    </row>
    <row r="144" spans="1:5" ht="18" customHeight="1">
      <c r="A144" s="19">
        <v>107</v>
      </c>
      <c r="B144" s="10" t="s">
        <v>133</v>
      </c>
      <c r="C144" s="11">
        <v>3</v>
      </c>
      <c r="D144" s="12">
        <v>0.52214300000000002</v>
      </c>
      <c r="E144" s="4">
        <f>VLOOKUP(B144,'[1]Theo doi tac'!$B$7:$D$145,2,FALSE)</f>
        <v>3</v>
      </c>
    </row>
    <row r="145" spans="1:5" ht="18" customHeight="1">
      <c r="A145" s="19">
        <v>108</v>
      </c>
      <c r="B145" s="10" t="s">
        <v>242</v>
      </c>
      <c r="C145" s="11">
        <v>1</v>
      </c>
      <c r="D145" s="12">
        <v>0.5</v>
      </c>
      <c r="E145" s="4">
        <f>VLOOKUP(B145,'[1]Theo doi tac'!$B$7:$D$145,2,FALSE)</f>
        <v>1</v>
      </c>
    </row>
    <row r="146" spans="1:5" ht="18" customHeight="1">
      <c r="A146" s="19">
        <v>109</v>
      </c>
      <c r="B146" s="10" t="s">
        <v>90</v>
      </c>
      <c r="C146" s="11">
        <v>5</v>
      </c>
      <c r="D146" s="12">
        <v>0.43293700000000002</v>
      </c>
      <c r="E146" s="4">
        <f>VLOOKUP(B146,'[1]Theo doi tac'!$B$7:$D$145,2,FALSE)</f>
        <v>3</v>
      </c>
    </row>
    <row r="147" spans="1:5" ht="18" customHeight="1">
      <c r="A147" s="19">
        <v>110</v>
      </c>
      <c r="B147" s="10" t="s">
        <v>136</v>
      </c>
      <c r="C147" s="11">
        <v>5</v>
      </c>
      <c r="D147" s="12">
        <v>0.34545500000000001</v>
      </c>
      <c r="E147" s="4">
        <f>VLOOKUP(B147,'[1]Theo doi tac'!$B$7:$D$145,2,FALSE)</f>
        <v>5</v>
      </c>
    </row>
    <row r="148" spans="1:5" ht="18" customHeight="1">
      <c r="A148" s="19">
        <v>111</v>
      </c>
      <c r="B148" s="10" t="s">
        <v>128</v>
      </c>
      <c r="C148" s="11">
        <v>2</v>
      </c>
      <c r="D148" s="12">
        <v>0.32</v>
      </c>
      <c r="E148" s="4">
        <f>VLOOKUP(B148,'[1]Theo doi tac'!$B$7:$D$145,2,FALSE)</f>
        <v>2</v>
      </c>
    </row>
    <row r="149" spans="1:5" ht="18" customHeight="1">
      <c r="A149" s="19">
        <v>112</v>
      </c>
      <c r="B149" s="10" t="s">
        <v>243</v>
      </c>
      <c r="C149" s="11">
        <v>3</v>
      </c>
      <c r="D149" s="12">
        <v>0.31282902000000001</v>
      </c>
      <c r="E149" s="4">
        <f>VLOOKUP(B149,'[1]Theo doi tac'!$B$7:$D$145,2,FALSE)</f>
        <v>3</v>
      </c>
    </row>
    <row r="150" spans="1:5" ht="18" customHeight="1">
      <c r="A150" s="19">
        <v>113</v>
      </c>
      <c r="B150" s="10" t="s">
        <v>248</v>
      </c>
      <c r="C150" s="11">
        <v>2</v>
      </c>
      <c r="D150" s="12">
        <v>0.30685699999999999</v>
      </c>
      <c r="E150" s="4">
        <f>VLOOKUP(B150,'[1]Theo doi tac'!$B$7:$D$145,2,FALSE)</f>
        <v>2</v>
      </c>
    </row>
    <row r="151" spans="1:5" ht="18" customHeight="1">
      <c r="A151" s="19">
        <v>114</v>
      </c>
      <c r="B151" s="10" t="s">
        <v>138</v>
      </c>
      <c r="C151" s="11">
        <v>4</v>
      </c>
      <c r="D151" s="12">
        <v>0.29499999999999998</v>
      </c>
      <c r="E151" s="4">
        <f>VLOOKUP(B151,'[1]Theo doi tac'!$B$7:$D$145,2,FALSE)</f>
        <v>4</v>
      </c>
    </row>
    <row r="152" spans="1:5" ht="18" customHeight="1">
      <c r="A152" s="19">
        <v>115</v>
      </c>
      <c r="B152" s="10" t="s">
        <v>244</v>
      </c>
      <c r="C152" s="11">
        <v>5</v>
      </c>
      <c r="D152" s="12">
        <v>0.27500000000000002</v>
      </c>
      <c r="E152" s="4">
        <f>VLOOKUP(B152,'[1]Theo doi tac'!$B$7:$D$145,2,FALSE)</f>
        <v>5</v>
      </c>
    </row>
    <row r="153" spans="1:5" ht="18" customHeight="1">
      <c r="A153" s="19">
        <v>116</v>
      </c>
      <c r="B153" s="10" t="s">
        <v>134</v>
      </c>
      <c r="C153" s="11">
        <v>3</v>
      </c>
      <c r="D153" s="12">
        <v>0.247</v>
      </c>
      <c r="E153" s="4">
        <f>VLOOKUP(B153,'[1]Theo doi tac'!$B$7:$D$145,2,FALSE)</f>
        <v>3</v>
      </c>
    </row>
    <row r="154" spans="1:5" ht="18" customHeight="1">
      <c r="A154" s="19">
        <v>117</v>
      </c>
      <c r="B154" s="10" t="s">
        <v>245</v>
      </c>
      <c r="C154" s="11">
        <v>1</v>
      </c>
      <c r="D154" s="12">
        <v>0.22500000000000001</v>
      </c>
      <c r="E154" s="4">
        <f>VLOOKUP(B154,'[1]Theo doi tac'!$B$7:$D$145,2,FALSE)</f>
        <v>1</v>
      </c>
    </row>
    <row r="155" spans="1:5" ht="18" customHeight="1">
      <c r="A155" s="19">
        <v>118</v>
      </c>
      <c r="B155" s="10" t="s">
        <v>246</v>
      </c>
      <c r="C155" s="11">
        <v>1</v>
      </c>
      <c r="D155" s="12">
        <v>0.21</v>
      </c>
      <c r="E155" s="4">
        <f>VLOOKUP(B155,'[1]Theo doi tac'!$B$7:$D$145,2,FALSE)</f>
        <v>1</v>
      </c>
    </row>
    <row r="156" spans="1:5" ht="18" customHeight="1">
      <c r="A156" s="19">
        <v>119</v>
      </c>
      <c r="B156" s="10" t="s">
        <v>258</v>
      </c>
      <c r="C156" s="11">
        <v>5</v>
      </c>
      <c r="D156" s="12">
        <v>0.202795</v>
      </c>
      <c r="E156" s="4">
        <f>VLOOKUP(B156,'[1]Theo doi tac'!$B$7:$D$145,2,FALSE)</f>
        <v>4</v>
      </c>
    </row>
    <row r="157" spans="1:5" ht="18" customHeight="1">
      <c r="A157" s="19">
        <v>120</v>
      </c>
      <c r="B157" s="10" t="s">
        <v>143</v>
      </c>
      <c r="C157" s="11">
        <v>5</v>
      </c>
      <c r="D157" s="12">
        <v>0.19290499999999999</v>
      </c>
      <c r="E157" s="4">
        <f>VLOOKUP(B157,'[1]Theo doi tac'!$B$7:$D$145,2,FALSE)</f>
        <v>5</v>
      </c>
    </row>
    <row r="158" spans="1:5" ht="18" customHeight="1">
      <c r="A158" s="19">
        <v>121</v>
      </c>
      <c r="B158" s="10" t="s">
        <v>253</v>
      </c>
      <c r="C158" s="11">
        <v>4</v>
      </c>
      <c r="D158" s="12">
        <v>0.17447299999999999</v>
      </c>
      <c r="E158" s="4">
        <f>VLOOKUP(B158,'[1]Theo doi tac'!$B$7:$D$145,2,FALSE)</f>
        <v>4</v>
      </c>
    </row>
    <row r="159" spans="1:5" ht="18" customHeight="1">
      <c r="A159" s="19">
        <v>122</v>
      </c>
      <c r="B159" s="10" t="s">
        <v>249</v>
      </c>
      <c r="C159" s="11">
        <v>5</v>
      </c>
      <c r="D159" s="12">
        <v>0.15781999999999999</v>
      </c>
      <c r="E159" s="4">
        <f>VLOOKUP(B159,'[1]Theo doi tac'!$B$7:$D$145,2,FALSE)</f>
        <v>5</v>
      </c>
    </row>
    <row r="160" spans="1:5" ht="18" customHeight="1">
      <c r="A160" s="19">
        <v>123</v>
      </c>
      <c r="B160" s="10" t="s">
        <v>292</v>
      </c>
      <c r="C160" s="11">
        <v>1</v>
      </c>
      <c r="D160" s="12">
        <v>0.14893600000000001</v>
      </c>
      <c r="E160" s="4" t="e">
        <f>VLOOKUP(B160,'[1]Theo doi tac'!$B$7:$D$145,2,FALSE)</f>
        <v>#N/A</v>
      </c>
    </row>
    <row r="161" spans="1:8" ht="18" customHeight="1">
      <c r="A161" s="19">
        <v>124</v>
      </c>
      <c r="B161" s="10" t="s">
        <v>250</v>
      </c>
      <c r="C161" s="11">
        <v>2</v>
      </c>
      <c r="D161" s="12">
        <v>0.14291799999999999</v>
      </c>
      <c r="E161" s="4">
        <f>VLOOKUP(B161,'[1]Theo doi tac'!$B$7:$D$145,2,FALSE)</f>
        <v>2</v>
      </c>
    </row>
    <row r="162" spans="1:8" ht="18" customHeight="1">
      <c r="A162" s="19">
        <v>125</v>
      </c>
      <c r="B162" s="10" t="s">
        <v>252</v>
      </c>
      <c r="C162" s="11">
        <v>2</v>
      </c>
      <c r="D162" s="12">
        <v>0.129</v>
      </c>
      <c r="E162" s="4">
        <f>VLOOKUP(B162,'[1]Theo doi tac'!$B$7:$D$145,2,FALSE)</f>
        <v>2</v>
      </c>
    </row>
    <row r="163" spans="1:8" ht="18" customHeight="1">
      <c r="A163" s="19">
        <v>126</v>
      </c>
      <c r="B163" s="10" t="s">
        <v>123</v>
      </c>
      <c r="C163" s="11">
        <v>6</v>
      </c>
      <c r="D163" s="12">
        <v>0.11526</v>
      </c>
      <c r="E163" s="4">
        <f>VLOOKUP(B163,'[1]Theo doi tac'!$B$7:$D$145,2,FALSE)</f>
        <v>5</v>
      </c>
    </row>
    <row r="164" spans="1:8" ht="18" customHeight="1">
      <c r="A164" s="19">
        <v>127</v>
      </c>
      <c r="B164" s="10" t="s">
        <v>125</v>
      </c>
      <c r="C164" s="11">
        <v>7</v>
      </c>
      <c r="D164" s="12">
        <v>0.11453015</v>
      </c>
      <c r="E164" s="4">
        <f>VLOOKUP(B164,'[1]Theo doi tac'!$B$7:$D$145,2,FALSE)</f>
        <v>5</v>
      </c>
    </row>
    <row r="165" spans="1:8" ht="18" customHeight="1">
      <c r="A165" s="19">
        <v>128</v>
      </c>
      <c r="B165" s="10" t="s">
        <v>140</v>
      </c>
      <c r="C165" s="11">
        <v>3</v>
      </c>
      <c r="D165" s="12">
        <v>0.1089</v>
      </c>
      <c r="E165" s="4">
        <f>VLOOKUP(B165,'[1]Theo doi tac'!$B$7:$D$145,2,FALSE)</f>
        <v>3</v>
      </c>
    </row>
    <row r="166" spans="1:8" ht="18" customHeight="1">
      <c r="A166" s="19">
        <v>129</v>
      </c>
      <c r="B166" s="10" t="s">
        <v>251</v>
      </c>
      <c r="C166" s="11">
        <v>1</v>
      </c>
      <c r="D166" s="12">
        <v>0.1</v>
      </c>
      <c r="E166" s="4">
        <f>VLOOKUP(B166,'[1]Theo doi tac'!$B$7:$D$145,2,FALSE)</f>
        <v>1</v>
      </c>
    </row>
    <row r="167" spans="1:8" ht="18" customHeight="1">
      <c r="A167" s="19">
        <v>130</v>
      </c>
      <c r="B167" s="10" t="s">
        <v>255</v>
      </c>
      <c r="C167" s="11">
        <v>3</v>
      </c>
      <c r="D167" s="12">
        <v>8.9399999999999993E-2</v>
      </c>
      <c r="E167" s="4">
        <f>VLOOKUP(B167,'[1]Theo doi tac'!$B$7:$D$145,2,FALSE)</f>
        <v>2</v>
      </c>
    </row>
    <row r="168" spans="1:8" ht="18" customHeight="1">
      <c r="A168" s="19">
        <v>131</v>
      </c>
      <c r="B168" s="10" t="s">
        <v>247</v>
      </c>
      <c r="C168" s="11">
        <v>1</v>
      </c>
      <c r="D168" s="12">
        <v>8.6999999999999994E-2</v>
      </c>
      <c r="E168" s="4">
        <f>VLOOKUP(B168,'[1]Theo doi tac'!$B$7:$D$145,2,FALSE)</f>
        <v>1</v>
      </c>
    </row>
    <row r="169" spans="1:8" ht="18" customHeight="1">
      <c r="A169" s="19">
        <v>132</v>
      </c>
      <c r="B169" s="10" t="s">
        <v>254</v>
      </c>
      <c r="C169" s="11">
        <v>1</v>
      </c>
      <c r="D169" s="12">
        <v>7.0935999999999999E-2</v>
      </c>
      <c r="E169" s="4">
        <f>VLOOKUP(B169,'[1]Theo doi tac'!$B$7:$D$145,2,FALSE)</f>
        <v>1</v>
      </c>
    </row>
    <row r="170" spans="1:8" ht="18" customHeight="1">
      <c r="A170" s="19">
        <v>133</v>
      </c>
      <c r="B170" s="10" t="s">
        <v>256</v>
      </c>
      <c r="C170" s="11">
        <v>1</v>
      </c>
      <c r="D170" s="12">
        <v>3.3184999999999999E-2</v>
      </c>
      <c r="E170" s="4">
        <f>VLOOKUP(B170,'[1]Theo doi tac'!$B$7:$D$145,2,FALSE)</f>
        <v>1</v>
      </c>
    </row>
    <row r="171" spans="1:8" ht="18" customHeight="1">
      <c r="A171" s="19">
        <v>134</v>
      </c>
      <c r="B171" s="10" t="s">
        <v>277</v>
      </c>
      <c r="C171" s="11">
        <v>1</v>
      </c>
      <c r="D171" s="12">
        <v>2.4464E-2</v>
      </c>
      <c r="E171" s="4">
        <f>VLOOKUP(B171,'[1]Theo doi tac'!$B$7:$D$145,2,FALSE)</f>
        <v>1</v>
      </c>
    </row>
    <row r="172" spans="1:8" ht="18" customHeight="1">
      <c r="A172" s="19">
        <v>135</v>
      </c>
      <c r="B172" s="10" t="s">
        <v>257</v>
      </c>
      <c r="C172" s="11">
        <v>1</v>
      </c>
      <c r="D172" s="12">
        <v>0.02</v>
      </c>
      <c r="E172" s="4">
        <f>VLOOKUP(B172,'[1]Theo doi tac'!$B$7:$D$145,2,FALSE)</f>
        <v>1</v>
      </c>
      <c r="G172" s="21" t="s">
        <v>259</v>
      </c>
      <c r="H172" s="4" t="s">
        <v>286</v>
      </c>
    </row>
    <row r="173" spans="1:8" ht="18" customHeight="1">
      <c r="A173" s="19">
        <v>136</v>
      </c>
      <c r="B173" s="10" t="s">
        <v>275</v>
      </c>
      <c r="C173" s="11">
        <v>1</v>
      </c>
      <c r="D173" s="12">
        <v>0.01</v>
      </c>
      <c r="E173" s="4">
        <f>VLOOKUP(B173,'[1]Theo doi tac'!$B$7:$D$145,2,FALSE)</f>
        <v>1</v>
      </c>
    </row>
    <row r="174" spans="1:8" ht="18" customHeight="1">
      <c r="A174" s="19">
        <v>137</v>
      </c>
      <c r="B174" s="10" t="s">
        <v>141</v>
      </c>
      <c r="C174" s="11">
        <v>1</v>
      </c>
      <c r="D174" s="12">
        <v>0.01</v>
      </c>
      <c r="E174" s="4">
        <f>VLOOKUP(B174,'[1]Theo doi tac'!$B$7:$D$145,2,FALSE)</f>
        <v>1</v>
      </c>
    </row>
    <row r="175" spans="1:8" ht="18" customHeight="1">
      <c r="A175" s="19">
        <v>138</v>
      </c>
      <c r="B175" s="10" t="s">
        <v>104</v>
      </c>
      <c r="C175" s="11">
        <v>1</v>
      </c>
      <c r="D175" s="12">
        <v>0.01</v>
      </c>
      <c r="E175" s="4">
        <f>VLOOKUP(B175,'[1]Theo doi tac'!$B$7:$D$145,2,FALSE)</f>
        <v>1</v>
      </c>
    </row>
    <row r="176" spans="1:8" ht="18" customHeight="1">
      <c r="A176" s="19">
        <v>139</v>
      </c>
      <c r="B176" s="10" t="s">
        <v>293</v>
      </c>
      <c r="C176" s="11">
        <v>1</v>
      </c>
      <c r="D176" s="12">
        <v>5.2859999999999999E-3</v>
      </c>
    </row>
    <row r="177" spans="1:7" ht="18" customHeight="1">
      <c r="A177" s="19">
        <v>140</v>
      </c>
      <c r="B177" s="10" t="s">
        <v>283</v>
      </c>
      <c r="C177" s="11">
        <v>1</v>
      </c>
      <c r="D177" s="12">
        <v>5.0000000000000001E-3</v>
      </c>
    </row>
    <row r="178" spans="1:7" ht="18" customHeight="1">
      <c r="A178" s="19">
        <v>141</v>
      </c>
      <c r="B178" s="10" t="s">
        <v>276</v>
      </c>
      <c r="C178" s="11">
        <v>1</v>
      </c>
      <c r="D178" s="12">
        <v>5.0000000000000001E-3</v>
      </c>
      <c r="E178" s="4">
        <f>VLOOKUP(B178,'[1]Theo doi tac'!$B$7:$D$145,2,FALSE)</f>
        <v>1</v>
      </c>
    </row>
    <row r="179" spans="1:7" ht="18" customHeight="1">
      <c r="A179" s="132" t="s">
        <v>206</v>
      </c>
      <c r="B179" s="132"/>
      <c r="C179" s="13">
        <f>SUM(C38:C178)</f>
        <v>36278</v>
      </c>
      <c r="D179" s="14">
        <f>SUM(D38:D178)</f>
        <v>438692.29297274997</v>
      </c>
    </row>
    <row r="180" spans="1:7" ht="15" customHeight="1">
      <c r="A180" s="15"/>
      <c r="B180" s="15"/>
      <c r="C180" s="16"/>
      <c r="D180" s="17"/>
    </row>
    <row r="181" spans="1:7" ht="15.75" customHeight="1">
      <c r="A181" s="133" t="s">
        <v>281</v>
      </c>
      <c r="B181" s="133"/>
      <c r="C181" s="133"/>
      <c r="D181" s="133"/>
    </row>
    <row r="182" spans="1:7" ht="15.75" customHeight="1">
      <c r="A182" s="133" t="str">
        <f>A6</f>
        <v>(Lũy kế các dự án còn hiệu lực đến ngày 20/12/2022)</v>
      </c>
      <c r="B182" s="133"/>
      <c r="C182" s="133"/>
      <c r="D182" s="133"/>
    </row>
    <row r="183" spans="1:7" ht="19.5" customHeight="1"/>
    <row r="184" spans="1:7" ht="47.25">
      <c r="A184" s="6" t="s">
        <v>201</v>
      </c>
      <c r="B184" s="7" t="s">
        <v>260</v>
      </c>
      <c r="C184" s="8" t="s">
        <v>203</v>
      </c>
      <c r="D184" s="9" t="s">
        <v>208</v>
      </c>
      <c r="G184" s="4">
        <f>11.6/21.68*100</f>
        <v>53.505535055350549</v>
      </c>
    </row>
    <row r="185" spans="1:7" ht="19.5" customHeight="1">
      <c r="A185" s="19">
        <v>1</v>
      </c>
      <c r="B185" s="10" t="s">
        <v>147</v>
      </c>
      <c r="C185" s="11">
        <v>11272</v>
      </c>
      <c r="D185" s="12">
        <v>55828.956070580003</v>
      </c>
    </row>
    <row r="186" spans="1:7" ht="19.5" customHeight="1">
      <c r="A186" s="19">
        <v>2</v>
      </c>
      <c r="B186" s="10" t="s">
        <v>150</v>
      </c>
      <c r="C186" s="11">
        <v>4074</v>
      </c>
      <c r="D186" s="12">
        <v>39633.404776919997</v>
      </c>
    </row>
    <row r="187" spans="1:7" ht="19.5" customHeight="1">
      <c r="A187" s="19">
        <v>3</v>
      </c>
      <c r="B187" s="10" t="s">
        <v>149</v>
      </c>
      <c r="C187" s="11">
        <v>7019</v>
      </c>
      <c r="D187" s="12">
        <v>38743.147788220012</v>
      </c>
    </row>
    <row r="188" spans="1:7" ht="19.5" customHeight="1">
      <c r="A188" s="19">
        <v>4</v>
      </c>
      <c r="B188" s="10" t="s">
        <v>152</v>
      </c>
      <c r="C188" s="11">
        <v>1818</v>
      </c>
      <c r="D188" s="12">
        <v>34992.045370910004</v>
      </c>
    </row>
    <row r="189" spans="1:7" ht="19.5" customHeight="1">
      <c r="A189" s="19">
        <v>5</v>
      </c>
      <c r="B189" s="10" t="s">
        <v>151</v>
      </c>
      <c r="C189" s="11">
        <v>533</v>
      </c>
      <c r="D189" s="12">
        <v>33304.091391850001</v>
      </c>
    </row>
    <row r="190" spans="1:7" ht="19.5" customHeight="1">
      <c r="A190" s="19">
        <v>6</v>
      </c>
      <c r="B190" s="10" t="s">
        <v>153</v>
      </c>
      <c r="C190" s="11">
        <v>982</v>
      </c>
      <c r="D190" s="12">
        <v>25274.130712649996</v>
      </c>
    </row>
    <row r="191" spans="1:7" ht="19.5" customHeight="1">
      <c r="A191" s="19">
        <v>7</v>
      </c>
      <c r="B191" s="10" t="s">
        <v>154</v>
      </c>
      <c r="C191" s="11">
        <v>1819</v>
      </c>
      <c r="D191" s="12">
        <v>23170.764696139995</v>
      </c>
    </row>
    <row r="192" spans="1:7" ht="19.5" customHeight="1">
      <c r="A192" s="19">
        <v>8</v>
      </c>
      <c r="B192" s="10" t="s">
        <v>158</v>
      </c>
      <c r="C192" s="11">
        <v>174</v>
      </c>
      <c r="D192" s="12">
        <v>14798.906725999999</v>
      </c>
    </row>
    <row r="193" spans="1:4" ht="19.5" customHeight="1">
      <c r="A193" s="19">
        <v>9</v>
      </c>
      <c r="B193" s="10" t="s">
        <v>157</v>
      </c>
      <c r="C193" s="11">
        <v>1293</v>
      </c>
      <c r="D193" s="12">
        <v>12912.82871892</v>
      </c>
    </row>
    <row r="194" spans="1:4" ht="19.5" customHeight="1">
      <c r="A194" s="19">
        <v>10</v>
      </c>
      <c r="B194" s="10" t="s">
        <v>190</v>
      </c>
      <c r="C194" s="11">
        <v>80</v>
      </c>
      <c r="D194" s="12">
        <v>12014.238461999999</v>
      </c>
    </row>
    <row r="195" spans="1:4" ht="19.5" customHeight="1">
      <c r="A195" s="19">
        <v>11</v>
      </c>
      <c r="B195" s="10" t="s">
        <v>169</v>
      </c>
      <c r="C195" s="11">
        <v>197</v>
      </c>
      <c r="D195" s="12">
        <v>10448.393158000001</v>
      </c>
    </row>
    <row r="196" spans="1:4" ht="19.5" customHeight="1">
      <c r="A196" s="19">
        <v>12</v>
      </c>
      <c r="B196" s="10" t="s">
        <v>176</v>
      </c>
      <c r="C196" s="11">
        <v>159</v>
      </c>
      <c r="D196" s="12">
        <v>10172.655826239999</v>
      </c>
    </row>
    <row r="197" spans="1:4" ht="19.5" customHeight="1">
      <c r="A197" s="19">
        <v>13</v>
      </c>
      <c r="B197" s="10" t="s">
        <v>159</v>
      </c>
      <c r="C197" s="11">
        <v>595</v>
      </c>
      <c r="D197" s="12">
        <v>9382.4724766199997</v>
      </c>
    </row>
    <row r="198" spans="1:4" ht="19.5" customHeight="1">
      <c r="A198" s="19">
        <v>14</v>
      </c>
      <c r="B198" s="10" t="s">
        <v>148</v>
      </c>
      <c r="C198" s="11">
        <v>363</v>
      </c>
      <c r="D198" s="12">
        <v>9155.0487396499993</v>
      </c>
    </row>
    <row r="199" spans="1:4" ht="19.5" customHeight="1">
      <c r="A199" s="19">
        <v>15</v>
      </c>
      <c r="B199" s="10" t="s">
        <v>161</v>
      </c>
      <c r="C199" s="11">
        <v>507</v>
      </c>
      <c r="D199" s="12">
        <v>9148.1411596800008</v>
      </c>
    </row>
    <row r="200" spans="1:4" ht="19.5" customHeight="1">
      <c r="A200" s="19">
        <v>16</v>
      </c>
      <c r="B200" s="10" t="s">
        <v>168</v>
      </c>
      <c r="C200" s="11">
        <v>502</v>
      </c>
      <c r="D200" s="12">
        <v>6742.2016080499998</v>
      </c>
    </row>
    <row r="201" spans="1:4" ht="19.5" customHeight="1">
      <c r="A201" s="19">
        <v>17</v>
      </c>
      <c r="B201" s="10" t="s">
        <v>155</v>
      </c>
      <c r="C201" s="11">
        <v>533</v>
      </c>
      <c r="D201" s="12">
        <v>6620.3967238999994</v>
      </c>
    </row>
    <row r="202" spans="1:4" ht="19.5" customHeight="1">
      <c r="A202" s="19">
        <v>18</v>
      </c>
      <c r="B202" s="10" t="s">
        <v>166</v>
      </c>
      <c r="C202" s="11">
        <v>224</v>
      </c>
      <c r="D202" s="12">
        <v>6336.6875250000003</v>
      </c>
    </row>
    <row r="203" spans="1:4" ht="19.5" customHeight="1">
      <c r="A203" s="19">
        <v>19</v>
      </c>
      <c r="B203" s="10" t="s">
        <v>160</v>
      </c>
      <c r="C203" s="11">
        <v>927</v>
      </c>
      <c r="D203" s="12">
        <v>6138.80702329</v>
      </c>
    </row>
    <row r="204" spans="1:4" ht="19.5" customHeight="1">
      <c r="A204" s="19">
        <v>20</v>
      </c>
      <c r="B204" s="10" t="s">
        <v>156</v>
      </c>
      <c r="C204" s="11">
        <v>374</v>
      </c>
      <c r="D204" s="12">
        <v>5327.5210100000004</v>
      </c>
    </row>
    <row r="205" spans="1:4" ht="19.5" customHeight="1">
      <c r="A205" s="19">
        <v>21</v>
      </c>
      <c r="B205" s="10" t="s">
        <v>181</v>
      </c>
      <c r="C205" s="11">
        <v>63</v>
      </c>
      <c r="D205" s="12">
        <v>4810.1487079999997</v>
      </c>
    </row>
    <row r="206" spans="1:4" ht="19.5" customHeight="1">
      <c r="A206" s="19">
        <v>22</v>
      </c>
      <c r="B206" s="10" t="s">
        <v>146</v>
      </c>
      <c r="C206" s="11">
        <v>15</v>
      </c>
      <c r="D206" s="12">
        <v>4490.0604869999997</v>
      </c>
    </row>
    <row r="207" spans="1:4" ht="19.5" customHeight="1">
      <c r="A207" s="19">
        <v>23</v>
      </c>
      <c r="B207" s="10" t="s">
        <v>185</v>
      </c>
      <c r="C207" s="11">
        <v>119</v>
      </c>
      <c r="D207" s="12">
        <v>4395.0914709999997</v>
      </c>
    </row>
    <row r="208" spans="1:4" ht="19.5" customHeight="1">
      <c r="A208" s="19">
        <v>24</v>
      </c>
      <c r="B208" s="10" t="s">
        <v>180</v>
      </c>
      <c r="C208" s="11">
        <v>130</v>
      </c>
      <c r="D208" s="12">
        <v>4239.0289130000001</v>
      </c>
    </row>
    <row r="209" spans="1:4" ht="19.5" customHeight="1">
      <c r="A209" s="19">
        <v>25</v>
      </c>
      <c r="B209" s="10" t="s">
        <v>162</v>
      </c>
      <c r="C209" s="11">
        <v>413</v>
      </c>
      <c r="D209" s="12">
        <v>3971.7969234000007</v>
      </c>
    </row>
    <row r="210" spans="1:4" ht="19.5" customHeight="1">
      <c r="A210" s="19">
        <v>26</v>
      </c>
      <c r="B210" s="10" t="s">
        <v>173</v>
      </c>
      <c r="C210" s="11">
        <v>158</v>
      </c>
      <c r="D210" s="12">
        <v>3838.761598</v>
      </c>
    </row>
    <row r="211" spans="1:4" ht="19.5" customHeight="1">
      <c r="A211" s="19">
        <v>27</v>
      </c>
      <c r="B211" s="10" t="s">
        <v>163</v>
      </c>
      <c r="C211" s="11">
        <v>130</v>
      </c>
      <c r="D211" s="12">
        <v>3713.2901430000002</v>
      </c>
    </row>
    <row r="212" spans="1:4" ht="19.5" customHeight="1">
      <c r="A212" s="19">
        <v>28</v>
      </c>
      <c r="B212" s="10" t="s">
        <v>170</v>
      </c>
      <c r="C212" s="11">
        <v>38</v>
      </c>
      <c r="D212" s="12">
        <v>3188.0320729999999</v>
      </c>
    </row>
    <row r="213" spans="1:4" ht="19.5" customHeight="1">
      <c r="A213" s="19">
        <v>29</v>
      </c>
      <c r="B213" s="10" t="s">
        <v>167</v>
      </c>
      <c r="C213" s="11">
        <v>217</v>
      </c>
      <c r="D213" s="12">
        <v>3099.493657</v>
      </c>
    </row>
    <row r="214" spans="1:4" ht="19.5" customHeight="1">
      <c r="A214" s="19">
        <v>30</v>
      </c>
      <c r="B214" s="10" t="s">
        <v>172</v>
      </c>
      <c r="C214" s="11">
        <v>138</v>
      </c>
      <c r="D214" s="12">
        <v>2799.65643</v>
      </c>
    </row>
    <row r="215" spans="1:4" ht="19.5" customHeight="1">
      <c r="A215" s="19">
        <v>31</v>
      </c>
      <c r="B215" s="10" t="s">
        <v>261</v>
      </c>
      <c r="C215" s="11">
        <v>50</v>
      </c>
      <c r="D215" s="12">
        <v>2768.6918150000001</v>
      </c>
    </row>
    <row r="216" spans="1:4" ht="19.5" customHeight="1">
      <c r="A216" s="19">
        <v>32</v>
      </c>
      <c r="B216" s="10" t="s">
        <v>265</v>
      </c>
      <c r="C216" s="11">
        <v>25</v>
      </c>
      <c r="D216" s="12">
        <v>2523.9124609999999</v>
      </c>
    </row>
    <row r="217" spans="1:4" ht="19.5" customHeight="1">
      <c r="A217" s="19">
        <v>33</v>
      </c>
      <c r="B217" s="10" t="s">
        <v>179</v>
      </c>
      <c r="C217" s="11">
        <v>125</v>
      </c>
      <c r="D217" s="12">
        <v>2481.5684344000001</v>
      </c>
    </row>
    <row r="218" spans="1:4" ht="19.5" customHeight="1">
      <c r="A218" s="19">
        <v>34</v>
      </c>
      <c r="B218" s="10" t="s">
        <v>196</v>
      </c>
      <c r="C218" s="11">
        <v>86</v>
      </c>
      <c r="D218" s="12">
        <v>2222.8645900599995</v>
      </c>
    </row>
    <row r="219" spans="1:4" ht="19.5" customHeight="1">
      <c r="A219" s="19">
        <v>35</v>
      </c>
      <c r="B219" s="10" t="s">
        <v>164</v>
      </c>
      <c r="C219" s="11">
        <v>63</v>
      </c>
      <c r="D219" s="12">
        <v>2124.710595</v>
      </c>
    </row>
    <row r="220" spans="1:4" ht="19.5" customHeight="1">
      <c r="A220" s="19">
        <v>36</v>
      </c>
      <c r="B220" s="10" t="s">
        <v>194</v>
      </c>
      <c r="C220" s="11">
        <v>51</v>
      </c>
      <c r="D220" s="12">
        <v>2034.8137300000001</v>
      </c>
    </row>
    <row r="221" spans="1:4" ht="19.5" customHeight="1">
      <c r="A221" s="19">
        <v>37</v>
      </c>
      <c r="B221" s="10" t="s">
        <v>174</v>
      </c>
      <c r="C221" s="11">
        <v>56</v>
      </c>
      <c r="D221" s="12">
        <v>1735.1378159999999</v>
      </c>
    </row>
    <row r="222" spans="1:4" ht="19.5" customHeight="1">
      <c r="A222" s="19">
        <v>38</v>
      </c>
      <c r="B222" s="10" t="s">
        <v>165</v>
      </c>
      <c r="C222" s="11">
        <v>112</v>
      </c>
      <c r="D222" s="12">
        <v>1664.43363615</v>
      </c>
    </row>
    <row r="223" spans="1:4" ht="19.5" customHeight="1">
      <c r="A223" s="19">
        <v>39</v>
      </c>
      <c r="B223" s="10" t="s">
        <v>175</v>
      </c>
      <c r="C223" s="11">
        <v>94</v>
      </c>
      <c r="D223" s="12">
        <v>1602.8447120000001</v>
      </c>
    </row>
    <row r="224" spans="1:4" ht="19.5" customHeight="1">
      <c r="A224" s="19">
        <v>40</v>
      </c>
      <c r="B224" s="10" t="s">
        <v>192</v>
      </c>
      <c r="C224" s="11">
        <v>65</v>
      </c>
      <c r="D224" s="12">
        <v>1585.0185365499999</v>
      </c>
    </row>
    <row r="225" spans="1:4" ht="19.5" customHeight="1">
      <c r="A225" s="19">
        <v>41</v>
      </c>
      <c r="B225" s="10" t="s">
        <v>178</v>
      </c>
      <c r="C225" s="11">
        <v>99</v>
      </c>
      <c r="D225" s="12">
        <v>1203.46077528</v>
      </c>
    </row>
    <row r="226" spans="1:4" ht="19.5" customHeight="1">
      <c r="A226" s="19">
        <v>42</v>
      </c>
      <c r="B226" s="10" t="s">
        <v>262</v>
      </c>
      <c r="C226" s="11">
        <v>24</v>
      </c>
      <c r="D226" s="12">
        <v>1116.2776690000001</v>
      </c>
    </row>
    <row r="227" spans="1:4" ht="19.5" customHeight="1">
      <c r="A227" s="19">
        <v>43</v>
      </c>
      <c r="B227" s="10" t="s">
        <v>171</v>
      </c>
      <c r="C227" s="11">
        <v>71</v>
      </c>
      <c r="D227" s="12">
        <v>1007.1626274</v>
      </c>
    </row>
    <row r="228" spans="1:4" ht="19.5" customHeight="1">
      <c r="A228" s="19">
        <v>44</v>
      </c>
      <c r="B228" s="10" t="s">
        <v>177</v>
      </c>
      <c r="C228" s="11">
        <v>51</v>
      </c>
      <c r="D228" s="12">
        <v>720.141302</v>
      </c>
    </row>
    <row r="229" spans="1:4" ht="19.5" customHeight="1">
      <c r="A229" s="19">
        <v>45</v>
      </c>
      <c r="B229" s="10" t="s">
        <v>186</v>
      </c>
      <c r="C229" s="11">
        <v>30</v>
      </c>
      <c r="D229" s="12">
        <v>686.08554600000002</v>
      </c>
    </row>
    <row r="230" spans="1:4" ht="19.5" customHeight="1">
      <c r="A230" s="19">
        <v>46</v>
      </c>
      <c r="B230" s="10" t="s">
        <v>184</v>
      </c>
      <c r="C230" s="11">
        <v>27</v>
      </c>
      <c r="D230" s="12">
        <v>642.121758</v>
      </c>
    </row>
    <row r="231" spans="1:4" ht="19.5" customHeight="1">
      <c r="A231" s="19">
        <v>47</v>
      </c>
      <c r="B231" s="10" t="s">
        <v>200</v>
      </c>
      <c r="C231" s="11">
        <v>32</v>
      </c>
      <c r="D231" s="12">
        <v>582.63048100000003</v>
      </c>
    </row>
    <row r="232" spans="1:4" ht="19.5" customHeight="1">
      <c r="A232" s="19">
        <v>48</v>
      </c>
      <c r="B232" s="10" t="s">
        <v>182</v>
      </c>
      <c r="C232" s="11">
        <v>102</v>
      </c>
      <c r="D232" s="12">
        <v>514.62435020999999</v>
      </c>
    </row>
    <row r="233" spans="1:4" ht="19.5" customHeight="1">
      <c r="A233" s="19">
        <v>49</v>
      </c>
      <c r="B233" s="10" t="s">
        <v>187</v>
      </c>
      <c r="C233" s="11">
        <v>35</v>
      </c>
      <c r="D233" s="12">
        <v>456.85191099999997</v>
      </c>
    </row>
    <row r="234" spans="1:4" ht="19.5" customHeight="1">
      <c r="A234" s="19">
        <v>50</v>
      </c>
      <c r="B234" s="10" t="s">
        <v>191</v>
      </c>
      <c r="C234" s="11">
        <v>16</v>
      </c>
      <c r="D234" s="12">
        <v>340.60854399999999</v>
      </c>
    </row>
    <row r="235" spans="1:4" ht="19.5" customHeight="1">
      <c r="A235" s="19">
        <v>51</v>
      </c>
      <c r="B235" s="10" t="s">
        <v>188</v>
      </c>
      <c r="C235" s="11">
        <v>31</v>
      </c>
      <c r="D235" s="12">
        <v>317.30711000000002</v>
      </c>
    </row>
    <row r="236" spans="1:4" ht="19.5" customHeight="1">
      <c r="A236" s="19">
        <v>52</v>
      </c>
      <c r="B236" s="10" t="s">
        <v>263</v>
      </c>
      <c r="C236" s="11">
        <v>20</v>
      </c>
      <c r="D236" s="12">
        <v>311.87284799999998</v>
      </c>
    </row>
    <row r="237" spans="1:4" ht="19.5" customHeight="1">
      <c r="A237" s="19">
        <v>53</v>
      </c>
      <c r="B237" s="10" t="s">
        <v>195</v>
      </c>
      <c r="C237" s="11">
        <v>9</v>
      </c>
      <c r="D237" s="12">
        <v>245.35986299999999</v>
      </c>
    </row>
    <row r="238" spans="1:4" ht="19.5" customHeight="1">
      <c r="A238" s="19">
        <v>54</v>
      </c>
      <c r="B238" s="10" t="s">
        <v>198</v>
      </c>
      <c r="C238" s="11">
        <v>42</v>
      </c>
      <c r="D238" s="12">
        <v>240.36246</v>
      </c>
    </row>
    <row r="239" spans="1:4" ht="19.5" customHeight="1">
      <c r="A239" s="19">
        <v>55</v>
      </c>
      <c r="B239" s="10" t="s">
        <v>183</v>
      </c>
      <c r="C239" s="11">
        <v>21</v>
      </c>
      <c r="D239" s="12">
        <v>231.58128487000002</v>
      </c>
    </row>
    <row r="240" spans="1:4" ht="19.5" customHeight="1">
      <c r="A240" s="19">
        <v>56</v>
      </c>
      <c r="B240" s="10" t="s">
        <v>193</v>
      </c>
      <c r="C240" s="11">
        <v>18</v>
      </c>
      <c r="D240" s="12">
        <v>208.82464200000001</v>
      </c>
    </row>
    <row r="241" spans="1:4" ht="19.5" customHeight="1">
      <c r="A241" s="19">
        <v>57</v>
      </c>
      <c r="B241" s="10" t="s">
        <v>199</v>
      </c>
      <c r="C241" s="11">
        <v>11</v>
      </c>
      <c r="D241" s="12">
        <v>157.833821</v>
      </c>
    </row>
    <row r="242" spans="1:4" ht="19.5" customHeight="1">
      <c r="A242" s="19">
        <v>58</v>
      </c>
      <c r="B242" s="10" t="s">
        <v>264</v>
      </c>
      <c r="C242" s="11">
        <v>10</v>
      </c>
      <c r="D242" s="12">
        <v>135.72999999999999</v>
      </c>
    </row>
    <row r="243" spans="1:4" ht="19.5" customHeight="1">
      <c r="A243" s="19">
        <v>59</v>
      </c>
      <c r="B243" s="10" t="s">
        <v>189</v>
      </c>
      <c r="C243" s="11">
        <v>8</v>
      </c>
      <c r="D243" s="12">
        <v>92.086029999999994</v>
      </c>
    </row>
    <row r="244" spans="1:4" ht="19.5" customHeight="1">
      <c r="A244" s="19">
        <v>60</v>
      </c>
      <c r="B244" s="10" t="s">
        <v>197</v>
      </c>
      <c r="C244" s="11">
        <v>16</v>
      </c>
      <c r="D244" s="12">
        <v>30.625</v>
      </c>
    </row>
    <row r="245" spans="1:4" ht="19.5" customHeight="1">
      <c r="A245" s="19">
        <v>61</v>
      </c>
      <c r="B245" s="10" t="s">
        <v>266</v>
      </c>
      <c r="C245" s="11">
        <v>4</v>
      </c>
      <c r="D245" s="12">
        <v>7.9012618099999994</v>
      </c>
    </row>
    <row r="246" spans="1:4" ht="19.5" customHeight="1">
      <c r="A246" s="19">
        <v>62</v>
      </c>
      <c r="B246" s="10" t="s">
        <v>267</v>
      </c>
      <c r="C246" s="11">
        <v>6</v>
      </c>
      <c r="D246" s="12">
        <v>4.1469940000000003</v>
      </c>
    </row>
    <row r="247" spans="1:4" ht="19.5" customHeight="1">
      <c r="A247" s="19">
        <v>63</v>
      </c>
      <c r="B247" s="10" t="s">
        <v>268</v>
      </c>
      <c r="C247" s="11">
        <v>1</v>
      </c>
      <c r="D247" s="12">
        <v>3</v>
      </c>
    </row>
    <row r="248" spans="1:4" ht="19.5" customHeight="1">
      <c r="A248" s="19">
        <v>64</v>
      </c>
      <c r="B248" s="10" t="s">
        <v>269</v>
      </c>
      <c r="C248" s="11">
        <v>1</v>
      </c>
      <c r="D248" s="12">
        <v>1.5</v>
      </c>
    </row>
    <row r="249" spans="1:4" ht="19.5" customHeight="1">
      <c r="A249" s="132" t="s">
        <v>206</v>
      </c>
      <c r="B249" s="132"/>
      <c r="C249" s="13">
        <f>SUM(C185:C248)</f>
        <v>36278</v>
      </c>
      <c r="D249" s="14">
        <f>SUM(D185:D248)</f>
        <v>438692.29297274997</v>
      </c>
    </row>
    <row r="250" spans="1:4" ht="15" customHeight="1"/>
    <row r="251" spans="1:4" ht="26.25" customHeight="1"/>
    <row r="252" spans="1:4" ht="15.75" customHeight="1"/>
  </sheetData>
  <sortState xmlns:xlrd2="http://schemas.microsoft.com/office/spreadsheetml/2017/richdata2" ref="B185:D248">
    <sortCondition descending="1" ref="D185:D248"/>
  </sortState>
  <mergeCells count="11">
    <mergeCell ref="A1:D1"/>
    <mergeCell ref="A179:B179"/>
    <mergeCell ref="A181:D181"/>
    <mergeCell ref="A182:D182"/>
    <mergeCell ref="A249:B249"/>
    <mergeCell ref="A3:B3"/>
    <mergeCell ref="A5:D5"/>
    <mergeCell ref="A6:D6"/>
    <mergeCell ref="A28:B28"/>
    <mergeCell ref="A34:D34"/>
    <mergeCell ref="A35:D35"/>
  </mergeCells>
  <conditionalFormatting sqref="B179:B1048576 B1:B8 B28:B37">
    <cfRule type="duplicateValues" dxfId="3" priority="4"/>
  </conditionalFormatting>
  <conditionalFormatting sqref="B9:B27">
    <cfRule type="duplicateValues" dxfId="2" priority="2"/>
  </conditionalFormatting>
  <conditionalFormatting sqref="G172">
    <cfRule type="duplicateValues" dxfId="1" priority="1"/>
  </conditionalFormatting>
  <conditionalFormatting sqref="B38:B178">
    <cfRule type="duplicateValues" dxfId="0" priority="580"/>
  </conditionalFormatting>
  <pageMargins left="0.7" right="0.45" top="0.5" bottom="0.5" header="0.3" footer="0.3"/>
  <pageSetup paperSize="9" fitToHeight="0" orientation="portrait" r:id="rId1"/>
  <rowBreaks count="2" manualBreakCount="2">
    <brk id="33" max="3" man="1"/>
    <brk id="180"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thang 12</vt:lpstr>
      <vt:lpstr>Thang 12 2022</vt:lpstr>
      <vt:lpstr>Luy ke T12 2022</vt:lpstr>
      <vt:lpstr>'Luy ke T12 2022'!Print_Area</vt:lpstr>
      <vt:lpstr>'thang 12'!Print_Area</vt:lpstr>
      <vt:lpstr>'Thang 12 2022'!Print_Area</vt:lpstr>
      <vt:lpstr>'Luy ke T12 2022'!Print_Titles</vt:lpstr>
      <vt:lpstr>'Thang 12 2022'!Print_Titles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Admin</cp:lastModifiedBy>
  <cp:lastPrinted>2022-11-24T07:58:57Z</cp:lastPrinted>
  <dcterms:created xsi:type="dcterms:W3CDTF">2020-03-20T08:58:11Z</dcterms:created>
  <dcterms:modified xsi:type="dcterms:W3CDTF">2023-01-04T04:09:20Z</dcterms:modified>
</cp:coreProperties>
</file>