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hidePivotFieldList="1"/>
  <mc:AlternateContent xmlns:mc="http://schemas.openxmlformats.org/markup-compatibility/2006">
    <mc:Choice Requires="x15">
      <x15ac:absPath xmlns:x15ac="http://schemas.microsoft.com/office/spreadsheetml/2010/11/ac" url="Z:\Data FDI\Nam 2023\"/>
    </mc:Choice>
  </mc:AlternateContent>
  <xr:revisionPtr revIDLastSave="0" documentId="13_ncr:1_{6F569CB9-FF23-44FF-B809-A6F70B8F4F14}" xr6:coauthVersionLast="47" xr6:coauthVersionMax="47" xr10:uidLastSave="{00000000-0000-0000-0000-000000000000}"/>
  <bookViews>
    <workbookView xWindow="20370" yWindow="-120" windowWidth="20730" windowHeight="11160" activeTab="2" xr2:uid="{00000000-000D-0000-FFFF-FFFF00000000}"/>
  </bookViews>
  <sheets>
    <sheet name="thang 12" sheetId="1" r:id="rId1"/>
    <sheet name="Thang 12 2023" sheetId="2" r:id="rId2"/>
    <sheet name="Luy ke T12 2023" sheetId="3" r:id="rId3"/>
  </sheets>
  <definedNames>
    <definedName name="_xlnm._FilterDatabase" localSheetId="1" hidden="1">'Thang 12 2023'!$A$32:$K$144</definedName>
    <definedName name="_xlnm.Print_Area" localSheetId="2">'Luy ke T12 2023'!$A$1:$D$328</definedName>
    <definedName name="_xlnm.Print_Area" localSheetId="0">'thang 12'!$A$1:$F$25</definedName>
    <definedName name="_xlnm.Print_Area" localSheetId="1">'Thang 12 2023'!$A$1:$K$285</definedName>
    <definedName name="_xlnm.Print_Titles" localSheetId="2">'Luy ke T12 2023'!$257:$257</definedName>
    <definedName name="_xlnm.Print_Titles" localSheetId="1">'Thang 12 2023'!$215:$215</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153" i="2" l="1"/>
  <c r="L154" i="2"/>
  <c r="L155" i="2"/>
  <c r="L156" i="2"/>
  <c r="L157" i="2"/>
  <c r="L158" i="2"/>
  <c r="L159" i="2"/>
  <c r="L160" i="2"/>
  <c r="L161" i="2"/>
  <c r="L162" i="2"/>
  <c r="L152" i="2"/>
  <c r="N43" i="2"/>
  <c r="N14" i="2"/>
  <c r="I127" i="2" l="1"/>
  <c r="I143" i="2"/>
  <c r="E263" i="2" l="1"/>
  <c r="D263" i="2"/>
  <c r="H263" i="2"/>
  <c r="G263" i="2"/>
  <c r="F263" i="2"/>
  <c r="I203" i="2"/>
  <c r="I207" i="2"/>
  <c r="I176" i="2"/>
  <c r="K176" i="2" s="1"/>
  <c r="I263" i="2" l="1"/>
  <c r="I121" i="2" l="1"/>
  <c r="K121" i="2" s="1"/>
  <c r="I66" i="2"/>
  <c r="K66" i="2" s="1"/>
  <c r="H240" i="2" l="1"/>
  <c r="F267" i="2"/>
  <c r="G240" i="2"/>
  <c r="E267" i="2"/>
  <c r="D240" i="2"/>
  <c r="C240" i="2"/>
  <c r="I189" i="2"/>
  <c r="I142" i="2"/>
  <c r="I124" i="2"/>
  <c r="I141" i="2"/>
  <c r="I120" i="2"/>
  <c r="K120" i="2" s="1"/>
  <c r="I43" i="2"/>
  <c r="K43" i="2" s="1"/>
  <c r="I56" i="2"/>
  <c r="K56" i="2" s="1"/>
  <c r="I128" i="2"/>
  <c r="K128" i="2" s="1"/>
  <c r="I136" i="2"/>
  <c r="K141" i="2" l="1"/>
  <c r="I240" i="2"/>
  <c r="F9" i="1" l="1"/>
  <c r="I131" i="2" l="1"/>
  <c r="K131" i="2" s="1"/>
  <c r="I77" i="2"/>
  <c r="E276" i="2" l="1"/>
  <c r="F244" i="2"/>
  <c r="E244" i="2"/>
  <c r="F276" i="2"/>
  <c r="H244" i="2"/>
  <c r="G244" i="2"/>
  <c r="D244" i="2"/>
  <c r="C244" i="2"/>
  <c r="H267" i="2"/>
  <c r="G267" i="2"/>
  <c r="I201" i="2"/>
  <c r="K201" i="2" s="1"/>
  <c r="I137" i="2"/>
  <c r="K137" i="2" s="1"/>
  <c r="I117" i="2"/>
  <c r="I104" i="2"/>
  <c r="I91" i="2"/>
  <c r="K91" i="2" s="1"/>
  <c r="I69" i="2"/>
  <c r="I62" i="2"/>
  <c r="K62" i="2" s="1"/>
  <c r="I244" i="2" l="1"/>
  <c r="I267" i="2"/>
  <c r="K267" i="2" s="1"/>
  <c r="I126" i="2" l="1"/>
  <c r="I112" i="2"/>
  <c r="K112" i="2" s="1"/>
  <c r="I78" i="2"/>
  <c r="K78" i="2" s="1"/>
  <c r="I82" i="2"/>
  <c r="K82" i="2" s="1"/>
  <c r="F262" i="2" l="1"/>
  <c r="F243" i="2"/>
  <c r="E242" i="2"/>
  <c r="E282" i="2"/>
  <c r="F241" i="2"/>
  <c r="F268" i="2"/>
  <c r="E262" i="2"/>
  <c r="E241" i="2"/>
  <c r="F242" i="2"/>
  <c r="E268" i="2"/>
  <c r="F282" i="2"/>
  <c r="E243" i="2"/>
  <c r="H268" i="2"/>
  <c r="H262" i="2"/>
  <c r="G268" i="2"/>
  <c r="G262" i="2"/>
  <c r="H243" i="2"/>
  <c r="G242" i="2"/>
  <c r="G243" i="2"/>
  <c r="H241" i="2"/>
  <c r="G241" i="2"/>
  <c r="H242" i="2"/>
  <c r="D276" i="2"/>
  <c r="C276" i="2"/>
  <c r="H282" i="2"/>
  <c r="G282" i="2"/>
  <c r="D243" i="2" l="1"/>
  <c r="I243" i="2" s="1"/>
  <c r="K243" i="2" s="1"/>
  <c r="I202" i="2"/>
  <c r="K202" i="2" s="1"/>
  <c r="I118" i="2"/>
  <c r="I71" i="2"/>
  <c r="I74" i="2"/>
  <c r="D237" i="2"/>
  <c r="I190" i="2"/>
  <c r="K190" i="2" s="1"/>
  <c r="D241" i="2"/>
  <c r="I241" i="2" s="1"/>
  <c r="K241" i="2" s="1"/>
  <c r="D274" i="2"/>
  <c r="D277" i="2"/>
  <c r="I115" i="2"/>
  <c r="K115" i="2" s="1"/>
  <c r="D253" i="2"/>
  <c r="D257" i="2"/>
  <c r="C239" i="2"/>
  <c r="D268" i="2"/>
  <c r="I268" i="2" s="1"/>
  <c r="I179" i="2"/>
  <c r="K179" i="2" s="1"/>
  <c r="C237" i="2"/>
  <c r="D261" i="2"/>
  <c r="C255" i="2"/>
  <c r="C258" i="2"/>
  <c r="I199" i="2"/>
  <c r="K199" i="2" s="1"/>
  <c r="D282" i="2"/>
  <c r="I282" i="2" s="1"/>
  <c r="K282" i="2" s="1"/>
  <c r="C238" i="2"/>
  <c r="D273" i="2"/>
  <c r="D259" i="2"/>
  <c r="C282" i="2"/>
  <c r="D258" i="2"/>
  <c r="C261" i="2"/>
  <c r="C264" i="2"/>
  <c r="I123" i="2"/>
  <c r="K123" i="2" s="1"/>
  <c r="D242" i="2"/>
  <c r="I242" i="2" s="1"/>
  <c r="K242" i="2" s="1"/>
  <c r="I195" i="2"/>
  <c r="K195" i="2" s="1"/>
  <c r="I97" i="2"/>
  <c r="I90" i="2"/>
  <c r="K90" i="2" s="1"/>
  <c r="I198" i="2"/>
  <c r="K198" i="2" s="1"/>
  <c r="D262" i="2"/>
  <c r="I262" i="2" s="1"/>
  <c r="K262" i="2" s="1"/>
  <c r="I103" i="2"/>
  <c r="K103" i="2" s="1"/>
  <c r="C242" i="2"/>
  <c r="C241" i="2"/>
  <c r="I122" i="2"/>
  <c r="K122" i="2" s="1"/>
  <c r="I106" i="2"/>
  <c r="K106" i="2" s="1"/>
  <c r="C274" i="2"/>
  <c r="D254" i="2"/>
  <c r="D260" i="2"/>
  <c r="C256" i="2"/>
  <c r="I132" i="2"/>
  <c r="C259" i="2"/>
  <c r="C257" i="2"/>
  <c r="C253" i="2"/>
  <c r="D238" i="2"/>
  <c r="D281" i="2"/>
  <c r="C275" i="2"/>
  <c r="I100" i="2"/>
  <c r="K100" i="2" s="1"/>
  <c r="D275" i="2"/>
  <c r="C260" i="2"/>
  <c r="C281" i="2"/>
  <c r="D256" i="2"/>
  <c r="D239" i="2"/>
  <c r="C243" i="2"/>
  <c r="I110" i="2"/>
  <c r="K110" i="2" s="1"/>
  <c r="D264" i="2"/>
  <c r="D255" i="2"/>
  <c r="C262" i="2"/>
  <c r="C273" i="2"/>
  <c r="C254" i="2"/>
  <c r="C268" i="2"/>
  <c r="C277" i="2"/>
  <c r="I58" i="2"/>
  <c r="K58" i="2" s="1"/>
  <c r="K97" i="2" l="1"/>
  <c r="E261" i="2" l="1"/>
  <c r="F261" i="2"/>
  <c r="E275" i="2"/>
  <c r="F275" i="2"/>
  <c r="H261" i="2"/>
  <c r="G261" i="2"/>
  <c r="H275" i="2"/>
  <c r="H276" i="2"/>
  <c r="I276" i="2" s="1"/>
  <c r="K276" i="2" s="1"/>
  <c r="G276" i="2"/>
  <c r="G275" i="2"/>
  <c r="I194" i="2"/>
  <c r="K194" i="2" s="1"/>
  <c r="I200" i="2"/>
  <c r="K200" i="2" s="1"/>
  <c r="I113" i="2"/>
  <c r="K113" i="2" s="1"/>
  <c r="I88" i="2"/>
  <c r="K88" i="2" s="1"/>
  <c r="I119" i="2"/>
  <c r="K119" i="2" s="1"/>
  <c r="I114" i="2"/>
  <c r="K114" i="2" s="1"/>
  <c r="I102" i="2"/>
  <c r="K102" i="2" s="1"/>
  <c r="I19" i="2"/>
  <c r="K19" i="2" s="1"/>
  <c r="I26" i="2"/>
  <c r="K26" i="2" s="1"/>
  <c r="I275" i="2" l="1"/>
  <c r="K275" i="2" s="1"/>
  <c r="I261" i="2"/>
  <c r="I83" i="2" l="1"/>
  <c r="K83" i="2" s="1"/>
  <c r="I94" i="2"/>
  <c r="K94" i="2" s="1"/>
  <c r="I108" i="2"/>
  <c r="K108" i="2" s="1"/>
  <c r="I98" i="2"/>
  <c r="K98" i="2" s="1"/>
  <c r="I85" i="2"/>
  <c r="I140" i="2"/>
  <c r="I105" i="2"/>
  <c r="I59" i="2"/>
  <c r="K59" i="2" s="1"/>
  <c r="D327" i="3" l="1"/>
  <c r="C327" i="3"/>
  <c r="C294" i="3"/>
  <c r="D294" i="3"/>
  <c r="C296" i="3"/>
  <c r="D296" i="3"/>
  <c r="C297" i="3"/>
  <c r="D297" i="3"/>
  <c r="C299" i="3"/>
  <c r="D299" i="3"/>
  <c r="C298" i="3"/>
  <c r="D298" i="3"/>
  <c r="C300" i="3"/>
  <c r="D300" i="3"/>
  <c r="C301" i="3"/>
  <c r="D301" i="3"/>
  <c r="C295" i="3"/>
  <c r="D295" i="3"/>
  <c r="C302" i="3"/>
  <c r="D302" i="3"/>
  <c r="C303" i="3"/>
  <c r="D303" i="3"/>
  <c r="C304" i="3"/>
  <c r="D304" i="3"/>
  <c r="C305" i="3"/>
  <c r="D305" i="3"/>
  <c r="D293" i="3"/>
  <c r="C293" i="3"/>
  <c r="C260" i="3"/>
  <c r="D260" i="3"/>
  <c r="C262" i="3"/>
  <c r="D262" i="3"/>
  <c r="C261" i="3"/>
  <c r="D261" i="3"/>
  <c r="C263" i="3"/>
  <c r="D263" i="3"/>
  <c r="C264" i="3"/>
  <c r="D264" i="3"/>
  <c r="D259" i="3"/>
  <c r="C259" i="3"/>
  <c r="C322" i="3"/>
  <c r="D322" i="3"/>
  <c r="C324" i="3"/>
  <c r="D324" i="3"/>
  <c r="C325" i="3"/>
  <c r="D325" i="3"/>
  <c r="C326" i="3"/>
  <c r="D326" i="3"/>
  <c r="D323" i="3"/>
  <c r="C323" i="3"/>
  <c r="C279" i="3"/>
  <c r="D279" i="3"/>
  <c r="C281" i="3"/>
  <c r="D281" i="3"/>
  <c r="C280" i="3"/>
  <c r="D280" i="3"/>
  <c r="C282" i="3"/>
  <c r="D282" i="3"/>
  <c r="C285" i="3"/>
  <c r="D285" i="3"/>
  <c r="C283" i="3"/>
  <c r="D283" i="3"/>
  <c r="C284" i="3"/>
  <c r="D284" i="3"/>
  <c r="C288" i="3"/>
  <c r="D288" i="3"/>
  <c r="C287" i="3"/>
  <c r="D287" i="3"/>
  <c r="C289" i="3"/>
  <c r="D289" i="3"/>
  <c r="C290" i="3"/>
  <c r="D290" i="3"/>
  <c r="C291" i="3"/>
  <c r="D291" i="3"/>
  <c r="C286" i="3"/>
  <c r="D286" i="3"/>
  <c r="D278" i="3"/>
  <c r="C278" i="3"/>
  <c r="C307" i="3"/>
  <c r="D307" i="3"/>
  <c r="C309" i="3"/>
  <c r="D309" i="3"/>
  <c r="C310" i="3"/>
  <c r="D310" i="3"/>
  <c r="C311" i="3"/>
  <c r="D311" i="3"/>
  <c r="C312" i="3"/>
  <c r="D312" i="3"/>
  <c r="C313" i="3"/>
  <c r="D313" i="3"/>
  <c r="C314" i="3"/>
  <c r="D314" i="3"/>
  <c r="C315" i="3"/>
  <c r="D315" i="3"/>
  <c r="C317" i="3"/>
  <c r="D317" i="3"/>
  <c r="C316" i="3"/>
  <c r="D316" i="3"/>
  <c r="C318" i="3"/>
  <c r="D318" i="3"/>
  <c r="C319" i="3"/>
  <c r="D319" i="3"/>
  <c r="C320" i="3"/>
  <c r="D320" i="3"/>
  <c r="D308" i="3"/>
  <c r="C308" i="3"/>
  <c r="C267" i="3"/>
  <c r="D267" i="3"/>
  <c r="C268" i="3"/>
  <c r="D268" i="3"/>
  <c r="C270" i="3"/>
  <c r="D270" i="3"/>
  <c r="C269" i="3"/>
  <c r="D269" i="3"/>
  <c r="C272" i="3"/>
  <c r="D272" i="3"/>
  <c r="C271" i="3"/>
  <c r="D271" i="3"/>
  <c r="C275" i="3"/>
  <c r="D275" i="3"/>
  <c r="C273" i="3"/>
  <c r="D273" i="3"/>
  <c r="C276" i="3"/>
  <c r="D276" i="3"/>
  <c r="C274" i="3"/>
  <c r="D274" i="3"/>
  <c r="D266" i="3"/>
  <c r="C266" i="3"/>
  <c r="A255" i="3"/>
  <c r="C265" i="3" l="1"/>
  <c r="D258" i="3"/>
  <c r="D292" i="3"/>
  <c r="D277" i="3" s="1"/>
  <c r="C292" i="3"/>
  <c r="C277" i="3" s="1"/>
  <c r="D321" i="3"/>
  <c r="C258" i="3"/>
  <c r="C321" i="3"/>
  <c r="D265" i="3"/>
  <c r="C306" i="3"/>
  <c r="D306" i="3"/>
  <c r="A213" i="2"/>
  <c r="C328" i="3" l="1"/>
  <c r="D328" i="3"/>
  <c r="K268" i="2"/>
  <c r="E273" i="2" l="1"/>
  <c r="E281" i="2"/>
  <c r="F272" i="2"/>
  <c r="F274" i="2"/>
  <c r="F273" i="2"/>
  <c r="E255" i="2"/>
  <c r="F281" i="2"/>
  <c r="E271" i="2"/>
  <c r="E274" i="2"/>
  <c r="F271" i="2"/>
  <c r="F255" i="2"/>
  <c r="E272" i="2"/>
  <c r="G255" i="2"/>
  <c r="H255" i="2"/>
  <c r="H272" i="2"/>
  <c r="G273" i="2"/>
  <c r="H273" i="2"/>
  <c r="G271" i="2"/>
  <c r="G274" i="2"/>
  <c r="H274" i="2"/>
  <c r="G272" i="2"/>
  <c r="H271" i="2"/>
  <c r="C272" i="2"/>
  <c r="G281" i="2"/>
  <c r="D271" i="2"/>
  <c r="C271" i="2"/>
  <c r="D272" i="2"/>
  <c r="H281" i="2"/>
  <c r="I193" i="2"/>
  <c r="K193" i="2" s="1"/>
  <c r="I197" i="2"/>
  <c r="K197" i="2" s="1"/>
  <c r="I196" i="2"/>
  <c r="K196" i="2" s="1"/>
  <c r="I177" i="2"/>
  <c r="K177" i="2" s="1"/>
  <c r="I188" i="2"/>
  <c r="K188" i="2" s="1"/>
  <c r="I191" i="2"/>
  <c r="K191" i="2" s="1"/>
  <c r="I111" i="2"/>
  <c r="K111" i="2" s="1"/>
  <c r="I76" i="2"/>
  <c r="K76" i="2" s="1"/>
  <c r="I99" i="2"/>
  <c r="K99" i="2" s="1"/>
  <c r="I135" i="2"/>
  <c r="K135" i="2" s="1"/>
  <c r="I134" i="2"/>
  <c r="K134" i="2" s="1"/>
  <c r="I133" i="2"/>
  <c r="I70" i="2"/>
  <c r="K70" i="2" s="1"/>
  <c r="I138" i="2"/>
  <c r="I72" i="2"/>
  <c r="K72" i="2" s="1"/>
  <c r="I75" i="2"/>
  <c r="I129" i="2"/>
  <c r="I89" i="2"/>
  <c r="K89" i="2" s="1"/>
  <c r="I79" i="2"/>
  <c r="K79" i="2" l="1"/>
  <c r="K129" i="2"/>
  <c r="I255" i="2"/>
  <c r="K255" i="2" s="1"/>
  <c r="I281" i="2"/>
  <c r="K281" i="2" s="1"/>
  <c r="I273" i="2"/>
  <c r="K273" i="2" s="1"/>
  <c r="I272" i="2"/>
  <c r="K272" i="2" s="1"/>
  <c r="I271" i="2"/>
  <c r="K271" i="2" s="1"/>
  <c r="I274" i="2"/>
  <c r="K274" i="2" s="1"/>
  <c r="A149" i="2"/>
  <c r="F277" i="2" l="1"/>
  <c r="E277" i="2"/>
  <c r="G277" i="2"/>
  <c r="H277" i="2"/>
  <c r="I205" i="2"/>
  <c r="I277" i="2" l="1"/>
  <c r="I95" i="2"/>
  <c r="I20" i="2"/>
  <c r="K20" i="2" s="1"/>
  <c r="K95" i="2" l="1"/>
  <c r="G258" i="2" l="1"/>
  <c r="H260" i="2"/>
  <c r="H259" i="2"/>
  <c r="H264" i="2"/>
  <c r="G260" i="2"/>
  <c r="G257" i="2"/>
  <c r="H257" i="2"/>
  <c r="H253" i="2"/>
  <c r="G256" i="2"/>
  <c r="H256" i="2"/>
  <c r="G264" i="2"/>
  <c r="G270" i="2"/>
  <c r="G251" i="2"/>
  <c r="G253" i="2"/>
  <c r="H251" i="2"/>
  <c r="H270" i="2"/>
  <c r="G259" i="2"/>
  <c r="H254" i="2"/>
  <c r="G254" i="2"/>
  <c r="H258" i="2"/>
  <c r="H239" i="2"/>
  <c r="G239" i="2"/>
  <c r="H237" i="2"/>
  <c r="H238" i="2"/>
  <c r="G237" i="2"/>
  <c r="G238" i="2"/>
  <c r="G224" i="2"/>
  <c r="H224" i="2"/>
  <c r="H218" i="2"/>
  <c r="G221" i="2"/>
  <c r="H221" i="2"/>
  <c r="H217" i="2"/>
  <c r="G222" i="2"/>
  <c r="G217" i="2"/>
  <c r="G227" i="2"/>
  <c r="G223" i="2"/>
  <c r="H223" i="2"/>
  <c r="H227" i="2"/>
  <c r="G225" i="2"/>
  <c r="H225" i="2"/>
  <c r="H222" i="2"/>
  <c r="G218" i="2"/>
  <c r="G226" i="2"/>
  <c r="H226" i="2"/>
  <c r="G219" i="2"/>
  <c r="H219" i="2"/>
  <c r="G233" i="2"/>
  <c r="H232" i="2"/>
  <c r="G220" i="2"/>
  <c r="G234" i="2"/>
  <c r="G252" i="2"/>
  <c r="H231" i="2"/>
  <c r="H269" i="2"/>
  <c r="G231" i="2"/>
  <c r="G269" i="2"/>
  <c r="H252" i="2"/>
  <c r="G230" i="2"/>
  <c r="H230" i="2"/>
  <c r="G278" i="2"/>
  <c r="H266" i="2"/>
  <c r="H233" i="2"/>
  <c r="H278" i="2"/>
  <c r="G232" i="2"/>
  <c r="G266" i="2"/>
  <c r="H234" i="2"/>
  <c r="H236" i="2"/>
  <c r="G280" i="2"/>
  <c r="H280" i="2"/>
  <c r="H279" i="2" s="1"/>
  <c r="G236" i="2"/>
  <c r="H220" i="2"/>
  <c r="I125" i="2"/>
  <c r="D28" i="3"/>
  <c r="K125" i="2" l="1"/>
  <c r="H216" i="2"/>
  <c r="H250" i="2"/>
  <c r="G265" i="2"/>
  <c r="H265" i="2"/>
  <c r="H235" i="2"/>
  <c r="A30" i="2"/>
  <c r="I130" i="2" l="1"/>
  <c r="K130" i="2" l="1"/>
  <c r="A185" i="3" l="1"/>
  <c r="C182" i="3" l="1"/>
  <c r="D182" i="3"/>
  <c r="I92" i="2" l="1"/>
  <c r="K92" i="2" s="1"/>
  <c r="F254" i="2" l="1"/>
  <c r="I254" i="2" s="1"/>
  <c r="E254" i="2"/>
  <c r="I175" i="2"/>
  <c r="K175" i="2" s="1"/>
  <c r="I116" i="2"/>
  <c r="K116" i="2" s="1"/>
  <c r="K254" i="2" l="1"/>
  <c r="E257" i="2" l="1"/>
  <c r="E278" i="2"/>
  <c r="F257" i="2"/>
  <c r="F278" i="2"/>
  <c r="C278" i="2"/>
  <c r="D278" i="2"/>
  <c r="I206" i="2"/>
  <c r="K206" i="2" s="1"/>
  <c r="I182" i="2"/>
  <c r="K182" i="2" s="1"/>
  <c r="I107" i="2"/>
  <c r="K107" i="2" l="1"/>
  <c r="I278" i="2"/>
  <c r="K278" i="2" s="1"/>
  <c r="I257" i="2"/>
  <c r="K257" i="2" s="1"/>
  <c r="I86" i="2" l="1"/>
  <c r="K86" i="2" s="1"/>
  <c r="I61" i="2"/>
  <c r="K61" i="2" s="1"/>
  <c r="I109" i="2"/>
  <c r="K109" i="2" s="1"/>
  <c r="I67" i="2"/>
  <c r="K67" i="2" s="1"/>
  <c r="E260" i="2" l="1"/>
  <c r="F253" i="2"/>
  <c r="I253" i="2" s="1"/>
  <c r="F260" i="2"/>
  <c r="I260" i="2" s="1"/>
  <c r="E264" i="2"/>
  <c r="F264" i="2"/>
  <c r="I264" i="2" s="1"/>
  <c r="E253" i="2"/>
  <c r="I174" i="2"/>
  <c r="K174" i="2" s="1"/>
  <c r="I204" i="2"/>
  <c r="K204" i="2" s="1"/>
  <c r="I192" i="2"/>
  <c r="K192" i="2" s="1"/>
  <c r="K260" i="2" l="1"/>
  <c r="K264" i="2"/>
  <c r="K253" i="2"/>
  <c r="G144" i="2"/>
  <c r="I81" i="2"/>
  <c r="K81" i="2" s="1"/>
  <c r="I93" i="2"/>
  <c r="K93" i="2" s="1"/>
  <c r="I101" i="2"/>
  <c r="K101" i="2" s="1"/>
  <c r="I68" i="2"/>
  <c r="K68" i="2" s="1"/>
  <c r="H144" i="2"/>
  <c r="I25" i="2" l="1"/>
  <c r="K25" i="2" s="1"/>
  <c r="I17" i="2"/>
  <c r="K17" i="2" s="1"/>
  <c r="E256" i="2" l="1"/>
  <c r="F258" i="2"/>
  <c r="I258" i="2" s="1"/>
  <c r="E258" i="2"/>
  <c r="F256" i="2"/>
  <c r="I256" i="2" s="1"/>
  <c r="F219" i="2"/>
  <c r="F234" i="2"/>
  <c r="F227" i="2"/>
  <c r="E227" i="2"/>
  <c r="E219" i="2"/>
  <c r="C219" i="2"/>
  <c r="C234" i="2"/>
  <c r="D234" i="2"/>
  <c r="D227" i="2"/>
  <c r="C227" i="2"/>
  <c r="E234" i="2"/>
  <c r="D219" i="2"/>
  <c r="C144" i="2"/>
  <c r="I181" i="2"/>
  <c r="K181" i="2" s="1"/>
  <c r="I24" i="2"/>
  <c r="K24" i="2" s="1"/>
  <c r="I63" i="2"/>
  <c r="K63" i="2" s="1"/>
  <c r="I57" i="2"/>
  <c r="K57" i="2" s="1"/>
  <c r="I96" i="2"/>
  <c r="K96" i="2" s="1"/>
  <c r="I156" i="2"/>
  <c r="K156" i="2" s="1"/>
  <c r="I178" i="2"/>
  <c r="K178" i="2" s="1"/>
  <c r="I185" i="2"/>
  <c r="K185" i="2" s="1"/>
  <c r="I168" i="2"/>
  <c r="K168" i="2" s="1"/>
  <c r="I50" i="2"/>
  <c r="K50" i="2" s="1"/>
  <c r="I139" i="2"/>
  <c r="K139" i="2" s="1"/>
  <c r="I52" i="2"/>
  <c r="K52" i="2" s="1"/>
  <c r="I234" i="2" l="1"/>
  <c r="K234" i="2" s="1"/>
  <c r="I219" i="2"/>
  <c r="K219" i="2" s="1"/>
  <c r="I227" i="2"/>
  <c r="K227" i="2" s="1"/>
  <c r="K256" i="2"/>
  <c r="K258" i="2"/>
  <c r="K261" i="2"/>
  <c r="I80" i="2" l="1"/>
  <c r="K80" i="2" s="1"/>
  <c r="D252" i="3" l="1"/>
  <c r="G229" i="2" l="1"/>
  <c r="G228" i="2" s="1"/>
  <c r="H229" i="2"/>
  <c r="H228" i="2" s="1"/>
  <c r="H285" i="2" s="1"/>
  <c r="H208" i="2"/>
  <c r="G208" i="2"/>
  <c r="I87" i="2" l="1"/>
  <c r="K87" i="2" s="1"/>
  <c r="I73" i="2" l="1"/>
  <c r="K73" i="2" s="1"/>
  <c r="E269" i="2" l="1"/>
  <c r="E252" i="2"/>
  <c r="F269" i="2"/>
  <c r="F252" i="2"/>
  <c r="C280" i="2"/>
  <c r="D269" i="2"/>
  <c r="E280" i="2"/>
  <c r="D252" i="2"/>
  <c r="F280" i="2"/>
  <c r="F279" i="2" s="1"/>
  <c r="C269" i="2"/>
  <c r="D280" i="2"/>
  <c r="C252" i="2"/>
  <c r="I171" i="2"/>
  <c r="K171" i="2" s="1"/>
  <c r="I180" i="2"/>
  <c r="K180" i="2" s="1"/>
  <c r="I183" i="2"/>
  <c r="K183" i="2" s="1"/>
  <c r="I84" i="2"/>
  <c r="K84" i="2" s="1"/>
  <c r="I269" i="2" l="1"/>
  <c r="K269" i="2" s="1"/>
  <c r="I252" i="2"/>
  <c r="K252" i="2" s="1"/>
  <c r="I280" i="2"/>
  <c r="K280" i="2" s="1"/>
  <c r="E259" i="2" l="1"/>
  <c r="E270" i="2"/>
  <c r="E232" i="2"/>
  <c r="E218" i="2"/>
  <c r="F218" i="2"/>
  <c r="F270" i="2"/>
  <c r="F232" i="2"/>
  <c r="F259" i="2"/>
  <c r="I259" i="2" s="1"/>
  <c r="F217" i="2"/>
  <c r="F223" i="2"/>
  <c r="F238" i="2"/>
  <c r="I238" i="2" s="1"/>
  <c r="K238" i="2" s="1"/>
  <c r="F236" i="2"/>
  <c r="F239" i="2"/>
  <c r="F221" i="2"/>
  <c r="F231" i="2"/>
  <c r="F225" i="2"/>
  <c r="F222" i="2"/>
  <c r="F233" i="2"/>
  <c r="F237" i="2"/>
  <c r="I237" i="2" s="1"/>
  <c r="K237" i="2" s="1"/>
  <c r="F226" i="2"/>
  <c r="F230" i="2"/>
  <c r="F224" i="2"/>
  <c r="E238" i="2"/>
  <c r="E217" i="2"/>
  <c r="E221" i="2"/>
  <c r="E226" i="2"/>
  <c r="E225" i="2"/>
  <c r="E222" i="2"/>
  <c r="E224" i="2"/>
  <c r="E251" i="2"/>
  <c r="E223" i="2"/>
  <c r="E239" i="2"/>
  <c r="E237" i="2"/>
  <c r="C218" i="2"/>
  <c r="F251" i="2"/>
  <c r="C270" i="2"/>
  <c r="F229" i="2"/>
  <c r="D223" i="2"/>
  <c r="C226" i="2"/>
  <c r="D224" i="2"/>
  <c r="E233" i="2"/>
  <c r="C232" i="2"/>
  <c r="D229" i="2"/>
  <c r="D232" i="2"/>
  <c r="E236" i="2"/>
  <c r="C223" i="2"/>
  <c r="D236" i="2"/>
  <c r="D230" i="2"/>
  <c r="D226" i="2"/>
  <c r="E231" i="2"/>
  <c r="C236" i="2"/>
  <c r="C231" i="2"/>
  <c r="D233" i="2"/>
  <c r="C233" i="2"/>
  <c r="E230" i="2"/>
  <c r="D266" i="2"/>
  <c r="D221" i="2"/>
  <c r="C251" i="2"/>
  <c r="D222" i="2"/>
  <c r="C224" i="2"/>
  <c r="D218" i="2"/>
  <c r="C229" i="2"/>
  <c r="D220" i="2"/>
  <c r="C230" i="2"/>
  <c r="C220" i="2"/>
  <c r="F220" i="2"/>
  <c r="D251" i="2"/>
  <c r="E266" i="2"/>
  <c r="F266" i="2"/>
  <c r="D231" i="2"/>
  <c r="E220" i="2"/>
  <c r="D225" i="2"/>
  <c r="C225" i="2"/>
  <c r="C266" i="2"/>
  <c r="C221" i="2"/>
  <c r="C217" i="2"/>
  <c r="E229" i="2"/>
  <c r="D217" i="2"/>
  <c r="C222" i="2"/>
  <c r="D270" i="2"/>
  <c r="I34" i="2"/>
  <c r="K34" i="2" s="1"/>
  <c r="I64" i="2"/>
  <c r="K64" i="2" s="1"/>
  <c r="I47" i="2"/>
  <c r="K47" i="2" s="1"/>
  <c r="I51" i="2"/>
  <c r="K51" i="2" s="1"/>
  <c r="I46" i="2"/>
  <c r="K46" i="2" s="1"/>
  <c r="I38" i="2"/>
  <c r="K38" i="2" s="1"/>
  <c r="I42" i="2"/>
  <c r="K42" i="2" s="1"/>
  <c r="I39" i="2"/>
  <c r="K39" i="2" s="1"/>
  <c r="I35" i="2"/>
  <c r="K35" i="2" s="1"/>
  <c r="I48" i="2"/>
  <c r="K48" i="2" s="1"/>
  <c r="I49" i="2"/>
  <c r="K49" i="2" s="1"/>
  <c r="I45" i="2"/>
  <c r="K45" i="2" s="1"/>
  <c r="I44" i="2"/>
  <c r="K44" i="2" s="1"/>
  <c r="I65" i="2"/>
  <c r="K65" i="2" s="1"/>
  <c r="I36" i="2"/>
  <c r="K36" i="2" s="1"/>
  <c r="I55" i="2"/>
  <c r="K55" i="2" s="1"/>
  <c r="I37" i="2"/>
  <c r="K37" i="2" s="1"/>
  <c r="I60" i="2"/>
  <c r="K60" i="2" s="1"/>
  <c r="I53" i="2"/>
  <c r="K53" i="2" s="1"/>
  <c r="I40" i="2"/>
  <c r="K40" i="2" s="1"/>
  <c r="I54" i="2"/>
  <c r="K54" i="2" s="1"/>
  <c r="I41" i="2"/>
  <c r="K41" i="2" s="1"/>
  <c r="I187" i="2"/>
  <c r="K187" i="2" s="1"/>
  <c r="I165" i="2"/>
  <c r="K165" i="2" s="1"/>
  <c r="I167" i="2"/>
  <c r="K167" i="2" s="1"/>
  <c r="I164" i="2"/>
  <c r="K164" i="2" s="1"/>
  <c r="I169" i="2"/>
  <c r="K169" i="2" s="1"/>
  <c r="I157" i="2"/>
  <c r="K157" i="2" s="1"/>
  <c r="I163" i="2"/>
  <c r="K163" i="2" s="1"/>
  <c r="I186" i="2"/>
  <c r="K186" i="2" s="1"/>
  <c r="I184" i="2"/>
  <c r="K184" i="2" s="1"/>
  <c r="I152" i="2"/>
  <c r="K152" i="2" s="1"/>
  <c r="I172" i="2"/>
  <c r="K172" i="2" s="1"/>
  <c r="I154" i="2"/>
  <c r="I161" i="2"/>
  <c r="K161" i="2" s="1"/>
  <c r="I162" i="2"/>
  <c r="K162" i="2" s="1"/>
  <c r="I153" i="2"/>
  <c r="K153" i="2" s="1"/>
  <c r="I160" i="2"/>
  <c r="K160" i="2" s="1"/>
  <c r="I155" i="2"/>
  <c r="K155" i="2" s="1"/>
  <c r="I170" i="2"/>
  <c r="K170" i="2" s="1"/>
  <c r="I173" i="2"/>
  <c r="K173" i="2" s="1"/>
  <c r="I158" i="2"/>
  <c r="K158" i="2" s="1"/>
  <c r="I166" i="2"/>
  <c r="K166" i="2" s="1"/>
  <c r="I159" i="2"/>
  <c r="K159" i="2" s="1"/>
  <c r="K154" i="2" l="1"/>
  <c r="I270" i="2"/>
  <c r="K270" i="2" s="1"/>
  <c r="F250" i="2"/>
  <c r="I221" i="2"/>
  <c r="K221" i="2" s="1"/>
  <c r="I225" i="2"/>
  <c r="K225" i="2" s="1"/>
  <c r="F265" i="2"/>
  <c r="I218" i="2"/>
  <c r="K218" i="2" s="1"/>
  <c r="I230" i="2"/>
  <c r="K230" i="2" s="1"/>
  <c r="F216" i="2"/>
  <c r="I232" i="2"/>
  <c r="K232" i="2" s="1"/>
  <c r="F235" i="2"/>
  <c r="I239" i="2"/>
  <c r="K239" i="2" s="1"/>
  <c r="I223" i="2"/>
  <c r="K223" i="2" s="1"/>
  <c r="I222" i="2"/>
  <c r="K222" i="2" s="1"/>
  <c r="F228" i="2"/>
  <c r="I233" i="2"/>
  <c r="K233" i="2" s="1"/>
  <c r="I226" i="2"/>
  <c r="K226" i="2" s="1"/>
  <c r="I231" i="2"/>
  <c r="K231" i="2" s="1"/>
  <c r="I224" i="2"/>
  <c r="K224" i="2" s="1"/>
  <c r="I217" i="2"/>
  <c r="K217" i="2" s="1"/>
  <c r="E250" i="2"/>
  <c r="I251" i="2"/>
  <c r="K251" i="2" s="1"/>
  <c r="I236" i="2"/>
  <c r="K236" i="2" s="1"/>
  <c r="K259" i="2"/>
  <c r="E228" i="2"/>
  <c r="C228" i="2"/>
  <c r="C265" i="2"/>
  <c r="E265" i="2"/>
  <c r="D265" i="2"/>
  <c r="I266" i="2"/>
  <c r="I229" i="2"/>
  <c r="K229" i="2" s="1"/>
  <c r="D228" i="2"/>
  <c r="F285" i="2" l="1"/>
  <c r="K266" i="2"/>
  <c r="I228" i="2"/>
  <c r="K228" i="2" s="1"/>
  <c r="I265" i="2"/>
  <c r="G27" i="2"/>
  <c r="E27" i="2"/>
  <c r="F27" i="2"/>
  <c r="E12" i="1" s="1"/>
  <c r="H27" i="2"/>
  <c r="E13" i="1" s="1"/>
  <c r="C27" i="2"/>
  <c r="D27" i="2"/>
  <c r="E11" i="1" s="1"/>
  <c r="E144" i="2"/>
  <c r="F144" i="2"/>
  <c r="I10" i="2"/>
  <c r="K10" i="2" s="1"/>
  <c r="I22" i="2"/>
  <c r="K22" i="2" s="1"/>
  <c r="I21" i="2"/>
  <c r="K21" i="2" s="1"/>
  <c r="I12" i="2"/>
  <c r="K12" i="2" s="1"/>
  <c r="I13" i="2"/>
  <c r="K13" i="2" s="1"/>
  <c r="I23" i="2"/>
  <c r="K23" i="2" s="1"/>
  <c r="I11" i="2"/>
  <c r="K11" i="2" s="1"/>
  <c r="I15" i="2"/>
  <c r="K15" i="2" s="1"/>
  <c r="I18" i="2"/>
  <c r="K18" i="2" s="1"/>
  <c r="I9" i="2"/>
  <c r="I16" i="2"/>
  <c r="K16" i="2" s="1"/>
  <c r="I14" i="2"/>
  <c r="K14" i="2" s="1"/>
  <c r="I33" i="2"/>
  <c r="D144" i="2"/>
  <c r="E17" i="1" l="1"/>
  <c r="E16" i="1"/>
  <c r="E10" i="1"/>
  <c r="E15" i="1"/>
  <c r="K265" i="2"/>
  <c r="K9" i="2"/>
  <c r="K33" i="2"/>
  <c r="I144" i="2"/>
  <c r="I27" i="2"/>
  <c r="C252" i="3"/>
  <c r="A35" i="3"/>
  <c r="C28" i="3"/>
  <c r="F21" i="1"/>
  <c r="F20" i="1"/>
  <c r="F19" i="1"/>
  <c r="K27" i="2" l="1"/>
  <c r="C208" i="2"/>
  <c r="E208" i="2"/>
  <c r="D208" i="2"/>
  <c r="F208" i="2"/>
  <c r="F16" i="1" l="1"/>
  <c r="F15" i="1"/>
  <c r="F12" i="1"/>
  <c r="F11" i="1"/>
  <c r="I208" i="2"/>
  <c r="K208" i="2" s="1"/>
  <c r="K144" i="2" l="1"/>
  <c r="F10" i="1"/>
  <c r="F17" i="1"/>
  <c r="F13" i="1"/>
  <c r="C216" i="2"/>
  <c r="C235" i="2"/>
  <c r="C250" i="2"/>
  <c r="C279" i="2"/>
  <c r="I220" i="2"/>
  <c r="K220" i="2" s="1"/>
  <c r="D216" i="2"/>
  <c r="G216" i="2"/>
  <c r="E216" i="2"/>
  <c r="I216" i="2" l="1"/>
  <c r="C285" i="2"/>
  <c r="D279" i="2"/>
  <c r="E279" i="2"/>
  <c r="G279" i="2"/>
  <c r="I279" i="2"/>
  <c r="G250" i="2"/>
  <c r="D250" i="2"/>
  <c r="I250" i="2"/>
  <c r="K250" i="2" s="1"/>
  <c r="K279" i="2" l="1"/>
  <c r="K216" i="2"/>
  <c r="G235" i="2"/>
  <c r="G285" i="2" s="1"/>
  <c r="D235" i="2"/>
  <c r="D285" i="2" s="1"/>
  <c r="E235" i="2"/>
  <c r="E285" i="2" s="1"/>
  <c r="I235" i="2"/>
  <c r="K235" i="2" s="1"/>
  <c r="I285" i="2" l="1"/>
  <c r="K285"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C23" authorId="0" shapeId="0" xr:uid="{00000000-0006-0000-0000-000001000000}">
      <text>
        <r>
          <rPr>
            <b/>
            <sz val="9"/>
            <color indexed="81"/>
            <rFont val="Tahoma"/>
            <family val="2"/>
          </rPr>
          <t>admin:</t>
        </r>
        <r>
          <rPr>
            <sz val="9"/>
            <color indexed="81"/>
            <rFont val="Tahoma"/>
            <family val="2"/>
          </rPr>
          <t xml:space="preserve">
Mới thêm Côte d'Ivoire</t>
        </r>
      </text>
    </comment>
  </commentList>
</comments>
</file>

<file path=xl/sharedStrings.xml><?xml version="1.0" encoding="utf-8"?>
<sst xmlns="http://schemas.openxmlformats.org/spreadsheetml/2006/main" count="716" uniqueCount="332">
  <si>
    <t>CỤC ĐẦU TƯ NƯỚC NGOÀI</t>
  </si>
  <si>
    <t>TT</t>
  </si>
  <si>
    <t>Chỉ tiêu</t>
  </si>
  <si>
    <t>Đơn vị tính</t>
  </si>
  <si>
    <t>So cùng kỳ</t>
  </si>
  <si>
    <t>Vốn thực hiện</t>
  </si>
  <si>
    <t>triệu USD</t>
  </si>
  <si>
    <t>Vốn đăng ký*</t>
  </si>
  <si>
    <t>2.1</t>
  </si>
  <si>
    <t xml:space="preserve">   Đăng ký cấp mới</t>
  </si>
  <si>
    <t>2.2</t>
  </si>
  <si>
    <t xml:space="preserve">   Đăng ký tăng thêm</t>
  </si>
  <si>
    <t>2.3</t>
  </si>
  <si>
    <t xml:space="preserve">   Góp vốn, mua cổ phần</t>
  </si>
  <si>
    <t>Số dự án*</t>
  </si>
  <si>
    <t>3.1</t>
  </si>
  <si>
    <t xml:space="preserve">   Cấp mới</t>
  </si>
  <si>
    <t>dự án</t>
  </si>
  <si>
    <t>3.2</t>
  </si>
  <si>
    <t xml:space="preserve">   Tăng vốn</t>
  </si>
  <si>
    <t>lượt dự án</t>
  </si>
  <si>
    <t>3.3</t>
  </si>
  <si>
    <t>Xuất khẩu</t>
  </si>
  <si>
    <t>4.1</t>
  </si>
  <si>
    <t xml:space="preserve">   Xuất khẩu (kể cả dầu thô)</t>
  </si>
  <si>
    <t>4.2</t>
  </si>
  <si>
    <t xml:space="preserve">   Xuất khẩu (không kể dầu thô)</t>
  </si>
  <si>
    <t>Nhập khẩu</t>
  </si>
  <si>
    <t>Ghi chú:</t>
  </si>
  <si>
    <t>Lũy kế đến 20/4/2013</t>
  </si>
  <si>
    <t xml:space="preserve">Vốn thực hiện </t>
  </si>
  <si>
    <t>103,3 tỷ USD</t>
  </si>
  <si>
    <t xml:space="preserve">Vốn đăng ký  </t>
  </si>
  <si>
    <t xml:space="preserve">214,4 tỷ USD </t>
  </si>
  <si>
    <t xml:space="preserve">Số dự án </t>
  </si>
  <si>
    <t>Cục Đầu tư nước ngoài</t>
  </si>
  <si>
    <t>Ngành</t>
  </si>
  <si>
    <t>Số dự án cấp mới</t>
  </si>
  <si>
    <t>Vốn đăng ký cấp mới (triệu USD)</t>
  </si>
  <si>
    <t>Số lượt dự án điều chỉnh</t>
  </si>
  <si>
    <t>Vốn đăng ký điều chỉnh
(triệu USD)</t>
  </si>
  <si>
    <t>Số lượt góp vốn mua cổ phần</t>
  </si>
  <si>
    <t>Giá trị góp vốn, mua cổ phần 
(triệu USD)</t>
  </si>
  <si>
    <t>Tổng vốn đăng ký (triệu USD)</t>
  </si>
  <si>
    <t>Sản xuất, phân phối điện, khí, nước, điều hòa</t>
  </si>
  <si>
    <t>Công nghiệp chế biến, chế tạo</t>
  </si>
  <si>
    <t>Bán buôn và bán lẻ; sửa chữa ô tô, mô tô, xe máy</t>
  </si>
  <si>
    <t>Hoạt động kinh doanh bất động sản</t>
  </si>
  <si>
    <t>Hoạt động chuyên môn, khoa học công nghệ</t>
  </si>
  <si>
    <t>Dịch vụ lưu trú và ăn uống</t>
  </si>
  <si>
    <t>Vận tải kho bãi</t>
  </si>
  <si>
    <t>Hoạt động tài chính, ngân hàng và bảo hiểm</t>
  </si>
  <si>
    <t>Xây dựng</t>
  </si>
  <si>
    <t>Nông nghiêp, lâm nghiệp và thủy sản</t>
  </si>
  <si>
    <t>Thông tin và truyền thông</t>
  </si>
  <si>
    <t>Giáo dục và đào tạo</t>
  </si>
  <si>
    <t>Hoạt động hành chính và dịch vụ hỗ trợ</t>
  </si>
  <si>
    <t>Cấp nước và xử lý chất thải</t>
  </si>
  <si>
    <t>Y tế và hoạt động trợ giúp xã hội</t>
  </si>
  <si>
    <t>Khai khoáng</t>
  </si>
  <si>
    <t>Nghệ thuật, vui chơi và giải trí</t>
  </si>
  <si>
    <t>Hoạt động dịch vụ khác</t>
  </si>
  <si>
    <t>Tổng số</t>
  </si>
  <si>
    <t>Đối tác</t>
  </si>
  <si>
    <t>Singapore</t>
  </si>
  <si>
    <t>Trung Quốc</t>
  </si>
  <si>
    <t>Nhật Bản</t>
  </si>
  <si>
    <t>Hàn Quốc</t>
  </si>
  <si>
    <t>Đài Loan</t>
  </si>
  <si>
    <t>Hồng Kông</t>
  </si>
  <si>
    <t>BritishVirginIslands</t>
  </si>
  <si>
    <t>Malaysia</t>
  </si>
  <si>
    <t>Ba Lan</t>
  </si>
  <si>
    <t>Hà Lan</t>
  </si>
  <si>
    <t>Vương quốc Anh</t>
  </si>
  <si>
    <t>Hoa Kỳ</t>
  </si>
  <si>
    <t>Thái Lan</t>
  </si>
  <si>
    <t>Australia</t>
  </si>
  <si>
    <t>Pháp</t>
  </si>
  <si>
    <t>Samoa</t>
  </si>
  <si>
    <t>Anguilla</t>
  </si>
  <si>
    <t>Cayman Islands</t>
  </si>
  <si>
    <t>Seychelles</t>
  </si>
  <si>
    <t>Canada</t>
  </si>
  <si>
    <t>CHLB Đức</t>
  </si>
  <si>
    <t>Luxembourg</t>
  </si>
  <si>
    <t>Belize</t>
  </si>
  <si>
    <t>Marshall Islands</t>
  </si>
  <si>
    <t>Ấn Độ</t>
  </si>
  <si>
    <t>Thụy Sỹ</t>
  </si>
  <si>
    <t>Afghanistan</t>
  </si>
  <si>
    <t>Các tiểu vương quốc Ả Rập thống nhất</t>
  </si>
  <si>
    <t>British West Indies</t>
  </si>
  <si>
    <t>Pakistan</t>
  </si>
  <si>
    <t>Philippines</t>
  </si>
  <si>
    <t>Liên bang Nga</t>
  </si>
  <si>
    <t>Ukraina</t>
  </si>
  <si>
    <t>Israel</t>
  </si>
  <si>
    <t>Campuchia</t>
  </si>
  <si>
    <t>Nigeria</t>
  </si>
  <si>
    <t>Đan Mạch</t>
  </si>
  <si>
    <t>Thổ Nhĩ Kỳ</t>
  </si>
  <si>
    <t>Ả Rập Xê Út</t>
  </si>
  <si>
    <t>Italia</t>
  </si>
  <si>
    <t>Ethiopia</t>
  </si>
  <si>
    <t>Bỉ</t>
  </si>
  <si>
    <t>Saint Kitts and Nevis</t>
  </si>
  <si>
    <t>Syrian Arab Republic</t>
  </si>
  <si>
    <t>Sri Lanka</t>
  </si>
  <si>
    <t>Lào</t>
  </si>
  <si>
    <t>Phần Lan</t>
  </si>
  <si>
    <t>Iceland</t>
  </si>
  <si>
    <t>New Zealand</t>
  </si>
  <si>
    <t>Áo</t>
  </si>
  <si>
    <t>Ireland</t>
  </si>
  <si>
    <t>Indonesia</t>
  </si>
  <si>
    <t>Kazakhstan</t>
  </si>
  <si>
    <t>Thụy Điển</t>
  </si>
  <si>
    <t>Ai Cập</t>
  </si>
  <si>
    <t>Cộng hòa Séc</t>
  </si>
  <si>
    <t>Tây Ban Nha</t>
  </si>
  <si>
    <t>Cộng Hòa Síp</t>
  </si>
  <si>
    <t>Jordan</t>
  </si>
  <si>
    <t>Hy Lạp</t>
  </si>
  <si>
    <t>Ma Cao</t>
  </si>
  <si>
    <t>Iran (Islamic Republic of)</t>
  </si>
  <si>
    <t>Irắc</t>
  </si>
  <si>
    <t>Nam Phi</t>
  </si>
  <si>
    <t>Mali</t>
  </si>
  <si>
    <t>Dominica</t>
  </si>
  <si>
    <t>Slovakia</t>
  </si>
  <si>
    <t>Ma rốc</t>
  </si>
  <si>
    <t>Bangladesh</t>
  </si>
  <si>
    <t>Venezuela</t>
  </si>
  <si>
    <t>Libya</t>
  </si>
  <si>
    <t>Brazil</t>
  </si>
  <si>
    <t>Nepal</t>
  </si>
  <si>
    <t>Hungary</t>
  </si>
  <si>
    <t>Chile</t>
  </si>
  <si>
    <t>Belarus</t>
  </si>
  <si>
    <t>Bồ Đào Nha</t>
  </si>
  <si>
    <t>Guinea</t>
  </si>
  <si>
    <t>Lithuania</t>
  </si>
  <si>
    <t>Mexico</t>
  </si>
  <si>
    <t>Rumani</t>
  </si>
  <si>
    <t>Địa phương</t>
  </si>
  <si>
    <t>Bạc Liêu</t>
  </si>
  <si>
    <t>TP. Hồ Chí Minh</t>
  </si>
  <si>
    <t>Tây Ninh</t>
  </si>
  <si>
    <t>Hà Nội</t>
  </si>
  <si>
    <t>Bình Dương</t>
  </si>
  <si>
    <t>Bà Rịa - Vũng Tàu</t>
  </si>
  <si>
    <t>Đồng Nai</t>
  </si>
  <si>
    <t>Hải Phòng</t>
  </si>
  <si>
    <t>Bắc Ninh</t>
  </si>
  <si>
    <t>Hưng Yên</t>
  </si>
  <si>
    <t>Hà Nam</t>
  </si>
  <si>
    <t>Long An</t>
  </si>
  <si>
    <t>Thanh Hóa</t>
  </si>
  <si>
    <t>Bắc Giang</t>
  </si>
  <si>
    <t>Đà Nẵng</t>
  </si>
  <si>
    <t>Hải Dương</t>
  </si>
  <si>
    <t>Bình Phước</t>
  </si>
  <si>
    <t>Nam Định</t>
  </si>
  <si>
    <t>Quảng Ngãi</t>
  </si>
  <si>
    <t>Thái Bình</t>
  </si>
  <si>
    <t>Quảng Nam</t>
  </si>
  <si>
    <t>Phú Thọ</t>
  </si>
  <si>
    <t>Vĩnh Phúc</t>
  </si>
  <si>
    <t>Thái Nguyên</t>
  </si>
  <si>
    <t>Trà Vinh</t>
  </si>
  <si>
    <t>Vĩnh Long</t>
  </si>
  <si>
    <t>Tiền Giang</t>
  </si>
  <si>
    <t>Bình Thuận</t>
  </si>
  <si>
    <t>Ninh Thuận</t>
  </si>
  <si>
    <t>Ninh Bình</t>
  </si>
  <si>
    <t>Quảng Ninh</t>
  </si>
  <si>
    <t>Hòa Bình</t>
  </si>
  <si>
    <t>Bình Định</t>
  </si>
  <si>
    <t>Nghệ An</t>
  </si>
  <si>
    <t>Thừa Thiên Huế</t>
  </si>
  <si>
    <t>Kiên Giang</t>
  </si>
  <si>
    <t>Lâm Đồng</t>
  </si>
  <si>
    <t>Đồng Tháp</t>
  </si>
  <si>
    <t>Đăk Lăk</t>
  </si>
  <si>
    <t>Khánh Hòa</t>
  </si>
  <si>
    <t>Hậu Giang</t>
  </si>
  <si>
    <t>Yên Bái</t>
  </si>
  <si>
    <t>An Giang</t>
  </si>
  <si>
    <t>Gia Lai</t>
  </si>
  <si>
    <t>Hà Tĩnh</t>
  </si>
  <si>
    <t>Sóc Trăng</t>
  </si>
  <si>
    <t>Bến Tre</t>
  </si>
  <si>
    <t>Tuyên Quang</t>
  </si>
  <si>
    <t>Phú Yên</t>
  </si>
  <si>
    <t>Kon Tum</t>
  </si>
  <si>
    <t>Cần Thơ</t>
  </si>
  <si>
    <t>Cao Bằng</t>
  </si>
  <si>
    <t>Lạng Sơn</t>
  </si>
  <si>
    <t>Cà Mau</t>
  </si>
  <si>
    <t>Lào Cai</t>
  </si>
  <si>
    <t>STT</t>
  </si>
  <si>
    <t xml:space="preserve"> Chuyên ngành </t>
  </si>
  <si>
    <t xml:space="preserve"> Số dự án </t>
  </si>
  <si>
    <t xml:space="preserve"> Tổng vốn đầu tư đăng ký 
(Triệu USD) </t>
  </si>
  <si>
    <t>Hoạt đông làm thuê các công việc trong các hộ gia đình</t>
  </si>
  <si>
    <t>Tổng</t>
  </si>
  <si>
    <t xml:space="preserve"> Đối tác</t>
  </si>
  <si>
    <t xml:space="preserve"> Tổng vốn đầu tư đăng ký
(Triệu USD) </t>
  </si>
  <si>
    <t>Brunei Darussalam</t>
  </si>
  <si>
    <t>Mauritius</t>
  </si>
  <si>
    <t>Bermuda</t>
  </si>
  <si>
    <t>Nauy</t>
  </si>
  <si>
    <t>Cook Islands</t>
  </si>
  <si>
    <t>Bahamas</t>
  </si>
  <si>
    <t>Angola</t>
  </si>
  <si>
    <t>Barbados</t>
  </si>
  <si>
    <t>Ecuador</t>
  </si>
  <si>
    <t>Saint Vincent and the Grenadines</t>
  </si>
  <si>
    <t>Swaziland</t>
  </si>
  <si>
    <t>Panama</t>
  </si>
  <si>
    <t>Channel Islands</t>
  </si>
  <si>
    <t>Isle of Man</t>
  </si>
  <si>
    <t>Bulgaria</t>
  </si>
  <si>
    <t>El Salvador</t>
  </si>
  <si>
    <t>Oman</t>
  </si>
  <si>
    <t>Costa Rica</t>
  </si>
  <si>
    <t>Armenia</t>
  </si>
  <si>
    <t>Island of Nevis</t>
  </si>
  <si>
    <t>Cu Ba</t>
  </si>
  <si>
    <t>United States Virgin Islands</t>
  </si>
  <si>
    <t>Andorra</t>
  </si>
  <si>
    <t>Guatemala</t>
  </si>
  <si>
    <t>Turks &amp; Caicos Islands</t>
  </si>
  <si>
    <t>Slovenia</t>
  </si>
  <si>
    <t>Serbia</t>
  </si>
  <si>
    <t>Kuwait</t>
  </si>
  <si>
    <t>CHDCND Triều Tiên</t>
  </si>
  <si>
    <t>Mông Cổ</t>
  </si>
  <si>
    <t>Ghana</t>
  </si>
  <si>
    <t>Myanmar</t>
  </si>
  <si>
    <t>Libăng</t>
  </si>
  <si>
    <t>Guam</t>
  </si>
  <si>
    <t>Sudan</t>
  </si>
  <si>
    <t>Estonia</t>
  </si>
  <si>
    <t>Maldives</t>
  </si>
  <si>
    <t>Monaco</t>
  </si>
  <si>
    <t>Latvia</t>
  </si>
  <si>
    <t>Antigua and Barbuda</t>
  </si>
  <si>
    <t>Argentina</t>
  </si>
  <si>
    <t>Uruguay</t>
  </si>
  <si>
    <t>British Isles</t>
  </si>
  <si>
    <t>Palestine</t>
  </si>
  <si>
    <t>Yemen</t>
  </si>
  <si>
    <t>Turkmenistan</t>
  </si>
  <si>
    <t>Uganda</t>
  </si>
  <si>
    <t>Sierra Leone</t>
  </si>
  <si>
    <t>Djibouti</t>
  </si>
  <si>
    <t>Cameroon</t>
  </si>
  <si>
    <t xml:space="preserve"> Địa phương </t>
  </si>
  <si>
    <t>Dầu khí</t>
  </si>
  <si>
    <t>Quảng Bình</t>
  </si>
  <si>
    <t>Đăk Nông</t>
  </si>
  <si>
    <t>Sơn La</t>
  </si>
  <si>
    <t>Quảng Trị</t>
  </si>
  <si>
    <t>Bắc Kạn</t>
  </si>
  <si>
    <t>Hà Giang</t>
  </si>
  <si>
    <t>Điện Biên</t>
  </si>
  <si>
    <t>Lai Châu</t>
  </si>
  <si>
    <t>Kenya</t>
  </si>
  <si>
    <t>Phụ lục I</t>
  </si>
  <si>
    <t>Phụ lục II</t>
  </si>
  <si>
    <t>Phụ lục III</t>
  </si>
  <si>
    <t>Malta</t>
  </si>
  <si>
    <t>Lesotho</t>
  </si>
  <si>
    <t>Colombia</t>
  </si>
  <si>
    <t>Congo</t>
  </si>
  <si>
    <t>Albania</t>
  </si>
  <si>
    <t>ĐẦU TƯ NƯỚC NGOÀI TẠI VIỆT NAM THEO NGÀNH</t>
  </si>
  <si>
    <t>ĐẦU TƯ NƯỚC NGOÀI TẠI VIỆT NAM THEO ĐỐI TÁC</t>
  </si>
  <si>
    <t>ĐẦU TƯ NƯỚC NGOÀI TẠI VIỆT NAM THEO ĐỊA PHƯƠNG</t>
  </si>
  <si>
    <t>Guernsey</t>
  </si>
  <si>
    <t>Côte d'Ivoire</t>
  </si>
  <si>
    <t xml:space="preserve"> </t>
  </si>
  <si>
    <t>Qatar</t>
  </si>
  <si>
    <t>Republic of Moldova</t>
  </si>
  <si>
    <t>*Số liệu tính từ 1/1 đến ngày 20 tháng báo cáo</t>
  </si>
  <si>
    <t>Honduras</t>
  </si>
  <si>
    <t>So với cùng kỳ (%)</t>
  </si>
  <si>
    <t>Vanuatu</t>
  </si>
  <si>
    <t>Georgia</t>
  </si>
  <si>
    <t>Số lượt dự án tăng vốn</t>
  </si>
  <si>
    <t>Vốn đăng ký tăng thêm 
(triệu USD)</t>
  </si>
  <si>
    <t>Giá trị góp vốn, mua cổ phần</t>
  </si>
  <si>
    <t>I</t>
  </si>
  <si>
    <t>Đồng bằng sông Hồng</t>
  </si>
  <si>
    <t>II</t>
  </si>
  <si>
    <t>Trung du và miền núi phía Bắc</t>
  </si>
  <si>
    <t>III</t>
  </si>
  <si>
    <t>Bắc Trung Bộ và duyên hải miền Trung</t>
  </si>
  <si>
    <t>IV</t>
  </si>
  <si>
    <t>Tây Nguyên</t>
  </si>
  <si>
    <t>V</t>
  </si>
  <si>
    <t>Đông Nam Bộ</t>
  </si>
  <si>
    <t>VI</t>
  </si>
  <si>
    <t>Đồng bằng sông Cửu Long</t>
  </si>
  <si>
    <t>ĐẦU TƯ TRỰC TIẾP NƯỚC NGOÀI TẠI VIỆT NAM THEO VÙNG</t>
  </si>
  <si>
    <t>VII</t>
  </si>
  <si>
    <t>Vùng</t>
  </si>
  <si>
    <t>Algeria</t>
  </si>
  <si>
    <t>Cộng hoà Trung Phi</t>
  </si>
  <si>
    <t>Liberia</t>
  </si>
  <si>
    <t>Liechtenstein</t>
  </si>
  <si>
    <t>Burkina Faso</t>
  </si>
  <si>
    <t>Tính từ 01/01/2023 đến 20/12/2023</t>
  </si>
  <si>
    <t>THU HÚT ĐẦU TƯ NƯỚC NGOÀI NĂM 2023 THEO NGÀNH</t>
  </si>
  <si>
    <t>THU HÚT ĐẦU TƯ NƯỚC NGOÀI NĂM 2023 THEO ĐỐI TÁC</t>
  </si>
  <si>
    <t>THU HÚT ĐẦU TƯ NƯỚC NGOÀI NĂM 2023 THEO ĐỊA PHƯƠNG</t>
  </si>
  <si>
    <t>THU HÚT ĐẦU TƯ NƯỚC NGOÀI NĂM 2023 THEO VÙNG</t>
  </si>
  <si>
    <t>12T/2022</t>
  </si>
  <si>
    <t>BÁO CÁO NHANH ĐẦU TƯ NƯỚC NGOÀI NĂM 2023</t>
  </si>
  <si>
    <t>Hà Nội, ngày 22 tháng 12 năm 2023</t>
  </si>
  <si>
    <t>Luỹ kế đến 20/12/2023:</t>
  </si>
  <si>
    <t>Năm 2023</t>
  </si>
  <si>
    <t>Năm 2022</t>
  </si>
  <si>
    <t>(Lũy kế các dự án còn hiệu lực đến ngày 20/12/2023)</t>
  </si>
  <si>
    <t xml:space="preserve">144 quốc gia, vùng lãnh thổ có đầu tư tại Việt Nam với 39,140 dự án, tổng vốn đăng ký 468,9 tỷ USD. Hàn Quốc dẫn đầu, tiếp theo là Singapore, Nhật Bản, Đài Loan. </t>
  </si>
  <si>
    <t>Hoạt động kinh doanh BĐS</t>
  </si>
  <si>
    <t>Sản xuất, phân phối điện</t>
  </si>
  <si>
    <t xml:space="preserve">Các ngành khác </t>
  </si>
  <si>
    <t>Hoạt động chuyên môn, KHCN</t>
  </si>
  <si>
    <t>Các nước khác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</si>
</sst>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8">
    <numFmt numFmtId="43" formatCode="_(* #,##0.00_);_(* \(#,##0.00\);_(* &quot;-&quot;??_);_(@_)"/>
    <numFmt numFmtId="164" formatCode="_-* #,##0.00\ _₫_-;\-* #,##0.00\ _₫_-;_-* &quot;-&quot;??\ _₫_-;_-@_-"/>
    <numFmt numFmtId="165" formatCode="#,##0.0"/>
    <numFmt numFmtId="166" formatCode="0.0%"/>
    <numFmt numFmtId="167" formatCode="_(* #,##0_);_(* \(#,##0\);_(* &quot;-&quot;??_);_(@_)"/>
    <numFmt numFmtId="168" formatCode="_(* #,##0.000_);_(* \(#,##0.000\);_(* &quot;-&quot;??_);_(@_)"/>
    <numFmt numFmtId="169" formatCode="#.##0"/>
    <numFmt numFmtId="170" formatCode="0.000"/>
    <numFmt numFmtId="171" formatCode="\$#,##0\ ;\(\$#,##0\)"/>
    <numFmt numFmtId="172" formatCode="&quot;\&quot;#,##0;[Red]&quot;\&quot;&quot;\&quot;\-#,##0"/>
    <numFmt numFmtId="173" formatCode="&quot;\&quot;#,##0.00;[Red]&quot;\&quot;&quot;\&quot;&quot;\&quot;&quot;\&quot;&quot;\&quot;&quot;\&quot;\-#,##0.00"/>
    <numFmt numFmtId="174" formatCode="&quot;\&quot;#,##0.00;[Red]&quot;\&quot;\-#,##0.00"/>
    <numFmt numFmtId="175" formatCode="&quot;\&quot;#,##0;[Red]&quot;\&quot;\-#,##0"/>
    <numFmt numFmtId="176" formatCode="_-* #,##0.00_-;\-* #,##0.00_-;_-* &quot;-&quot;??_-;_-@_-"/>
    <numFmt numFmtId="177" formatCode="_-&quot;£&quot;* #,##0_-;\-&quot;£&quot;* #,##0_-;_-&quot;£&quot;* &quot;-&quot;_-;_-@_-"/>
    <numFmt numFmtId="178" formatCode="_-* #,##0_-;\-* #,##0_-;_-* &quot;-&quot;_-;_-@_-"/>
    <numFmt numFmtId="179" formatCode="_-&quot;$&quot;* #,##0_-;\-&quot;$&quot;* #,##0_-;_-&quot;$&quot;* &quot;-&quot;_-;_-@_-"/>
    <numFmt numFmtId="180" formatCode="_-&quot;$&quot;* #,##0.00_-;\-&quot;$&quot;* #,##0.00_-;_-&quot;$&quot;* &quot;-&quot;??_-;_-@_-"/>
    <numFmt numFmtId="181" formatCode="#,##0\ &quot;F&quot;;[Red]\-#,##0\ &quot;F&quot;"/>
    <numFmt numFmtId="182" formatCode="0.00_)"/>
    <numFmt numFmtId="183" formatCode="#.##"/>
    <numFmt numFmtId="184" formatCode="0.00E+00;\许"/>
    <numFmt numFmtId="185" formatCode="0.00E+00;\趰"/>
    <numFmt numFmtId="186" formatCode="0.0E+00;\趰"/>
    <numFmt numFmtId="187" formatCode="0E+00;\趰"/>
    <numFmt numFmtId="188" formatCode="#,##0.0;[Red]\-#,##0.0"/>
    <numFmt numFmtId="189" formatCode="_(* #,##0.0_);_(* \(#,##0.0\);_(* &quot;-&quot;??_);_(@_)"/>
    <numFmt numFmtId="190" formatCode="0.0"/>
  </numFmts>
  <fonts count="75">
    <font>
      <sz val="11"/>
      <color theme="1"/>
      <name val="Calibri"/>
      <family val="2"/>
      <scheme val="minor"/>
    </font>
    <font>
      <sz val="11"/>
      <color theme="1"/>
      <name val="Calibri"/>
      <family val="2"/>
      <charset val="163"/>
      <scheme val="minor"/>
    </font>
    <font>
      <sz val="11"/>
      <color theme="1"/>
      <name val="Calibri"/>
      <family val="2"/>
      <scheme val="minor"/>
    </font>
    <font>
      <b/>
      <sz val="11"/>
      <name val="Arial"/>
      <family val="2"/>
    </font>
    <font>
      <sz val="10"/>
      <name val="Arial"/>
      <family val="2"/>
      <charset val="163"/>
    </font>
    <font>
      <sz val="10"/>
      <name val="Arial"/>
      <family val="2"/>
    </font>
    <font>
      <b/>
      <sz val="13"/>
      <color indexed="8"/>
      <name val="Times New Roman"/>
      <family val="1"/>
    </font>
    <font>
      <sz val="11"/>
      <color indexed="8"/>
      <name val="Arial"/>
      <family val="2"/>
      <charset val="163"/>
    </font>
    <font>
      <b/>
      <sz val="12"/>
      <name val="Arial"/>
      <family val="2"/>
    </font>
    <font>
      <b/>
      <sz val="12"/>
      <name val="Times New Roman"/>
      <family val="1"/>
    </font>
    <font>
      <sz val="12"/>
      <color indexed="8"/>
      <name val="Times New Roman"/>
      <family val="1"/>
    </font>
    <font>
      <i/>
      <sz val="12"/>
      <name val="Times New Roman"/>
      <family val="1"/>
    </font>
    <font>
      <b/>
      <sz val="12"/>
      <color indexed="8"/>
      <name val="Times New Roman"/>
      <family val="1"/>
    </font>
    <font>
      <sz val="11"/>
      <color theme="1"/>
      <name val="Calibri"/>
      <family val="2"/>
      <charset val="163"/>
    </font>
    <font>
      <sz val="10"/>
      <name val="Arial"/>
      <family val="2"/>
    </font>
    <font>
      <sz val="12"/>
      <name val="Arial"/>
      <family val="2"/>
    </font>
    <font>
      <sz val="11"/>
      <name val="VNtimes new roman"/>
      <family val="2"/>
    </font>
    <font>
      <sz val="14"/>
      <name val="??"/>
      <family val="3"/>
    </font>
    <font>
      <sz val="12"/>
      <name val=".VnTime"/>
      <family val="2"/>
    </font>
    <font>
      <sz val="12"/>
      <name val="????"/>
      <charset val="136"/>
    </font>
    <font>
      <sz val="12"/>
      <name val="???"/>
      <family val="3"/>
    </font>
    <font>
      <sz val="10"/>
      <name val="???"/>
      <family val="3"/>
    </font>
    <font>
      <sz val="10"/>
      <name val=".VnTime"/>
      <family val="2"/>
    </font>
    <font>
      <b/>
      <u/>
      <sz val="14"/>
      <color indexed="8"/>
      <name val=".VnBook-AntiquaH"/>
      <family val="2"/>
    </font>
    <font>
      <i/>
      <sz val="12"/>
      <color indexed="8"/>
      <name val=".VnBook-AntiquaH"/>
      <family val="2"/>
    </font>
    <font>
      <sz val="11"/>
      <color indexed="8"/>
      <name val="Calibri"/>
      <family val="2"/>
    </font>
    <font>
      <b/>
      <sz val="12"/>
      <color indexed="8"/>
      <name val=".VnBook-Antiqua"/>
      <family val="2"/>
    </font>
    <font>
      <i/>
      <sz val="12"/>
      <color indexed="8"/>
      <name val=".VnBook-Antiqua"/>
      <family val="2"/>
    </font>
    <font>
      <sz val="12"/>
      <name val="¹UAAA¼"/>
      <family val="3"/>
      <charset val="129"/>
    </font>
    <font>
      <sz val="12"/>
      <name val="Helv"/>
      <family val="2"/>
    </font>
    <font>
      <sz val="10"/>
      <name val="±¼¸²A¼"/>
      <family val="3"/>
      <charset val="129"/>
    </font>
    <font>
      <b/>
      <sz val="18"/>
      <name val="Arial"/>
      <family val="2"/>
    </font>
    <font>
      <b/>
      <i/>
      <sz val="16"/>
      <name val="Helv"/>
    </font>
    <font>
      <sz val="12"/>
      <color indexed="8"/>
      <name val="Times New Roman"/>
      <family val="2"/>
    </font>
    <font>
      <sz val="12"/>
      <name val="Times New Roman"/>
      <family val="1"/>
    </font>
    <font>
      <sz val="14"/>
      <name val=".VnArial"/>
      <family val="2"/>
    </font>
    <font>
      <sz val="14"/>
      <name val="뼻뮝"/>
      <family val="3"/>
      <charset val="129"/>
    </font>
    <font>
      <sz val="12"/>
      <name val="바탕체"/>
      <family val="3"/>
    </font>
    <font>
      <sz val="12"/>
      <name val="뼻뮝"/>
      <family val="1"/>
      <charset val="129"/>
    </font>
    <font>
      <sz val="9"/>
      <name val="Arial"/>
      <family val="2"/>
    </font>
    <font>
      <sz val="12"/>
      <name val="바탕체"/>
      <family val="1"/>
      <charset val="129"/>
    </font>
    <font>
      <sz val="10"/>
      <name val="굴림체"/>
      <family val="3"/>
      <charset val="129"/>
    </font>
    <font>
      <sz val="12"/>
      <name val="Courier"/>
      <family val="3"/>
    </font>
    <font>
      <sz val="10"/>
      <name val=" "/>
      <family val="1"/>
      <charset val="136"/>
    </font>
    <font>
      <sz val="18"/>
      <color theme="3"/>
      <name val="Calibri Light"/>
      <family val="2"/>
      <charset val="163"/>
      <scheme val="major"/>
    </font>
    <font>
      <b/>
      <sz val="15"/>
      <color theme="3"/>
      <name val="Calibri"/>
      <family val="2"/>
      <charset val="163"/>
      <scheme val="minor"/>
    </font>
    <font>
      <b/>
      <sz val="13"/>
      <color theme="3"/>
      <name val="Calibri"/>
      <family val="2"/>
      <charset val="163"/>
      <scheme val="minor"/>
    </font>
    <font>
      <b/>
      <sz val="11"/>
      <color theme="3"/>
      <name val="Calibri"/>
      <family val="2"/>
      <charset val="163"/>
      <scheme val="minor"/>
    </font>
    <font>
      <sz val="11"/>
      <color rgb="FF006100"/>
      <name val="Calibri"/>
      <family val="2"/>
      <charset val="163"/>
      <scheme val="minor"/>
    </font>
    <font>
      <sz val="11"/>
      <color rgb="FF9C0006"/>
      <name val="Calibri"/>
      <family val="2"/>
      <charset val="163"/>
      <scheme val="minor"/>
    </font>
    <font>
      <sz val="11"/>
      <color rgb="FF9C6500"/>
      <name val="Calibri"/>
      <family val="2"/>
      <charset val="163"/>
      <scheme val="minor"/>
    </font>
    <font>
      <sz val="11"/>
      <color rgb="FF3F3F76"/>
      <name val="Calibri"/>
      <family val="2"/>
      <charset val="163"/>
      <scheme val="minor"/>
    </font>
    <font>
      <b/>
      <sz val="11"/>
      <color rgb="FF3F3F3F"/>
      <name val="Calibri"/>
      <family val="2"/>
      <charset val="163"/>
      <scheme val="minor"/>
    </font>
    <font>
      <b/>
      <sz val="11"/>
      <color rgb="FFFA7D00"/>
      <name val="Calibri"/>
      <family val="2"/>
      <charset val="163"/>
      <scheme val="minor"/>
    </font>
    <font>
      <sz val="11"/>
      <color rgb="FFFA7D00"/>
      <name val="Calibri"/>
      <family val="2"/>
      <charset val="163"/>
      <scheme val="minor"/>
    </font>
    <font>
      <b/>
      <sz val="11"/>
      <color theme="0"/>
      <name val="Calibri"/>
      <family val="2"/>
      <charset val="163"/>
      <scheme val="minor"/>
    </font>
    <font>
      <sz val="11"/>
      <color rgb="FFFF0000"/>
      <name val="Calibri"/>
      <family val="2"/>
      <charset val="163"/>
      <scheme val="minor"/>
    </font>
    <font>
      <i/>
      <sz val="11"/>
      <color rgb="FF7F7F7F"/>
      <name val="Calibri"/>
      <family val="2"/>
      <charset val="163"/>
      <scheme val="minor"/>
    </font>
    <font>
      <b/>
      <sz val="11"/>
      <color theme="1"/>
      <name val="Calibri"/>
      <family val="2"/>
      <charset val="163"/>
      <scheme val="minor"/>
    </font>
    <font>
      <sz val="11"/>
      <color theme="0"/>
      <name val="Calibri"/>
      <family val="2"/>
      <charset val="163"/>
      <scheme val="minor"/>
    </font>
    <font>
      <b/>
      <sz val="11"/>
      <color indexed="8"/>
      <name val="Times New Roman"/>
      <family val="1"/>
    </font>
    <font>
      <b/>
      <sz val="11"/>
      <name val="Times New Roman"/>
      <family val="1"/>
    </font>
    <font>
      <sz val="11"/>
      <color indexed="8"/>
      <name val="Times New Roman"/>
      <family val="1"/>
    </font>
    <font>
      <sz val="11"/>
      <name val="Times New Roman"/>
      <family val="1"/>
    </font>
    <font>
      <sz val="11"/>
      <color theme="1"/>
      <name val="Times New Roman"/>
      <family val="1"/>
    </font>
    <font>
      <i/>
      <sz val="11"/>
      <name val="Times New Roman"/>
      <family val="1"/>
    </font>
    <font>
      <sz val="10"/>
      <name val="Times New Roman"/>
      <family val="1"/>
    </font>
    <font>
      <b/>
      <sz val="14"/>
      <name val="Times New Roman"/>
      <family val="1"/>
    </font>
    <font>
      <b/>
      <i/>
      <u/>
      <sz val="11"/>
      <color indexed="8"/>
      <name val="Times New Roman"/>
      <family val="1"/>
    </font>
    <font>
      <sz val="10"/>
      <color indexed="8"/>
      <name val="Times New Roman"/>
      <family val="1"/>
    </font>
    <font>
      <b/>
      <i/>
      <sz val="11"/>
      <color indexed="8"/>
      <name val="Times New Roman"/>
      <family val="1"/>
    </font>
    <font>
      <sz val="11"/>
      <color indexed="8"/>
      <name val="Arial"/>
      <family val="2"/>
    </font>
    <font>
      <b/>
      <sz val="11"/>
      <color theme="1"/>
      <name val="Times New Roman"/>
      <family val="1"/>
    </font>
    <font>
      <sz val="9"/>
      <color indexed="81"/>
      <name val="Tahoma"/>
      <family val="2"/>
    </font>
    <font>
      <b/>
      <sz val="9"/>
      <color indexed="81"/>
      <name val="Tahoma"/>
      <family val="2"/>
    </font>
  </fonts>
  <fills count="37">
    <fill>
      <patternFill patternType="none"/>
    </fill>
    <fill>
      <patternFill patternType="gray125"/>
    </fill>
    <fill>
      <patternFill patternType="solid">
        <fgColor indexed="13"/>
        <bgColor indexed="64"/>
      </patternFill>
    </fill>
    <fill>
      <patternFill patternType="solid">
        <fgColor theme="0"/>
        <bgColor indexed="64"/>
      </patternFill>
    </fill>
    <fill>
      <patternFill patternType="solid">
        <fgColor rgb="FFFFFF00"/>
        <bgColor indexed="64"/>
      </patternFill>
    </fill>
    <fill>
      <patternFill patternType="solid">
        <fgColor indexed="2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42">
    <border>
      <left/>
      <right/>
      <top/>
      <bottom/>
      <diagonal/>
    </border>
    <border>
      <left style="double">
        <color indexed="64"/>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style="double">
        <color indexed="64"/>
      </right>
      <top style="double">
        <color indexed="64"/>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thin">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hair">
        <color indexed="64"/>
      </left>
      <right style="hair">
        <color indexed="64"/>
      </right>
      <top style="hair">
        <color indexed="64"/>
      </top>
      <bottom/>
      <diagonal/>
    </border>
    <border>
      <left style="thin">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right/>
      <top style="medium">
        <color indexed="64"/>
      </top>
      <bottom style="medium">
        <color indexed="64"/>
      </bottom>
      <diagonal/>
    </border>
    <border>
      <left/>
      <right/>
      <top style="thin">
        <color indexed="64"/>
      </top>
      <bottom style="thin">
        <color indexed="64"/>
      </bottom>
      <diagonal/>
    </border>
    <border>
      <left style="thin">
        <color indexed="64"/>
      </left>
      <right style="thin">
        <color indexed="64"/>
      </right>
      <top style="thin">
        <color indexed="64"/>
      </top>
      <bottom style="hair">
        <color indexed="64"/>
      </bottom>
      <diagonal/>
    </border>
    <border>
      <left/>
      <right/>
      <top style="double">
        <color indexed="64"/>
      </top>
      <bottom/>
      <diagonal/>
    </border>
    <border>
      <left/>
      <right style="hair">
        <color indexed="64"/>
      </right>
      <top style="hair">
        <color indexed="64"/>
      </top>
      <bottom style="thin">
        <color indexed="64"/>
      </bottom>
      <diagonal/>
    </border>
    <border>
      <left style="thin">
        <color indexed="64"/>
      </left>
      <right/>
      <top style="hair">
        <color indexed="64"/>
      </top>
      <bottom style="thin">
        <color indexed="64"/>
      </bottom>
      <diagonal/>
    </border>
    <border>
      <left style="thin">
        <color indexed="64"/>
      </left>
      <right style="thin">
        <color indexed="64"/>
      </right>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double">
        <color indexed="64"/>
      </left>
      <right style="thin">
        <color indexed="64"/>
      </right>
      <top/>
      <bottom style="thin">
        <color indexed="64"/>
      </bottom>
      <diagonal/>
    </border>
    <border>
      <left style="thin">
        <color indexed="64"/>
      </left>
      <right style="double">
        <color indexed="64"/>
      </right>
      <top/>
      <bottom style="thin">
        <color indexed="64"/>
      </bottom>
      <diagonal/>
    </border>
    <border>
      <left style="hair">
        <color indexed="64"/>
      </left>
      <right/>
      <top style="hair">
        <color indexed="64"/>
      </top>
      <bottom style="hair">
        <color indexed="64"/>
      </bottom>
      <diagonal/>
    </border>
    <border>
      <left style="hair">
        <color indexed="64"/>
      </left>
      <right/>
      <top style="hair">
        <color indexed="64"/>
      </top>
      <bottom style="thin">
        <color indexed="64"/>
      </bottom>
      <diagonal/>
    </border>
    <border>
      <left style="thin">
        <color indexed="64"/>
      </left>
      <right style="hair">
        <color indexed="64"/>
      </right>
      <top style="hair">
        <color indexed="64"/>
      </top>
      <bottom/>
      <diagonal/>
    </border>
    <border>
      <left style="hair">
        <color indexed="64"/>
      </left>
      <right style="thin">
        <color indexed="64"/>
      </right>
      <top style="hair">
        <color indexed="64"/>
      </top>
      <bottom/>
      <diagonal/>
    </border>
  </borders>
  <cellStyleXfs count="208">
    <xf numFmtId="0" fontId="0" fillId="0" borderId="0"/>
    <xf numFmtId="43" fontId="2" fillId="0" borderId="0" applyFont="0" applyFill="0" applyBorder="0" applyAlignment="0" applyProtection="0"/>
    <xf numFmtId="9" fontId="2"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43" fontId="5" fillId="0" borderId="0" applyFont="0" applyFill="0" applyBorder="0" applyAlignment="0" applyProtection="0"/>
    <xf numFmtId="0" fontId="5" fillId="0" borderId="0"/>
    <xf numFmtId="0" fontId="14" fillId="0" borderId="0"/>
    <xf numFmtId="188" fontId="16" fillId="0" borderId="0" applyFont="0" applyFill="0" applyBorder="0" applyAlignment="0" applyProtection="0"/>
    <xf numFmtId="0" fontId="17" fillId="0" borderId="0" applyFont="0" applyFill="0" applyBorder="0" applyAlignment="0" applyProtection="0"/>
    <xf numFmtId="183" fontId="18" fillId="0" borderId="0" applyFont="0" applyFill="0" applyBorder="0" applyAlignment="0" applyProtection="0"/>
    <xf numFmtId="40" fontId="17" fillId="0" borderId="0" applyFont="0" applyFill="0" applyBorder="0" applyAlignment="0" applyProtection="0"/>
    <xf numFmtId="38" fontId="17" fillId="0" borderId="0" applyFont="0" applyFill="0" applyBorder="0" applyAlignment="0" applyProtection="0"/>
    <xf numFmtId="178" fontId="19" fillId="0" borderId="0" applyFont="0" applyFill="0" applyBorder="0" applyAlignment="0" applyProtection="0"/>
    <xf numFmtId="9" fontId="20" fillId="0" borderId="0" applyFont="0" applyFill="0" applyBorder="0" applyAlignment="0" applyProtection="0"/>
    <xf numFmtId="0" fontId="21" fillId="0" borderId="0"/>
    <xf numFmtId="0" fontId="22" fillId="0" borderId="0" applyNumberFormat="0" applyFill="0" applyBorder="0" applyAlignment="0" applyProtection="0"/>
    <xf numFmtId="0" fontId="23" fillId="5" borderId="0"/>
    <xf numFmtId="0" fontId="24" fillId="5" borderId="0"/>
    <xf numFmtId="0" fontId="26" fillId="5" borderId="0"/>
    <xf numFmtId="0" fontId="27" fillId="0" borderId="0">
      <alignment wrapText="1"/>
    </xf>
    <xf numFmtId="0" fontId="28" fillId="0" borderId="0" applyFont="0" applyFill="0" applyBorder="0" applyAlignment="0" applyProtection="0"/>
    <xf numFmtId="187" fontId="18" fillId="0" borderId="0" applyFont="0" applyFill="0" applyBorder="0" applyAlignment="0" applyProtection="0"/>
    <xf numFmtId="0" fontId="28" fillId="0" borderId="0" applyFont="0" applyFill="0" applyBorder="0" applyAlignment="0" applyProtection="0"/>
    <xf numFmtId="186" fontId="18" fillId="0" borderId="0" applyFont="0" applyFill="0" applyBorder="0" applyAlignment="0" applyProtection="0"/>
    <xf numFmtId="0" fontId="28" fillId="0" borderId="0" applyFont="0" applyFill="0" applyBorder="0" applyAlignment="0" applyProtection="0"/>
    <xf numFmtId="184" fontId="18" fillId="0" borderId="0" applyFont="0" applyFill="0" applyBorder="0" applyAlignment="0" applyProtection="0"/>
    <xf numFmtId="0" fontId="28" fillId="0" borderId="0" applyFont="0" applyFill="0" applyBorder="0" applyAlignment="0" applyProtection="0"/>
    <xf numFmtId="185" fontId="18" fillId="0" borderId="0" applyFont="0" applyFill="0" applyBorder="0" applyAlignment="0" applyProtection="0"/>
    <xf numFmtId="0" fontId="28" fillId="0" borderId="0"/>
    <xf numFmtId="0" fontId="28" fillId="0" borderId="0"/>
    <xf numFmtId="37" fontId="29" fillId="0" borderId="0"/>
    <xf numFmtId="0" fontId="30" fillId="0" borderId="0"/>
    <xf numFmtId="170" fontId="14" fillId="0" borderId="0" applyFill="0" applyBorder="0" applyAlignment="0"/>
    <xf numFmtId="170" fontId="4" fillId="0" borderId="0" applyFill="0" applyBorder="0" applyAlignment="0"/>
    <xf numFmtId="170" fontId="4" fillId="0" borderId="0" applyFill="0" applyBorder="0" applyAlignment="0"/>
    <xf numFmtId="164" fontId="14" fillId="0" borderId="0" applyFont="0" applyFill="0" applyBorder="0" applyAlignment="0" applyProtection="0"/>
    <xf numFmtId="164" fontId="2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25"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14" fillId="0" borderId="0" applyFont="0" applyFill="0" applyBorder="0" applyAlignment="0" applyProtection="0"/>
    <xf numFmtId="3" fontId="5" fillId="0" borderId="0" applyFont="0" applyFill="0" applyBorder="0" applyAlignment="0" applyProtection="0"/>
    <xf numFmtId="171" fontId="5" fillId="0" borderId="0" applyFont="0" applyFill="0" applyBorder="0" applyAlignment="0" applyProtection="0"/>
    <xf numFmtId="0" fontId="5" fillId="0" borderId="0" applyFont="0" applyFill="0" applyBorder="0" applyAlignment="0" applyProtection="0"/>
    <xf numFmtId="2" fontId="5" fillId="0" borderId="0" applyFont="0" applyFill="0" applyBorder="0" applyAlignment="0" applyProtection="0"/>
    <xf numFmtId="0" fontId="8" fillId="0" borderId="20" applyNumberFormat="0" applyAlignment="0" applyProtection="0">
      <alignment horizontal="left" vertical="center"/>
    </xf>
    <xf numFmtId="0" fontId="8" fillId="0" borderId="21">
      <alignment horizontal="left" vertical="center"/>
    </xf>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177" fontId="14" fillId="0" borderId="22"/>
    <xf numFmtId="177" fontId="4" fillId="0" borderId="22"/>
    <xf numFmtId="177" fontId="4" fillId="0" borderId="22"/>
    <xf numFmtId="0" fontId="15" fillId="0" borderId="0" applyNumberFormat="0" applyFont="0" applyFill="0" applyAlignment="0"/>
    <xf numFmtId="182" fontId="32" fillId="0" borderId="0"/>
    <xf numFmtId="0" fontId="25" fillId="0" borderId="0"/>
    <xf numFmtId="0" fontId="4" fillId="0" borderId="0"/>
    <xf numFmtId="0" fontId="4" fillId="0" borderId="0"/>
    <xf numFmtId="0" fontId="4" fillId="0" borderId="0"/>
    <xf numFmtId="0" fontId="4" fillId="0" borderId="0"/>
    <xf numFmtId="0" fontId="13" fillId="0" borderId="0"/>
    <xf numFmtId="0" fontId="4" fillId="0" borderId="0"/>
    <xf numFmtId="0" fontId="4" fillId="0" borderId="0"/>
    <xf numFmtId="0" fontId="4" fillId="0" borderId="0"/>
    <xf numFmtId="0" fontId="5" fillId="0" borderId="0"/>
    <xf numFmtId="0" fontId="25" fillId="0" borderId="0"/>
    <xf numFmtId="0" fontId="25" fillId="0" borderId="0"/>
    <xf numFmtId="0" fontId="4" fillId="0" borderId="0"/>
    <xf numFmtId="0" fontId="4" fillId="0" borderId="0"/>
    <xf numFmtId="0" fontId="5" fillId="0" borderId="0"/>
    <xf numFmtId="0" fontId="5" fillId="0" borderId="0"/>
    <xf numFmtId="0" fontId="5" fillId="0" borderId="0"/>
    <xf numFmtId="0" fontId="4" fillId="0" borderId="0"/>
    <xf numFmtId="0" fontId="4" fillId="0" borderId="0"/>
    <xf numFmtId="0" fontId="4" fillId="0" borderId="0"/>
    <xf numFmtId="0" fontId="4" fillId="0" borderId="0"/>
    <xf numFmtId="0" fontId="4" fillId="0" borderId="0"/>
    <xf numFmtId="0" fontId="13" fillId="0" borderId="0"/>
    <xf numFmtId="0" fontId="5" fillId="0" borderId="0"/>
    <xf numFmtId="0" fontId="5" fillId="0" borderId="0"/>
    <xf numFmtId="0" fontId="5" fillId="0" borderId="0"/>
    <xf numFmtId="0" fontId="4" fillId="0" borderId="0"/>
    <xf numFmtId="0" fontId="4" fillId="0" borderId="0"/>
    <xf numFmtId="0" fontId="33" fillId="0" borderId="0"/>
    <xf numFmtId="0" fontId="5" fillId="0" borderId="0"/>
    <xf numFmtId="0" fontId="5" fillId="0" borderId="0"/>
    <xf numFmtId="0" fontId="5" fillId="0" borderId="0"/>
    <xf numFmtId="0" fontId="13" fillId="0" borderId="0"/>
    <xf numFmtId="0" fontId="13" fillId="0" borderId="0"/>
    <xf numFmtId="0" fontId="5" fillId="0" borderId="0"/>
    <xf numFmtId="0" fontId="5" fillId="0" borderId="0"/>
    <xf numFmtId="0" fontId="5" fillId="0" borderId="0"/>
    <xf numFmtId="0" fontId="13" fillId="0" borderId="0"/>
    <xf numFmtId="0" fontId="13" fillId="0" borderId="0"/>
    <xf numFmtId="0" fontId="5" fillId="0" borderId="0"/>
    <xf numFmtId="0" fontId="5" fillId="0" borderId="0"/>
    <xf numFmtId="0" fontId="5" fillId="0" borderId="0"/>
    <xf numFmtId="0" fontId="5" fillId="0" borderId="0"/>
    <xf numFmtId="0" fontId="18" fillId="0" borderId="0"/>
    <xf numFmtId="0" fontId="18" fillId="0" borderId="0"/>
    <xf numFmtId="0" fontId="18" fillId="0" borderId="0"/>
    <xf numFmtId="9" fontId="14" fillId="0" borderId="0" applyFont="0" applyFill="0" applyBorder="0" applyAlignment="0" applyProtection="0"/>
    <xf numFmtId="9" fontId="4" fillId="0" borderId="0" applyFont="0" applyFill="0" applyBorder="0" applyAlignment="0" applyProtection="0"/>
    <xf numFmtId="0" fontId="14" fillId="0" borderId="0"/>
    <xf numFmtId="9" fontId="4"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14" fillId="0" borderId="0" applyFont="0" applyFill="0" applyBorder="0" applyAlignment="0" applyProtection="0"/>
    <xf numFmtId="0" fontId="34" fillId="0" borderId="0"/>
    <xf numFmtId="0" fontId="5" fillId="0" borderId="23" applyNumberFormat="0" applyFont="0" applyFill="0" applyAlignment="0" applyProtection="0"/>
    <xf numFmtId="0" fontId="5" fillId="0" borderId="23" applyNumberFormat="0" applyFont="0" applyFill="0" applyAlignment="0" applyProtection="0"/>
    <xf numFmtId="0" fontId="5" fillId="0" borderId="23" applyNumberFormat="0" applyFont="0" applyFill="0" applyAlignment="0" applyProtection="0"/>
    <xf numFmtId="0" fontId="5" fillId="0" borderId="23" applyNumberFormat="0" applyFont="0" applyFill="0" applyAlignment="0" applyProtection="0"/>
    <xf numFmtId="0" fontId="5" fillId="0" borderId="23" applyNumberFormat="0" applyFont="0" applyFill="0" applyAlignment="0" applyProtection="0"/>
    <xf numFmtId="0" fontId="5" fillId="0" borderId="23" applyNumberFormat="0" applyFont="0" applyFill="0" applyAlignment="0" applyProtection="0"/>
    <xf numFmtId="0" fontId="5" fillId="0" borderId="23" applyNumberFormat="0" applyFont="0" applyFill="0" applyAlignment="0" applyProtection="0"/>
    <xf numFmtId="0" fontId="5" fillId="0" borderId="23" applyNumberFormat="0" applyFont="0" applyFill="0" applyAlignment="0" applyProtection="0"/>
    <xf numFmtId="0" fontId="35" fillId="0" borderId="0" applyNumberFormat="0" applyFill="0" applyBorder="0" applyAlignment="0" applyProtection="0"/>
    <xf numFmtId="0" fontId="43" fillId="0" borderId="0" applyFont="0" applyFill="0" applyBorder="0" applyAlignment="0" applyProtection="0"/>
    <xf numFmtId="0" fontId="43" fillId="0" borderId="0" applyFont="0" applyFill="0" applyBorder="0" applyAlignment="0" applyProtection="0"/>
    <xf numFmtId="0" fontId="34" fillId="0" borderId="0">
      <alignment vertical="center"/>
    </xf>
    <xf numFmtId="40" fontId="36" fillId="0" borderId="0" applyFont="0" applyFill="0" applyBorder="0" applyAlignment="0" applyProtection="0"/>
    <xf numFmtId="38" fontId="36" fillId="0" borderId="0" applyFont="0" applyFill="0" applyBorder="0" applyAlignment="0" applyProtection="0"/>
    <xf numFmtId="0" fontId="36" fillId="0" borderId="0" applyFont="0" applyFill="0" applyBorder="0" applyAlignment="0" applyProtection="0"/>
    <xf numFmtId="0" fontId="36" fillId="0" borderId="0" applyFont="0" applyFill="0" applyBorder="0" applyAlignment="0" applyProtection="0"/>
    <xf numFmtId="9" fontId="37" fillId="0" borderId="0" applyFont="0" applyFill="0" applyBorder="0" applyAlignment="0" applyProtection="0"/>
    <xf numFmtId="0" fontId="38" fillId="0" borderId="0"/>
    <xf numFmtId="172" fontId="5" fillId="0" borderId="0" applyFont="0" applyFill="0" applyBorder="0" applyAlignment="0" applyProtection="0"/>
    <xf numFmtId="173" fontId="5" fillId="0" borderId="0" applyFont="0" applyFill="0" applyBorder="0" applyAlignment="0" applyProtection="0"/>
    <xf numFmtId="174" fontId="40" fillId="0" borderId="0" applyFont="0" applyFill="0" applyBorder="0" applyAlignment="0" applyProtection="0"/>
    <xf numFmtId="175" fontId="40" fillId="0" borderId="0" applyFont="0" applyFill="0" applyBorder="0" applyAlignment="0" applyProtection="0"/>
    <xf numFmtId="0" fontId="41" fillId="0" borderId="0"/>
    <xf numFmtId="0" fontId="15" fillId="0" borderId="0"/>
    <xf numFmtId="178" fontId="39" fillId="0" borderId="0" applyFont="0" applyFill="0" applyBorder="0" applyAlignment="0" applyProtection="0"/>
    <xf numFmtId="176" fontId="39" fillId="0" borderId="0" applyFont="0" applyFill="0" applyBorder="0" applyAlignment="0" applyProtection="0"/>
    <xf numFmtId="179" fontId="39" fillId="0" borderId="0" applyFont="0" applyFill="0" applyBorder="0" applyAlignment="0" applyProtection="0"/>
    <xf numFmtId="181" fontId="42" fillId="0" borderId="0" applyFont="0" applyFill="0" applyBorder="0" applyAlignment="0" applyProtection="0"/>
    <xf numFmtId="180" fontId="39" fillId="0" borderId="0" applyFont="0" applyFill="0" applyBorder="0" applyAlignment="0" applyProtection="0"/>
    <xf numFmtId="0" fontId="14" fillId="0" borderId="0"/>
    <xf numFmtId="0" fontId="14" fillId="0" borderId="0"/>
    <xf numFmtId="0" fontId="44" fillId="0" borderId="0" applyNumberFormat="0" applyFill="0" applyBorder="0" applyAlignment="0" applyProtection="0"/>
    <xf numFmtId="0" fontId="45" fillId="0" borderId="27" applyNumberFormat="0" applyFill="0" applyAlignment="0" applyProtection="0"/>
    <xf numFmtId="0" fontId="46" fillId="0" borderId="28" applyNumberFormat="0" applyFill="0" applyAlignment="0" applyProtection="0"/>
    <xf numFmtId="0" fontId="47" fillId="0" borderId="29" applyNumberFormat="0" applyFill="0" applyAlignment="0" applyProtection="0"/>
    <xf numFmtId="0" fontId="47" fillId="0" borderId="0" applyNumberFormat="0" applyFill="0" applyBorder="0" applyAlignment="0" applyProtection="0"/>
    <xf numFmtId="0" fontId="48" fillId="6" borderId="0" applyNumberFormat="0" applyBorder="0" applyAlignment="0" applyProtection="0"/>
    <xf numFmtId="0" fontId="49" fillId="7" borderId="0" applyNumberFormat="0" applyBorder="0" applyAlignment="0" applyProtection="0"/>
    <xf numFmtId="0" fontId="50" fillId="8" borderId="0" applyNumberFormat="0" applyBorder="0" applyAlignment="0" applyProtection="0"/>
    <xf numFmtId="0" fontId="51" fillId="9" borderId="30" applyNumberFormat="0" applyAlignment="0" applyProtection="0"/>
    <xf numFmtId="0" fontId="52" fillId="10" borderId="31" applyNumberFormat="0" applyAlignment="0" applyProtection="0"/>
    <xf numFmtId="0" fontId="53" fillId="10" borderId="30" applyNumberFormat="0" applyAlignment="0" applyProtection="0"/>
    <xf numFmtId="0" fontId="54" fillId="0" borderId="32" applyNumberFormat="0" applyFill="0" applyAlignment="0" applyProtection="0"/>
    <xf numFmtId="0" fontId="55" fillId="11" borderId="33" applyNumberFormat="0" applyAlignment="0" applyProtection="0"/>
    <xf numFmtId="0" fontId="56" fillId="0" borderId="0" applyNumberFormat="0" applyFill="0" applyBorder="0" applyAlignment="0" applyProtection="0"/>
    <xf numFmtId="0" fontId="57" fillId="0" borderId="0" applyNumberFormat="0" applyFill="0" applyBorder="0" applyAlignment="0" applyProtection="0"/>
    <xf numFmtId="0" fontId="58" fillId="0" borderId="35" applyNumberFormat="0" applyFill="0" applyAlignment="0" applyProtection="0"/>
    <xf numFmtId="0" fontId="59"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59" fillId="16" borderId="0" applyNumberFormat="0" applyBorder="0" applyAlignment="0" applyProtection="0"/>
    <xf numFmtId="0" fontId="59"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59" fillId="20" borderId="0" applyNumberFormat="0" applyBorder="0" applyAlignment="0" applyProtection="0"/>
    <xf numFmtId="0" fontId="59"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59" fillId="24" borderId="0" applyNumberFormat="0" applyBorder="0" applyAlignment="0" applyProtection="0"/>
    <xf numFmtId="0" fontId="59"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59" fillId="28" borderId="0" applyNumberFormat="0" applyBorder="0" applyAlignment="0" applyProtection="0"/>
    <xf numFmtId="0" fontId="59"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59" fillId="32" borderId="0" applyNumberFormat="0" applyBorder="0" applyAlignment="0" applyProtection="0"/>
    <xf numFmtId="0" fontId="59" fillId="33"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59" fillId="36" borderId="0" applyNumberFormat="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0" fontId="1" fillId="12" borderId="34" applyNumberFormat="0" applyFont="0" applyAlignment="0" applyProtection="0"/>
  </cellStyleXfs>
  <cellXfs count="226">
    <xf numFmtId="0" fontId="0" fillId="0" borderId="0" xfId="0"/>
    <xf numFmtId="166" fontId="6" fillId="0" borderId="0" xfId="3" applyNumberFormat="1" applyFont="1"/>
    <xf numFmtId="167" fontId="10" fillId="3" borderId="0" xfId="5" applyNumberFormat="1" applyFont="1" applyFill="1"/>
    <xf numFmtId="168" fontId="11" fillId="3" borderId="0" xfId="5" applyNumberFormat="1" applyFont="1" applyFill="1" applyAlignment="1">
      <alignment horizontal="right"/>
    </xf>
    <xf numFmtId="0" fontId="10" fillId="3" borderId="0" xfId="0" applyFont="1" applyFill="1"/>
    <xf numFmtId="168" fontId="10" fillId="3" borderId="0" xfId="5" applyNumberFormat="1" applyFont="1" applyFill="1"/>
    <xf numFmtId="169" fontId="9" fillId="3" borderId="5" xfId="0" applyNumberFormat="1" applyFont="1" applyFill="1" applyBorder="1" applyAlignment="1">
      <alignment horizontal="center" vertical="center" wrapText="1"/>
    </xf>
    <xf numFmtId="0" fontId="9" fillId="3" borderId="5" xfId="6" applyFont="1" applyFill="1" applyBorder="1" applyAlignment="1">
      <alignment horizontal="center" vertical="center" wrapText="1"/>
    </xf>
    <xf numFmtId="167" fontId="9" fillId="3" borderId="5" xfId="5" applyNumberFormat="1" applyFont="1" applyFill="1" applyBorder="1" applyAlignment="1">
      <alignment horizontal="center" vertical="center" wrapText="1"/>
    </xf>
    <xf numFmtId="168" fontId="9" fillId="3" borderId="5" xfId="5" applyNumberFormat="1" applyFont="1" applyFill="1" applyBorder="1" applyAlignment="1">
      <alignment horizontal="center" vertical="center" wrapText="1"/>
    </xf>
    <xf numFmtId="0" fontId="10" fillId="3" borderId="5" xfId="0" applyFont="1" applyFill="1" applyBorder="1" applyAlignment="1">
      <alignment wrapText="1"/>
    </xf>
    <xf numFmtId="167" fontId="10" fillId="3" borderId="5" xfId="5" applyNumberFormat="1" applyFont="1" applyFill="1" applyBorder="1"/>
    <xf numFmtId="43" fontId="10" fillId="3" borderId="5" xfId="5" applyFont="1" applyFill="1" applyBorder="1"/>
    <xf numFmtId="167" fontId="9" fillId="4" borderId="5" xfId="5" applyNumberFormat="1" applyFont="1" applyFill="1" applyBorder="1" applyAlignment="1">
      <alignment horizontal="right" vertical="center" wrapText="1"/>
    </xf>
    <xf numFmtId="43" fontId="9" fillId="4" borderId="5" xfId="5" applyFont="1" applyFill="1" applyBorder="1" applyAlignment="1">
      <alignment horizontal="right" vertical="center" wrapText="1"/>
    </xf>
    <xf numFmtId="0" fontId="9" fillId="3" borderId="0" xfId="0" applyFont="1" applyFill="1" applyAlignment="1">
      <alignment horizontal="center" vertical="center" wrapText="1"/>
    </xf>
    <xf numFmtId="167" fontId="9" fillId="3" borderId="0" xfId="5" applyNumberFormat="1" applyFont="1" applyFill="1" applyBorder="1" applyAlignment="1">
      <alignment horizontal="right" vertical="center" wrapText="1"/>
    </xf>
    <xf numFmtId="168" fontId="9" fillId="3" borderId="0" xfId="5" applyNumberFormat="1" applyFont="1" applyFill="1" applyBorder="1" applyAlignment="1">
      <alignment horizontal="right" vertical="center" wrapText="1"/>
    </xf>
    <xf numFmtId="169" fontId="10" fillId="3" borderId="0" xfId="0" applyNumberFormat="1" applyFont="1" applyFill="1" applyAlignment="1">
      <alignment horizontal="center"/>
    </xf>
    <xf numFmtId="1" fontId="10" fillId="3" borderId="5" xfId="0" applyNumberFormat="1" applyFont="1" applyFill="1" applyBorder="1" applyAlignment="1">
      <alignment horizontal="center"/>
    </xf>
    <xf numFmtId="0" fontId="34" fillId="0" borderId="5" xfId="0" applyFont="1" applyBorder="1" applyAlignment="1">
      <alignment wrapText="1"/>
    </xf>
    <xf numFmtId="0" fontId="64" fillId="0" borderId="0" xfId="0" applyFont="1"/>
    <xf numFmtId="0" fontId="61" fillId="0" borderId="0" xfId="0" applyFont="1" applyAlignment="1">
      <alignment horizontal="left"/>
    </xf>
    <xf numFmtId="167" fontId="64" fillId="0" borderId="0" xfId="1" applyNumberFormat="1" applyFont="1"/>
    <xf numFmtId="43" fontId="64" fillId="0" borderId="0" xfId="1" applyFont="1"/>
    <xf numFmtId="167" fontId="65" fillId="0" borderId="0" xfId="1" applyNumberFormat="1" applyFont="1" applyAlignment="1">
      <alignment horizontal="right"/>
    </xf>
    <xf numFmtId="43" fontId="65" fillId="0" borderId="0" xfId="1" applyFont="1" applyAlignment="1">
      <alignment horizontal="right"/>
    </xf>
    <xf numFmtId="0" fontId="64" fillId="0" borderId="13" xfId="0" applyFont="1" applyBorder="1" applyAlignment="1">
      <alignment vertical="center" wrapText="1"/>
    </xf>
    <xf numFmtId="0" fontId="64" fillId="0" borderId="14" xfId="0" applyFont="1" applyBorder="1" applyAlignment="1">
      <alignment vertical="center" wrapText="1"/>
    </xf>
    <xf numFmtId="167" fontId="64" fillId="0" borderId="14" xfId="1" applyNumberFormat="1" applyFont="1" applyBorder="1" applyAlignment="1">
      <alignment vertical="center"/>
    </xf>
    <xf numFmtId="43" fontId="64" fillId="0" borderId="14" xfId="1" applyFont="1" applyBorder="1" applyAlignment="1">
      <alignment vertical="center"/>
    </xf>
    <xf numFmtId="0" fontId="64" fillId="0" borderId="0" xfId="0" applyFont="1" applyAlignment="1">
      <alignment vertical="center"/>
    </xf>
    <xf numFmtId="0" fontId="64" fillId="0" borderId="16" xfId="0" applyFont="1" applyBorder="1" applyAlignment="1">
      <alignment vertical="center" wrapText="1"/>
    </xf>
    <xf numFmtId="0" fontId="64" fillId="0" borderId="0" xfId="0" applyFont="1" applyAlignment="1">
      <alignment horizontal="center"/>
    </xf>
    <xf numFmtId="0" fontId="64" fillId="0" borderId="13" xfId="0" applyFont="1" applyBorder="1" applyAlignment="1">
      <alignment horizontal="center" vertical="center"/>
    </xf>
    <xf numFmtId="43" fontId="64" fillId="0" borderId="14" xfId="1" applyFont="1" applyBorder="1" applyAlignment="1">
      <alignment horizontal="left" vertical="center"/>
    </xf>
    <xf numFmtId="43" fontId="64" fillId="0" borderId="14" xfId="1" applyFont="1" applyFill="1" applyBorder="1" applyAlignment="1">
      <alignment horizontal="left" vertical="center"/>
    </xf>
    <xf numFmtId="43" fontId="64" fillId="0" borderId="16" xfId="1" applyFont="1" applyBorder="1" applyAlignment="1">
      <alignment horizontal="left" vertical="center"/>
    </xf>
    <xf numFmtId="0" fontId="63" fillId="0" borderId="0" xfId="0" applyFont="1"/>
    <xf numFmtId="0" fontId="61" fillId="0" borderId="0" xfId="0" applyFont="1" applyAlignment="1">
      <alignment horizontal="center"/>
    </xf>
    <xf numFmtId="165" fontId="63" fillId="0" borderId="0" xfId="0" applyNumberFormat="1" applyFont="1"/>
    <xf numFmtId="165" fontId="62" fillId="0" borderId="0" xfId="0" applyNumberFormat="1" applyFont="1"/>
    <xf numFmtId="166" fontId="65" fillId="0" borderId="0" xfId="3" applyNumberFormat="1" applyFont="1" applyAlignment="1">
      <alignment horizontal="right"/>
    </xf>
    <xf numFmtId="166" fontId="63" fillId="0" borderId="0" xfId="3" applyNumberFormat="1" applyFont="1"/>
    <xf numFmtId="0" fontId="60" fillId="2" borderId="1" xfId="0" applyFont="1" applyFill="1" applyBorder="1" applyAlignment="1">
      <alignment horizontal="center" vertical="center" wrapText="1"/>
    </xf>
    <xf numFmtId="0" fontId="60" fillId="2" borderId="2" xfId="0" applyFont="1" applyFill="1" applyBorder="1" applyAlignment="1">
      <alignment horizontal="center" vertical="center" wrapText="1"/>
    </xf>
    <xf numFmtId="49" fontId="60" fillId="2" borderId="2" xfId="0" applyNumberFormat="1" applyFont="1" applyFill="1" applyBorder="1" applyAlignment="1">
      <alignment horizontal="center" vertical="center" wrapText="1"/>
    </xf>
    <xf numFmtId="166" fontId="60" fillId="2" borderId="3" xfId="3" applyNumberFormat="1" applyFont="1" applyFill="1" applyBorder="1" applyAlignment="1">
      <alignment horizontal="center" vertical="center" wrapText="1"/>
    </xf>
    <xf numFmtId="0" fontId="60" fillId="2" borderId="0" xfId="0" applyFont="1" applyFill="1" applyAlignment="1">
      <alignment horizontal="center" vertical="center" wrapText="1"/>
    </xf>
    <xf numFmtId="0" fontId="62" fillId="0" borderId="4" xfId="0" applyFont="1" applyBorder="1" applyAlignment="1">
      <alignment horizontal="left"/>
    </xf>
    <xf numFmtId="0" fontId="62" fillId="0" borderId="5" xfId="0" applyFont="1" applyBorder="1"/>
    <xf numFmtId="0" fontId="62" fillId="0" borderId="5" xfId="0" applyFont="1" applyBorder="1" applyAlignment="1">
      <alignment horizontal="center"/>
    </xf>
    <xf numFmtId="3" fontId="62" fillId="0" borderId="5" xfId="0" applyNumberFormat="1" applyFont="1" applyBorder="1"/>
    <xf numFmtId="166" fontId="62" fillId="0" borderId="6" xfId="3" applyNumberFormat="1" applyFont="1" applyFill="1" applyBorder="1"/>
    <xf numFmtId="0" fontId="62" fillId="0" borderId="0" xfId="0" applyFont="1"/>
    <xf numFmtId="4" fontId="62" fillId="0" borderId="5" xfId="1" applyNumberFormat="1" applyFont="1" applyFill="1" applyBorder="1" applyAlignment="1">
      <alignment horizontal="right"/>
    </xf>
    <xf numFmtId="166" fontId="62" fillId="0" borderId="6" xfId="3" applyNumberFormat="1" applyFont="1" applyBorder="1"/>
    <xf numFmtId="0" fontId="62" fillId="0" borderId="0" xfId="0" applyFont="1" applyAlignment="1">
      <alignment horizontal="left"/>
    </xf>
    <xf numFmtId="0" fontId="62" fillId="0" borderId="0" xfId="0" applyFont="1" applyAlignment="1">
      <alignment horizontal="center"/>
    </xf>
    <xf numFmtId="3" fontId="62" fillId="0" borderId="0" xfId="0" applyNumberFormat="1" applyFont="1"/>
    <xf numFmtId="166" fontId="62" fillId="0" borderId="0" xfId="3" applyNumberFormat="1" applyFont="1" applyFill="1" applyBorder="1"/>
    <xf numFmtId="0" fontId="60" fillId="0" borderId="0" xfId="0" applyFont="1" applyAlignment="1">
      <alignment vertical="center"/>
    </xf>
    <xf numFmtId="0" fontId="68" fillId="0" borderId="0" xfId="0" applyFont="1"/>
    <xf numFmtId="167" fontId="69" fillId="0" borderId="0" xfId="4" applyNumberFormat="1" applyFont="1"/>
    <xf numFmtId="166" fontId="62" fillId="0" borderId="0" xfId="3" applyNumberFormat="1" applyFont="1"/>
    <xf numFmtId="10" fontId="62" fillId="0" borderId="0" xfId="2" applyNumberFormat="1" applyFont="1"/>
    <xf numFmtId="4" fontId="60" fillId="0" borderId="0" xfId="0" applyNumberFormat="1" applyFont="1"/>
    <xf numFmtId="165" fontId="60" fillId="0" borderId="0" xfId="0" applyNumberFormat="1" applyFont="1"/>
    <xf numFmtId="9" fontId="60" fillId="0" borderId="0" xfId="3" applyFont="1"/>
    <xf numFmtId="166" fontId="60" fillId="0" borderId="0" xfId="3" applyNumberFormat="1" applyFont="1"/>
    <xf numFmtId="166" fontId="60" fillId="0" borderId="0" xfId="3" applyNumberFormat="1" applyFont="1" applyAlignment="1"/>
    <xf numFmtId="165" fontId="61" fillId="0" borderId="0" xfId="0" applyNumberFormat="1" applyFont="1"/>
    <xf numFmtId="166" fontId="61" fillId="0" borderId="0" xfId="3" applyNumberFormat="1" applyFont="1" applyAlignment="1"/>
    <xf numFmtId="1" fontId="63" fillId="0" borderId="0" xfId="4" applyNumberFormat="1" applyFont="1" applyAlignment="1">
      <alignment horizontal="left"/>
    </xf>
    <xf numFmtId="165" fontId="60" fillId="0" borderId="0" xfId="0" applyNumberFormat="1" applyFont="1" applyAlignment="1">
      <alignment horizontal="center"/>
    </xf>
    <xf numFmtId="166" fontId="61" fillId="0" borderId="0" xfId="3" applyNumberFormat="1" applyFont="1"/>
    <xf numFmtId="9" fontId="61" fillId="0" borderId="0" xfId="3" applyFont="1"/>
    <xf numFmtId="43" fontId="61" fillId="0" borderId="0" xfId="4" applyFont="1"/>
    <xf numFmtId="9" fontId="63" fillId="0" borderId="0" xfId="2" applyFont="1"/>
    <xf numFmtId="43" fontId="64" fillId="0" borderId="16" xfId="1" applyFont="1" applyFill="1" applyBorder="1" applyAlignment="1">
      <alignment horizontal="left" vertical="center"/>
    </xf>
    <xf numFmtId="168" fontId="64" fillId="0" borderId="14" xfId="1" applyNumberFormat="1" applyFont="1" applyBorder="1" applyAlignment="1">
      <alignment vertical="center"/>
    </xf>
    <xf numFmtId="189" fontId="65" fillId="0" borderId="0" xfId="1" applyNumberFormat="1" applyFont="1" applyAlignment="1">
      <alignment horizontal="right"/>
    </xf>
    <xf numFmtId="189" fontId="64" fillId="0" borderId="15" xfId="1" applyNumberFormat="1" applyFont="1" applyBorder="1" applyAlignment="1">
      <alignment vertical="center"/>
    </xf>
    <xf numFmtId="189" fontId="64" fillId="0" borderId="0" xfId="1" applyNumberFormat="1" applyFont="1"/>
    <xf numFmtId="3" fontId="64" fillId="0" borderId="0" xfId="0" applyNumberFormat="1" applyFont="1"/>
    <xf numFmtId="0" fontId="64" fillId="0" borderId="14" xfId="0" applyFont="1" applyBorder="1" applyAlignment="1">
      <alignment horizontal="left" vertical="center"/>
    </xf>
    <xf numFmtId="0" fontId="64" fillId="0" borderId="14" xfId="0" applyFont="1" applyBorder="1" applyAlignment="1">
      <alignment vertical="center"/>
    </xf>
    <xf numFmtId="2" fontId="64" fillId="0" borderId="14" xfId="0" applyNumberFormat="1" applyFont="1" applyBorder="1" applyAlignment="1">
      <alignment vertical="center"/>
    </xf>
    <xf numFmtId="0" fontId="64" fillId="0" borderId="40" xfId="0" applyFont="1" applyBorder="1" applyAlignment="1">
      <alignment horizontal="center" vertical="center"/>
    </xf>
    <xf numFmtId="0" fontId="64" fillId="0" borderId="16" xfId="0" applyFont="1" applyBorder="1" applyAlignment="1">
      <alignment vertical="center"/>
    </xf>
    <xf numFmtId="43" fontId="64" fillId="0" borderId="38" xfId="1" applyFont="1" applyBorder="1" applyAlignment="1">
      <alignment vertical="center"/>
    </xf>
    <xf numFmtId="0" fontId="66" fillId="0" borderId="0" xfId="0" applyFont="1"/>
    <xf numFmtId="0" fontId="66" fillId="0" borderId="0" xfId="0" applyFont="1" applyAlignment="1">
      <alignment horizontal="center"/>
    </xf>
    <xf numFmtId="167" fontId="66" fillId="0" borderId="0" xfId="5" applyNumberFormat="1" applyFont="1"/>
    <xf numFmtId="0" fontId="9" fillId="2" borderId="10" xfId="0" applyFont="1" applyFill="1" applyBorder="1" applyAlignment="1">
      <alignment horizontal="center" vertical="center" wrapText="1"/>
    </xf>
    <xf numFmtId="0" fontId="9" fillId="2" borderId="11" xfId="0" applyFont="1" applyFill="1" applyBorder="1" applyAlignment="1">
      <alignment horizontal="center" vertical="center" wrapText="1"/>
    </xf>
    <xf numFmtId="167" fontId="9" fillId="2" borderId="11" xfId="5" applyNumberFormat="1" applyFont="1" applyFill="1" applyBorder="1" applyAlignment="1">
      <alignment horizontal="center" vertical="center" wrapText="1"/>
    </xf>
    <xf numFmtId="0" fontId="9" fillId="2" borderId="12" xfId="0" applyFont="1" applyFill="1" applyBorder="1" applyAlignment="1">
      <alignment horizontal="center" vertical="center" wrapText="1"/>
    </xf>
    <xf numFmtId="0" fontId="10" fillId="3" borderId="14" xfId="0" applyFont="1" applyFill="1" applyBorder="1" applyAlignment="1">
      <alignment wrapText="1"/>
    </xf>
    <xf numFmtId="167" fontId="10" fillId="3" borderId="14" xfId="5" applyNumberFormat="1" applyFont="1" applyFill="1" applyBorder="1" applyAlignment="1">
      <alignment wrapText="1"/>
    </xf>
    <xf numFmtId="0" fontId="34" fillId="0" borderId="14" xfId="0" applyFont="1" applyBorder="1" applyAlignment="1">
      <alignment vertical="center"/>
    </xf>
    <xf numFmtId="0" fontId="10" fillId="3" borderId="18" xfId="0" applyFont="1" applyFill="1" applyBorder="1" applyAlignment="1">
      <alignment wrapText="1"/>
    </xf>
    <xf numFmtId="0" fontId="34" fillId="0" borderId="16" xfId="0" applyFont="1" applyBorder="1" applyAlignment="1">
      <alignment vertical="center"/>
    </xf>
    <xf numFmtId="0" fontId="9" fillId="0" borderId="11" xfId="0" applyFont="1" applyBorder="1" applyAlignment="1">
      <alignment vertical="center"/>
    </xf>
    <xf numFmtId="167" fontId="9" fillId="0" borderId="11" xfId="5" applyNumberFormat="1" applyFont="1" applyBorder="1" applyAlignment="1">
      <alignment vertical="center"/>
    </xf>
    <xf numFmtId="0" fontId="34" fillId="0" borderId="14" xfId="0" applyFont="1" applyBorder="1" applyAlignment="1">
      <alignment horizontal="left" vertical="center"/>
    </xf>
    <xf numFmtId="167" fontId="9" fillId="4" borderId="18" xfId="5" applyNumberFormat="1" applyFont="1" applyFill="1" applyBorder="1" applyAlignment="1">
      <alignment vertical="center"/>
    </xf>
    <xf numFmtId="43" fontId="10" fillId="3" borderId="15" xfId="5" applyFont="1" applyFill="1" applyBorder="1" applyAlignment="1">
      <alignment wrapText="1"/>
    </xf>
    <xf numFmtId="43" fontId="9" fillId="4" borderId="19" xfId="1" applyFont="1" applyFill="1" applyBorder="1" applyAlignment="1">
      <alignment vertical="center"/>
    </xf>
    <xf numFmtId="43" fontId="9" fillId="0" borderId="12" xfId="1" applyFont="1" applyBorder="1" applyAlignment="1">
      <alignment vertical="center"/>
    </xf>
    <xf numFmtId="189" fontId="64" fillId="0" borderId="0" xfId="0" applyNumberFormat="1" applyFont="1"/>
    <xf numFmtId="167" fontId="10" fillId="3" borderId="16" xfId="5" applyNumberFormat="1" applyFont="1" applyFill="1" applyBorder="1" applyAlignment="1">
      <alignment wrapText="1"/>
    </xf>
    <xf numFmtId="43" fontId="10" fillId="3" borderId="41" xfId="5" applyFont="1" applyFill="1" applyBorder="1" applyAlignment="1">
      <alignment wrapText="1"/>
    </xf>
    <xf numFmtId="0" fontId="34" fillId="0" borderId="13" xfId="0" applyFont="1" applyBorder="1" applyAlignment="1">
      <alignment horizontal="center" vertical="center"/>
    </xf>
    <xf numFmtId="0" fontId="34" fillId="0" borderId="40" xfId="0" applyFont="1" applyBorder="1" applyAlignment="1">
      <alignment horizontal="center" vertical="center"/>
    </xf>
    <xf numFmtId="0" fontId="9" fillId="0" borderId="10" xfId="0" applyFont="1" applyBorder="1" applyAlignment="1">
      <alignment horizontal="center" vertical="center"/>
    </xf>
    <xf numFmtId="0" fontId="10" fillId="3" borderId="13" xfId="0" applyFont="1" applyFill="1" applyBorder="1" applyAlignment="1">
      <alignment horizontal="center" wrapText="1"/>
    </xf>
    <xf numFmtId="0" fontId="10" fillId="3" borderId="17" xfId="0" applyFont="1" applyFill="1" applyBorder="1" applyAlignment="1">
      <alignment horizontal="center" wrapText="1"/>
    </xf>
    <xf numFmtId="43" fontId="64" fillId="0" borderId="16" xfId="1" applyFont="1" applyBorder="1" applyAlignment="1">
      <alignment horizontal="left" vertical="center" wrapText="1"/>
    </xf>
    <xf numFmtId="0" fontId="9" fillId="0" borderId="10" xfId="0" applyFont="1" applyBorder="1" applyAlignment="1">
      <alignment horizontal="center" vertical="center" wrapText="1"/>
    </xf>
    <xf numFmtId="0" fontId="9" fillId="0" borderId="11" xfId="0" applyFont="1" applyBorder="1" applyAlignment="1">
      <alignment horizontal="left" vertical="center" wrapText="1"/>
    </xf>
    <xf numFmtId="167" fontId="9" fillId="0" borderId="11" xfId="5" applyNumberFormat="1" applyFont="1" applyFill="1" applyBorder="1" applyAlignment="1">
      <alignment vertical="center"/>
    </xf>
    <xf numFmtId="43" fontId="9" fillId="0" borderId="12" xfId="1" applyFont="1" applyFill="1" applyBorder="1" applyAlignment="1">
      <alignment vertical="center"/>
    </xf>
    <xf numFmtId="0" fontId="10" fillId="0" borderId="0" xfId="0" applyFont="1"/>
    <xf numFmtId="0" fontId="60" fillId="0" borderId="4" xfId="0" applyFont="1" applyBorder="1" applyAlignment="1">
      <alignment horizontal="left"/>
    </xf>
    <xf numFmtId="0" fontId="60" fillId="0" borderId="5" xfId="0" applyFont="1" applyBorder="1"/>
    <xf numFmtId="0" fontId="60" fillId="0" borderId="5" xfId="0" applyFont="1" applyBorder="1" applyAlignment="1">
      <alignment horizontal="center"/>
    </xf>
    <xf numFmtId="3" fontId="60" fillId="0" borderId="5" xfId="0" applyNumberFormat="1" applyFont="1" applyBorder="1"/>
    <xf numFmtId="0" fontId="60" fillId="0" borderId="0" xfId="0" applyFont="1"/>
    <xf numFmtId="166" fontId="60" fillId="0" borderId="6" xfId="3" applyNumberFormat="1" applyFont="1" applyBorder="1"/>
    <xf numFmtId="0" fontId="60" fillId="0" borderId="36" xfId="0" applyFont="1" applyBorder="1" applyAlignment="1">
      <alignment horizontal="left"/>
    </xf>
    <xf numFmtId="0" fontId="60" fillId="0" borderId="26" xfId="0" applyFont="1" applyBorder="1"/>
    <xf numFmtId="0" fontId="60" fillId="0" borderId="26" xfId="0" applyFont="1" applyBorder="1" applyAlignment="1">
      <alignment horizontal="center"/>
    </xf>
    <xf numFmtId="3" fontId="60" fillId="0" borderId="26" xfId="0" applyNumberFormat="1" applyFont="1" applyBorder="1"/>
    <xf numFmtId="166" fontId="60" fillId="0" borderId="37" xfId="3" applyNumberFormat="1" applyFont="1" applyBorder="1"/>
    <xf numFmtId="0" fontId="60" fillId="0" borderId="7" xfId="0" applyFont="1" applyBorder="1" applyAlignment="1">
      <alignment horizontal="left"/>
    </xf>
    <xf numFmtId="0" fontId="60" fillId="0" borderId="8" xfId="0" applyFont="1" applyBorder="1"/>
    <xf numFmtId="0" fontId="60" fillId="0" borderId="8" xfId="0" applyFont="1" applyBorder="1" applyAlignment="1">
      <alignment horizontal="center"/>
    </xf>
    <xf numFmtId="166" fontId="60" fillId="0" borderId="9" xfId="3" applyNumberFormat="1" applyFont="1" applyFill="1" applyBorder="1"/>
    <xf numFmtId="43" fontId="64" fillId="0" borderId="14" xfId="0" applyNumberFormat="1" applyFont="1" applyBorder="1" applyAlignment="1">
      <alignment vertical="center"/>
    </xf>
    <xf numFmtId="43" fontId="64" fillId="0" borderId="16" xfId="1" applyFont="1" applyBorder="1" applyAlignment="1">
      <alignment vertical="center"/>
    </xf>
    <xf numFmtId="167" fontId="64" fillId="0" borderId="14" xfId="1" applyNumberFormat="1" applyFont="1" applyFill="1" applyBorder="1" applyAlignment="1">
      <alignment vertical="center"/>
    </xf>
    <xf numFmtId="43" fontId="64" fillId="0" borderId="14" xfId="1" applyFont="1" applyFill="1" applyBorder="1" applyAlignment="1">
      <alignment vertical="center"/>
    </xf>
    <xf numFmtId="0" fontId="64" fillId="0" borderId="14" xfId="0" applyFont="1" applyBorder="1" applyAlignment="1">
      <alignment horizontal="left" vertical="center" wrapText="1"/>
    </xf>
    <xf numFmtId="0" fontId="61" fillId="2" borderId="10" xfId="0" applyFont="1" applyFill="1" applyBorder="1" applyAlignment="1">
      <alignment horizontal="center" vertical="center" wrapText="1"/>
    </xf>
    <xf numFmtId="43" fontId="61" fillId="2" borderId="11" xfId="1" applyFont="1" applyFill="1" applyBorder="1" applyAlignment="1">
      <alignment horizontal="center" vertical="center" wrapText="1"/>
    </xf>
    <xf numFmtId="189" fontId="61" fillId="2" borderId="12" xfId="1" applyNumberFormat="1" applyFont="1" applyFill="1" applyBorder="1" applyAlignment="1">
      <alignment horizontal="center" vertical="center" wrapText="1"/>
    </xf>
    <xf numFmtId="0" fontId="61" fillId="2" borderId="11" xfId="0" applyFont="1" applyFill="1" applyBorder="1" applyAlignment="1">
      <alignment horizontal="center" vertical="center" wrapText="1"/>
    </xf>
    <xf numFmtId="167" fontId="61" fillId="2" borderId="11" xfId="1" applyNumberFormat="1" applyFont="1" applyFill="1" applyBorder="1" applyAlignment="1">
      <alignment horizontal="center" vertical="center" wrapText="1"/>
    </xf>
    <xf numFmtId="0" fontId="61" fillId="2" borderId="0" xfId="0" applyFont="1" applyFill="1" applyAlignment="1">
      <alignment horizontal="center" vertical="center" wrapText="1"/>
    </xf>
    <xf numFmtId="167" fontId="61" fillId="2" borderId="18" xfId="1" applyNumberFormat="1" applyFont="1" applyFill="1" applyBorder="1" applyAlignment="1">
      <alignment vertical="center"/>
    </xf>
    <xf numFmtId="43" fontId="61" fillId="2" borderId="18" xfId="1" applyFont="1" applyFill="1" applyBorder="1" applyAlignment="1">
      <alignment vertical="center"/>
    </xf>
    <xf numFmtId="43" fontId="61" fillId="2" borderId="39" xfId="1" applyFont="1" applyFill="1" applyBorder="1" applyAlignment="1">
      <alignment vertical="center"/>
    </xf>
    <xf numFmtId="189" fontId="61" fillId="2" borderId="19" xfId="1" applyNumberFormat="1" applyFont="1" applyFill="1" applyBorder="1" applyAlignment="1">
      <alignment vertical="center"/>
    </xf>
    <xf numFmtId="0" fontId="61" fillId="2" borderId="0" xfId="0" applyFont="1" applyFill="1" applyAlignment="1">
      <alignment vertical="center"/>
    </xf>
    <xf numFmtId="0" fontId="61" fillId="0" borderId="0" xfId="0" applyFont="1" applyAlignment="1">
      <alignment horizontal="center" vertical="center"/>
    </xf>
    <xf numFmtId="167" fontId="61" fillId="0" borderId="0" xfId="1" applyNumberFormat="1" applyFont="1" applyFill="1" applyBorder="1" applyAlignment="1">
      <alignment vertical="center"/>
    </xf>
    <xf numFmtId="43" fontId="61" fillId="0" borderId="0" xfId="1" applyFont="1" applyFill="1" applyBorder="1" applyAlignment="1">
      <alignment vertical="center"/>
    </xf>
    <xf numFmtId="189" fontId="61" fillId="0" borderId="0" xfId="1" applyNumberFormat="1" applyFont="1" applyFill="1" applyBorder="1" applyAlignment="1">
      <alignment vertical="center"/>
    </xf>
    <xf numFmtId="0" fontId="61" fillId="0" borderId="0" xfId="0" applyFont="1" applyAlignment="1">
      <alignment vertical="center"/>
    </xf>
    <xf numFmtId="167" fontId="61" fillId="4" borderId="18" xfId="1" applyNumberFormat="1" applyFont="1" applyFill="1" applyBorder="1" applyAlignment="1">
      <alignment vertical="center"/>
    </xf>
    <xf numFmtId="43" fontId="61" fillId="4" borderId="18" xfId="1" applyFont="1" applyFill="1" applyBorder="1" applyAlignment="1">
      <alignment vertical="center"/>
    </xf>
    <xf numFmtId="189" fontId="61" fillId="4" borderId="19" xfId="1" applyNumberFormat="1" applyFont="1" applyFill="1" applyBorder="1" applyAlignment="1">
      <alignment vertical="center"/>
    </xf>
    <xf numFmtId="3" fontId="61" fillId="2" borderId="11" xfId="0" applyNumberFormat="1" applyFont="1" applyFill="1" applyBorder="1" applyAlignment="1">
      <alignment horizontal="center" vertical="center" wrapText="1"/>
    </xf>
    <xf numFmtId="0" fontId="61" fillId="0" borderId="13" xfId="0" applyFont="1" applyBorder="1" applyAlignment="1">
      <alignment horizontal="center" vertical="center"/>
    </xf>
    <xf numFmtId="0" fontId="61" fillId="0" borderId="14" xfId="0" applyFont="1" applyBorder="1" applyAlignment="1">
      <alignment vertical="center"/>
    </xf>
    <xf numFmtId="167" fontId="61" fillId="0" borderId="14" xfId="1" applyNumberFormat="1" applyFont="1" applyBorder="1" applyAlignment="1">
      <alignment vertical="center"/>
    </xf>
    <xf numFmtId="2" fontId="61" fillId="0" borderId="14" xfId="0" applyNumberFormat="1" applyFont="1" applyBorder="1" applyAlignment="1">
      <alignment vertical="center"/>
    </xf>
    <xf numFmtId="43" fontId="61" fillId="0" borderId="14" xfId="1" applyFont="1" applyBorder="1" applyAlignment="1">
      <alignment vertical="center"/>
    </xf>
    <xf numFmtId="189" fontId="72" fillId="0" borderId="15" xfId="1" applyNumberFormat="1" applyFont="1" applyBorder="1" applyAlignment="1">
      <alignment vertical="center"/>
    </xf>
    <xf numFmtId="0" fontId="63" fillId="0" borderId="14" xfId="0" applyFont="1" applyBorder="1" applyAlignment="1">
      <alignment vertical="center"/>
    </xf>
    <xf numFmtId="0" fontId="63" fillId="0" borderId="16" xfId="0" applyFont="1" applyBorder="1" applyAlignment="1">
      <alignment vertical="center"/>
    </xf>
    <xf numFmtId="0" fontId="61" fillId="0" borderId="10" xfId="0" applyFont="1" applyBorder="1" applyAlignment="1">
      <alignment horizontal="center" vertical="center" wrapText="1"/>
    </xf>
    <xf numFmtId="0" fontId="61" fillId="0" borderId="11" xfId="0" applyFont="1" applyBorder="1" applyAlignment="1">
      <alignment horizontal="left" vertical="center" wrapText="1"/>
    </xf>
    <xf numFmtId="0" fontId="61" fillId="0" borderId="11" xfId="0" applyFont="1" applyBorder="1" applyAlignment="1">
      <alignment vertical="center"/>
    </xf>
    <xf numFmtId="2" fontId="61" fillId="0" borderId="11" xfId="0" applyNumberFormat="1" applyFont="1" applyBorder="1" applyAlignment="1">
      <alignment vertical="center"/>
    </xf>
    <xf numFmtId="43" fontId="61" fillId="0" borderId="11" xfId="0" applyNumberFormat="1" applyFont="1" applyBorder="1" applyAlignment="1">
      <alignment vertical="center"/>
    </xf>
    <xf numFmtId="189" fontId="72" fillId="0" borderId="12" xfId="1" applyNumberFormat="1" applyFont="1" applyFill="1" applyBorder="1" applyAlignment="1">
      <alignment vertical="center"/>
    </xf>
    <xf numFmtId="0" fontId="61" fillId="0" borderId="10" xfId="0" applyFont="1" applyBorder="1" applyAlignment="1">
      <alignment horizontal="center" vertical="center"/>
    </xf>
    <xf numFmtId="43" fontId="61" fillId="0" borderId="11" xfId="1" applyFont="1" applyBorder="1" applyAlignment="1">
      <alignment vertical="center"/>
    </xf>
    <xf numFmtId="189" fontId="61" fillId="0" borderId="12" xfId="0" applyNumberFormat="1" applyFont="1" applyBorder="1" applyAlignment="1">
      <alignment vertical="center"/>
    </xf>
    <xf numFmtId="189" fontId="72" fillId="0" borderId="12" xfId="1" applyNumberFormat="1" applyFont="1" applyBorder="1" applyAlignment="1">
      <alignment vertical="center"/>
    </xf>
    <xf numFmtId="3" fontId="64" fillId="3" borderId="5" xfId="0" applyNumberFormat="1" applyFont="1" applyFill="1" applyBorder="1"/>
    <xf numFmtId="3" fontId="72" fillId="3" borderId="8" xfId="0" applyNumberFormat="1" applyFont="1" applyFill="1" applyBorder="1"/>
    <xf numFmtId="43" fontId="64" fillId="0" borderId="38" xfId="1" applyFont="1" applyFill="1" applyBorder="1" applyAlignment="1">
      <alignment vertical="center"/>
    </xf>
    <xf numFmtId="189" fontId="64" fillId="0" borderId="15" xfId="1" applyNumberFormat="1" applyFont="1" applyFill="1" applyBorder="1" applyAlignment="1">
      <alignment vertical="center"/>
    </xf>
    <xf numFmtId="0" fontId="61" fillId="3" borderId="0" xfId="0" applyFont="1" applyFill="1" applyAlignment="1">
      <alignment horizontal="center" vertical="center"/>
    </xf>
    <xf numFmtId="167" fontId="61" fillId="3" borderId="0" xfId="1" applyNumberFormat="1" applyFont="1" applyFill="1" applyBorder="1" applyAlignment="1">
      <alignment vertical="center"/>
    </xf>
    <xf numFmtId="43" fontId="61" fillId="3" borderId="0" xfId="1" applyFont="1" applyFill="1" applyBorder="1" applyAlignment="1">
      <alignment vertical="center"/>
    </xf>
    <xf numFmtId="189" fontId="61" fillId="3" borderId="0" xfId="1" applyNumberFormat="1" applyFont="1" applyFill="1" applyBorder="1" applyAlignment="1">
      <alignment vertical="center"/>
    </xf>
    <xf numFmtId="0" fontId="61" fillId="3" borderId="0" xfId="0" applyFont="1" applyFill="1" applyAlignment="1">
      <alignment vertical="center"/>
    </xf>
    <xf numFmtId="3" fontId="60" fillId="0" borderId="0" xfId="0" applyNumberFormat="1" applyFont="1"/>
    <xf numFmtId="0" fontId="61" fillId="2" borderId="0" xfId="0" applyFont="1" applyFill="1" applyAlignment="1">
      <alignment horizontal="center" vertical="center"/>
    </xf>
    <xf numFmtId="43" fontId="61" fillId="2" borderId="0" xfId="1" applyFont="1" applyFill="1" applyAlignment="1">
      <alignment horizontal="center" vertical="center" wrapText="1"/>
    </xf>
    <xf numFmtId="43" fontId="64" fillId="0" borderId="0" xfId="1" applyFont="1" applyAlignment="1">
      <alignment vertical="center"/>
    </xf>
    <xf numFmtId="43" fontId="61" fillId="2" borderId="0" xfId="1" applyFont="1" applyFill="1" applyAlignment="1">
      <alignment vertical="center"/>
    </xf>
    <xf numFmtId="43" fontId="61" fillId="0" borderId="0" xfId="1" applyFont="1" applyAlignment="1">
      <alignment vertical="center"/>
    </xf>
    <xf numFmtId="43" fontId="61" fillId="3" borderId="0" xfId="1" applyFont="1" applyFill="1" applyAlignment="1">
      <alignment vertical="center"/>
    </xf>
    <xf numFmtId="0" fontId="64" fillId="4" borderId="13" xfId="0" applyFont="1" applyFill="1" applyBorder="1" applyAlignment="1">
      <alignment horizontal="center" vertical="center"/>
    </xf>
    <xf numFmtId="43" fontId="64" fillId="4" borderId="14" xfId="1" applyFont="1" applyFill="1" applyBorder="1" applyAlignment="1">
      <alignment vertical="center"/>
    </xf>
    <xf numFmtId="167" fontId="64" fillId="4" borderId="14" xfId="1" applyNumberFormat="1" applyFont="1" applyFill="1" applyBorder="1" applyAlignment="1">
      <alignment vertical="center"/>
    </xf>
    <xf numFmtId="189" fontId="64" fillId="4" borderId="15" xfId="1" applyNumberFormat="1" applyFont="1" applyFill="1" applyBorder="1" applyAlignment="1">
      <alignment vertical="center"/>
    </xf>
    <xf numFmtId="0" fontId="64" fillId="4" borderId="0" xfId="0" applyFont="1" applyFill="1" applyAlignment="1">
      <alignment vertical="center"/>
    </xf>
    <xf numFmtId="43" fontId="64" fillId="4" borderId="0" xfId="1" applyFont="1" applyFill="1" applyAlignment="1">
      <alignment vertical="center"/>
    </xf>
    <xf numFmtId="190" fontId="64" fillId="0" borderId="0" xfId="0" applyNumberFormat="1" applyFont="1" applyAlignment="1">
      <alignment vertical="center"/>
    </xf>
    <xf numFmtId="0" fontId="67" fillId="0" borderId="0" xfId="0" applyFont="1" applyAlignment="1">
      <alignment horizontal="center" vertical="center" wrapText="1" shrinkToFit="1"/>
    </xf>
    <xf numFmtId="0" fontId="71" fillId="0" borderId="0" xfId="0" applyFont="1" applyAlignment="1">
      <alignment horizontal="left" vertical="center" wrapText="1"/>
    </xf>
    <xf numFmtId="0" fontId="70" fillId="0" borderId="0" xfId="0" applyFont="1" applyAlignment="1">
      <alignment horizontal="center"/>
    </xf>
    <xf numFmtId="0" fontId="61" fillId="0" borderId="0" xfId="0" applyFont="1" applyAlignment="1">
      <alignment horizontal="center"/>
    </xf>
    <xf numFmtId="0" fontId="67" fillId="0" borderId="0" xfId="0" applyFont="1" applyAlignment="1">
      <alignment horizontal="center"/>
    </xf>
    <xf numFmtId="0" fontId="61" fillId="4" borderId="17" xfId="0" applyFont="1" applyFill="1" applyBorder="1" applyAlignment="1">
      <alignment horizontal="center" vertical="center"/>
    </xf>
    <xf numFmtId="0" fontId="61" fillId="4" borderId="18" xfId="0" applyFont="1" applyFill="1" applyBorder="1" applyAlignment="1">
      <alignment horizontal="center" vertical="center"/>
    </xf>
    <xf numFmtId="0" fontId="65" fillId="0" borderId="0" xfId="0" applyFont="1" applyAlignment="1">
      <alignment horizontal="center"/>
    </xf>
    <xf numFmtId="0" fontId="61" fillId="2" borderId="25" xfId="0" applyFont="1" applyFill="1" applyBorder="1" applyAlignment="1">
      <alignment horizontal="center" vertical="center"/>
    </xf>
    <xf numFmtId="0" fontId="61" fillId="2" borderId="24" xfId="0" applyFont="1" applyFill="1" applyBorder="1" applyAlignment="1">
      <alignment horizontal="center" vertical="center"/>
    </xf>
    <xf numFmtId="0" fontId="61" fillId="2" borderId="17" xfId="0" applyFont="1" applyFill="1" applyBorder="1" applyAlignment="1">
      <alignment horizontal="center" vertical="center"/>
    </xf>
    <xf numFmtId="0" fontId="61" fillId="2" borderId="18" xfId="0" applyFont="1" applyFill="1" applyBorder="1" applyAlignment="1">
      <alignment horizontal="center" vertical="center"/>
    </xf>
    <xf numFmtId="0" fontId="9" fillId="0" borderId="0" xfId="0" applyFont="1" applyAlignment="1">
      <alignment horizontal="center"/>
    </xf>
    <xf numFmtId="0" fontId="9" fillId="4" borderId="17" xfId="0" applyFont="1" applyFill="1" applyBorder="1" applyAlignment="1">
      <alignment horizontal="center" vertical="center"/>
    </xf>
    <xf numFmtId="0" fontId="9" fillId="4" borderId="18" xfId="0" applyFont="1" applyFill="1" applyBorder="1" applyAlignment="1">
      <alignment horizontal="center" vertical="center"/>
    </xf>
    <xf numFmtId="0" fontId="3" fillId="0" borderId="0" xfId="0" applyFont="1" applyAlignment="1">
      <alignment horizontal="center"/>
    </xf>
    <xf numFmtId="0" fontId="9" fillId="4" borderId="5" xfId="0" applyFont="1" applyFill="1" applyBorder="1" applyAlignment="1">
      <alignment horizontal="center" vertical="center" wrapText="1"/>
    </xf>
    <xf numFmtId="0" fontId="9" fillId="3" borderId="0" xfId="6" applyFont="1" applyFill="1" applyAlignment="1">
      <alignment horizontal="center"/>
    </xf>
    <xf numFmtId="0" fontId="9" fillId="3" borderId="0" xfId="0" applyFont="1" applyFill="1" applyAlignment="1">
      <alignment horizontal="left"/>
    </xf>
    <xf numFmtId="0" fontId="9" fillId="3" borderId="0" xfId="6" applyFont="1" applyFill="1" applyAlignment="1">
      <alignment horizontal="center" vertical="center"/>
    </xf>
    <xf numFmtId="0" fontId="12" fillId="3" borderId="0" xfId="0" applyFont="1" applyFill="1" applyAlignment="1">
      <alignment horizontal="center"/>
    </xf>
  </cellXfs>
  <cellStyles count="208">
    <cellStyle name="??" xfId="8" xr:uid="{00000000-0005-0000-0000-000000000000}"/>
    <cellStyle name="?? [0.00]_PRODUCT DETAIL Q1" xfId="9" xr:uid="{00000000-0005-0000-0000-000001000000}"/>
    <cellStyle name="?? [0]" xfId="10" xr:uid="{00000000-0005-0000-0000-000002000000}"/>
    <cellStyle name="???? [0.00]_PRODUCT DETAIL Q1" xfId="11" xr:uid="{00000000-0005-0000-0000-000003000000}"/>
    <cellStyle name="????_PRODUCT DETAIL Q1" xfId="12" xr:uid="{00000000-0005-0000-0000-000004000000}"/>
    <cellStyle name="???[0]_Book1" xfId="13" xr:uid="{00000000-0005-0000-0000-000005000000}"/>
    <cellStyle name="???_95" xfId="14" xr:uid="{00000000-0005-0000-0000-000006000000}"/>
    <cellStyle name="??_(????)??????" xfId="15" xr:uid="{00000000-0005-0000-0000-000007000000}"/>
    <cellStyle name="_Book1" xfId="16" xr:uid="{00000000-0005-0000-0000-000008000000}"/>
    <cellStyle name="1" xfId="17" xr:uid="{00000000-0005-0000-0000-000009000000}"/>
    <cellStyle name="2" xfId="18" xr:uid="{00000000-0005-0000-0000-00000A000000}"/>
    <cellStyle name="20% - Accent1" xfId="180" builtinId="30" customBuiltin="1"/>
    <cellStyle name="20% - Accent2" xfId="184" builtinId="34" customBuiltin="1"/>
    <cellStyle name="20% - Accent3" xfId="188" builtinId="38" customBuiltin="1"/>
    <cellStyle name="20% - Accent4" xfId="192" builtinId="42" customBuiltin="1"/>
    <cellStyle name="20% - Accent5" xfId="196" builtinId="46" customBuiltin="1"/>
    <cellStyle name="20% - Accent6" xfId="200" builtinId="50" customBuiltin="1"/>
    <cellStyle name="3" xfId="19" xr:uid="{00000000-0005-0000-0000-000011000000}"/>
    <cellStyle name="4" xfId="20" xr:uid="{00000000-0005-0000-0000-000012000000}"/>
    <cellStyle name="40% - Accent1" xfId="181" builtinId="31" customBuiltin="1"/>
    <cellStyle name="40% - Accent2" xfId="185" builtinId="35" customBuiltin="1"/>
    <cellStyle name="40% - Accent3" xfId="189" builtinId="39" customBuiltin="1"/>
    <cellStyle name="40% - Accent4" xfId="193" builtinId="43" customBuiltin="1"/>
    <cellStyle name="40% - Accent5" xfId="197" builtinId="47" customBuiltin="1"/>
    <cellStyle name="40% - Accent6" xfId="201" builtinId="51" customBuiltin="1"/>
    <cellStyle name="60% - Accent1" xfId="182" builtinId="32" customBuiltin="1"/>
    <cellStyle name="60% - Accent2" xfId="186" builtinId="36" customBuiltin="1"/>
    <cellStyle name="60% - Accent3" xfId="190" builtinId="40" customBuiltin="1"/>
    <cellStyle name="60% - Accent4" xfId="194" builtinId="44" customBuiltin="1"/>
    <cellStyle name="60% - Accent5" xfId="198" builtinId="48" customBuiltin="1"/>
    <cellStyle name="60% - Accent6" xfId="202" builtinId="52" customBuiltin="1"/>
    <cellStyle name="Accent1" xfId="179" builtinId="29" customBuiltin="1"/>
    <cellStyle name="Accent2" xfId="183" builtinId="33" customBuiltin="1"/>
    <cellStyle name="Accent3" xfId="187" builtinId="37" customBuiltin="1"/>
    <cellStyle name="Accent4" xfId="191" builtinId="41" customBuiltin="1"/>
    <cellStyle name="Accent5" xfId="195" builtinId="45" customBuiltin="1"/>
    <cellStyle name="Accent6" xfId="199" builtinId="49" customBuiltin="1"/>
    <cellStyle name="AeE­ [0]_INQUIRY ¿μ¾÷AßAø " xfId="21" xr:uid="{00000000-0005-0000-0000-000025000000}"/>
    <cellStyle name="ÅëÈ­ [0]_S" xfId="22" xr:uid="{00000000-0005-0000-0000-000026000000}"/>
    <cellStyle name="AeE­_INQUIRY ¿μ¾÷AßAø " xfId="23" xr:uid="{00000000-0005-0000-0000-000027000000}"/>
    <cellStyle name="ÅëÈ­_S" xfId="24" xr:uid="{00000000-0005-0000-0000-000028000000}"/>
    <cellStyle name="AÞ¸¶ [0]_INQUIRY ¿?¾÷AßAø " xfId="25" xr:uid="{00000000-0005-0000-0000-000029000000}"/>
    <cellStyle name="ÄÞ¸¶ [0]_S" xfId="26" xr:uid="{00000000-0005-0000-0000-00002A000000}"/>
    <cellStyle name="AÞ¸¶_INQUIRY ¿?¾÷AßAø " xfId="27" xr:uid="{00000000-0005-0000-0000-00002B000000}"/>
    <cellStyle name="ÄÞ¸¶_S" xfId="28" xr:uid="{00000000-0005-0000-0000-00002C000000}"/>
    <cellStyle name="Bad" xfId="169" builtinId="27" customBuiltin="1"/>
    <cellStyle name="C?AØ_¿?¾÷CoE² " xfId="29" xr:uid="{00000000-0005-0000-0000-00002E000000}"/>
    <cellStyle name="C￥AØ_¿μ¾÷CoE² " xfId="30" xr:uid="{00000000-0005-0000-0000-00002F000000}"/>
    <cellStyle name="Ç¥ÁØ_S" xfId="31" xr:uid="{00000000-0005-0000-0000-000030000000}"/>
    <cellStyle name="C￥AØ_Sheet1_¿μ¾÷CoE² " xfId="32" xr:uid="{00000000-0005-0000-0000-000031000000}"/>
    <cellStyle name="Calc Currency (0)" xfId="33" xr:uid="{00000000-0005-0000-0000-000032000000}"/>
    <cellStyle name="Calc Currency (0) 2" xfId="34" xr:uid="{00000000-0005-0000-0000-000033000000}"/>
    <cellStyle name="Calc Currency (0) 3" xfId="35" xr:uid="{00000000-0005-0000-0000-000034000000}"/>
    <cellStyle name="Calculation" xfId="173" builtinId="22" customBuiltin="1"/>
    <cellStyle name="Check Cell" xfId="175" builtinId="23" customBuiltin="1"/>
    <cellStyle name="Comma" xfId="1" builtinId="3"/>
    <cellStyle name="Comma 2" xfId="37" xr:uid="{00000000-0005-0000-0000-000037000000}"/>
    <cellStyle name="Comma 2 2" xfId="38" xr:uid="{00000000-0005-0000-0000-000038000000}"/>
    <cellStyle name="Comma 2 2 2" xfId="39" xr:uid="{00000000-0005-0000-0000-000039000000}"/>
    <cellStyle name="Comma 2 2 3" xfId="4" xr:uid="{00000000-0005-0000-0000-00003A000000}"/>
    <cellStyle name="Comma 2 2 3 2" xfId="40" xr:uid="{00000000-0005-0000-0000-00003B000000}"/>
    <cellStyle name="Comma 2 2 4" xfId="41" xr:uid="{00000000-0005-0000-0000-00003C000000}"/>
    <cellStyle name="Comma 2 3" xfId="42" xr:uid="{00000000-0005-0000-0000-00003D000000}"/>
    <cellStyle name="Comma 2 4" xfId="43" xr:uid="{00000000-0005-0000-0000-00003E000000}"/>
    <cellStyle name="Comma 2 5" xfId="44" xr:uid="{00000000-0005-0000-0000-00003F000000}"/>
    <cellStyle name="Comma 3" xfId="45" xr:uid="{00000000-0005-0000-0000-000040000000}"/>
    <cellStyle name="Comma 3 2" xfId="46" xr:uid="{00000000-0005-0000-0000-000041000000}"/>
    <cellStyle name="Comma 3 3" xfId="47" xr:uid="{00000000-0005-0000-0000-000042000000}"/>
    <cellStyle name="Comma 3 4" xfId="48" xr:uid="{00000000-0005-0000-0000-000043000000}"/>
    <cellStyle name="Comma 4" xfId="5" xr:uid="{00000000-0005-0000-0000-000044000000}"/>
    <cellStyle name="Comma 4 2" xfId="49" xr:uid="{00000000-0005-0000-0000-000045000000}"/>
    <cellStyle name="Comma 5" xfId="36" xr:uid="{00000000-0005-0000-0000-000046000000}"/>
    <cellStyle name="Comma 6" xfId="204" xr:uid="{00000000-0005-0000-0000-000047000000}"/>
    <cellStyle name="Comma0" xfId="50" xr:uid="{00000000-0005-0000-0000-000048000000}"/>
    <cellStyle name="Currency0" xfId="51" xr:uid="{00000000-0005-0000-0000-000049000000}"/>
    <cellStyle name="Date" xfId="52" xr:uid="{00000000-0005-0000-0000-00004B000000}"/>
    <cellStyle name="Explanatory Text" xfId="177" builtinId="53" customBuiltin="1"/>
    <cellStyle name="Fixed" xfId="53" xr:uid="{00000000-0005-0000-0000-00004D000000}"/>
    <cellStyle name="Good" xfId="168" builtinId="26" customBuiltin="1"/>
    <cellStyle name="Header1" xfId="54" xr:uid="{00000000-0005-0000-0000-00004F000000}"/>
    <cellStyle name="Header2" xfId="55" xr:uid="{00000000-0005-0000-0000-000050000000}"/>
    <cellStyle name="Heading 1" xfId="164" builtinId="16" customBuiltin="1"/>
    <cellStyle name="Heading 1 2" xfId="56" xr:uid="{00000000-0005-0000-0000-000052000000}"/>
    <cellStyle name="Heading 1 3" xfId="57" xr:uid="{00000000-0005-0000-0000-000053000000}"/>
    <cellStyle name="Heading 1 4" xfId="58" xr:uid="{00000000-0005-0000-0000-000054000000}"/>
    <cellStyle name="Heading 1 5" xfId="59" xr:uid="{00000000-0005-0000-0000-000055000000}"/>
    <cellStyle name="Heading 1 6" xfId="60" xr:uid="{00000000-0005-0000-0000-000056000000}"/>
    <cellStyle name="Heading 1 7" xfId="61" xr:uid="{00000000-0005-0000-0000-000057000000}"/>
    <cellStyle name="Heading 1 8" xfId="62" xr:uid="{00000000-0005-0000-0000-000058000000}"/>
    <cellStyle name="Heading 1 9" xfId="63" xr:uid="{00000000-0005-0000-0000-000059000000}"/>
    <cellStyle name="Heading 2" xfId="165" builtinId="17" customBuiltin="1"/>
    <cellStyle name="Heading 2 2" xfId="64" xr:uid="{00000000-0005-0000-0000-00005B000000}"/>
    <cellStyle name="Heading 2 3" xfId="65" xr:uid="{00000000-0005-0000-0000-00005C000000}"/>
    <cellStyle name="Heading 2 4" xfId="66" xr:uid="{00000000-0005-0000-0000-00005D000000}"/>
    <cellStyle name="Heading 2 5" xfId="67" xr:uid="{00000000-0005-0000-0000-00005E000000}"/>
    <cellStyle name="Heading 2 6" xfId="68" xr:uid="{00000000-0005-0000-0000-00005F000000}"/>
    <cellStyle name="Heading 2 7" xfId="69" xr:uid="{00000000-0005-0000-0000-000060000000}"/>
    <cellStyle name="Heading 2 8" xfId="70" xr:uid="{00000000-0005-0000-0000-000061000000}"/>
    <cellStyle name="Heading 2 9" xfId="71" xr:uid="{00000000-0005-0000-0000-000062000000}"/>
    <cellStyle name="Heading 3" xfId="166" builtinId="18" customBuiltin="1"/>
    <cellStyle name="Heading 4" xfId="167" builtinId="19" customBuiltin="1"/>
    <cellStyle name="Input" xfId="171" builtinId="20" customBuiltin="1"/>
    <cellStyle name="Ledger 17 x 11 in" xfId="72" xr:uid="{00000000-0005-0000-0000-000066000000}"/>
    <cellStyle name="Linked Cell" xfId="174" builtinId="24" customBuiltin="1"/>
    <cellStyle name="moi" xfId="73" xr:uid="{00000000-0005-0000-0000-000068000000}"/>
    <cellStyle name="moi 2" xfId="74" xr:uid="{00000000-0005-0000-0000-000069000000}"/>
    <cellStyle name="moi 3" xfId="75" xr:uid="{00000000-0005-0000-0000-00006A000000}"/>
    <cellStyle name="n" xfId="76" xr:uid="{00000000-0005-0000-0000-00006B000000}"/>
    <cellStyle name="Neutral" xfId="170" builtinId="28" customBuiltin="1"/>
    <cellStyle name="Normal" xfId="0" builtinId="0"/>
    <cellStyle name="Normal - Style1" xfId="77" xr:uid="{00000000-0005-0000-0000-00006E000000}"/>
    <cellStyle name="Normal 10" xfId="6" xr:uid="{00000000-0005-0000-0000-00006F000000}"/>
    <cellStyle name="Normal 11" xfId="78" xr:uid="{00000000-0005-0000-0000-000070000000}"/>
    <cellStyle name="Normal 12" xfId="79" xr:uid="{00000000-0005-0000-0000-000071000000}"/>
    <cellStyle name="Normal 13" xfId="80" xr:uid="{00000000-0005-0000-0000-000072000000}"/>
    <cellStyle name="Normal 14" xfId="81" xr:uid="{00000000-0005-0000-0000-000073000000}"/>
    <cellStyle name="Normal 15" xfId="82" xr:uid="{00000000-0005-0000-0000-000074000000}"/>
    <cellStyle name="Normal 16" xfId="83" xr:uid="{00000000-0005-0000-0000-000075000000}"/>
    <cellStyle name="Normal 17" xfId="84" xr:uid="{00000000-0005-0000-0000-000076000000}"/>
    <cellStyle name="Normal 18" xfId="85" xr:uid="{00000000-0005-0000-0000-000077000000}"/>
    <cellStyle name="Normal 19" xfId="86" xr:uid="{00000000-0005-0000-0000-000078000000}"/>
    <cellStyle name="Normal 2" xfId="87" xr:uid="{00000000-0005-0000-0000-000079000000}"/>
    <cellStyle name="Normal 2 2" xfId="88" xr:uid="{00000000-0005-0000-0000-00007A000000}"/>
    <cellStyle name="Normal 2 2 2" xfId="89" xr:uid="{00000000-0005-0000-0000-00007B000000}"/>
    <cellStyle name="Normal 2 2 3" xfId="90" xr:uid="{00000000-0005-0000-0000-00007C000000}"/>
    <cellStyle name="Normal 2 2 4" xfId="91" xr:uid="{00000000-0005-0000-0000-00007D000000}"/>
    <cellStyle name="Normal 2 3" xfId="92" xr:uid="{00000000-0005-0000-0000-00007E000000}"/>
    <cellStyle name="Normal 2 4" xfId="93" xr:uid="{00000000-0005-0000-0000-00007F000000}"/>
    <cellStyle name="Normal 2 5" xfId="94" xr:uid="{00000000-0005-0000-0000-000080000000}"/>
    <cellStyle name="Normal 2 6" xfId="95" xr:uid="{00000000-0005-0000-0000-000081000000}"/>
    <cellStyle name="Normal 2 7" xfId="96" xr:uid="{00000000-0005-0000-0000-000082000000}"/>
    <cellStyle name="Normal 20" xfId="97" xr:uid="{00000000-0005-0000-0000-000083000000}"/>
    <cellStyle name="Normal 21" xfId="98" xr:uid="{00000000-0005-0000-0000-000084000000}"/>
    <cellStyle name="Normal 22" xfId="99" xr:uid="{00000000-0005-0000-0000-000085000000}"/>
    <cellStyle name="Normal 23" xfId="100" xr:uid="{00000000-0005-0000-0000-000086000000}"/>
    <cellStyle name="Normal 24" xfId="7" xr:uid="{00000000-0005-0000-0000-000087000000}"/>
    <cellStyle name="Normal 25" xfId="126" xr:uid="{00000000-0005-0000-0000-000088000000}"/>
    <cellStyle name="Normal 26" xfId="162" xr:uid="{00000000-0005-0000-0000-000089000000}"/>
    <cellStyle name="Normal 27" xfId="161" xr:uid="{00000000-0005-0000-0000-00008A000000}"/>
    <cellStyle name="Normal 28" xfId="203" xr:uid="{00000000-0005-0000-0000-00008B000000}"/>
    <cellStyle name="Normal 29" xfId="206" xr:uid="{00000000-0005-0000-0000-00008C000000}"/>
    <cellStyle name="Normal 3" xfId="101" xr:uid="{00000000-0005-0000-0000-00008D000000}"/>
    <cellStyle name="Normal 3 2" xfId="102" xr:uid="{00000000-0005-0000-0000-00008E000000}"/>
    <cellStyle name="Normal 3 3" xfId="103" xr:uid="{00000000-0005-0000-0000-00008F000000}"/>
    <cellStyle name="Normal 3 4" xfId="104" xr:uid="{00000000-0005-0000-0000-000090000000}"/>
    <cellStyle name="Normal 3 5" xfId="105" xr:uid="{00000000-0005-0000-0000-000091000000}"/>
    <cellStyle name="Normal 3_Book1" xfId="106" xr:uid="{00000000-0005-0000-0000-000092000000}"/>
    <cellStyle name="Normal 30" xfId="205" xr:uid="{00000000-0005-0000-0000-000093000000}"/>
    <cellStyle name="Normal 4" xfId="107" xr:uid="{00000000-0005-0000-0000-000094000000}"/>
    <cellStyle name="Normal 4 2" xfId="108" xr:uid="{00000000-0005-0000-0000-000095000000}"/>
    <cellStyle name="Normal 4 3" xfId="109" xr:uid="{00000000-0005-0000-0000-000096000000}"/>
    <cellStyle name="Normal 4 4" xfId="110" xr:uid="{00000000-0005-0000-0000-000097000000}"/>
    <cellStyle name="Normal 4 5" xfId="111" xr:uid="{00000000-0005-0000-0000-000098000000}"/>
    <cellStyle name="Normal 5" xfId="112" xr:uid="{00000000-0005-0000-0000-000099000000}"/>
    <cellStyle name="Normal 5 2" xfId="113" xr:uid="{00000000-0005-0000-0000-00009A000000}"/>
    <cellStyle name="Normal 5 3" xfId="114" xr:uid="{00000000-0005-0000-0000-00009B000000}"/>
    <cellStyle name="Normal 5 4" xfId="115" xr:uid="{00000000-0005-0000-0000-00009C000000}"/>
    <cellStyle name="Normal 5 5" xfId="116" xr:uid="{00000000-0005-0000-0000-00009D000000}"/>
    <cellStyle name="Normal 6" xfId="117" xr:uid="{00000000-0005-0000-0000-00009E000000}"/>
    <cellStyle name="Normal 7" xfId="118" xr:uid="{00000000-0005-0000-0000-00009F000000}"/>
    <cellStyle name="Normal 8" xfId="119" xr:uid="{00000000-0005-0000-0000-0000A0000000}"/>
    <cellStyle name="Normal 9" xfId="120" xr:uid="{00000000-0005-0000-0000-0000A1000000}"/>
    <cellStyle name="Normal1" xfId="121" xr:uid="{00000000-0005-0000-0000-0000A2000000}"/>
    <cellStyle name="Normal1 2" xfId="122" xr:uid="{00000000-0005-0000-0000-0000A3000000}"/>
    <cellStyle name="Normal1 3" xfId="123" xr:uid="{00000000-0005-0000-0000-0000A4000000}"/>
    <cellStyle name="Note 2" xfId="207" xr:uid="{00000000-0005-0000-0000-0000A5000000}"/>
    <cellStyle name="Output" xfId="172" builtinId="21" customBuiltin="1"/>
    <cellStyle name="Percent" xfId="2" builtinId="5"/>
    <cellStyle name="Percent 2" xfId="125" xr:uid="{00000000-0005-0000-0000-0000A8000000}"/>
    <cellStyle name="Percent 2 2" xfId="3" xr:uid="{00000000-0005-0000-0000-0000A9000000}"/>
    <cellStyle name="Percent 3" xfId="127" xr:uid="{00000000-0005-0000-0000-0000AA000000}"/>
    <cellStyle name="Percent 4" xfId="128" xr:uid="{00000000-0005-0000-0000-0000AB000000}"/>
    <cellStyle name="Percent 5" xfId="129" xr:uid="{00000000-0005-0000-0000-0000AC000000}"/>
    <cellStyle name="Percent 6" xfId="130" xr:uid="{00000000-0005-0000-0000-0000AD000000}"/>
    <cellStyle name="Percent 7" xfId="124" xr:uid="{00000000-0005-0000-0000-0000AE000000}"/>
    <cellStyle name="Style 1" xfId="131" xr:uid="{00000000-0005-0000-0000-0000AF000000}"/>
    <cellStyle name="Title" xfId="163" builtinId="15" customBuiltin="1"/>
    <cellStyle name="Total" xfId="178" builtinId="25" customBuiltin="1"/>
    <cellStyle name="Total 2" xfId="132" xr:uid="{00000000-0005-0000-0000-0000B2000000}"/>
    <cellStyle name="Total 3" xfId="133" xr:uid="{00000000-0005-0000-0000-0000B3000000}"/>
    <cellStyle name="Total 4" xfId="134" xr:uid="{00000000-0005-0000-0000-0000B4000000}"/>
    <cellStyle name="Total 5" xfId="135" xr:uid="{00000000-0005-0000-0000-0000B5000000}"/>
    <cellStyle name="Total 6" xfId="136" xr:uid="{00000000-0005-0000-0000-0000B6000000}"/>
    <cellStyle name="Total 7" xfId="137" xr:uid="{00000000-0005-0000-0000-0000B7000000}"/>
    <cellStyle name="Total 8" xfId="138" xr:uid="{00000000-0005-0000-0000-0000B8000000}"/>
    <cellStyle name="Total 9" xfId="139" xr:uid="{00000000-0005-0000-0000-0000B9000000}"/>
    <cellStyle name="Warning Text" xfId="176" builtinId="11" customBuiltin="1"/>
    <cellStyle name="xuan" xfId="140" xr:uid="{00000000-0005-0000-0000-0000BB000000}"/>
    <cellStyle name=" [0.00]_ Att. 1- Cover" xfId="141" xr:uid="{00000000-0005-0000-0000-0000BC000000}"/>
    <cellStyle name="_ Att. 1- Cover" xfId="142" xr:uid="{00000000-0005-0000-0000-0000BD000000}"/>
    <cellStyle name="?_ Att. 1- Cover" xfId="143" xr:uid="{00000000-0005-0000-0000-0000BE000000}"/>
    <cellStyle name="똿뗦먛귟 [0.00]_PRODUCT DETAIL Q1" xfId="144" xr:uid="{00000000-0005-0000-0000-0000BF000000}"/>
    <cellStyle name="똿뗦먛귟_PRODUCT DETAIL Q1" xfId="145" xr:uid="{00000000-0005-0000-0000-0000C0000000}"/>
    <cellStyle name="믅됞 [0.00]_PRODUCT DETAIL Q1" xfId="146" xr:uid="{00000000-0005-0000-0000-0000C1000000}"/>
    <cellStyle name="믅됞_PRODUCT DETAIL Q1" xfId="147" xr:uid="{00000000-0005-0000-0000-0000C2000000}"/>
    <cellStyle name="백분율_95" xfId="148" xr:uid="{00000000-0005-0000-0000-0000C3000000}"/>
    <cellStyle name="뷭?_BOOKSHIP" xfId="149" xr:uid="{00000000-0005-0000-0000-0000C4000000}"/>
    <cellStyle name="콤마 [0]_1202" xfId="150" xr:uid="{00000000-0005-0000-0000-0000C5000000}"/>
    <cellStyle name="콤마_1202" xfId="151" xr:uid="{00000000-0005-0000-0000-0000C6000000}"/>
    <cellStyle name="통화 [0]_1202" xfId="152" xr:uid="{00000000-0005-0000-0000-0000C7000000}"/>
    <cellStyle name="통화_1202" xfId="153" xr:uid="{00000000-0005-0000-0000-0000C8000000}"/>
    <cellStyle name="표준_(정보부문)월별인원계획" xfId="154" xr:uid="{00000000-0005-0000-0000-0000C9000000}"/>
    <cellStyle name="一般_00Q3902REV.1" xfId="155" xr:uid="{00000000-0005-0000-0000-0000CA000000}"/>
    <cellStyle name="千分位[0]_00Q3902REV.1" xfId="156" xr:uid="{00000000-0005-0000-0000-0000CB000000}"/>
    <cellStyle name="千分位_00Q3902REV.1" xfId="157" xr:uid="{00000000-0005-0000-0000-0000CC000000}"/>
    <cellStyle name="貨幣 [0]_00Q3902REV.1" xfId="158" xr:uid="{00000000-0005-0000-0000-0000CD000000}"/>
    <cellStyle name="貨幣[0]_BRE" xfId="159" xr:uid="{00000000-0005-0000-0000-0000CE000000}"/>
    <cellStyle name="貨幣_00Q3902REV.1" xfId="160" xr:uid="{00000000-0005-0000-0000-0000CF000000}"/>
  </cellStyles>
  <dxfs count="30">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s>
  <tableStyles count="0" defaultTableStyle="TableStyleMedium2" defaultPivotStyle="PivotStyleLight16"/>
  <colors>
    <mruColors>
      <color rgb="FF000099"/>
      <color rgb="FF99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6-4756-4BA9-8523-CEADF39D8438}"/>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1-4756-4BA9-8523-CEADF39D8438}"/>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2-4756-4BA9-8523-CEADF39D8438}"/>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5-4756-4BA9-8523-CEADF39D8438}"/>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4-4756-4BA9-8523-CEADF39D8438}"/>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3-4756-4BA9-8523-CEADF39D8438}"/>
              </c:ext>
            </c:extLst>
          </c:dPt>
          <c:dLbls>
            <c:dLbl>
              <c:idx val="0"/>
              <c:layout>
                <c:manualLayout>
                  <c:x val="-0.19784972850888727"/>
                  <c:y val="-0.21913511525020088"/>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6-4756-4BA9-8523-CEADF39D8438}"/>
                </c:ext>
              </c:extLst>
            </c:dLbl>
            <c:dLbl>
              <c:idx val="1"/>
              <c:layout>
                <c:manualLayout>
                  <c:x val="6.42331583552056E-2"/>
                  <c:y val="-0.10449219889180519"/>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4756-4BA9-8523-CEADF39D8438}"/>
                </c:ext>
              </c:extLst>
            </c:dLbl>
            <c:dLbl>
              <c:idx val="2"/>
              <c:layout>
                <c:manualLayout>
                  <c:x val="2.5409667541557282E-2"/>
                  <c:y val="6.5611512102653841E-2"/>
                </c:manualLayout>
              </c:layout>
              <c:dLblPos val="bestFit"/>
              <c:showLegendKey val="0"/>
              <c:showVal val="0"/>
              <c:showCatName val="1"/>
              <c:showSerName val="0"/>
              <c:showPercent val="1"/>
              <c:showBubbleSize val="0"/>
              <c:extLst>
                <c:ext xmlns:c15="http://schemas.microsoft.com/office/drawing/2012/chart" uri="{CE6537A1-D6FC-4f65-9D91-7224C49458BB}">
                  <c15:layout>
                    <c:manualLayout>
                      <c:w val="0.20262489063867015"/>
                      <c:h val="0.16645851560221639"/>
                    </c:manualLayout>
                  </c15:layout>
                </c:ext>
                <c:ext xmlns:c16="http://schemas.microsoft.com/office/drawing/2014/chart" uri="{C3380CC4-5D6E-409C-BE32-E72D297353CC}">
                  <c16:uniqueId val="{00000002-4756-4BA9-8523-CEADF39D8438}"/>
                </c:ext>
              </c:extLst>
            </c:dLbl>
            <c:dLbl>
              <c:idx val="3"/>
              <c:layout>
                <c:manualLayout>
                  <c:x val="0.24589435695538059"/>
                  <c:y val="9.85819480898221E-3"/>
                </c:manualLayout>
              </c:layout>
              <c:dLblPos val="bestFit"/>
              <c:showLegendKey val="0"/>
              <c:showVal val="0"/>
              <c:showCatName val="1"/>
              <c:showSerName val="0"/>
              <c:showPercent val="1"/>
              <c:showBubbleSize val="0"/>
              <c:extLst>
                <c:ext xmlns:c15="http://schemas.microsoft.com/office/drawing/2012/chart" uri="{CE6537A1-D6FC-4f65-9D91-7224C49458BB}">
                  <c15:layout>
                    <c:manualLayout>
                      <c:w val="0.20384711286089238"/>
                      <c:h val="0.21731481481481482"/>
                    </c:manualLayout>
                  </c15:layout>
                </c:ext>
                <c:ext xmlns:c16="http://schemas.microsoft.com/office/drawing/2014/chart" uri="{C3380CC4-5D6E-409C-BE32-E72D297353CC}">
                  <c16:uniqueId val="{00000005-4756-4BA9-8523-CEADF39D8438}"/>
                </c:ext>
              </c:extLst>
            </c:dLbl>
            <c:dLbl>
              <c:idx val="4"/>
              <c:layout>
                <c:manualLayout>
                  <c:x val="-1.7052274715660579E-2"/>
                  <c:y val="3.783902012248467E-3"/>
                </c:manualLayout>
              </c:layout>
              <c:dLblPos val="bestFit"/>
              <c:showLegendKey val="0"/>
              <c:showVal val="0"/>
              <c:showCatName val="1"/>
              <c:showSerName val="0"/>
              <c:showPercent val="1"/>
              <c:showBubbleSize val="0"/>
              <c:extLst>
                <c:ext xmlns:c15="http://schemas.microsoft.com/office/drawing/2012/chart" uri="{CE6537A1-D6FC-4f65-9D91-7224C49458BB}">
                  <c15:layout>
                    <c:manualLayout>
                      <c:w val="0.23816666666666661"/>
                      <c:h val="0.26817147856517937"/>
                    </c:manualLayout>
                  </c15:layout>
                </c:ext>
                <c:ext xmlns:c16="http://schemas.microsoft.com/office/drawing/2014/chart" uri="{C3380CC4-5D6E-409C-BE32-E72D297353CC}">
                  <c16:uniqueId val="{00000004-4756-4BA9-8523-CEADF39D8438}"/>
                </c:ext>
              </c:extLst>
            </c:dLbl>
            <c:dLbl>
              <c:idx val="5"/>
              <c:layout>
                <c:manualLayout>
                  <c:x val="0.51098818897637799"/>
                  <c:y val="1.5573417906095063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4756-4BA9-8523-CEADF39D843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'Thang 12 2023'!$M$9:$M$14</c:f>
              <c:strCache>
                <c:ptCount val="6"/>
                <c:pt idx="0">
                  <c:v>Công nghiệp chế biến, chế tạo</c:v>
                </c:pt>
                <c:pt idx="1">
                  <c:v>Hoạt động kinh doanh BĐS</c:v>
                </c:pt>
                <c:pt idx="2">
                  <c:v>Sản xuất, phân phối điện</c:v>
                </c:pt>
                <c:pt idx="3">
                  <c:v>Hoạt động tài chính, ngân hàng và bảo hiểm</c:v>
                </c:pt>
                <c:pt idx="4">
                  <c:v>Hoạt động chuyên môn, KHCN</c:v>
                </c:pt>
                <c:pt idx="5">
                  <c:v>Các ngành khác </c:v>
                </c:pt>
              </c:strCache>
            </c:strRef>
          </c:cat>
          <c:val>
            <c:numRef>
              <c:f>'Thang 12 2023'!$N$9:$N$14</c:f>
              <c:numCache>
                <c:formatCode>_(* #,##0.00_);_(* \(#,##0.00\);_(* "-"??_);_(@_)</c:formatCode>
                <c:ptCount val="6"/>
                <c:pt idx="0">
                  <c:v>23504.980331939059</c:v>
                </c:pt>
                <c:pt idx="1">
                  <c:v>4665.7555385823434</c:v>
                </c:pt>
                <c:pt idx="2">
                  <c:v>2373.4213106599996</c:v>
                </c:pt>
                <c:pt idx="3">
                  <c:v>1555.88772825</c:v>
                </c:pt>
                <c:pt idx="4">
                  <c:v>1284.9977995587501</c:v>
                </c:pt>
                <c:pt idx="5">
                  <c:v>3222.5842358386712</c:v>
                </c:pt>
              </c:numCache>
            </c:numRef>
          </c:val>
          <c:extLst>
            <c:ext xmlns:c16="http://schemas.microsoft.com/office/drawing/2014/chart" uri="{C3380CC4-5D6E-409C-BE32-E72D297353CC}">
              <c16:uniqueId val="{00000000-4756-4BA9-8523-CEADF39D8438}"/>
            </c:ext>
          </c:extLst>
        </c:ser>
        <c:dLbls>
          <c:dLblPos val="inEnd"/>
          <c:showLegendKey val="0"/>
          <c:showVal val="0"/>
          <c:showCatName val="0"/>
          <c:showSerName val="0"/>
          <c:showPercent val="1"/>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6412812495359769"/>
          <c:y val="6.4941942444847564E-2"/>
          <c:w val="0.83587187504640226"/>
          <c:h val="0.6997405531031996"/>
        </c:manualLayout>
      </c:layout>
      <c:bar3DChart>
        <c:barDir val="col"/>
        <c:grouping val="clustered"/>
        <c:varyColors val="0"/>
        <c:ser>
          <c:idx val="0"/>
          <c:order val="0"/>
          <c:spPr>
            <a:solidFill>
              <a:schemeClr val="accent1"/>
            </a:solidFill>
            <a:ln>
              <a:noFill/>
            </a:ln>
            <a:effectLst/>
            <a:sp3d/>
          </c:spPr>
          <c:invertIfNegative val="0"/>
          <c:cat>
            <c:strRef>
              <c:f>'Thang 12 2023'!$M$33:$M$43</c:f>
              <c:strCache>
                <c:ptCount val="11"/>
                <c:pt idx="0">
                  <c:v> Singapore </c:v>
                </c:pt>
                <c:pt idx="1">
                  <c:v> Nhật Bản </c:v>
                </c:pt>
                <c:pt idx="2">
                  <c:v> Hồng Kông </c:v>
                </c:pt>
                <c:pt idx="3">
                  <c:v> Trung Quốc </c:v>
                </c:pt>
                <c:pt idx="4">
                  <c:v> Hàn Quốc </c:v>
                </c:pt>
                <c:pt idx="5">
                  <c:v> Đài Loan </c:v>
                </c:pt>
                <c:pt idx="6">
                  <c:v> Hà Lan </c:v>
                </c:pt>
                <c:pt idx="7">
                  <c:v> Samoa </c:v>
                </c:pt>
                <c:pt idx="8">
                  <c:v> Thái Lan </c:v>
                </c:pt>
                <c:pt idx="9">
                  <c:v> Hoa Kỳ </c:v>
                </c:pt>
                <c:pt idx="10">
                  <c:v>Các nước khác</c:v>
                </c:pt>
              </c:strCache>
            </c:strRef>
          </c:cat>
          <c:val>
            <c:numRef>
              <c:f>'Thang 12 2023'!$N$33:$N$43</c:f>
              <c:numCache>
                <c:formatCode>_(* #,##0.00_);_(* \(#,##0.00\);_(* "-"??_);_(@_)</c:formatCode>
                <c:ptCount val="11"/>
                <c:pt idx="0">
                  <c:v>6803.5073834292289</c:v>
                </c:pt>
                <c:pt idx="1">
                  <c:v>6566.0376615868654</c:v>
                </c:pt>
                <c:pt idx="2">
                  <c:v>4684.0390701349997</c:v>
                </c:pt>
                <c:pt idx="3">
                  <c:v>4470.8934081271882</c:v>
                </c:pt>
                <c:pt idx="4">
                  <c:v>4400.9431039239844</c:v>
                </c:pt>
                <c:pt idx="5">
                  <c:v>2883.8173248427343</c:v>
                </c:pt>
                <c:pt idx="6">
                  <c:v>805.76209947000007</c:v>
                </c:pt>
                <c:pt idx="7">
                  <c:v>934.74442699999997</c:v>
                </c:pt>
                <c:pt idx="8">
                  <c:v>879.50328724000008</c:v>
                </c:pt>
                <c:pt idx="9">
                  <c:v>626.32153990999745</c:v>
                </c:pt>
                <c:pt idx="10">
                  <c:v>3552.057639163831</c:v>
                </c:pt>
              </c:numCache>
            </c:numRef>
          </c:val>
          <c:extLst>
            <c:ext xmlns:c16="http://schemas.microsoft.com/office/drawing/2014/chart" uri="{C3380CC4-5D6E-409C-BE32-E72D297353CC}">
              <c16:uniqueId val="{00000000-9E3A-4246-9FE2-638DDBD37BED}"/>
            </c:ext>
          </c:extLst>
        </c:ser>
        <c:dLbls>
          <c:showLegendKey val="0"/>
          <c:showVal val="0"/>
          <c:showCatName val="0"/>
          <c:showSerName val="0"/>
          <c:showPercent val="0"/>
          <c:showBubbleSize val="0"/>
        </c:dLbls>
        <c:gapWidth val="150"/>
        <c:shape val="box"/>
        <c:axId val="845380744"/>
        <c:axId val="845381104"/>
        <c:axId val="0"/>
      </c:bar3DChart>
      <c:catAx>
        <c:axId val="84538074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5381104"/>
        <c:crosses val="autoZero"/>
        <c:auto val="1"/>
        <c:lblAlgn val="ctr"/>
        <c:lblOffset val="100"/>
        <c:noMultiLvlLbl val="0"/>
      </c:catAx>
      <c:valAx>
        <c:axId val="845381104"/>
        <c:scaling>
          <c:orientation val="minMax"/>
        </c:scaling>
        <c:delete val="0"/>
        <c:axPos val="l"/>
        <c:majorGridlines>
          <c:spPr>
            <a:ln w="9525" cap="flat" cmpd="sng" algn="ctr">
              <a:solidFill>
                <a:schemeClr val="tx1">
                  <a:lumMod val="15000"/>
                  <a:lumOff val="85000"/>
                </a:schemeClr>
              </a:solidFill>
              <a:round/>
            </a:ln>
            <a:effectLst/>
          </c:spPr>
        </c:majorGridlines>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53807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12</xdr:col>
      <xdr:colOff>476249</xdr:colOff>
      <xdr:row>14</xdr:row>
      <xdr:rowOff>23811</xdr:rowOff>
    </xdr:from>
    <xdr:to>
      <xdr:col>18</xdr:col>
      <xdr:colOff>276224</xdr:colOff>
      <xdr:row>29</xdr:row>
      <xdr:rowOff>180974</xdr:rowOff>
    </xdr:to>
    <xdr:graphicFrame macro="">
      <xdr:nvGraphicFramePr>
        <xdr:cNvPr id="2" name="Chart 1">
          <a:extLst>
            <a:ext uri="{FF2B5EF4-FFF2-40B4-BE49-F238E27FC236}">
              <a16:creationId xmlns:a16="http://schemas.microsoft.com/office/drawing/2014/main" id="{08FA9E5C-4846-4077-B511-0741E2FA28E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266699</xdr:colOff>
      <xdr:row>48</xdr:row>
      <xdr:rowOff>90486</xdr:rowOff>
    </xdr:from>
    <xdr:to>
      <xdr:col>21</xdr:col>
      <xdr:colOff>95250</xdr:colOff>
      <xdr:row>64</xdr:row>
      <xdr:rowOff>171450</xdr:rowOff>
    </xdr:to>
    <xdr:graphicFrame macro="">
      <xdr:nvGraphicFramePr>
        <xdr:cNvPr id="3" name="Chart 2">
          <a:extLst>
            <a:ext uri="{FF2B5EF4-FFF2-40B4-BE49-F238E27FC236}">
              <a16:creationId xmlns:a16="http://schemas.microsoft.com/office/drawing/2014/main" id="{C1C9B344-D99A-0A2A-53AF-E55B55ECE8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36"/>
  <sheetViews>
    <sheetView topLeftCell="A2" workbookViewId="0">
      <selection activeCell="G16" sqref="G16"/>
    </sheetView>
  </sheetViews>
  <sheetFormatPr defaultColWidth="9.140625" defaultRowHeight="15"/>
  <cols>
    <col min="1" max="1" width="6.140625" style="38" customWidth="1"/>
    <col min="2" max="2" width="32.28515625" style="38" customWidth="1"/>
    <col min="3" max="3" width="16.5703125" style="38" customWidth="1"/>
    <col min="4" max="4" width="16.28515625" style="40" customWidth="1"/>
    <col min="5" max="5" width="16.28515625" style="41" customWidth="1"/>
    <col min="6" max="6" width="16.28515625" style="43" customWidth="1"/>
    <col min="7" max="16384" width="9.140625" style="38"/>
  </cols>
  <sheetData>
    <row r="1" spans="1:6" hidden="1">
      <c r="A1" s="208" t="s">
        <v>270</v>
      </c>
      <c r="B1" s="208"/>
      <c r="C1" s="208"/>
      <c r="D1" s="208"/>
      <c r="E1" s="208"/>
      <c r="F1" s="208"/>
    </row>
    <row r="2" spans="1:6">
      <c r="A2" s="39"/>
      <c r="B2" s="39"/>
      <c r="C2" s="39"/>
      <c r="D2" s="39"/>
      <c r="E2" s="39"/>
      <c r="F2" s="39"/>
    </row>
    <row r="3" spans="1:6">
      <c r="A3" s="22" t="s">
        <v>0</v>
      </c>
      <c r="F3" s="42" t="s">
        <v>321</v>
      </c>
    </row>
    <row r="5" spans="1:6" ht="18.75">
      <c r="A5" s="205" t="s">
        <v>320</v>
      </c>
      <c r="B5" s="205"/>
      <c r="C5" s="205"/>
      <c r="D5" s="205"/>
      <c r="E5" s="205"/>
      <c r="F5" s="205"/>
    </row>
    <row r="6" spans="1:6" ht="18.75">
      <c r="A6" s="209"/>
      <c r="B6" s="209"/>
      <c r="C6" s="209"/>
      <c r="D6" s="209"/>
      <c r="E6" s="209"/>
      <c r="F6" s="209"/>
    </row>
    <row r="7" spans="1:6" ht="15.75" thickBot="1"/>
    <row r="8" spans="1:6" s="48" customFormat="1" thickTop="1">
      <c r="A8" s="44" t="s">
        <v>1</v>
      </c>
      <c r="B8" s="45" t="s">
        <v>2</v>
      </c>
      <c r="C8" s="45" t="s">
        <v>3</v>
      </c>
      <c r="D8" s="46" t="s">
        <v>324</v>
      </c>
      <c r="E8" s="46" t="s">
        <v>323</v>
      </c>
      <c r="F8" s="47" t="s">
        <v>4</v>
      </c>
    </row>
    <row r="9" spans="1:6" s="128" customFormat="1">
      <c r="A9" s="124">
        <v>1</v>
      </c>
      <c r="B9" s="125" t="s">
        <v>5</v>
      </c>
      <c r="C9" s="51" t="s">
        <v>6</v>
      </c>
      <c r="D9" s="52">
        <v>22400</v>
      </c>
      <c r="E9" s="52">
        <v>23183</v>
      </c>
      <c r="F9" s="53">
        <f>E9/D9</f>
        <v>1.0349553571428571</v>
      </c>
    </row>
    <row r="10" spans="1:6" s="128" customFormat="1">
      <c r="A10" s="124">
        <v>2</v>
      </c>
      <c r="B10" s="125" t="s">
        <v>7</v>
      </c>
      <c r="C10" s="51" t="s">
        <v>6</v>
      </c>
      <c r="D10" s="55">
        <v>27718.130307010859</v>
      </c>
      <c r="E10" s="55">
        <f>E11+E12+E13</f>
        <v>36607.626944828815</v>
      </c>
      <c r="F10" s="56">
        <f>E10/D10</f>
        <v>1.3207105435812712</v>
      </c>
    </row>
    <row r="11" spans="1:6" s="54" customFormat="1">
      <c r="A11" s="49" t="s">
        <v>8</v>
      </c>
      <c r="B11" s="50" t="s">
        <v>9</v>
      </c>
      <c r="C11" s="51" t="s">
        <v>6</v>
      </c>
      <c r="D11" s="55">
        <v>12446.218701749996</v>
      </c>
      <c r="E11" s="55">
        <f>'Thang 12 2023'!D27</f>
        <v>20185.622680219993</v>
      </c>
      <c r="F11" s="56">
        <f>E11/D11</f>
        <v>1.6218277345055652</v>
      </c>
    </row>
    <row r="12" spans="1:6" s="54" customFormat="1">
      <c r="A12" s="49" t="s">
        <v>10</v>
      </c>
      <c r="B12" s="50" t="s">
        <v>11</v>
      </c>
      <c r="C12" s="51" t="s">
        <v>6</v>
      </c>
      <c r="D12" s="55">
        <v>10117.813094850862</v>
      </c>
      <c r="E12" s="55">
        <f>'Thang 12 2023'!F27</f>
        <v>7880.769548430847</v>
      </c>
      <c r="F12" s="56">
        <f t="shared" ref="F12:F21" si="0">E12/D12</f>
        <v>0.77890048714593396</v>
      </c>
    </row>
    <row r="13" spans="1:6" s="54" customFormat="1">
      <c r="A13" s="49" t="s">
        <v>12</v>
      </c>
      <c r="B13" s="50" t="s">
        <v>13</v>
      </c>
      <c r="C13" s="51" t="s">
        <v>6</v>
      </c>
      <c r="D13" s="55">
        <v>5154.09851041</v>
      </c>
      <c r="E13" s="55">
        <f>'Thang 12 2023'!H27</f>
        <v>8541.234716177978</v>
      </c>
      <c r="F13" s="56">
        <f t="shared" si="0"/>
        <v>1.6571733541620912</v>
      </c>
    </row>
    <row r="14" spans="1:6" s="128" customFormat="1" ht="14.25">
      <c r="A14" s="124">
        <v>3</v>
      </c>
      <c r="B14" s="125" t="s">
        <v>14</v>
      </c>
      <c r="C14" s="126"/>
      <c r="D14" s="127"/>
      <c r="E14" s="127"/>
      <c r="F14" s="129" t="s">
        <v>283</v>
      </c>
    </row>
    <row r="15" spans="1:6" s="54" customFormat="1">
      <c r="A15" s="49" t="s">
        <v>15</v>
      </c>
      <c r="B15" s="50" t="s">
        <v>16</v>
      </c>
      <c r="C15" s="51" t="s">
        <v>17</v>
      </c>
      <c r="D15" s="52">
        <v>2036</v>
      </c>
      <c r="E15" s="52">
        <f>'Thang 12 2023'!C27</f>
        <v>3188</v>
      </c>
      <c r="F15" s="56">
        <f t="shared" si="0"/>
        <v>1.5658153241650294</v>
      </c>
    </row>
    <row r="16" spans="1:6" s="54" customFormat="1">
      <c r="A16" s="49" t="s">
        <v>18</v>
      </c>
      <c r="B16" s="50" t="s">
        <v>19</v>
      </c>
      <c r="C16" s="51" t="s">
        <v>20</v>
      </c>
      <c r="D16" s="52">
        <v>1107</v>
      </c>
      <c r="E16" s="52">
        <f>'Thang 12 2023'!E27</f>
        <v>1262</v>
      </c>
      <c r="F16" s="56">
        <f t="shared" si="0"/>
        <v>1.1400180668473352</v>
      </c>
    </row>
    <row r="17" spans="1:9" s="54" customFormat="1">
      <c r="A17" s="49" t="s">
        <v>21</v>
      </c>
      <c r="B17" s="50" t="s">
        <v>13</v>
      </c>
      <c r="C17" s="51" t="s">
        <v>20</v>
      </c>
      <c r="D17" s="52">
        <v>3566</v>
      </c>
      <c r="E17" s="52">
        <f>'Thang 12 2023'!G27</f>
        <v>3451</v>
      </c>
      <c r="F17" s="56">
        <f t="shared" si="0"/>
        <v>0.96775098149186767</v>
      </c>
    </row>
    <row r="18" spans="1:9" s="128" customFormat="1" ht="14.25" customHeight="1">
      <c r="A18" s="130">
        <v>4</v>
      </c>
      <c r="B18" s="131" t="s">
        <v>22</v>
      </c>
      <c r="C18" s="132"/>
      <c r="D18" s="133"/>
      <c r="E18" s="133"/>
      <c r="F18" s="134"/>
    </row>
    <row r="19" spans="1:9" s="54" customFormat="1" ht="14.25" customHeight="1">
      <c r="A19" s="49" t="s">
        <v>23</v>
      </c>
      <c r="B19" s="50" t="s">
        <v>24</v>
      </c>
      <c r="C19" s="51" t="s">
        <v>6</v>
      </c>
      <c r="D19" s="182">
        <v>275872.81365999999</v>
      </c>
      <c r="E19" s="182">
        <v>258797.94173757362</v>
      </c>
      <c r="F19" s="53">
        <f t="shared" si="0"/>
        <v>0.93810600002263966</v>
      </c>
    </row>
    <row r="20" spans="1:9" s="54" customFormat="1" ht="14.25" customHeight="1">
      <c r="A20" s="49" t="s">
        <v>25</v>
      </c>
      <c r="B20" s="50" t="s">
        <v>26</v>
      </c>
      <c r="C20" s="51" t="s">
        <v>6</v>
      </c>
      <c r="D20" s="182">
        <v>273600.792212</v>
      </c>
      <c r="E20" s="182">
        <v>256905.822537</v>
      </c>
      <c r="F20" s="53">
        <f t="shared" si="0"/>
        <v>0.93898055067741226</v>
      </c>
    </row>
    <row r="21" spans="1:9" s="128" customFormat="1" ht="15" customHeight="1" thickBot="1">
      <c r="A21" s="135">
        <v>5</v>
      </c>
      <c r="B21" s="136" t="s">
        <v>27</v>
      </c>
      <c r="C21" s="137" t="s">
        <v>6</v>
      </c>
      <c r="D21" s="183">
        <v>233158.49209000001</v>
      </c>
      <c r="E21" s="183">
        <v>210012.69539100002</v>
      </c>
      <c r="F21" s="138">
        <f t="shared" si="0"/>
        <v>0.9007293429824309</v>
      </c>
      <c r="I21" s="191"/>
    </row>
    <row r="22" spans="1:9" s="54" customFormat="1" ht="15.75" thickTop="1">
      <c r="A22" s="57"/>
      <c r="C22" s="58"/>
      <c r="D22" s="59"/>
      <c r="E22" s="41"/>
      <c r="F22" s="60"/>
    </row>
    <row r="23" spans="1:9" s="54" customFormat="1" ht="53.25" customHeight="1">
      <c r="A23" s="57"/>
      <c r="B23" s="61" t="s">
        <v>322</v>
      </c>
      <c r="C23" s="206" t="s">
        <v>326</v>
      </c>
      <c r="D23" s="206"/>
      <c r="E23" s="206"/>
      <c r="F23" s="206"/>
    </row>
    <row r="24" spans="1:9" s="54" customFormat="1">
      <c r="A24" s="62" t="s">
        <v>28</v>
      </c>
      <c r="C24" s="63"/>
      <c r="D24" s="63"/>
      <c r="E24" s="41"/>
      <c r="F24" s="64"/>
    </row>
    <row r="25" spans="1:9" s="54" customFormat="1" ht="16.5">
      <c r="B25" s="57" t="s">
        <v>286</v>
      </c>
      <c r="D25" s="41"/>
      <c r="E25" s="41"/>
      <c r="F25" s="1"/>
    </row>
    <row r="26" spans="1:9" s="54" customFormat="1" ht="16.5">
      <c r="B26" s="57"/>
      <c r="D26" s="65"/>
      <c r="E26" s="66"/>
      <c r="F26" s="1"/>
    </row>
    <row r="27" spans="1:9" s="54" customFormat="1" hidden="1">
      <c r="A27" s="207" t="s">
        <v>29</v>
      </c>
      <c r="B27" s="207"/>
      <c r="D27" s="67"/>
      <c r="E27" s="68"/>
      <c r="F27" s="69"/>
    </row>
    <row r="28" spans="1:9" s="54" customFormat="1" hidden="1">
      <c r="B28" s="57" t="s">
        <v>30</v>
      </c>
      <c r="C28" s="54" t="s">
        <v>31</v>
      </c>
      <c r="D28" s="41"/>
      <c r="E28" s="67"/>
      <c r="F28" s="70"/>
    </row>
    <row r="29" spans="1:9" hidden="1">
      <c r="A29" s="54"/>
      <c r="B29" s="54" t="s">
        <v>32</v>
      </c>
      <c r="C29" s="54" t="s">
        <v>33</v>
      </c>
      <c r="D29" s="67"/>
      <c r="E29" s="71"/>
      <c r="F29" s="72"/>
    </row>
    <row r="30" spans="1:9" hidden="1">
      <c r="B30" s="38" t="s">
        <v>34</v>
      </c>
      <c r="C30" s="73">
        <v>14716</v>
      </c>
      <c r="D30" s="71"/>
      <c r="E30" s="74"/>
      <c r="F30" s="75"/>
    </row>
    <row r="31" spans="1:9" hidden="1">
      <c r="D31" s="76"/>
      <c r="E31" s="74"/>
      <c r="F31" s="77"/>
    </row>
    <row r="32" spans="1:9" hidden="1"/>
    <row r="33" spans="6:6" hidden="1"/>
    <row r="36" spans="6:6">
      <c r="F36" s="78"/>
    </row>
  </sheetData>
  <mergeCells count="5">
    <mergeCell ref="A5:F5"/>
    <mergeCell ref="C23:F23"/>
    <mergeCell ref="A27:B27"/>
    <mergeCell ref="A1:F1"/>
    <mergeCell ref="A6:F6"/>
  </mergeCells>
  <pageMargins left="1.45" right="0.7" top="1" bottom="0.75" header="0.3" footer="0.3"/>
  <pageSetup paperSize="9" orientation="landscape"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N286"/>
  <sheetViews>
    <sheetView showZeros="0" topLeftCell="A194" zoomScaleNormal="100" workbookViewId="0">
      <selection activeCell="A222" sqref="A222:XFD222"/>
    </sheetView>
  </sheetViews>
  <sheetFormatPr defaultColWidth="8.7109375" defaultRowHeight="15"/>
  <cols>
    <col min="1" max="1" width="4.85546875" style="33" customWidth="1"/>
    <col min="2" max="2" width="47.42578125" style="21" customWidth="1"/>
    <col min="3" max="3" width="7.28515625" style="23" customWidth="1"/>
    <col min="4" max="4" width="11.5703125" style="24" bestFit="1" customWidth="1"/>
    <col min="5" max="5" width="9" style="23" customWidth="1"/>
    <col min="6" max="6" width="10.7109375" style="24" customWidth="1"/>
    <col min="7" max="7" width="9.5703125" style="23" customWidth="1"/>
    <col min="8" max="9" width="14" style="24" customWidth="1"/>
    <col min="10" max="10" width="13.85546875" style="24" hidden="1" customWidth="1"/>
    <col min="11" max="11" width="10.140625" style="83" customWidth="1"/>
    <col min="12" max="12" width="8.7109375" style="21"/>
    <col min="13" max="13" width="27.5703125" style="21" customWidth="1"/>
    <col min="14" max="14" width="13.28515625" style="24" customWidth="1"/>
    <col min="15" max="16384" width="8.7109375" style="21"/>
  </cols>
  <sheetData>
    <row r="1" spans="1:14">
      <c r="A1" s="208" t="s">
        <v>271</v>
      </c>
      <c r="B1" s="208"/>
      <c r="C1" s="208"/>
      <c r="D1" s="208"/>
      <c r="E1" s="208"/>
      <c r="F1" s="208"/>
      <c r="G1" s="208"/>
      <c r="H1" s="208"/>
      <c r="I1" s="208"/>
      <c r="J1" s="208"/>
      <c r="K1" s="208"/>
    </row>
    <row r="3" spans="1:14">
      <c r="A3" s="22" t="s">
        <v>35</v>
      </c>
      <c r="G3" s="25"/>
      <c r="H3" s="26"/>
      <c r="I3" s="26"/>
      <c r="J3" s="26"/>
      <c r="K3" s="81"/>
    </row>
    <row r="5" spans="1:14">
      <c r="A5" s="208" t="s">
        <v>315</v>
      </c>
      <c r="B5" s="208"/>
      <c r="C5" s="208"/>
      <c r="D5" s="208"/>
      <c r="E5" s="208"/>
      <c r="F5" s="208"/>
      <c r="G5" s="208"/>
      <c r="H5" s="208"/>
      <c r="I5" s="208"/>
      <c r="J5" s="208"/>
      <c r="K5" s="208"/>
    </row>
    <row r="6" spans="1:14">
      <c r="A6" s="212" t="s">
        <v>314</v>
      </c>
      <c r="B6" s="212"/>
      <c r="C6" s="212"/>
      <c r="D6" s="212"/>
      <c r="E6" s="212"/>
      <c r="F6" s="212"/>
      <c r="G6" s="212"/>
      <c r="H6" s="212"/>
      <c r="I6" s="212"/>
      <c r="J6" s="212"/>
      <c r="K6" s="212"/>
    </row>
    <row r="8" spans="1:14" s="149" customFormat="1" ht="71.25">
      <c r="A8" s="144" t="s">
        <v>1</v>
      </c>
      <c r="B8" s="147" t="s">
        <v>36</v>
      </c>
      <c r="C8" s="148" t="s">
        <v>37</v>
      </c>
      <c r="D8" s="145" t="s">
        <v>38</v>
      </c>
      <c r="E8" s="148" t="s">
        <v>39</v>
      </c>
      <c r="F8" s="145" t="s">
        <v>40</v>
      </c>
      <c r="G8" s="148" t="s">
        <v>41</v>
      </c>
      <c r="H8" s="145" t="s">
        <v>42</v>
      </c>
      <c r="I8" s="145" t="s">
        <v>43</v>
      </c>
      <c r="J8" s="145" t="s">
        <v>319</v>
      </c>
      <c r="K8" s="146" t="s">
        <v>288</v>
      </c>
      <c r="M8" s="192"/>
      <c r="N8" s="193"/>
    </row>
    <row r="9" spans="1:14" s="31" customFormat="1">
      <c r="A9" s="27">
        <v>1</v>
      </c>
      <c r="B9" s="28" t="s">
        <v>45</v>
      </c>
      <c r="C9" s="29">
        <v>1075</v>
      </c>
      <c r="D9" s="30">
        <v>15850.065404339999</v>
      </c>
      <c r="E9" s="29">
        <v>691</v>
      </c>
      <c r="F9" s="30">
        <v>6116.8134207190606</v>
      </c>
      <c r="G9" s="29">
        <v>529</v>
      </c>
      <c r="H9" s="30">
        <v>1538.1015068799991</v>
      </c>
      <c r="I9" s="30">
        <f t="shared" ref="I9:I26" si="0">D9+F9+H9</f>
        <v>23504.980331939059</v>
      </c>
      <c r="J9" s="90">
        <v>16801.527951884767</v>
      </c>
      <c r="K9" s="82">
        <f t="shared" ref="K9:K26" si="1">I9/J9*100</f>
        <v>139.89787356989939</v>
      </c>
      <c r="M9" s="28" t="s">
        <v>45</v>
      </c>
      <c r="N9" s="194">
        <v>23504.980331939059</v>
      </c>
    </row>
    <row r="10" spans="1:14" s="31" customFormat="1">
      <c r="A10" s="27">
        <v>2</v>
      </c>
      <c r="B10" s="28" t="s">
        <v>47</v>
      </c>
      <c r="C10" s="29">
        <v>68</v>
      </c>
      <c r="D10" s="30">
        <v>982.23831001999997</v>
      </c>
      <c r="E10" s="29">
        <v>45</v>
      </c>
      <c r="F10" s="30">
        <v>528.15485540436555</v>
      </c>
      <c r="G10" s="29">
        <v>102</v>
      </c>
      <c r="H10" s="30">
        <v>3155.3623731579778</v>
      </c>
      <c r="I10" s="30">
        <f t="shared" si="0"/>
        <v>4665.7555385823434</v>
      </c>
      <c r="J10" s="90">
        <v>4451.4365105300003</v>
      </c>
      <c r="K10" s="82">
        <f t="shared" si="1"/>
        <v>104.814603725008</v>
      </c>
      <c r="M10" s="28" t="s">
        <v>327</v>
      </c>
      <c r="N10" s="194">
        <v>4665.7555385823434</v>
      </c>
    </row>
    <row r="11" spans="1:14" s="31" customFormat="1">
      <c r="A11" s="27">
        <v>3</v>
      </c>
      <c r="B11" s="28" t="s">
        <v>44</v>
      </c>
      <c r="C11" s="29">
        <v>12</v>
      </c>
      <c r="D11" s="30">
        <v>2090.9405841099997</v>
      </c>
      <c r="E11" s="29">
        <v>1</v>
      </c>
      <c r="F11" s="30">
        <v>179.795984</v>
      </c>
      <c r="G11" s="29">
        <v>9</v>
      </c>
      <c r="H11" s="30">
        <v>102.68474255</v>
      </c>
      <c r="I11" s="30">
        <f t="shared" si="0"/>
        <v>2373.4213106599996</v>
      </c>
      <c r="J11" s="90">
        <v>2261.5146700800001</v>
      </c>
      <c r="K11" s="82">
        <f t="shared" si="1"/>
        <v>104.9483048710907</v>
      </c>
      <c r="M11" s="28" t="s">
        <v>328</v>
      </c>
      <c r="N11" s="194">
        <v>2373.4213106599996</v>
      </c>
    </row>
    <row r="12" spans="1:14" s="31" customFormat="1" ht="30">
      <c r="A12" s="27">
        <v>4</v>
      </c>
      <c r="B12" s="28" t="s">
        <v>51</v>
      </c>
      <c r="C12" s="29">
        <v>11</v>
      </c>
      <c r="D12" s="30">
        <v>7.5795750000000002</v>
      </c>
      <c r="E12" s="29">
        <v>0</v>
      </c>
      <c r="F12" s="30">
        <v>0</v>
      </c>
      <c r="G12" s="29">
        <v>22</v>
      </c>
      <c r="H12" s="30">
        <v>1548.30815325</v>
      </c>
      <c r="I12" s="30">
        <f t="shared" si="0"/>
        <v>1555.88772825</v>
      </c>
      <c r="J12" s="90">
        <v>57.70073395</v>
      </c>
      <c r="K12" s="82">
        <f t="shared" si="1"/>
        <v>2696.4782278129064</v>
      </c>
      <c r="M12" s="28" t="s">
        <v>51</v>
      </c>
      <c r="N12" s="194">
        <v>1555.88772825</v>
      </c>
    </row>
    <row r="13" spans="1:14" s="31" customFormat="1" ht="30">
      <c r="A13" s="27">
        <v>5</v>
      </c>
      <c r="B13" s="28" t="s">
        <v>48</v>
      </c>
      <c r="C13" s="29">
        <v>403</v>
      </c>
      <c r="D13" s="30">
        <v>179.64483942000001</v>
      </c>
      <c r="E13" s="29">
        <v>103</v>
      </c>
      <c r="F13" s="30">
        <v>332.62458846875001</v>
      </c>
      <c r="G13" s="29">
        <v>531</v>
      </c>
      <c r="H13" s="30">
        <v>772.72837167000023</v>
      </c>
      <c r="I13" s="30">
        <f t="shared" si="0"/>
        <v>1284.9977995587501</v>
      </c>
      <c r="J13" s="90">
        <v>1289.311889565</v>
      </c>
      <c r="K13" s="82">
        <f t="shared" si="1"/>
        <v>99.665395933973315</v>
      </c>
      <c r="M13" s="28" t="s">
        <v>330</v>
      </c>
      <c r="N13" s="194">
        <v>1284.9977995587501</v>
      </c>
    </row>
    <row r="14" spans="1:14" s="31" customFormat="1">
      <c r="A14" s="27">
        <v>6</v>
      </c>
      <c r="B14" s="28" t="s">
        <v>46</v>
      </c>
      <c r="C14" s="29">
        <v>942</v>
      </c>
      <c r="D14" s="30">
        <v>439.19114761000009</v>
      </c>
      <c r="E14" s="29">
        <v>205</v>
      </c>
      <c r="F14" s="30">
        <v>218.04426457617188</v>
      </c>
      <c r="G14" s="29">
        <v>1433</v>
      </c>
      <c r="H14" s="30">
        <v>604.71704224999917</v>
      </c>
      <c r="I14" s="30">
        <f t="shared" si="0"/>
        <v>1261.9524544361711</v>
      </c>
      <c r="J14" s="90">
        <v>1010.6937222857808</v>
      </c>
      <c r="K14" s="82">
        <f t="shared" si="1"/>
        <v>124.86002699038681</v>
      </c>
      <c r="M14" s="31" t="s">
        <v>329</v>
      </c>
      <c r="N14" s="194">
        <f>SUM(I14:I26)</f>
        <v>3222.5842358386712</v>
      </c>
    </row>
    <row r="15" spans="1:14" s="31" customFormat="1">
      <c r="A15" s="27">
        <v>7</v>
      </c>
      <c r="B15" s="28" t="s">
        <v>54</v>
      </c>
      <c r="C15" s="29">
        <v>291</v>
      </c>
      <c r="D15" s="30">
        <v>51.2928645</v>
      </c>
      <c r="E15" s="29">
        <v>73</v>
      </c>
      <c r="F15" s="30">
        <v>176.00148515625</v>
      </c>
      <c r="G15" s="29">
        <v>265</v>
      </c>
      <c r="H15" s="30">
        <v>189.25332861999993</v>
      </c>
      <c r="I15" s="30">
        <f t="shared" si="0"/>
        <v>416.54767827624994</v>
      </c>
      <c r="J15" s="90">
        <v>655.22938924906248</v>
      </c>
      <c r="K15" s="82">
        <f t="shared" si="1"/>
        <v>63.572801390005104</v>
      </c>
      <c r="N15" s="194"/>
    </row>
    <row r="16" spans="1:14" s="31" customFormat="1">
      <c r="A16" s="27">
        <v>8</v>
      </c>
      <c r="B16" s="28" t="s">
        <v>50</v>
      </c>
      <c r="C16" s="29">
        <v>117</v>
      </c>
      <c r="D16" s="30">
        <v>220.66831485999998</v>
      </c>
      <c r="E16" s="29">
        <v>37</v>
      </c>
      <c r="F16" s="30">
        <v>92.714438070312497</v>
      </c>
      <c r="G16" s="29">
        <v>138</v>
      </c>
      <c r="H16" s="30">
        <v>150.39830835000001</v>
      </c>
      <c r="I16" s="30">
        <f t="shared" si="0"/>
        <v>463.78106128031243</v>
      </c>
      <c r="J16" s="90">
        <v>438.90879264999995</v>
      </c>
      <c r="K16" s="82">
        <f t="shared" si="1"/>
        <v>105.66684218836018</v>
      </c>
      <c r="N16" s="194"/>
    </row>
    <row r="17" spans="1:14" s="31" customFormat="1">
      <c r="A17" s="27">
        <v>9</v>
      </c>
      <c r="B17" s="28" t="s">
        <v>58</v>
      </c>
      <c r="C17" s="29">
        <v>4</v>
      </c>
      <c r="D17" s="30">
        <v>7.05</v>
      </c>
      <c r="E17" s="29">
        <v>6</v>
      </c>
      <c r="F17" s="30">
        <v>8.0470070000000007</v>
      </c>
      <c r="G17" s="29">
        <v>11</v>
      </c>
      <c r="H17" s="30">
        <v>347.29642608</v>
      </c>
      <c r="I17" s="30">
        <f t="shared" si="0"/>
        <v>362.39343308000002</v>
      </c>
      <c r="J17" s="90">
        <v>21.161339130000002</v>
      </c>
      <c r="K17" s="82">
        <f t="shared" si="1"/>
        <v>1712.5259930560926</v>
      </c>
      <c r="N17" s="194"/>
    </row>
    <row r="18" spans="1:14" s="31" customFormat="1">
      <c r="A18" s="27">
        <v>10</v>
      </c>
      <c r="B18" s="28" t="s">
        <v>52</v>
      </c>
      <c r="C18" s="29">
        <v>40</v>
      </c>
      <c r="D18" s="30">
        <v>74.501386230000008</v>
      </c>
      <c r="E18" s="29">
        <v>47</v>
      </c>
      <c r="F18" s="30">
        <v>192.40533864062499</v>
      </c>
      <c r="G18" s="29">
        <v>53</v>
      </c>
      <c r="H18" s="30">
        <v>22.453812110000005</v>
      </c>
      <c r="I18" s="30">
        <f t="shared" si="0"/>
        <v>289.360536980625</v>
      </c>
      <c r="J18" s="90">
        <v>247.48431231328124</v>
      </c>
      <c r="K18" s="82">
        <f t="shared" si="1"/>
        <v>116.92075924971527</v>
      </c>
      <c r="N18" s="194"/>
    </row>
    <row r="19" spans="1:14" s="31" customFormat="1">
      <c r="A19" s="27">
        <v>11</v>
      </c>
      <c r="B19" s="28" t="s">
        <v>57</v>
      </c>
      <c r="C19" s="29">
        <v>3</v>
      </c>
      <c r="D19" s="30">
        <v>115.750417</v>
      </c>
      <c r="E19" s="29">
        <v>0</v>
      </c>
      <c r="F19" s="30">
        <v>0</v>
      </c>
      <c r="G19" s="29">
        <v>3</v>
      </c>
      <c r="H19" s="30">
        <v>0.42789474999999999</v>
      </c>
      <c r="I19" s="30">
        <f t="shared" si="0"/>
        <v>116.17831174999999</v>
      </c>
      <c r="J19" s="90">
        <v>57.296219109999996</v>
      </c>
      <c r="K19" s="82">
        <f t="shared" si="1"/>
        <v>202.76785022578082</v>
      </c>
      <c r="N19" s="194"/>
    </row>
    <row r="20" spans="1:14" s="31" customFormat="1">
      <c r="A20" s="27">
        <v>12</v>
      </c>
      <c r="B20" s="28" t="s">
        <v>49</v>
      </c>
      <c r="C20" s="29">
        <v>62</v>
      </c>
      <c r="D20" s="30">
        <v>30.761109950000002</v>
      </c>
      <c r="E20" s="29">
        <v>19</v>
      </c>
      <c r="F20" s="30">
        <v>8.9401307109375008</v>
      </c>
      <c r="G20" s="29">
        <v>188</v>
      </c>
      <c r="H20" s="30">
        <v>44.333561060000015</v>
      </c>
      <c r="I20" s="30">
        <f t="shared" si="0"/>
        <v>84.034801720937509</v>
      </c>
      <c r="J20" s="90">
        <v>11.442287969999995</v>
      </c>
      <c r="K20" s="82">
        <f t="shared" si="1"/>
        <v>734.42306242653967</v>
      </c>
      <c r="N20" s="194"/>
    </row>
    <row r="21" spans="1:14" s="31" customFormat="1">
      <c r="A21" s="27">
        <v>13</v>
      </c>
      <c r="B21" s="143" t="s">
        <v>53</v>
      </c>
      <c r="C21" s="29">
        <v>19</v>
      </c>
      <c r="D21" s="30">
        <v>48.343621399999982</v>
      </c>
      <c r="E21" s="29">
        <v>10</v>
      </c>
      <c r="F21" s="30">
        <v>2.7987714499999883</v>
      </c>
      <c r="G21" s="29">
        <v>18</v>
      </c>
      <c r="H21" s="30">
        <v>10.83676869</v>
      </c>
      <c r="I21" s="30">
        <f t="shared" si="0"/>
        <v>61.979161539999971</v>
      </c>
      <c r="J21" s="90">
        <v>67.959309487500008</v>
      </c>
      <c r="K21" s="82">
        <f t="shared" si="1"/>
        <v>91.200399190930597</v>
      </c>
      <c r="N21" s="194"/>
    </row>
    <row r="22" spans="1:14" s="31" customFormat="1">
      <c r="A22" s="27">
        <v>14</v>
      </c>
      <c r="B22" s="32" t="s">
        <v>56</v>
      </c>
      <c r="C22" s="29">
        <v>59</v>
      </c>
      <c r="D22" s="30">
        <v>23.156375280000002</v>
      </c>
      <c r="E22" s="29">
        <v>13</v>
      </c>
      <c r="F22" s="30">
        <v>5.4698305781250003</v>
      </c>
      <c r="G22" s="29">
        <v>89</v>
      </c>
      <c r="H22" s="30">
        <v>29.986236049999992</v>
      </c>
      <c r="I22" s="30">
        <f t="shared" si="0"/>
        <v>58.612441908124993</v>
      </c>
      <c r="J22" s="90">
        <v>63.669648190000004</v>
      </c>
      <c r="K22" s="82">
        <f t="shared" si="1"/>
        <v>92.057116026802078</v>
      </c>
      <c r="N22" s="194"/>
    </row>
    <row r="23" spans="1:14" s="31" customFormat="1">
      <c r="A23" s="27">
        <v>15</v>
      </c>
      <c r="B23" s="32" t="s">
        <v>55</v>
      </c>
      <c r="C23" s="29">
        <v>69</v>
      </c>
      <c r="D23" s="30">
        <v>13.182506829999999</v>
      </c>
      <c r="E23" s="29">
        <v>10</v>
      </c>
      <c r="F23" s="30">
        <v>18.764433656249999</v>
      </c>
      <c r="G23" s="29">
        <v>32</v>
      </c>
      <c r="H23" s="30">
        <v>15.563057580000002</v>
      </c>
      <c r="I23" s="30">
        <f t="shared" si="0"/>
        <v>47.509998066250006</v>
      </c>
      <c r="J23" s="90">
        <v>253.41431681546874</v>
      </c>
      <c r="K23" s="82">
        <f t="shared" si="1"/>
        <v>18.747953416083369</v>
      </c>
      <c r="N23" s="194"/>
    </row>
    <row r="24" spans="1:14" s="31" customFormat="1">
      <c r="A24" s="27">
        <v>16</v>
      </c>
      <c r="B24" s="32" t="s">
        <v>61</v>
      </c>
      <c r="C24" s="29">
        <v>8</v>
      </c>
      <c r="D24" s="30">
        <v>43.870513000000003</v>
      </c>
      <c r="E24" s="29">
        <v>2</v>
      </c>
      <c r="F24" s="30">
        <v>0.19500000000000001</v>
      </c>
      <c r="G24" s="29">
        <v>15</v>
      </c>
      <c r="H24" s="30">
        <v>1.5176263700000001</v>
      </c>
      <c r="I24" s="30">
        <f t="shared" si="0"/>
        <v>45.583139370000005</v>
      </c>
      <c r="J24" s="90">
        <v>5.9163970099999998</v>
      </c>
      <c r="K24" s="82">
        <f t="shared" si="1"/>
        <v>770.45437101253628</v>
      </c>
      <c r="N24" s="194"/>
    </row>
    <row r="25" spans="1:14" s="31" customFormat="1">
      <c r="A25" s="27">
        <v>17</v>
      </c>
      <c r="B25" s="32" t="s">
        <v>60</v>
      </c>
      <c r="C25" s="29">
        <v>5</v>
      </c>
      <c r="D25" s="30">
        <v>7.3857106699999999</v>
      </c>
      <c r="E25" s="29">
        <v>0</v>
      </c>
      <c r="F25" s="30">
        <v>0</v>
      </c>
      <c r="G25" s="29">
        <v>10</v>
      </c>
      <c r="H25" s="30">
        <v>6.2367834999999996</v>
      </c>
      <c r="I25" s="30">
        <f t="shared" si="0"/>
        <v>13.62249417</v>
      </c>
      <c r="J25" s="90">
        <v>3.8496262300000001</v>
      </c>
      <c r="K25" s="82">
        <f t="shared" si="1"/>
        <v>353.86537175584442</v>
      </c>
      <c r="N25" s="194"/>
    </row>
    <row r="26" spans="1:14" s="31" customFormat="1">
      <c r="A26" s="27">
        <v>18</v>
      </c>
      <c r="B26" s="32" t="s">
        <v>59</v>
      </c>
      <c r="C26" s="141">
        <v>0</v>
      </c>
      <c r="D26" s="142">
        <v>0</v>
      </c>
      <c r="E26" s="141">
        <v>0</v>
      </c>
      <c r="F26" s="142">
        <v>0</v>
      </c>
      <c r="G26" s="29">
        <v>3</v>
      </c>
      <c r="H26" s="30">
        <v>1.02872326</v>
      </c>
      <c r="I26" s="142">
        <f t="shared" si="0"/>
        <v>1.02872326</v>
      </c>
      <c r="J26" s="184">
        <v>19.064064940000002</v>
      </c>
      <c r="K26" s="185">
        <f t="shared" si="1"/>
        <v>5.3961380389632687</v>
      </c>
      <c r="N26" s="194"/>
    </row>
    <row r="27" spans="1:14" s="154" customFormat="1" ht="14.25">
      <c r="A27" s="213" t="s">
        <v>62</v>
      </c>
      <c r="B27" s="214"/>
      <c r="C27" s="150">
        <f t="shared" ref="C27:I27" si="2">SUM(C9:C26)</f>
        <v>3188</v>
      </c>
      <c r="D27" s="151">
        <f t="shared" si="2"/>
        <v>20185.622680219993</v>
      </c>
      <c r="E27" s="150">
        <f t="shared" si="2"/>
        <v>1262</v>
      </c>
      <c r="F27" s="151">
        <f t="shared" si="2"/>
        <v>7880.769548430847</v>
      </c>
      <c r="G27" s="150">
        <f t="shared" si="2"/>
        <v>3451</v>
      </c>
      <c r="H27" s="151">
        <f t="shared" si="2"/>
        <v>8541.234716177978</v>
      </c>
      <c r="I27" s="151">
        <f t="shared" si="2"/>
        <v>36607.626944828822</v>
      </c>
      <c r="J27" s="152"/>
      <c r="K27" s="153">
        <f>I27/'thang 12'!D10*100</f>
        <v>132.07105435812713</v>
      </c>
      <c r="N27" s="195"/>
    </row>
    <row r="28" spans="1:14" s="159" customFormat="1" ht="14.25" customHeight="1">
      <c r="A28" s="155"/>
      <c r="B28" s="155"/>
      <c r="C28" s="156"/>
      <c r="D28" s="157"/>
      <c r="E28" s="156"/>
      <c r="F28" s="157"/>
      <c r="G28" s="156"/>
      <c r="H28" s="157"/>
      <c r="I28" s="157"/>
      <c r="J28" s="157"/>
      <c r="K28" s="158"/>
      <c r="N28" s="196"/>
    </row>
    <row r="29" spans="1:14">
      <c r="A29" s="208" t="s">
        <v>316</v>
      </c>
      <c r="B29" s="208"/>
      <c r="C29" s="208"/>
      <c r="D29" s="208"/>
      <c r="E29" s="208"/>
      <c r="F29" s="208"/>
      <c r="G29" s="208"/>
      <c r="H29" s="208"/>
      <c r="I29" s="208"/>
      <c r="J29" s="208"/>
      <c r="K29" s="208"/>
    </row>
    <row r="30" spans="1:14">
      <c r="A30" s="212" t="str">
        <f>A6</f>
        <v>Tính từ 01/01/2023 đến 20/12/2023</v>
      </c>
      <c r="B30" s="212"/>
      <c r="C30" s="212"/>
      <c r="D30" s="212"/>
      <c r="E30" s="212"/>
      <c r="F30" s="212"/>
      <c r="G30" s="212"/>
      <c r="H30" s="212"/>
      <c r="I30" s="212"/>
      <c r="J30" s="212"/>
      <c r="K30" s="212"/>
    </row>
    <row r="32" spans="1:14" s="149" customFormat="1" ht="71.25">
      <c r="A32" s="144" t="s">
        <v>1</v>
      </c>
      <c r="B32" s="145" t="s">
        <v>63</v>
      </c>
      <c r="C32" s="145" t="s">
        <v>37</v>
      </c>
      <c r="D32" s="145" t="s">
        <v>38</v>
      </c>
      <c r="E32" s="145" t="s">
        <v>39</v>
      </c>
      <c r="F32" s="145" t="s">
        <v>40</v>
      </c>
      <c r="G32" s="145" t="s">
        <v>41</v>
      </c>
      <c r="H32" s="145" t="s">
        <v>42</v>
      </c>
      <c r="I32" s="145" t="s">
        <v>43</v>
      </c>
      <c r="J32" s="145" t="s">
        <v>319</v>
      </c>
      <c r="K32" s="146" t="s">
        <v>288</v>
      </c>
      <c r="M32" s="192"/>
      <c r="N32" s="193"/>
    </row>
    <row r="33" spans="1:14" s="31" customFormat="1">
      <c r="A33" s="34">
        <v>1</v>
      </c>
      <c r="B33" s="35" t="s">
        <v>64</v>
      </c>
      <c r="C33" s="29">
        <v>410</v>
      </c>
      <c r="D33" s="30">
        <v>3769.9785128500002</v>
      </c>
      <c r="E33" s="29">
        <v>153</v>
      </c>
      <c r="F33" s="30">
        <v>832.03425528125001</v>
      </c>
      <c r="G33" s="29">
        <v>349</v>
      </c>
      <c r="H33" s="30">
        <v>2201.4946152979778</v>
      </c>
      <c r="I33" s="30">
        <f t="shared" ref="I33:I64" si="3">D33+F33+H33</f>
        <v>6803.5073834292289</v>
      </c>
      <c r="J33" s="90">
        <v>6455.0109562456246</v>
      </c>
      <c r="K33" s="82">
        <f t="shared" ref="K33:K68" si="4">I33/J33*100</f>
        <v>105.39885105611498</v>
      </c>
      <c r="M33" s="35" t="s">
        <v>64</v>
      </c>
      <c r="N33" s="30">
        <v>6803.5073834292289</v>
      </c>
    </row>
    <row r="34" spans="1:14" s="31" customFormat="1">
      <c r="A34" s="34">
        <v>2</v>
      </c>
      <c r="B34" s="35" t="s">
        <v>66</v>
      </c>
      <c r="C34" s="29">
        <v>302</v>
      </c>
      <c r="D34" s="30">
        <v>2856.3451011900011</v>
      </c>
      <c r="E34" s="29">
        <v>144</v>
      </c>
      <c r="F34" s="30">
        <v>767.16824673686529</v>
      </c>
      <c r="G34" s="29">
        <v>230</v>
      </c>
      <c r="H34" s="30">
        <v>2942.5243136599993</v>
      </c>
      <c r="I34" s="30">
        <f t="shared" si="3"/>
        <v>6566.0376615868654</v>
      </c>
      <c r="J34" s="90">
        <v>4781.3877722314855</v>
      </c>
      <c r="K34" s="82">
        <f t="shared" si="4"/>
        <v>137.32493523574806</v>
      </c>
      <c r="M34" s="35" t="s">
        <v>66</v>
      </c>
      <c r="N34" s="30">
        <v>6566.0376615868654</v>
      </c>
    </row>
    <row r="35" spans="1:14" s="31" customFormat="1">
      <c r="A35" s="34">
        <v>3</v>
      </c>
      <c r="B35" s="36" t="s">
        <v>69</v>
      </c>
      <c r="C35" s="29">
        <v>315</v>
      </c>
      <c r="D35" s="30">
        <v>3413.0071678000004</v>
      </c>
      <c r="E35" s="29">
        <v>107</v>
      </c>
      <c r="F35" s="30">
        <v>1139.1175438749999</v>
      </c>
      <c r="G35" s="29">
        <v>91</v>
      </c>
      <c r="H35" s="30">
        <v>131.91435846000002</v>
      </c>
      <c r="I35" s="30">
        <f t="shared" si="3"/>
        <v>4684.0390701349997</v>
      </c>
      <c r="J35" s="90">
        <v>2223.8838097062503</v>
      </c>
      <c r="K35" s="82">
        <f t="shared" si="4"/>
        <v>210.62427136216741</v>
      </c>
      <c r="M35" s="36" t="s">
        <v>69</v>
      </c>
      <c r="N35" s="30">
        <v>4684.0390701349997</v>
      </c>
    </row>
    <row r="36" spans="1:14" s="31" customFormat="1">
      <c r="A36" s="34">
        <v>4</v>
      </c>
      <c r="B36" s="35" t="s">
        <v>65</v>
      </c>
      <c r="C36" s="29">
        <v>707</v>
      </c>
      <c r="D36" s="30">
        <v>3544.39352917</v>
      </c>
      <c r="E36" s="29">
        <v>179</v>
      </c>
      <c r="F36" s="30">
        <v>766.35772411718744</v>
      </c>
      <c r="G36" s="29">
        <v>412</v>
      </c>
      <c r="H36" s="30">
        <v>160.14215484000013</v>
      </c>
      <c r="I36" s="30">
        <f t="shared" si="3"/>
        <v>4470.8934081271882</v>
      </c>
      <c r="J36" s="90">
        <v>2518.0122713993719</v>
      </c>
      <c r="K36" s="82">
        <f t="shared" si="4"/>
        <v>177.55645827899454</v>
      </c>
      <c r="M36" s="35" t="s">
        <v>65</v>
      </c>
      <c r="N36" s="30">
        <v>4470.8934081271882</v>
      </c>
    </row>
    <row r="37" spans="1:14" s="31" customFormat="1">
      <c r="A37" s="34">
        <v>5</v>
      </c>
      <c r="B37" s="35" t="s">
        <v>67</v>
      </c>
      <c r="C37" s="29">
        <v>472</v>
      </c>
      <c r="D37" s="30">
        <v>1840.8789723999998</v>
      </c>
      <c r="E37" s="29">
        <v>327</v>
      </c>
      <c r="F37" s="30">
        <v>2159.2529529339845</v>
      </c>
      <c r="G37" s="29">
        <v>961</v>
      </c>
      <c r="H37" s="30">
        <v>400.81117858999977</v>
      </c>
      <c r="I37" s="30">
        <f t="shared" si="3"/>
        <v>4400.9431039239844</v>
      </c>
      <c r="J37" s="90">
        <v>4879.0099608896944</v>
      </c>
      <c r="K37" s="82">
        <f t="shared" si="4"/>
        <v>90.201560136218006</v>
      </c>
      <c r="M37" s="35" t="s">
        <v>67</v>
      </c>
      <c r="N37" s="30">
        <v>4400.9431039239844</v>
      </c>
    </row>
    <row r="38" spans="1:14" s="31" customFormat="1">
      <c r="A38" s="34">
        <v>6</v>
      </c>
      <c r="B38" s="35" t="s">
        <v>68</v>
      </c>
      <c r="C38" s="29">
        <v>210</v>
      </c>
      <c r="D38" s="30">
        <v>2246.2240168200001</v>
      </c>
      <c r="E38" s="29">
        <v>103</v>
      </c>
      <c r="F38" s="30">
        <v>351.05244257273438</v>
      </c>
      <c r="G38" s="29">
        <v>235</v>
      </c>
      <c r="H38" s="30">
        <v>286.54086544999979</v>
      </c>
      <c r="I38" s="30">
        <f t="shared" si="3"/>
        <v>2883.8173248427343</v>
      </c>
      <c r="J38" s="90">
        <v>1351.6163160495316</v>
      </c>
      <c r="K38" s="82">
        <f t="shared" si="4"/>
        <v>213.36064758906429</v>
      </c>
      <c r="M38" s="35" t="s">
        <v>68</v>
      </c>
      <c r="N38" s="30">
        <v>2883.8173248427343</v>
      </c>
    </row>
    <row r="39" spans="1:14" s="31" customFormat="1">
      <c r="A39" s="34">
        <v>7</v>
      </c>
      <c r="B39" s="35" t="s">
        <v>73</v>
      </c>
      <c r="C39" s="29">
        <v>20</v>
      </c>
      <c r="D39" s="30">
        <v>275.927682</v>
      </c>
      <c r="E39" s="29">
        <v>17</v>
      </c>
      <c r="F39" s="30">
        <v>76.041667000000004</v>
      </c>
      <c r="G39" s="29">
        <v>24</v>
      </c>
      <c r="H39" s="30">
        <v>453.79275046999999</v>
      </c>
      <c r="I39" s="30">
        <f t="shared" si="3"/>
        <v>805.76209947000007</v>
      </c>
      <c r="J39" s="90">
        <v>702.18614204999994</v>
      </c>
      <c r="K39" s="82">
        <f t="shared" si="4"/>
        <v>114.75049865233953</v>
      </c>
      <c r="M39" s="35" t="s">
        <v>73</v>
      </c>
      <c r="N39" s="30">
        <v>805.76209947000007</v>
      </c>
    </row>
    <row r="40" spans="1:14" s="31" customFormat="1">
      <c r="A40" s="34">
        <v>8</v>
      </c>
      <c r="B40" s="30" t="s">
        <v>79</v>
      </c>
      <c r="C40" s="29">
        <v>43</v>
      </c>
      <c r="D40" s="30">
        <v>257.28189800000001</v>
      </c>
      <c r="E40" s="29">
        <v>24</v>
      </c>
      <c r="F40" s="30">
        <v>465.80772000000002</v>
      </c>
      <c r="G40" s="29">
        <v>15</v>
      </c>
      <c r="H40" s="30">
        <v>211.654809</v>
      </c>
      <c r="I40" s="30">
        <f t="shared" si="3"/>
        <v>934.74442699999997</v>
      </c>
      <c r="J40" s="90">
        <v>305.76674499976565</v>
      </c>
      <c r="K40" s="82">
        <f t="shared" si="4"/>
        <v>305.7050651471979</v>
      </c>
      <c r="M40" s="30" t="s">
        <v>79</v>
      </c>
      <c r="N40" s="30">
        <v>934.74442699999997</v>
      </c>
    </row>
    <row r="41" spans="1:14" s="31" customFormat="1">
      <c r="A41" s="34">
        <v>9</v>
      </c>
      <c r="B41" s="35" t="s">
        <v>76</v>
      </c>
      <c r="C41" s="29">
        <v>57</v>
      </c>
      <c r="D41" s="30">
        <v>490.59379424999997</v>
      </c>
      <c r="E41" s="29">
        <v>15</v>
      </c>
      <c r="F41" s="30">
        <v>352.78631300000001</v>
      </c>
      <c r="G41" s="29">
        <v>44</v>
      </c>
      <c r="H41" s="30">
        <v>36.123179990000004</v>
      </c>
      <c r="I41" s="30">
        <f t="shared" si="3"/>
        <v>879.50328724000008</v>
      </c>
      <c r="J41" s="90">
        <v>198.85842334999998</v>
      </c>
      <c r="K41" s="82">
        <f t="shared" si="4"/>
        <v>442.27610398581601</v>
      </c>
      <c r="M41" s="35" t="s">
        <v>76</v>
      </c>
      <c r="N41" s="30">
        <v>879.50328724000008</v>
      </c>
    </row>
    <row r="42" spans="1:14" s="31" customFormat="1">
      <c r="A42" s="34">
        <v>10</v>
      </c>
      <c r="B42" s="35" t="s">
        <v>75</v>
      </c>
      <c r="C42" s="29">
        <v>124</v>
      </c>
      <c r="D42" s="30">
        <v>113.08985629</v>
      </c>
      <c r="E42" s="29">
        <v>27</v>
      </c>
      <c r="F42" s="30">
        <v>315.46141455999754</v>
      </c>
      <c r="G42" s="29">
        <v>150</v>
      </c>
      <c r="H42" s="30">
        <v>197.77026905999998</v>
      </c>
      <c r="I42" s="30">
        <f t="shared" si="3"/>
        <v>626.32153990999745</v>
      </c>
      <c r="J42" s="90">
        <v>748.17387994718752</v>
      </c>
      <c r="K42" s="82">
        <f t="shared" si="4"/>
        <v>83.713366196933876</v>
      </c>
      <c r="M42" s="35" t="s">
        <v>75</v>
      </c>
      <c r="N42" s="30">
        <v>626.32153990999745</v>
      </c>
    </row>
    <row r="43" spans="1:14" s="31" customFormat="1">
      <c r="A43" s="34">
        <v>11</v>
      </c>
      <c r="B43" s="35" t="s">
        <v>83</v>
      </c>
      <c r="C43" s="29">
        <v>15</v>
      </c>
      <c r="D43" s="30">
        <v>7.4787309999999998</v>
      </c>
      <c r="E43" s="29">
        <v>5</v>
      </c>
      <c r="F43" s="30">
        <v>20.812834531250001</v>
      </c>
      <c r="G43" s="29">
        <v>37</v>
      </c>
      <c r="H43" s="30">
        <v>526.25554397999997</v>
      </c>
      <c r="I43" s="30">
        <f t="shared" si="3"/>
        <v>554.54710951125003</v>
      </c>
      <c r="J43" s="90">
        <v>57.335183000000001</v>
      </c>
      <c r="K43" s="82">
        <f t="shared" si="4"/>
        <v>967.20212702774495</v>
      </c>
      <c r="M43" s="31" t="s">
        <v>331</v>
      </c>
      <c r="N43" s="194">
        <f>SUM(I43:I143)</f>
        <v>3552.057639163831</v>
      </c>
    </row>
    <row r="44" spans="1:14" s="31" customFormat="1">
      <c r="A44" s="34">
        <v>12</v>
      </c>
      <c r="B44" s="35" t="s">
        <v>71</v>
      </c>
      <c r="C44" s="29">
        <v>37</v>
      </c>
      <c r="D44" s="30">
        <v>6.9358069999999996</v>
      </c>
      <c r="E44" s="29">
        <v>14</v>
      </c>
      <c r="F44" s="30">
        <v>21.208367617500304</v>
      </c>
      <c r="G44" s="29">
        <v>69</v>
      </c>
      <c r="H44" s="30">
        <v>414.05075331000006</v>
      </c>
      <c r="I44" s="30">
        <f t="shared" si="3"/>
        <v>442.19492792750037</v>
      </c>
      <c r="J44" s="90">
        <v>185.17595981999997</v>
      </c>
      <c r="K44" s="82">
        <f t="shared" si="4"/>
        <v>238.79715723214576</v>
      </c>
      <c r="N44" s="194"/>
    </row>
    <row r="45" spans="1:14" s="31" customFormat="1">
      <c r="A45" s="34">
        <v>13</v>
      </c>
      <c r="B45" s="35" t="s">
        <v>84</v>
      </c>
      <c r="C45" s="29">
        <v>32</v>
      </c>
      <c r="D45" s="30">
        <v>320.25206731999998</v>
      </c>
      <c r="E45" s="29">
        <v>11</v>
      </c>
      <c r="F45" s="30">
        <v>29.824495500000001</v>
      </c>
      <c r="G45" s="29">
        <v>34</v>
      </c>
      <c r="H45" s="30">
        <v>16.174623500000003</v>
      </c>
      <c r="I45" s="30">
        <f t="shared" si="3"/>
        <v>366.25118631999999</v>
      </c>
      <c r="J45" s="90">
        <v>117.07491093906251</v>
      </c>
      <c r="K45" s="82">
        <f t="shared" si="4"/>
        <v>312.83490491881196</v>
      </c>
      <c r="N45" s="194"/>
    </row>
    <row r="46" spans="1:14" s="31" customFormat="1">
      <c r="A46" s="34">
        <v>14</v>
      </c>
      <c r="B46" s="35" t="s">
        <v>82</v>
      </c>
      <c r="C46" s="29">
        <v>30</v>
      </c>
      <c r="D46" s="30">
        <v>186.35697500000001</v>
      </c>
      <c r="E46" s="29">
        <v>12</v>
      </c>
      <c r="F46" s="30">
        <v>55.52</v>
      </c>
      <c r="G46" s="29">
        <v>10</v>
      </c>
      <c r="H46" s="30">
        <v>12.664323039999999</v>
      </c>
      <c r="I46" s="30">
        <f t="shared" si="3"/>
        <v>254.54129804000002</v>
      </c>
      <c r="J46" s="90">
        <v>114.13582352999998</v>
      </c>
      <c r="K46" s="82">
        <f t="shared" si="4"/>
        <v>223.01613127897153</v>
      </c>
      <c r="N46" s="194"/>
    </row>
    <row r="47" spans="1:14" s="31" customFormat="1">
      <c r="A47" s="34">
        <v>15</v>
      </c>
      <c r="B47" s="35" t="s">
        <v>70</v>
      </c>
      <c r="C47" s="29">
        <v>25</v>
      </c>
      <c r="D47" s="30">
        <v>48.044171159999998</v>
      </c>
      <c r="E47" s="29">
        <v>24</v>
      </c>
      <c r="F47" s="30">
        <v>66.74213125</v>
      </c>
      <c r="G47" s="29">
        <v>10</v>
      </c>
      <c r="H47" s="30">
        <v>110.78137217</v>
      </c>
      <c r="I47" s="30">
        <f t="shared" si="3"/>
        <v>225.56767457999999</v>
      </c>
      <c r="J47" s="90">
        <v>607.00064092000002</v>
      </c>
      <c r="K47" s="82">
        <f t="shared" si="4"/>
        <v>37.161027414751743</v>
      </c>
      <c r="N47" s="194"/>
    </row>
    <row r="48" spans="1:14" s="31" customFormat="1">
      <c r="A48" s="34">
        <v>16</v>
      </c>
      <c r="B48" s="30" t="s">
        <v>81</v>
      </c>
      <c r="C48" s="29">
        <v>4</v>
      </c>
      <c r="D48" s="30">
        <v>2.57</v>
      </c>
      <c r="E48" s="29">
        <v>8</v>
      </c>
      <c r="F48" s="30">
        <v>30.360804999999999</v>
      </c>
      <c r="G48" s="29">
        <v>17</v>
      </c>
      <c r="H48" s="30">
        <v>192.50123181000001</v>
      </c>
      <c r="I48" s="30">
        <f t="shared" si="3"/>
        <v>225.43203681</v>
      </c>
      <c r="J48" s="90">
        <v>222.61503636999998</v>
      </c>
      <c r="K48" s="82">
        <f t="shared" si="4"/>
        <v>101.26541337275978</v>
      </c>
      <c r="N48" s="194"/>
    </row>
    <row r="49" spans="1:14" s="31" customFormat="1">
      <c r="A49" s="34">
        <v>17</v>
      </c>
      <c r="B49" s="35" t="s">
        <v>117</v>
      </c>
      <c r="C49" s="29">
        <v>10</v>
      </c>
      <c r="D49" s="30">
        <v>206.390725</v>
      </c>
      <c r="E49" s="29">
        <v>4</v>
      </c>
      <c r="F49" s="30">
        <v>10.612</v>
      </c>
      <c r="G49" s="29">
        <v>3</v>
      </c>
      <c r="H49" s="30">
        <v>4.7033050000000003</v>
      </c>
      <c r="I49" s="30">
        <f t="shared" si="3"/>
        <v>221.70603</v>
      </c>
      <c r="J49" s="90">
        <v>43.925765469999995</v>
      </c>
      <c r="K49" s="82">
        <f t="shared" si="4"/>
        <v>504.72889345871204</v>
      </c>
      <c r="N49" s="194"/>
    </row>
    <row r="50" spans="1:14" s="31" customFormat="1">
      <c r="A50" s="34">
        <v>18</v>
      </c>
      <c r="B50" s="35" t="s">
        <v>101</v>
      </c>
      <c r="C50" s="29">
        <v>2</v>
      </c>
      <c r="D50" s="30">
        <v>3.44E-2</v>
      </c>
      <c r="E50" s="29">
        <v>3</v>
      </c>
      <c r="F50" s="30">
        <v>182.37410800000001</v>
      </c>
      <c r="G50" s="29">
        <v>10</v>
      </c>
      <c r="H50" s="30">
        <v>1.1437456100000001</v>
      </c>
      <c r="I50" s="30">
        <f t="shared" si="3"/>
        <v>183.55225361000001</v>
      </c>
      <c r="J50" s="90">
        <v>0.85363869000000003</v>
      </c>
      <c r="K50" s="82">
        <f t="shared" si="4"/>
        <v>21502.335327607983</v>
      </c>
      <c r="N50" s="194"/>
    </row>
    <row r="51" spans="1:14" s="31" customFormat="1">
      <c r="A51" s="34">
        <v>19</v>
      </c>
      <c r="B51" s="35" t="s">
        <v>100</v>
      </c>
      <c r="C51" s="29">
        <v>14</v>
      </c>
      <c r="D51" s="30">
        <v>166.20223100000001</v>
      </c>
      <c r="E51" s="29">
        <v>1</v>
      </c>
      <c r="F51" s="30">
        <v>0.75</v>
      </c>
      <c r="G51" s="29">
        <v>9</v>
      </c>
      <c r="H51" s="30">
        <v>1.8904099999999999</v>
      </c>
      <c r="I51" s="30">
        <f t="shared" si="3"/>
        <v>168.84264100000001</v>
      </c>
      <c r="J51" s="90">
        <v>1320.3060190000001</v>
      </c>
      <c r="K51" s="82">
        <f t="shared" si="4"/>
        <v>12.788144458197761</v>
      </c>
      <c r="N51" s="194"/>
    </row>
    <row r="52" spans="1:14" s="31" customFormat="1">
      <c r="A52" s="34">
        <v>20</v>
      </c>
      <c r="B52" s="35" t="s">
        <v>103</v>
      </c>
      <c r="C52" s="29">
        <v>14</v>
      </c>
      <c r="D52" s="30">
        <v>48.022508030000004</v>
      </c>
      <c r="E52" s="29">
        <v>4</v>
      </c>
      <c r="F52" s="30">
        <v>84.268630000000002</v>
      </c>
      <c r="G52" s="29">
        <v>16</v>
      </c>
      <c r="H52" s="30">
        <v>1.1961131</v>
      </c>
      <c r="I52" s="30">
        <f t="shared" si="3"/>
        <v>133.48725113</v>
      </c>
      <c r="J52" s="90">
        <v>11.583561209999999</v>
      </c>
      <c r="K52" s="82">
        <f t="shared" si="4"/>
        <v>1152.3852527732274</v>
      </c>
      <c r="N52" s="194"/>
    </row>
    <row r="53" spans="1:14" s="31" customFormat="1">
      <c r="A53" s="34">
        <v>21</v>
      </c>
      <c r="B53" s="35" t="s">
        <v>88</v>
      </c>
      <c r="C53" s="29">
        <v>53</v>
      </c>
      <c r="D53" s="30">
        <v>97.306582680000005</v>
      </c>
      <c r="E53" s="29">
        <v>10</v>
      </c>
      <c r="F53" s="30">
        <v>24.033921019531249</v>
      </c>
      <c r="G53" s="29">
        <v>94</v>
      </c>
      <c r="H53" s="30">
        <v>10.56178704</v>
      </c>
      <c r="I53" s="30">
        <f t="shared" si="3"/>
        <v>131.90229073953125</v>
      </c>
      <c r="J53" s="90">
        <v>31.768578210000001</v>
      </c>
      <c r="K53" s="82">
        <f t="shared" si="4"/>
        <v>415.19733702785447</v>
      </c>
      <c r="N53" s="194"/>
    </row>
    <row r="54" spans="1:14" s="31" customFormat="1">
      <c r="A54" s="34">
        <v>22</v>
      </c>
      <c r="B54" s="35" t="s">
        <v>77</v>
      </c>
      <c r="C54" s="29">
        <v>49</v>
      </c>
      <c r="D54" s="30">
        <v>28.870135260000001</v>
      </c>
      <c r="E54" s="29">
        <v>12</v>
      </c>
      <c r="F54" s="30">
        <v>34.541697999999997</v>
      </c>
      <c r="G54" s="29">
        <v>64</v>
      </c>
      <c r="H54" s="30">
        <v>41.761840919999997</v>
      </c>
      <c r="I54" s="30">
        <f t="shared" si="3"/>
        <v>105.17367417999999</v>
      </c>
      <c r="J54" s="90">
        <v>71.251856149999981</v>
      </c>
      <c r="K54" s="82">
        <f t="shared" si="4"/>
        <v>147.60832890947785</v>
      </c>
      <c r="N54" s="194"/>
    </row>
    <row r="55" spans="1:14" s="31" customFormat="1">
      <c r="A55" s="34">
        <v>23</v>
      </c>
      <c r="B55" s="35" t="s">
        <v>78</v>
      </c>
      <c r="C55" s="29">
        <v>25</v>
      </c>
      <c r="D55" s="30">
        <v>31.749325110000001</v>
      </c>
      <c r="E55" s="29">
        <v>10</v>
      </c>
      <c r="F55" s="30">
        <v>47.946353999999999</v>
      </c>
      <c r="G55" s="29">
        <v>62</v>
      </c>
      <c r="H55" s="30">
        <v>10.129783639999998</v>
      </c>
      <c r="I55" s="30">
        <f t="shared" si="3"/>
        <v>89.82546275</v>
      </c>
      <c r="J55" s="90">
        <v>164.93701806000001</v>
      </c>
      <c r="K55" s="82">
        <f t="shared" si="4"/>
        <v>54.460462427739365</v>
      </c>
      <c r="N55" s="194"/>
    </row>
    <row r="56" spans="1:14" s="31" customFormat="1">
      <c r="A56" s="34">
        <v>24</v>
      </c>
      <c r="B56" s="35" t="s">
        <v>74</v>
      </c>
      <c r="C56" s="29">
        <v>50</v>
      </c>
      <c r="D56" s="30">
        <v>29.870242999999999</v>
      </c>
      <c r="E56" s="29">
        <v>12</v>
      </c>
      <c r="F56" s="30">
        <v>6.1719320253906247</v>
      </c>
      <c r="G56" s="29">
        <v>47</v>
      </c>
      <c r="H56" s="30">
        <v>35.970263020000004</v>
      </c>
      <c r="I56" s="30">
        <f t="shared" si="3"/>
        <v>72.012438045390624</v>
      </c>
      <c r="J56" s="90">
        <v>134.66015160000001</v>
      </c>
      <c r="K56" s="82">
        <f t="shared" si="4"/>
        <v>53.477169890094366</v>
      </c>
      <c r="N56" s="194"/>
    </row>
    <row r="57" spans="1:14" s="31" customFormat="1">
      <c r="A57" s="34">
        <v>25</v>
      </c>
      <c r="B57" s="35" t="s">
        <v>97</v>
      </c>
      <c r="C57" s="29">
        <v>4</v>
      </c>
      <c r="D57" s="30">
        <v>60.681798999999998</v>
      </c>
      <c r="E57" s="29">
        <v>0</v>
      </c>
      <c r="F57" s="30">
        <v>0</v>
      </c>
      <c r="G57" s="29">
        <v>5</v>
      </c>
      <c r="H57" s="30">
        <v>0.79147234999999994</v>
      </c>
      <c r="I57" s="30">
        <f t="shared" si="3"/>
        <v>61.473271349999997</v>
      </c>
      <c r="J57" s="90">
        <v>0.75625452999999998</v>
      </c>
      <c r="K57" s="82">
        <f t="shared" si="4"/>
        <v>8128.6483467411426</v>
      </c>
      <c r="N57" s="194"/>
    </row>
    <row r="58" spans="1:14" s="31" customFormat="1">
      <c r="A58" s="34">
        <v>26</v>
      </c>
      <c r="B58" s="35" t="s">
        <v>124</v>
      </c>
      <c r="C58" s="29">
        <v>0</v>
      </c>
      <c r="D58" s="30">
        <v>0</v>
      </c>
      <c r="E58" s="29">
        <v>0</v>
      </c>
      <c r="F58" s="30">
        <v>0</v>
      </c>
      <c r="G58" s="29">
        <v>2</v>
      </c>
      <c r="H58" s="30">
        <v>27.949247</v>
      </c>
      <c r="I58" s="30">
        <f t="shared" si="3"/>
        <v>27.949247</v>
      </c>
      <c r="J58" s="90">
        <v>0.20999499999999999</v>
      </c>
      <c r="K58" s="82">
        <f t="shared" si="4"/>
        <v>13309.48213052692</v>
      </c>
      <c r="N58" s="194"/>
    </row>
    <row r="59" spans="1:14" s="31" customFormat="1">
      <c r="A59" s="34">
        <v>27</v>
      </c>
      <c r="B59" s="37" t="s">
        <v>87</v>
      </c>
      <c r="C59" s="29">
        <v>4</v>
      </c>
      <c r="D59" s="30">
        <v>23</v>
      </c>
      <c r="E59" s="29">
        <v>0</v>
      </c>
      <c r="F59" s="30">
        <v>0</v>
      </c>
      <c r="G59" s="29">
        <v>0</v>
      </c>
      <c r="H59" s="30">
        <v>0</v>
      </c>
      <c r="I59" s="30">
        <f t="shared" si="3"/>
        <v>23</v>
      </c>
      <c r="J59" s="90">
        <v>13.96524</v>
      </c>
      <c r="K59" s="82">
        <f t="shared" si="4"/>
        <v>164.69462751803766</v>
      </c>
      <c r="N59" s="194"/>
    </row>
    <row r="60" spans="1:14" s="31" customFormat="1">
      <c r="A60" s="34">
        <v>28</v>
      </c>
      <c r="B60" s="140" t="s">
        <v>89</v>
      </c>
      <c r="C60" s="29">
        <v>15</v>
      </c>
      <c r="D60" s="30">
        <v>12.854644</v>
      </c>
      <c r="E60" s="29">
        <v>6</v>
      </c>
      <c r="F60" s="30">
        <v>8.4539460000000002</v>
      </c>
      <c r="G60" s="29">
        <v>11</v>
      </c>
      <c r="H60" s="30">
        <v>1.6187860000000001</v>
      </c>
      <c r="I60" s="30">
        <f t="shared" si="3"/>
        <v>22.927376000000002</v>
      </c>
      <c r="J60" s="90">
        <v>11.122535970000001</v>
      </c>
      <c r="K60" s="82">
        <f t="shared" si="4"/>
        <v>206.13442889139969</v>
      </c>
      <c r="N60" s="194"/>
    </row>
    <row r="61" spans="1:14" s="31" customFormat="1">
      <c r="A61" s="34">
        <v>29</v>
      </c>
      <c r="B61" s="37" t="s">
        <v>110</v>
      </c>
      <c r="C61" s="29">
        <v>1</v>
      </c>
      <c r="D61" s="30">
        <v>22.01</v>
      </c>
      <c r="E61" s="29">
        <v>2</v>
      </c>
      <c r="F61" s="30">
        <v>0.40616999999999998</v>
      </c>
      <c r="G61" s="29">
        <v>4</v>
      </c>
      <c r="H61" s="30">
        <v>0.46308651999999995</v>
      </c>
      <c r="I61" s="30">
        <f t="shared" si="3"/>
        <v>22.879256520000002</v>
      </c>
      <c r="J61" s="90">
        <v>1.3989450950000002</v>
      </c>
      <c r="K61" s="82">
        <f t="shared" si="4"/>
        <v>1635.4649372425868</v>
      </c>
      <c r="N61" s="194"/>
    </row>
    <row r="62" spans="1:14" s="31" customFormat="1">
      <c r="A62" s="34">
        <v>30</v>
      </c>
      <c r="B62" s="37" t="s">
        <v>209</v>
      </c>
      <c r="C62" s="29">
        <v>1</v>
      </c>
      <c r="D62" s="30">
        <v>3.5</v>
      </c>
      <c r="E62" s="29">
        <v>2</v>
      </c>
      <c r="F62" s="30">
        <v>15.896000000000001</v>
      </c>
      <c r="G62" s="29">
        <v>0</v>
      </c>
      <c r="H62" s="30">
        <v>0</v>
      </c>
      <c r="I62" s="30">
        <f t="shared" si="3"/>
        <v>19.396000000000001</v>
      </c>
      <c r="J62" s="90">
        <v>28.54526907</v>
      </c>
      <c r="K62" s="82">
        <f t="shared" si="4"/>
        <v>67.948212197391626</v>
      </c>
      <c r="N62" s="194"/>
    </row>
    <row r="63" spans="1:14" s="31" customFormat="1">
      <c r="A63" s="34">
        <v>31</v>
      </c>
      <c r="B63" s="37" t="s">
        <v>93</v>
      </c>
      <c r="C63" s="29">
        <v>9</v>
      </c>
      <c r="D63" s="30">
        <v>10.810726000000001</v>
      </c>
      <c r="E63" s="29">
        <v>0</v>
      </c>
      <c r="F63" s="30">
        <v>0</v>
      </c>
      <c r="G63" s="29">
        <v>35</v>
      </c>
      <c r="H63" s="30">
        <v>7.5847544500000001</v>
      </c>
      <c r="I63" s="30">
        <f t="shared" si="3"/>
        <v>18.395480450000001</v>
      </c>
      <c r="J63" s="90">
        <v>2.2820726799999997</v>
      </c>
      <c r="K63" s="82">
        <f t="shared" si="4"/>
        <v>806.08652876033739</v>
      </c>
      <c r="N63" s="194"/>
    </row>
    <row r="64" spans="1:14" s="31" customFormat="1">
      <c r="A64" s="34">
        <v>32</v>
      </c>
      <c r="B64" s="37" t="s">
        <v>99</v>
      </c>
      <c r="C64" s="29">
        <v>0</v>
      </c>
      <c r="D64" s="30">
        <v>0</v>
      </c>
      <c r="E64" s="29">
        <v>0</v>
      </c>
      <c r="F64" s="30">
        <v>0</v>
      </c>
      <c r="G64" s="29">
        <v>68</v>
      </c>
      <c r="H64" s="30">
        <v>17.474900600000002</v>
      </c>
      <c r="I64" s="30">
        <f t="shared" si="3"/>
        <v>17.474900600000002</v>
      </c>
      <c r="J64" s="90">
        <v>11.534850380000002</v>
      </c>
      <c r="K64" s="82">
        <f t="shared" si="4"/>
        <v>151.49655196481186</v>
      </c>
      <c r="N64" s="194"/>
    </row>
    <row r="65" spans="1:14" s="31" customFormat="1">
      <c r="A65" s="34">
        <v>33</v>
      </c>
      <c r="B65" s="37" t="s">
        <v>95</v>
      </c>
      <c r="C65" s="29">
        <v>23</v>
      </c>
      <c r="D65" s="30">
        <v>6.0439218700000001</v>
      </c>
      <c r="E65" s="29">
        <v>1</v>
      </c>
      <c r="F65" s="30">
        <v>-9.9999999999999995E-7</v>
      </c>
      <c r="G65" s="29">
        <v>80</v>
      </c>
      <c r="H65" s="30">
        <v>10.419878339999997</v>
      </c>
      <c r="I65" s="30">
        <f t="shared" ref="I65:I96" si="5">D65+F65+H65</f>
        <v>16.463799209999998</v>
      </c>
      <c r="J65" s="90">
        <v>20.345402100000001</v>
      </c>
      <c r="K65" s="82">
        <f t="shared" si="4"/>
        <v>80.921473702404711</v>
      </c>
      <c r="N65" s="194"/>
    </row>
    <row r="66" spans="1:14" s="31" customFormat="1">
      <c r="A66" s="34">
        <v>34</v>
      </c>
      <c r="B66" s="37" t="s">
        <v>214</v>
      </c>
      <c r="C66" s="29">
        <v>1</v>
      </c>
      <c r="D66" s="30">
        <v>11.21669</v>
      </c>
      <c r="E66" s="29">
        <v>1</v>
      </c>
      <c r="F66" s="30">
        <v>2.8530500000000001</v>
      </c>
      <c r="G66" s="29">
        <v>0</v>
      </c>
      <c r="H66" s="30">
        <v>0</v>
      </c>
      <c r="I66" s="30">
        <f t="shared" si="5"/>
        <v>14.069739999999999</v>
      </c>
      <c r="J66" s="90">
        <v>0.42481000000000002</v>
      </c>
      <c r="K66" s="82">
        <f t="shared" si="4"/>
        <v>3312.0077210988443</v>
      </c>
      <c r="N66" s="194"/>
    </row>
    <row r="67" spans="1:14" s="31" customFormat="1">
      <c r="A67" s="34">
        <v>35</v>
      </c>
      <c r="B67" s="37" t="s">
        <v>98</v>
      </c>
      <c r="C67" s="29">
        <v>3</v>
      </c>
      <c r="D67" s="30">
        <v>2.42306</v>
      </c>
      <c r="E67" s="29">
        <v>1</v>
      </c>
      <c r="F67" s="30">
        <v>1.72</v>
      </c>
      <c r="G67" s="29">
        <v>14</v>
      </c>
      <c r="H67" s="30">
        <v>9.7936744999999998</v>
      </c>
      <c r="I67" s="30">
        <f t="shared" si="5"/>
        <v>13.9367345</v>
      </c>
      <c r="J67" s="90">
        <v>17.946800000000003</v>
      </c>
      <c r="K67" s="82">
        <f t="shared" si="4"/>
        <v>77.655818864644374</v>
      </c>
      <c r="N67" s="194"/>
    </row>
    <row r="68" spans="1:14" s="31" customFormat="1">
      <c r="A68" s="34">
        <v>36</v>
      </c>
      <c r="B68" s="37" t="s">
        <v>115</v>
      </c>
      <c r="C68" s="29">
        <v>16</v>
      </c>
      <c r="D68" s="30">
        <v>1.2481078600000002</v>
      </c>
      <c r="E68" s="29">
        <v>5</v>
      </c>
      <c r="F68" s="30">
        <v>8.5684240000000003</v>
      </c>
      <c r="G68" s="29">
        <v>12</v>
      </c>
      <c r="H68" s="30">
        <v>2.8666174500000001</v>
      </c>
      <c r="I68" s="30">
        <f t="shared" si="5"/>
        <v>12.683149310000001</v>
      </c>
      <c r="J68" s="90">
        <v>31.132131890000004</v>
      </c>
      <c r="K68" s="82">
        <f t="shared" si="4"/>
        <v>40.739739105608678</v>
      </c>
      <c r="N68" s="194"/>
    </row>
    <row r="69" spans="1:14" s="31" customFormat="1">
      <c r="A69" s="34">
        <v>37</v>
      </c>
      <c r="B69" s="37" t="s">
        <v>92</v>
      </c>
      <c r="C69" s="29">
        <v>1</v>
      </c>
      <c r="D69" s="30">
        <v>12</v>
      </c>
      <c r="E69" s="29">
        <v>0</v>
      </c>
      <c r="F69" s="30">
        <v>0</v>
      </c>
      <c r="G69" s="29">
        <v>0</v>
      </c>
      <c r="H69" s="30">
        <v>0</v>
      </c>
      <c r="I69" s="30">
        <f t="shared" si="5"/>
        <v>12</v>
      </c>
      <c r="J69" s="90"/>
      <c r="K69" s="82"/>
      <c r="N69" s="194"/>
    </row>
    <row r="70" spans="1:14" s="31" customFormat="1">
      <c r="A70" s="34">
        <v>38</v>
      </c>
      <c r="B70" s="37" t="s">
        <v>85</v>
      </c>
      <c r="C70" s="29">
        <v>2</v>
      </c>
      <c r="D70" s="30">
        <v>6.9135369999999998</v>
      </c>
      <c r="E70" s="29">
        <v>2</v>
      </c>
      <c r="F70" s="30">
        <v>1.2886089999999999</v>
      </c>
      <c r="G70" s="29">
        <v>4</v>
      </c>
      <c r="H70" s="30">
        <v>3.316586</v>
      </c>
      <c r="I70" s="30">
        <f t="shared" si="5"/>
        <v>11.518732</v>
      </c>
      <c r="J70" s="90">
        <v>41.415373469999999</v>
      </c>
      <c r="K70" s="82">
        <f>I70/J70*100</f>
        <v>27.812696192016258</v>
      </c>
      <c r="N70" s="194"/>
    </row>
    <row r="71" spans="1:14" s="31" customFormat="1">
      <c r="A71" s="34">
        <v>39</v>
      </c>
      <c r="B71" s="37" t="s">
        <v>269</v>
      </c>
      <c r="C71" s="29">
        <v>0</v>
      </c>
      <c r="D71" s="30">
        <v>0</v>
      </c>
      <c r="E71" s="29">
        <v>0</v>
      </c>
      <c r="F71" s="30">
        <v>0</v>
      </c>
      <c r="G71" s="29">
        <v>1</v>
      </c>
      <c r="H71" s="30">
        <v>10.101756460000001</v>
      </c>
      <c r="I71" s="30">
        <f t="shared" si="5"/>
        <v>10.101756460000001</v>
      </c>
      <c r="J71" s="90"/>
      <c r="K71" s="82"/>
      <c r="N71" s="194"/>
    </row>
    <row r="72" spans="1:14" s="31" customFormat="1">
      <c r="A72" s="34">
        <v>40</v>
      </c>
      <c r="B72" s="37" t="s">
        <v>90</v>
      </c>
      <c r="C72" s="29">
        <v>0</v>
      </c>
      <c r="D72" s="30">
        <v>0</v>
      </c>
      <c r="E72" s="29">
        <v>0</v>
      </c>
      <c r="F72" s="30">
        <v>0</v>
      </c>
      <c r="G72" s="29">
        <v>7</v>
      </c>
      <c r="H72" s="30">
        <v>7.6869524599999997</v>
      </c>
      <c r="I72" s="30">
        <f t="shared" si="5"/>
        <v>7.6869524599999997</v>
      </c>
      <c r="J72" s="90">
        <v>1.14412819</v>
      </c>
      <c r="K72" s="82">
        <f>I72/J72*100</f>
        <v>671.86111898877346</v>
      </c>
      <c r="N72" s="194"/>
    </row>
    <row r="73" spans="1:14" s="31" customFormat="1">
      <c r="A73" s="34">
        <v>41</v>
      </c>
      <c r="B73" s="37" t="s">
        <v>94</v>
      </c>
      <c r="C73" s="29">
        <v>10</v>
      </c>
      <c r="D73" s="30">
        <v>2.6182868099999999</v>
      </c>
      <c r="E73" s="29">
        <v>0</v>
      </c>
      <c r="F73" s="30">
        <v>0</v>
      </c>
      <c r="G73" s="29">
        <v>43</v>
      </c>
      <c r="H73" s="30">
        <v>3.2720375799999997</v>
      </c>
      <c r="I73" s="30">
        <f t="shared" si="5"/>
        <v>5.89032439</v>
      </c>
      <c r="J73" s="90">
        <v>14.520886840000001</v>
      </c>
      <c r="K73" s="82">
        <f>I73/J73*100</f>
        <v>40.564494819794348</v>
      </c>
      <c r="N73" s="194"/>
    </row>
    <row r="74" spans="1:14" s="31" customFormat="1">
      <c r="A74" s="34">
        <v>42</v>
      </c>
      <c r="B74" s="37" t="s">
        <v>80</v>
      </c>
      <c r="C74" s="29">
        <v>0</v>
      </c>
      <c r="D74" s="30">
        <v>0</v>
      </c>
      <c r="E74" s="29">
        <v>0</v>
      </c>
      <c r="F74" s="30">
        <v>0</v>
      </c>
      <c r="G74" s="29">
        <v>3</v>
      </c>
      <c r="H74" s="30">
        <v>5.4784449999999998</v>
      </c>
      <c r="I74" s="30">
        <f t="shared" si="5"/>
        <v>5.4784449999999998</v>
      </c>
      <c r="J74" s="90"/>
      <c r="K74" s="82"/>
      <c r="N74" s="194"/>
    </row>
    <row r="75" spans="1:14" s="31" customFormat="1">
      <c r="A75" s="34">
        <v>43</v>
      </c>
      <c r="B75" s="37" t="s">
        <v>216</v>
      </c>
      <c r="C75" s="29">
        <v>1</v>
      </c>
      <c r="D75" s="30">
        <v>5</v>
      </c>
      <c r="E75" s="29">
        <v>0</v>
      </c>
      <c r="F75" s="30">
        <v>0</v>
      </c>
      <c r="G75" s="29">
        <v>0</v>
      </c>
      <c r="H75" s="30">
        <v>0</v>
      </c>
      <c r="I75" s="30">
        <f t="shared" si="5"/>
        <v>5</v>
      </c>
      <c r="J75" s="90"/>
      <c r="K75" s="82"/>
      <c r="N75" s="194"/>
    </row>
    <row r="76" spans="1:14" s="31" customFormat="1">
      <c r="A76" s="34">
        <v>44</v>
      </c>
      <c r="B76" s="37" t="s">
        <v>123</v>
      </c>
      <c r="C76" s="29">
        <v>0</v>
      </c>
      <c r="D76" s="30">
        <v>0</v>
      </c>
      <c r="E76" s="29">
        <v>0</v>
      </c>
      <c r="F76" s="30">
        <v>0</v>
      </c>
      <c r="G76" s="29">
        <v>2</v>
      </c>
      <c r="H76" s="30">
        <v>4.3566549999999999</v>
      </c>
      <c r="I76" s="30">
        <f t="shared" si="5"/>
        <v>4.3566549999999999</v>
      </c>
      <c r="J76" s="90">
        <v>0.21872085000000002</v>
      </c>
      <c r="K76" s="82">
        <f>I76/J76*100</f>
        <v>1991.8791464096812</v>
      </c>
      <c r="N76" s="194"/>
    </row>
    <row r="77" spans="1:14" s="31" customFormat="1">
      <c r="A77" s="34">
        <v>45</v>
      </c>
      <c r="B77" s="37" t="s">
        <v>312</v>
      </c>
      <c r="C77" s="29">
        <v>1</v>
      </c>
      <c r="D77" s="30">
        <v>4</v>
      </c>
      <c r="E77" s="29">
        <v>0</v>
      </c>
      <c r="F77" s="30">
        <v>0</v>
      </c>
      <c r="G77" s="29">
        <v>0</v>
      </c>
      <c r="H77" s="30">
        <v>0</v>
      </c>
      <c r="I77" s="30">
        <f t="shared" si="5"/>
        <v>4</v>
      </c>
      <c r="J77" s="90"/>
      <c r="K77" s="82"/>
      <c r="N77" s="194"/>
    </row>
    <row r="78" spans="1:14" s="31" customFormat="1">
      <c r="A78" s="34">
        <v>46</v>
      </c>
      <c r="B78" s="37" t="s">
        <v>230</v>
      </c>
      <c r="C78" s="29">
        <v>1</v>
      </c>
      <c r="D78" s="30">
        <v>3.5</v>
      </c>
      <c r="E78" s="29">
        <v>0</v>
      </c>
      <c r="F78" s="30">
        <v>0</v>
      </c>
      <c r="G78" s="29">
        <v>0</v>
      </c>
      <c r="H78" s="30">
        <v>0</v>
      </c>
      <c r="I78" s="30">
        <f t="shared" si="5"/>
        <v>3.5</v>
      </c>
      <c r="J78" s="90">
        <v>4.7722707274999996</v>
      </c>
      <c r="K78" s="82">
        <f t="shared" ref="K78:K84" si="6">I78/J78*100</f>
        <v>73.34034885806885</v>
      </c>
      <c r="N78" s="194"/>
    </row>
    <row r="79" spans="1:14" s="31" customFormat="1">
      <c r="A79" s="34">
        <v>47</v>
      </c>
      <c r="B79" s="37" t="s">
        <v>210</v>
      </c>
      <c r="C79" s="29">
        <v>3</v>
      </c>
      <c r="D79" s="30">
        <v>3.31</v>
      </c>
      <c r="E79" s="29">
        <v>0</v>
      </c>
      <c r="F79" s="30">
        <v>0</v>
      </c>
      <c r="G79" s="29">
        <v>1</v>
      </c>
      <c r="H79" s="30">
        <v>0.16719999999999999</v>
      </c>
      <c r="I79" s="30">
        <f t="shared" si="5"/>
        <v>3.4771999999999998</v>
      </c>
      <c r="J79" s="90">
        <v>6.5489999999999995</v>
      </c>
      <c r="K79" s="82">
        <f t="shared" si="6"/>
        <v>53.095129027332419</v>
      </c>
      <c r="N79" s="194"/>
    </row>
    <row r="80" spans="1:14" s="31" customFormat="1">
      <c r="A80" s="34">
        <v>48</v>
      </c>
      <c r="B80" s="37" t="s">
        <v>132</v>
      </c>
      <c r="C80" s="29">
        <v>2</v>
      </c>
      <c r="D80" s="30">
        <v>0.02</v>
      </c>
      <c r="E80" s="29">
        <v>0</v>
      </c>
      <c r="F80" s="30">
        <v>0</v>
      </c>
      <c r="G80" s="29">
        <v>13</v>
      </c>
      <c r="H80" s="30">
        <v>2.8881079999999999</v>
      </c>
      <c r="I80" s="30">
        <f t="shared" si="5"/>
        <v>2.9081079999999999</v>
      </c>
      <c r="J80" s="90">
        <v>0.63272000000000006</v>
      </c>
      <c r="K80" s="82">
        <f t="shared" si="6"/>
        <v>459.62005310405863</v>
      </c>
      <c r="N80" s="194"/>
    </row>
    <row r="81" spans="1:14" s="31" customFormat="1">
      <c r="A81" s="34">
        <v>49</v>
      </c>
      <c r="B81" s="37" t="s">
        <v>108</v>
      </c>
      <c r="C81" s="29">
        <v>3</v>
      </c>
      <c r="D81" s="30">
        <v>0.18</v>
      </c>
      <c r="E81" s="29">
        <v>3</v>
      </c>
      <c r="F81" s="30">
        <v>1.8027118124999999</v>
      </c>
      <c r="G81" s="29">
        <v>5</v>
      </c>
      <c r="H81" s="30">
        <v>0.8005816</v>
      </c>
      <c r="I81" s="30">
        <f t="shared" si="5"/>
        <v>2.7832934125</v>
      </c>
      <c r="J81" s="90">
        <v>1.1623509999999999</v>
      </c>
      <c r="K81" s="82">
        <f t="shared" si="6"/>
        <v>239.45378052756871</v>
      </c>
      <c r="N81" s="194"/>
    </row>
    <row r="82" spans="1:14" s="31" customFormat="1">
      <c r="A82" s="34">
        <v>50</v>
      </c>
      <c r="B82" s="37" t="s">
        <v>113</v>
      </c>
      <c r="C82" s="29">
        <v>4</v>
      </c>
      <c r="D82" s="30">
        <v>2.217822</v>
      </c>
      <c r="E82" s="29">
        <v>0</v>
      </c>
      <c r="F82" s="30">
        <v>0</v>
      </c>
      <c r="G82" s="29">
        <v>1</v>
      </c>
      <c r="H82" s="30">
        <v>3.7661629999999995E-2</v>
      </c>
      <c r="I82" s="30">
        <f t="shared" si="5"/>
        <v>2.2554836300000001</v>
      </c>
      <c r="J82" s="90">
        <v>2.8671338899999999</v>
      </c>
      <c r="K82" s="82">
        <f t="shared" si="6"/>
        <v>78.666840005856869</v>
      </c>
      <c r="N82" s="194"/>
    </row>
    <row r="83" spans="1:14" s="31" customFormat="1">
      <c r="A83" s="34">
        <v>51</v>
      </c>
      <c r="B83" s="37" t="s">
        <v>212</v>
      </c>
      <c r="C83" s="29">
        <v>2</v>
      </c>
      <c r="D83" s="30">
        <v>7.7399999999999997E-2</v>
      </c>
      <c r="E83" s="29">
        <v>3</v>
      </c>
      <c r="F83" s="30">
        <v>0.77910599999999997</v>
      </c>
      <c r="G83" s="29">
        <v>6</v>
      </c>
      <c r="H83" s="30">
        <v>1.2990105700000001</v>
      </c>
      <c r="I83" s="30">
        <f t="shared" si="5"/>
        <v>2.1555165700000001</v>
      </c>
      <c r="J83" s="90">
        <v>0.55015970000000003</v>
      </c>
      <c r="K83" s="82">
        <f t="shared" si="6"/>
        <v>391.79833964574289</v>
      </c>
      <c r="N83" s="194"/>
    </row>
    <row r="84" spans="1:14" s="31" customFormat="1">
      <c r="A84" s="34">
        <v>52</v>
      </c>
      <c r="B84" s="37" t="s">
        <v>105</v>
      </c>
      <c r="C84" s="29">
        <v>11</v>
      </c>
      <c r="D84" s="30">
        <v>1.4894067499999999</v>
      </c>
      <c r="E84" s="29">
        <v>2</v>
      </c>
      <c r="F84" s="30">
        <v>0.101702</v>
      </c>
      <c r="G84" s="29">
        <v>10</v>
      </c>
      <c r="H84" s="30">
        <v>0.34295592000000003</v>
      </c>
      <c r="I84" s="30">
        <f t="shared" si="5"/>
        <v>1.9340646699999999</v>
      </c>
      <c r="J84" s="90">
        <v>1.4906368000000001</v>
      </c>
      <c r="K84" s="82">
        <f t="shared" si="6"/>
        <v>129.74754614940406</v>
      </c>
      <c r="N84" s="194"/>
    </row>
    <row r="85" spans="1:14" s="31" customFormat="1">
      <c r="A85" s="34">
        <v>53</v>
      </c>
      <c r="B85" s="37" t="s">
        <v>238</v>
      </c>
      <c r="C85" s="29">
        <v>1</v>
      </c>
      <c r="D85" s="30">
        <v>0.01</v>
      </c>
      <c r="E85" s="29">
        <v>0</v>
      </c>
      <c r="F85" s="30">
        <v>0</v>
      </c>
      <c r="G85" s="29">
        <v>4</v>
      </c>
      <c r="H85" s="30">
        <v>1.7981009999999999</v>
      </c>
      <c r="I85" s="30">
        <f t="shared" si="5"/>
        <v>1.808101</v>
      </c>
      <c r="J85" s="90"/>
      <c r="K85" s="82"/>
      <c r="N85" s="194"/>
    </row>
    <row r="86" spans="1:14" s="31" customFormat="1">
      <c r="A86" s="34">
        <v>54</v>
      </c>
      <c r="B86" s="37" t="s">
        <v>112</v>
      </c>
      <c r="C86" s="29">
        <v>2</v>
      </c>
      <c r="D86" s="30">
        <v>0.13220000000000001</v>
      </c>
      <c r="E86" s="29">
        <v>1</v>
      </c>
      <c r="F86" s="30">
        <v>-4.02E-2</v>
      </c>
      <c r="G86" s="29">
        <v>6</v>
      </c>
      <c r="H86" s="30">
        <v>1.563048</v>
      </c>
      <c r="I86" s="30">
        <f t="shared" si="5"/>
        <v>1.6550480000000001</v>
      </c>
      <c r="J86" s="90">
        <v>3.0305302100000002</v>
      </c>
      <c r="K86" s="82">
        <f t="shared" ref="K86:K103" si="7">I86/J86*100</f>
        <v>54.612489739872942</v>
      </c>
      <c r="N86" s="194"/>
    </row>
    <row r="87" spans="1:14" s="31" customFormat="1">
      <c r="A87" s="34">
        <v>55</v>
      </c>
      <c r="B87" s="37" t="s">
        <v>118</v>
      </c>
      <c r="C87" s="29">
        <v>2</v>
      </c>
      <c r="D87" s="30">
        <v>0.14000000000000001</v>
      </c>
      <c r="E87" s="29">
        <v>0</v>
      </c>
      <c r="F87" s="30">
        <v>0</v>
      </c>
      <c r="G87" s="29">
        <v>11</v>
      </c>
      <c r="H87" s="30">
        <v>1.50096856</v>
      </c>
      <c r="I87" s="30">
        <f t="shared" si="5"/>
        <v>1.6409685600000001</v>
      </c>
      <c r="J87" s="90">
        <v>0.71277299999999999</v>
      </c>
      <c r="K87" s="82">
        <f t="shared" si="7"/>
        <v>230.22316501887698</v>
      </c>
      <c r="N87" s="194"/>
    </row>
    <row r="88" spans="1:14" s="31" customFormat="1">
      <c r="A88" s="34">
        <v>56</v>
      </c>
      <c r="B88" s="37" t="s">
        <v>127</v>
      </c>
      <c r="C88" s="29">
        <v>0</v>
      </c>
      <c r="D88" s="30">
        <v>0</v>
      </c>
      <c r="E88" s="29">
        <v>0</v>
      </c>
      <c r="F88" s="30">
        <v>0</v>
      </c>
      <c r="G88" s="29">
        <v>7</v>
      </c>
      <c r="H88" s="30">
        <v>1.5202658500000001</v>
      </c>
      <c r="I88" s="30">
        <f t="shared" si="5"/>
        <v>1.5202658500000001</v>
      </c>
      <c r="J88" s="90">
        <v>0.94274060999999998</v>
      </c>
      <c r="K88" s="82">
        <f t="shared" si="7"/>
        <v>161.26024845795069</v>
      </c>
      <c r="N88" s="194"/>
    </row>
    <row r="89" spans="1:14" s="31" customFormat="1">
      <c r="A89" s="34">
        <v>57</v>
      </c>
      <c r="B89" s="37" t="s">
        <v>121</v>
      </c>
      <c r="C89" s="29">
        <v>1</v>
      </c>
      <c r="D89" s="30">
        <v>0.12698000000000001</v>
      </c>
      <c r="E89" s="29">
        <v>0</v>
      </c>
      <c r="F89" s="30">
        <v>0</v>
      </c>
      <c r="G89" s="29">
        <v>3</v>
      </c>
      <c r="H89" s="30">
        <v>1.30963082</v>
      </c>
      <c r="I89" s="30">
        <f t="shared" si="5"/>
        <v>1.4366108200000001</v>
      </c>
      <c r="J89" s="90">
        <v>1.02570746</v>
      </c>
      <c r="K89" s="82">
        <f t="shared" si="7"/>
        <v>140.06048274232111</v>
      </c>
      <c r="N89" s="194"/>
    </row>
    <row r="90" spans="1:14" s="31" customFormat="1">
      <c r="A90" s="34">
        <v>58</v>
      </c>
      <c r="B90" s="37" t="s">
        <v>106</v>
      </c>
      <c r="C90" s="29">
        <v>1</v>
      </c>
      <c r="D90" s="30">
        <v>0.02</v>
      </c>
      <c r="E90" s="29">
        <v>0</v>
      </c>
      <c r="F90" s="30">
        <v>0</v>
      </c>
      <c r="G90" s="29">
        <v>2</v>
      </c>
      <c r="H90" s="30">
        <v>1.1670499999999999</v>
      </c>
      <c r="I90" s="30">
        <f t="shared" si="5"/>
        <v>1.1870499999999999</v>
      </c>
      <c r="J90" s="90">
        <v>0.91272500000000001</v>
      </c>
      <c r="K90" s="82">
        <f t="shared" si="7"/>
        <v>130.05560272809444</v>
      </c>
      <c r="N90" s="194"/>
    </row>
    <row r="91" spans="1:14" s="31" customFormat="1">
      <c r="A91" s="34">
        <v>59</v>
      </c>
      <c r="B91" s="37" t="s">
        <v>86</v>
      </c>
      <c r="C91" s="29">
        <v>0</v>
      </c>
      <c r="D91" s="30">
        <v>0</v>
      </c>
      <c r="E91" s="29">
        <v>0</v>
      </c>
      <c r="F91" s="30">
        <v>0</v>
      </c>
      <c r="G91" s="29">
        <v>1</v>
      </c>
      <c r="H91" s="30">
        <v>1.0998779999999999</v>
      </c>
      <c r="I91" s="30">
        <f t="shared" si="5"/>
        <v>1.0998779999999999</v>
      </c>
      <c r="J91" s="90">
        <v>6.64269</v>
      </c>
      <c r="K91" s="82">
        <f t="shared" si="7"/>
        <v>16.557719839402409</v>
      </c>
      <c r="N91" s="194"/>
    </row>
    <row r="92" spans="1:14" s="31" customFormat="1">
      <c r="A92" s="34">
        <v>60</v>
      </c>
      <c r="B92" s="118" t="s">
        <v>91</v>
      </c>
      <c r="C92" s="29">
        <v>8</v>
      </c>
      <c r="D92" s="30">
        <v>1.0262</v>
      </c>
      <c r="E92" s="29">
        <v>0</v>
      </c>
      <c r="F92" s="30">
        <v>0</v>
      </c>
      <c r="G92" s="29">
        <v>2</v>
      </c>
      <c r="H92" s="30">
        <v>4.2375999999999997E-2</v>
      </c>
      <c r="I92" s="30">
        <f t="shared" si="5"/>
        <v>1.068576</v>
      </c>
      <c r="J92" s="90">
        <v>0.73645351000000003</v>
      </c>
      <c r="K92" s="82">
        <f t="shared" si="7"/>
        <v>145.09755001371369</v>
      </c>
      <c r="N92" s="194"/>
    </row>
    <row r="93" spans="1:14" s="31" customFormat="1">
      <c r="A93" s="34">
        <v>61</v>
      </c>
      <c r="B93" s="79" t="s">
        <v>96</v>
      </c>
      <c r="C93" s="141">
        <v>1</v>
      </c>
      <c r="D93" s="142">
        <v>0.01</v>
      </c>
      <c r="E93" s="141">
        <v>4</v>
      </c>
      <c r="F93" s="142">
        <v>0.52828701953125001</v>
      </c>
      <c r="G93" s="141">
        <v>9</v>
      </c>
      <c r="H93" s="30">
        <v>0.45657319000000002</v>
      </c>
      <c r="I93" s="142">
        <f t="shared" si="5"/>
        <v>0.99486020953124998</v>
      </c>
      <c r="J93" s="90">
        <v>1.6795950800000001</v>
      </c>
      <c r="K93" s="82">
        <f t="shared" si="7"/>
        <v>59.232145972423901</v>
      </c>
      <c r="N93" s="194"/>
    </row>
    <row r="94" spans="1:14" s="31" customFormat="1">
      <c r="A94" s="34">
        <v>62</v>
      </c>
      <c r="B94" s="37" t="s">
        <v>125</v>
      </c>
      <c r="C94" s="29">
        <v>2</v>
      </c>
      <c r="D94" s="30">
        <v>2.3512000000000002E-2</v>
      </c>
      <c r="E94" s="29">
        <v>0</v>
      </c>
      <c r="F94" s="30">
        <v>0</v>
      </c>
      <c r="G94" s="29">
        <v>3</v>
      </c>
      <c r="H94" s="30">
        <v>0.72619999999999996</v>
      </c>
      <c r="I94" s="30">
        <f t="shared" si="5"/>
        <v>0.74971199999999993</v>
      </c>
      <c r="J94" s="90">
        <v>0.35420815039062503</v>
      </c>
      <c r="K94" s="82">
        <f t="shared" si="7"/>
        <v>211.65859655493767</v>
      </c>
      <c r="N94" s="194"/>
    </row>
    <row r="95" spans="1:14" s="31" customFormat="1">
      <c r="A95" s="34">
        <v>63</v>
      </c>
      <c r="B95" s="79" t="s">
        <v>141</v>
      </c>
      <c r="C95" s="29">
        <v>0</v>
      </c>
      <c r="D95" s="30">
        <v>0</v>
      </c>
      <c r="E95" s="29">
        <v>0</v>
      </c>
      <c r="F95" s="30">
        <v>0</v>
      </c>
      <c r="G95" s="29">
        <v>2</v>
      </c>
      <c r="H95" s="30">
        <v>0.689411</v>
      </c>
      <c r="I95" s="30">
        <f t="shared" si="5"/>
        <v>0.689411</v>
      </c>
      <c r="J95" s="90">
        <v>0.27465499999999998</v>
      </c>
      <c r="K95" s="82">
        <f t="shared" si="7"/>
        <v>251.00981230998892</v>
      </c>
      <c r="N95" s="194"/>
    </row>
    <row r="96" spans="1:14" s="31" customFormat="1">
      <c r="A96" s="34">
        <v>64</v>
      </c>
      <c r="B96" s="37" t="s">
        <v>120</v>
      </c>
      <c r="C96" s="29">
        <v>7</v>
      </c>
      <c r="D96" s="30">
        <v>0.15414700000000001</v>
      </c>
      <c r="E96" s="29">
        <v>0</v>
      </c>
      <c r="F96" s="30">
        <v>0</v>
      </c>
      <c r="G96" s="29">
        <v>8</v>
      </c>
      <c r="H96" s="30">
        <v>0.41673271000000001</v>
      </c>
      <c r="I96" s="30">
        <f t="shared" si="5"/>
        <v>0.57087971000000004</v>
      </c>
      <c r="J96" s="90">
        <v>16.177137200000001</v>
      </c>
      <c r="K96" s="82">
        <f t="shared" si="7"/>
        <v>3.5289291482302567</v>
      </c>
      <c r="N96" s="194"/>
    </row>
    <row r="97" spans="1:14" s="31" customFormat="1">
      <c r="A97" s="34">
        <v>65</v>
      </c>
      <c r="B97" s="37" t="s">
        <v>241</v>
      </c>
      <c r="C97" s="29">
        <v>1</v>
      </c>
      <c r="D97" s="30">
        <v>0.1271186</v>
      </c>
      <c r="E97" s="29">
        <v>0</v>
      </c>
      <c r="F97" s="30">
        <v>0</v>
      </c>
      <c r="G97" s="29">
        <v>1</v>
      </c>
      <c r="H97" s="30">
        <v>0.42399999999999999</v>
      </c>
      <c r="I97" s="30">
        <f t="shared" ref="I97:I128" si="8">D97+F97+H97</f>
        <v>0.55111860000000001</v>
      </c>
      <c r="J97" s="90">
        <v>0.22458649999999999</v>
      </c>
      <c r="K97" s="82">
        <f t="shared" si="7"/>
        <v>245.39257702488797</v>
      </c>
      <c r="N97" s="194"/>
    </row>
    <row r="98" spans="1:14" s="31" customFormat="1">
      <c r="A98" s="34">
        <v>66</v>
      </c>
      <c r="B98" s="37" t="s">
        <v>119</v>
      </c>
      <c r="C98" s="29">
        <v>1</v>
      </c>
      <c r="D98" s="30">
        <v>4.3E-3</v>
      </c>
      <c r="E98" s="29">
        <v>0</v>
      </c>
      <c r="F98" s="30">
        <v>0</v>
      </c>
      <c r="G98" s="29">
        <v>2</v>
      </c>
      <c r="H98" s="30">
        <v>0.53007333999999995</v>
      </c>
      <c r="I98" s="80">
        <f t="shared" si="8"/>
        <v>0.53437333999999992</v>
      </c>
      <c r="J98" s="90">
        <v>1.7919601900000002</v>
      </c>
      <c r="K98" s="82">
        <f t="shared" si="7"/>
        <v>29.820603324898631</v>
      </c>
      <c r="N98" s="194"/>
    </row>
    <row r="99" spans="1:14" s="31" customFormat="1">
      <c r="A99" s="34">
        <v>67</v>
      </c>
      <c r="B99" s="37" t="s">
        <v>144</v>
      </c>
      <c r="C99" s="29">
        <v>2</v>
      </c>
      <c r="D99" s="30">
        <v>0.16800000000000001</v>
      </c>
      <c r="E99" s="29">
        <v>0</v>
      </c>
      <c r="F99" s="30">
        <v>0</v>
      </c>
      <c r="G99" s="29">
        <v>2</v>
      </c>
      <c r="H99" s="30">
        <v>0.29831107000000001</v>
      </c>
      <c r="I99" s="30">
        <f t="shared" si="8"/>
        <v>0.46631107000000005</v>
      </c>
      <c r="J99" s="90">
        <v>0.26364300000000002</v>
      </c>
      <c r="K99" s="82">
        <f t="shared" si="7"/>
        <v>176.87216045940912</v>
      </c>
      <c r="N99" s="194"/>
    </row>
    <row r="100" spans="1:14" s="31" customFormat="1">
      <c r="A100" s="34">
        <v>68</v>
      </c>
      <c r="B100" s="37" t="s">
        <v>229</v>
      </c>
      <c r="C100" s="29">
        <v>0</v>
      </c>
      <c r="D100" s="30">
        <v>0</v>
      </c>
      <c r="E100" s="29">
        <v>0</v>
      </c>
      <c r="F100" s="30">
        <v>0</v>
      </c>
      <c r="G100" s="29">
        <v>3</v>
      </c>
      <c r="H100" s="30">
        <v>0.37970500000000001</v>
      </c>
      <c r="I100" s="30">
        <f t="shared" si="8"/>
        <v>0.37970500000000001</v>
      </c>
      <c r="J100" s="90">
        <v>0.90464500000000003</v>
      </c>
      <c r="K100" s="82">
        <f t="shared" si="7"/>
        <v>41.972818066755465</v>
      </c>
      <c r="N100" s="194"/>
    </row>
    <row r="101" spans="1:14" s="31" customFormat="1">
      <c r="A101" s="34">
        <v>69</v>
      </c>
      <c r="B101" s="37" t="s">
        <v>247</v>
      </c>
      <c r="C101" s="29">
        <v>1</v>
      </c>
      <c r="D101" s="30">
        <v>0.01</v>
      </c>
      <c r="E101" s="29">
        <v>0</v>
      </c>
      <c r="F101" s="30">
        <v>0</v>
      </c>
      <c r="G101" s="29">
        <v>3</v>
      </c>
      <c r="H101" s="30">
        <v>0.34867700000000001</v>
      </c>
      <c r="I101" s="30">
        <f t="shared" si="8"/>
        <v>0.35867700000000002</v>
      </c>
      <c r="J101" s="90">
        <v>0.29072199999999998</v>
      </c>
      <c r="K101" s="82">
        <f t="shared" si="7"/>
        <v>123.37456401648312</v>
      </c>
      <c r="N101" s="194"/>
    </row>
    <row r="102" spans="1:14" s="31" customFormat="1">
      <c r="A102" s="34">
        <v>70</v>
      </c>
      <c r="B102" s="37" t="s">
        <v>114</v>
      </c>
      <c r="C102" s="29">
        <v>4</v>
      </c>
      <c r="D102" s="30">
        <v>0.331181</v>
      </c>
      <c r="E102" s="29">
        <v>1</v>
      </c>
      <c r="F102" s="30">
        <v>-0.23581342187500001</v>
      </c>
      <c r="G102" s="29">
        <v>4</v>
      </c>
      <c r="H102" s="30">
        <v>0.2480493</v>
      </c>
      <c r="I102" s="30">
        <f t="shared" si="8"/>
        <v>0.34341687812499999</v>
      </c>
      <c r="J102" s="90">
        <v>2.65385822</v>
      </c>
      <c r="K102" s="82">
        <f t="shared" si="7"/>
        <v>12.940287297073466</v>
      </c>
      <c r="N102" s="194"/>
    </row>
    <row r="103" spans="1:14" s="31" customFormat="1">
      <c r="A103" s="34">
        <v>71</v>
      </c>
      <c r="B103" s="37" t="s">
        <v>122</v>
      </c>
      <c r="C103" s="29">
        <v>0</v>
      </c>
      <c r="D103" s="30">
        <v>0</v>
      </c>
      <c r="E103" s="29">
        <v>0</v>
      </c>
      <c r="F103" s="30">
        <v>0</v>
      </c>
      <c r="G103" s="29">
        <v>2</v>
      </c>
      <c r="H103" s="30">
        <v>0.34010600000000002</v>
      </c>
      <c r="I103" s="30">
        <f t="shared" si="8"/>
        <v>0.34010600000000002</v>
      </c>
      <c r="J103" s="90">
        <v>4.3499999999999997E-2</v>
      </c>
      <c r="K103" s="82">
        <f t="shared" si="7"/>
        <v>781.85287356321851</v>
      </c>
      <c r="N103" s="194"/>
    </row>
    <row r="104" spans="1:14" s="31" customFormat="1">
      <c r="A104" s="34">
        <v>72</v>
      </c>
      <c r="B104" s="37" t="s">
        <v>252</v>
      </c>
      <c r="C104" s="29">
        <v>0</v>
      </c>
      <c r="D104" s="30">
        <v>0</v>
      </c>
      <c r="E104" s="29">
        <v>0</v>
      </c>
      <c r="F104" s="30">
        <v>0</v>
      </c>
      <c r="G104" s="29">
        <v>2</v>
      </c>
      <c r="H104" s="30">
        <v>0.31256200000000001</v>
      </c>
      <c r="I104" s="30">
        <f t="shared" si="8"/>
        <v>0.31256200000000001</v>
      </c>
      <c r="J104" s="90"/>
      <c r="K104" s="82"/>
      <c r="N104" s="194"/>
    </row>
    <row r="105" spans="1:14" s="31" customFormat="1">
      <c r="A105" s="34">
        <v>73</v>
      </c>
      <c r="B105" s="37" t="s">
        <v>130</v>
      </c>
      <c r="C105" s="29">
        <v>2</v>
      </c>
      <c r="D105" s="30">
        <v>4.6795000000000003E-2</v>
      </c>
      <c r="E105" s="29">
        <v>0</v>
      </c>
      <c r="F105" s="30">
        <v>0</v>
      </c>
      <c r="G105" s="29">
        <v>1</v>
      </c>
      <c r="H105" s="30">
        <v>0.26086999999999999</v>
      </c>
      <c r="I105" s="30">
        <f t="shared" si="8"/>
        <v>0.30766499999999997</v>
      </c>
      <c r="J105" s="90"/>
      <c r="K105" s="82"/>
      <c r="N105" s="194"/>
    </row>
    <row r="106" spans="1:14" s="31" customFormat="1">
      <c r="A106" s="34">
        <v>74</v>
      </c>
      <c r="B106" s="37" t="s">
        <v>140</v>
      </c>
      <c r="C106" s="29">
        <v>0</v>
      </c>
      <c r="D106" s="30">
        <v>0</v>
      </c>
      <c r="E106" s="29">
        <v>0</v>
      </c>
      <c r="F106" s="30">
        <v>0</v>
      </c>
      <c r="G106" s="29">
        <v>2</v>
      </c>
      <c r="H106" s="30">
        <v>0.30397099999999999</v>
      </c>
      <c r="I106" s="30">
        <f t="shared" si="8"/>
        <v>0.30397099999999999</v>
      </c>
      <c r="J106" s="90">
        <v>0.14158499999999999</v>
      </c>
      <c r="K106" s="82">
        <f t="shared" ref="K106:K116" si="9">I106/J106*100</f>
        <v>214.69152805735069</v>
      </c>
      <c r="N106" s="194"/>
    </row>
    <row r="107" spans="1:14" s="31" customFormat="1">
      <c r="A107" s="34">
        <v>75</v>
      </c>
      <c r="B107" s="37" t="s">
        <v>72</v>
      </c>
      <c r="C107" s="29">
        <v>3</v>
      </c>
      <c r="D107" s="30">
        <v>2.4133999999999999E-2</v>
      </c>
      <c r="E107" s="29">
        <v>0</v>
      </c>
      <c r="F107" s="30">
        <v>0</v>
      </c>
      <c r="G107" s="29">
        <v>2</v>
      </c>
      <c r="H107" s="30">
        <v>0.26906600000000003</v>
      </c>
      <c r="I107" s="30">
        <f t="shared" si="8"/>
        <v>0.29320000000000002</v>
      </c>
      <c r="J107" s="90">
        <v>22.578889190000002</v>
      </c>
      <c r="K107" s="82">
        <f t="shared" si="9"/>
        <v>1.2985581245062126</v>
      </c>
      <c r="N107" s="194"/>
    </row>
    <row r="108" spans="1:14" s="31" customFormat="1">
      <c r="A108" s="34">
        <v>76</v>
      </c>
      <c r="B108" s="37" t="s">
        <v>289</v>
      </c>
      <c r="C108" s="29">
        <v>1</v>
      </c>
      <c r="D108" s="30">
        <v>0.01</v>
      </c>
      <c r="E108" s="29">
        <v>0</v>
      </c>
      <c r="F108" s="30">
        <v>0</v>
      </c>
      <c r="G108" s="29">
        <v>2</v>
      </c>
      <c r="H108" s="30">
        <v>0.28288000000000002</v>
      </c>
      <c r="I108" s="30">
        <f t="shared" si="8"/>
        <v>0.29288000000000003</v>
      </c>
      <c r="J108" s="90">
        <v>0.36241800000000002</v>
      </c>
      <c r="K108" s="82">
        <f t="shared" si="9"/>
        <v>80.812763162977561</v>
      </c>
      <c r="N108" s="194"/>
    </row>
    <row r="109" spans="1:14" s="31" customFormat="1">
      <c r="A109" s="34">
        <v>77</v>
      </c>
      <c r="B109" s="37" t="s">
        <v>282</v>
      </c>
      <c r="C109" s="29">
        <v>1</v>
      </c>
      <c r="D109" s="30">
        <v>6.2090000000000001E-3</v>
      </c>
      <c r="E109" s="29">
        <v>0</v>
      </c>
      <c r="F109" s="30">
        <v>0</v>
      </c>
      <c r="G109" s="29">
        <v>2</v>
      </c>
      <c r="H109" s="30">
        <v>0.28053699999999998</v>
      </c>
      <c r="I109" s="30">
        <f t="shared" si="8"/>
        <v>0.286746</v>
      </c>
      <c r="J109" s="90">
        <v>0.68630899999999995</v>
      </c>
      <c r="K109" s="82">
        <f t="shared" si="9"/>
        <v>41.780888783332294</v>
      </c>
      <c r="N109" s="194"/>
    </row>
    <row r="110" spans="1:14" s="31" customFormat="1">
      <c r="A110" s="34">
        <v>78</v>
      </c>
      <c r="B110" s="37" t="s">
        <v>223</v>
      </c>
      <c r="C110" s="29">
        <v>0</v>
      </c>
      <c r="D110" s="30">
        <v>0</v>
      </c>
      <c r="E110" s="29">
        <v>0</v>
      </c>
      <c r="F110" s="30">
        <v>0</v>
      </c>
      <c r="G110" s="29">
        <v>1</v>
      </c>
      <c r="H110" s="30">
        <v>0.26433600000000002</v>
      </c>
      <c r="I110" s="30">
        <f t="shared" si="8"/>
        <v>0.26433600000000002</v>
      </c>
      <c r="J110" s="90">
        <v>0.18</v>
      </c>
      <c r="K110" s="82">
        <f t="shared" si="9"/>
        <v>146.85333333333335</v>
      </c>
      <c r="N110" s="194"/>
    </row>
    <row r="111" spans="1:14" s="31" customFormat="1">
      <c r="A111" s="34">
        <v>79</v>
      </c>
      <c r="B111" s="37" t="s">
        <v>104</v>
      </c>
      <c r="C111" s="29">
        <v>0</v>
      </c>
      <c r="D111" s="30">
        <v>0</v>
      </c>
      <c r="E111" s="29">
        <v>0</v>
      </c>
      <c r="F111" s="30">
        <v>0</v>
      </c>
      <c r="G111" s="29">
        <v>1</v>
      </c>
      <c r="H111" s="30">
        <v>0.25151373999999999</v>
      </c>
      <c r="I111" s="30">
        <f t="shared" si="8"/>
        <v>0.25151373999999999</v>
      </c>
      <c r="J111" s="90">
        <v>0.105837</v>
      </c>
      <c r="K111" s="82">
        <f t="shared" si="9"/>
        <v>237.64254466774381</v>
      </c>
      <c r="N111" s="194"/>
    </row>
    <row r="112" spans="1:14" s="31" customFormat="1">
      <c r="A112" s="34">
        <v>80</v>
      </c>
      <c r="B112" s="37" t="s">
        <v>139</v>
      </c>
      <c r="C112" s="29">
        <v>0</v>
      </c>
      <c r="D112" s="30">
        <v>0</v>
      </c>
      <c r="E112" s="29">
        <v>0</v>
      </c>
      <c r="F112" s="30">
        <v>0</v>
      </c>
      <c r="G112" s="29">
        <v>2</v>
      </c>
      <c r="H112" s="30">
        <v>0.21435000000000001</v>
      </c>
      <c r="I112" s="30">
        <f t="shared" si="8"/>
        <v>0.21435000000000001</v>
      </c>
      <c r="J112" s="90">
        <v>6.7634840000000002E-2</v>
      </c>
      <c r="K112" s="82">
        <f t="shared" si="9"/>
        <v>316.92246185545793</v>
      </c>
      <c r="N112" s="194"/>
    </row>
    <row r="113" spans="1:14" s="31" customFormat="1">
      <c r="A113" s="34">
        <v>81</v>
      </c>
      <c r="B113" s="37" t="s">
        <v>135</v>
      </c>
      <c r="C113" s="29">
        <v>1</v>
      </c>
      <c r="D113" s="30">
        <v>0.02</v>
      </c>
      <c r="E113" s="29">
        <v>0</v>
      </c>
      <c r="F113" s="30">
        <v>0</v>
      </c>
      <c r="G113" s="29">
        <v>2</v>
      </c>
      <c r="H113" s="30">
        <v>0.18959000000000001</v>
      </c>
      <c r="I113" s="30">
        <f t="shared" si="8"/>
        <v>0.20959</v>
      </c>
      <c r="J113" s="90">
        <v>2.9448000000000002E-2</v>
      </c>
      <c r="K113" s="82">
        <f t="shared" si="9"/>
        <v>711.72914968758482</v>
      </c>
      <c r="N113" s="194"/>
    </row>
    <row r="114" spans="1:14" s="31" customFormat="1">
      <c r="A114" s="34">
        <v>82</v>
      </c>
      <c r="B114" s="37" t="s">
        <v>253</v>
      </c>
      <c r="C114" s="29">
        <v>0</v>
      </c>
      <c r="D114" s="30">
        <v>0</v>
      </c>
      <c r="E114" s="29">
        <v>0</v>
      </c>
      <c r="F114" s="30">
        <v>0</v>
      </c>
      <c r="G114" s="29">
        <v>2</v>
      </c>
      <c r="H114" s="30">
        <v>0.20063500000000001</v>
      </c>
      <c r="I114" s="30">
        <f t="shared" si="8"/>
        <v>0.20063500000000001</v>
      </c>
      <c r="J114" s="90">
        <v>1.0949559999999998</v>
      </c>
      <c r="K114" s="82">
        <f t="shared" si="9"/>
        <v>18.323567339692193</v>
      </c>
      <c r="N114" s="194"/>
    </row>
    <row r="115" spans="1:14" s="31" customFormat="1">
      <c r="A115" s="34">
        <v>83</v>
      </c>
      <c r="B115" s="37" t="s">
        <v>243</v>
      </c>
      <c r="C115" s="29">
        <v>0</v>
      </c>
      <c r="D115" s="30">
        <v>0</v>
      </c>
      <c r="E115" s="29">
        <v>0</v>
      </c>
      <c r="F115" s="30">
        <v>0</v>
      </c>
      <c r="G115" s="29">
        <v>2</v>
      </c>
      <c r="H115" s="30">
        <v>0.19178300000000001</v>
      </c>
      <c r="I115" s="30">
        <f t="shared" si="8"/>
        <v>0.19178300000000001</v>
      </c>
      <c r="J115" s="90">
        <v>0.30320094000000003</v>
      </c>
      <c r="K115" s="82">
        <f t="shared" si="9"/>
        <v>63.252772237447545</v>
      </c>
      <c r="N115" s="194"/>
    </row>
    <row r="116" spans="1:14" s="31" customFormat="1">
      <c r="A116" s="34">
        <v>84</v>
      </c>
      <c r="B116" s="37" t="s">
        <v>116</v>
      </c>
      <c r="C116" s="29">
        <v>1</v>
      </c>
      <c r="D116" s="30">
        <v>0.03</v>
      </c>
      <c r="E116" s="29">
        <v>0</v>
      </c>
      <c r="F116" s="30">
        <v>0</v>
      </c>
      <c r="G116" s="29">
        <v>2</v>
      </c>
      <c r="H116" s="30">
        <v>0.14612923999999999</v>
      </c>
      <c r="I116" s="30">
        <f t="shared" si="8"/>
        <v>0.17612923999999999</v>
      </c>
      <c r="J116" s="90">
        <v>0.54911988</v>
      </c>
      <c r="K116" s="82">
        <f t="shared" si="9"/>
        <v>32.074824899801477</v>
      </c>
      <c r="N116" s="194"/>
    </row>
    <row r="117" spans="1:14" s="31" customFormat="1">
      <c r="A117" s="34">
        <v>85</v>
      </c>
      <c r="B117" s="37" t="s">
        <v>284</v>
      </c>
      <c r="C117" s="29">
        <v>0</v>
      </c>
      <c r="D117" s="30">
        <v>0</v>
      </c>
      <c r="E117" s="29">
        <v>0</v>
      </c>
      <c r="F117" s="30">
        <v>0</v>
      </c>
      <c r="G117" s="29">
        <v>1</v>
      </c>
      <c r="H117" s="30">
        <v>0.17391200000000001</v>
      </c>
      <c r="I117" s="30">
        <f t="shared" si="8"/>
        <v>0.17391200000000001</v>
      </c>
      <c r="J117" s="90"/>
      <c r="K117" s="82"/>
      <c r="N117" s="194"/>
    </row>
    <row r="118" spans="1:14" s="31" customFormat="1">
      <c r="A118" s="34">
        <v>86</v>
      </c>
      <c r="B118" s="37" t="s">
        <v>310</v>
      </c>
      <c r="C118" s="29">
        <v>0</v>
      </c>
      <c r="D118" s="30">
        <v>0</v>
      </c>
      <c r="E118" s="29">
        <v>0</v>
      </c>
      <c r="F118" s="30">
        <v>0</v>
      </c>
      <c r="G118" s="29">
        <v>1</v>
      </c>
      <c r="H118" s="30">
        <v>0.169348</v>
      </c>
      <c r="I118" s="30">
        <f t="shared" si="8"/>
        <v>0.169348</v>
      </c>
      <c r="J118" s="90"/>
      <c r="K118" s="82"/>
      <c r="N118" s="194"/>
    </row>
    <row r="119" spans="1:14" s="31" customFormat="1">
      <c r="A119" s="34">
        <v>87</v>
      </c>
      <c r="B119" s="37" t="s">
        <v>275</v>
      </c>
      <c r="C119" s="29">
        <v>0</v>
      </c>
      <c r="D119" s="30">
        <v>0</v>
      </c>
      <c r="E119" s="29">
        <v>0</v>
      </c>
      <c r="F119" s="30">
        <v>0</v>
      </c>
      <c r="G119" s="29">
        <v>1</v>
      </c>
      <c r="H119" s="30">
        <v>0.168492</v>
      </c>
      <c r="I119" s="30">
        <f t="shared" si="8"/>
        <v>0.168492</v>
      </c>
      <c r="J119" s="90">
        <v>0.13035861000000001</v>
      </c>
      <c r="K119" s="82">
        <f>I119/J119*100</f>
        <v>129.25268227392112</v>
      </c>
      <c r="N119" s="194"/>
    </row>
    <row r="120" spans="1:14" s="31" customFormat="1">
      <c r="A120" s="34">
        <v>88</v>
      </c>
      <c r="B120" s="37" t="s">
        <v>313</v>
      </c>
      <c r="C120" s="29">
        <v>0</v>
      </c>
      <c r="D120" s="30">
        <v>0</v>
      </c>
      <c r="E120" s="29">
        <v>0</v>
      </c>
      <c r="F120" s="30">
        <v>0</v>
      </c>
      <c r="G120" s="29">
        <v>1</v>
      </c>
      <c r="H120" s="30">
        <v>0.16166700000000001</v>
      </c>
      <c r="I120" s="30">
        <f t="shared" si="8"/>
        <v>0.16166700000000001</v>
      </c>
      <c r="J120" s="90">
        <v>0.27801779999999998</v>
      </c>
      <c r="K120" s="82">
        <f>I120/J120*100</f>
        <v>58.149873856997644</v>
      </c>
      <c r="N120" s="194"/>
    </row>
    <row r="121" spans="1:14" s="31" customFormat="1">
      <c r="A121" s="34">
        <v>89</v>
      </c>
      <c r="B121" s="37" t="s">
        <v>134</v>
      </c>
      <c r="C121" s="29">
        <v>1</v>
      </c>
      <c r="D121" s="30">
        <v>0.16</v>
      </c>
      <c r="E121" s="29">
        <v>0</v>
      </c>
      <c r="F121" s="30">
        <v>0</v>
      </c>
      <c r="G121" s="29">
        <v>0</v>
      </c>
      <c r="H121" s="30">
        <v>0</v>
      </c>
      <c r="I121" s="30">
        <f t="shared" si="8"/>
        <v>0.16</v>
      </c>
      <c r="J121" s="90">
        <v>0.13200000000000001</v>
      </c>
      <c r="K121" s="82">
        <f>I121/J121*100</f>
        <v>121.21212121212122</v>
      </c>
      <c r="N121" s="194"/>
    </row>
    <row r="122" spans="1:14" s="31" customFormat="1">
      <c r="A122" s="34">
        <v>90</v>
      </c>
      <c r="B122" s="37" t="s">
        <v>227</v>
      </c>
      <c r="C122" s="29">
        <v>0</v>
      </c>
      <c r="D122" s="30">
        <v>0</v>
      </c>
      <c r="E122" s="29">
        <v>0</v>
      </c>
      <c r="F122" s="30">
        <v>0</v>
      </c>
      <c r="G122" s="29">
        <v>2</v>
      </c>
      <c r="H122" s="30">
        <v>0.15023626999999998</v>
      </c>
      <c r="I122" s="30">
        <f t="shared" si="8"/>
        <v>0.15023626999999998</v>
      </c>
      <c r="J122" s="90">
        <v>0.2700013</v>
      </c>
      <c r="K122" s="82">
        <f>I122/J122*100</f>
        <v>55.642795053208992</v>
      </c>
      <c r="N122" s="194"/>
    </row>
    <row r="123" spans="1:14" s="31" customFormat="1">
      <c r="A123" s="34">
        <v>91</v>
      </c>
      <c r="B123" s="37" t="s">
        <v>309</v>
      </c>
      <c r="C123" s="29">
        <v>0</v>
      </c>
      <c r="D123" s="30">
        <v>0</v>
      </c>
      <c r="E123" s="29">
        <v>0</v>
      </c>
      <c r="F123" s="30">
        <v>0</v>
      </c>
      <c r="G123" s="29">
        <v>1</v>
      </c>
      <c r="H123" s="30">
        <v>0.14926800000000001</v>
      </c>
      <c r="I123" s="30">
        <f t="shared" si="8"/>
        <v>0.14926800000000001</v>
      </c>
      <c r="J123" s="90">
        <v>0.190498</v>
      </c>
      <c r="K123" s="82">
        <f>I123/J123*100</f>
        <v>78.356728154626296</v>
      </c>
      <c r="N123" s="194"/>
    </row>
    <row r="124" spans="1:14" s="31" customFormat="1">
      <c r="A124" s="34">
        <v>92</v>
      </c>
      <c r="B124" s="37" t="s">
        <v>254</v>
      </c>
      <c r="C124" s="29">
        <v>0</v>
      </c>
      <c r="D124" s="30">
        <v>0</v>
      </c>
      <c r="E124" s="29">
        <v>0</v>
      </c>
      <c r="F124" s="30">
        <v>0</v>
      </c>
      <c r="G124" s="29">
        <v>1</v>
      </c>
      <c r="H124" s="30">
        <v>0.129</v>
      </c>
      <c r="I124" s="30">
        <f t="shared" si="8"/>
        <v>0.129</v>
      </c>
      <c r="J124" s="90"/>
      <c r="K124" s="82"/>
      <c r="N124" s="194"/>
    </row>
    <row r="125" spans="1:14" s="31" customFormat="1">
      <c r="A125" s="34">
        <v>93</v>
      </c>
      <c r="B125" s="37" t="s">
        <v>142</v>
      </c>
      <c r="C125" s="29">
        <v>2</v>
      </c>
      <c r="D125" s="30">
        <v>0.03</v>
      </c>
      <c r="E125" s="29">
        <v>0</v>
      </c>
      <c r="F125" s="30">
        <v>0</v>
      </c>
      <c r="G125" s="29">
        <v>2</v>
      </c>
      <c r="H125" s="30">
        <v>9.6865000000000007E-2</v>
      </c>
      <c r="I125" s="30">
        <f t="shared" si="8"/>
        <v>0.12686500000000001</v>
      </c>
      <c r="J125" s="90">
        <v>8.4175E-2</v>
      </c>
      <c r="K125" s="82">
        <f>I125/J125*100</f>
        <v>150.7157707157707</v>
      </c>
      <c r="N125" s="194"/>
    </row>
    <row r="126" spans="1:14" s="31" customFormat="1">
      <c r="A126" s="34">
        <v>94</v>
      </c>
      <c r="B126" s="37" t="s">
        <v>311</v>
      </c>
      <c r="C126" s="29">
        <v>0</v>
      </c>
      <c r="D126" s="30">
        <v>0</v>
      </c>
      <c r="E126" s="29">
        <v>0</v>
      </c>
      <c r="F126" s="30">
        <v>0</v>
      </c>
      <c r="G126" s="29">
        <v>1</v>
      </c>
      <c r="H126" s="30">
        <v>0.12679599999999999</v>
      </c>
      <c r="I126" s="30">
        <f t="shared" si="8"/>
        <v>0.12679599999999999</v>
      </c>
      <c r="J126" s="90"/>
      <c r="K126" s="82"/>
      <c r="N126" s="194"/>
    </row>
    <row r="127" spans="1:14" s="31" customFormat="1">
      <c r="A127" s="34">
        <v>95</v>
      </c>
      <c r="B127" s="37" t="s">
        <v>126</v>
      </c>
      <c r="C127" s="29">
        <v>0</v>
      </c>
      <c r="D127" s="30">
        <v>0</v>
      </c>
      <c r="E127" s="29">
        <v>0</v>
      </c>
      <c r="F127" s="30">
        <v>0</v>
      </c>
      <c r="G127" s="29">
        <v>1</v>
      </c>
      <c r="H127" s="30">
        <v>0.12131</v>
      </c>
      <c r="I127" s="30">
        <f t="shared" si="8"/>
        <v>0.12131</v>
      </c>
      <c r="J127" s="90"/>
      <c r="K127" s="82"/>
      <c r="N127" s="194"/>
    </row>
    <row r="128" spans="1:14" s="31" customFormat="1">
      <c r="A128" s="34">
        <v>96</v>
      </c>
      <c r="B128" s="37" t="s">
        <v>109</v>
      </c>
      <c r="C128" s="29">
        <v>1</v>
      </c>
      <c r="D128" s="30">
        <v>0.02</v>
      </c>
      <c r="E128" s="29">
        <v>0</v>
      </c>
      <c r="F128" s="30">
        <v>0</v>
      </c>
      <c r="G128" s="29">
        <v>1</v>
      </c>
      <c r="H128" s="30">
        <v>8.2730999999999999E-2</v>
      </c>
      <c r="I128" s="30">
        <f t="shared" si="8"/>
        <v>0.102731</v>
      </c>
      <c r="J128" s="90">
        <v>2.0868590600000001</v>
      </c>
      <c r="K128" s="82">
        <f>I128/J128*100</f>
        <v>4.9227569781353608</v>
      </c>
      <c r="N128" s="194"/>
    </row>
    <row r="129" spans="1:14" s="31" customFormat="1">
      <c r="A129" s="34">
        <v>97</v>
      </c>
      <c r="B129" s="37" t="s">
        <v>240</v>
      </c>
      <c r="C129" s="29">
        <v>1</v>
      </c>
      <c r="D129" s="30">
        <v>4.2070000000000003E-2</v>
      </c>
      <c r="E129" s="29">
        <v>0</v>
      </c>
      <c r="F129" s="30">
        <v>0</v>
      </c>
      <c r="G129" s="29">
        <v>3</v>
      </c>
      <c r="H129" s="30">
        <v>5.9676E-2</v>
      </c>
      <c r="I129" s="30">
        <f t="shared" ref="I129:I143" si="10">D129+F129+H129</f>
        <v>0.101746</v>
      </c>
      <c r="J129" s="90">
        <v>0.11</v>
      </c>
      <c r="K129" s="82">
        <f>I129/J129*100</f>
        <v>92.49636363636364</v>
      </c>
      <c r="N129" s="194"/>
    </row>
    <row r="130" spans="1:14" s="31" customFormat="1">
      <c r="A130" s="34">
        <v>98</v>
      </c>
      <c r="B130" s="37" t="s">
        <v>136</v>
      </c>
      <c r="C130" s="29">
        <v>0</v>
      </c>
      <c r="D130" s="30">
        <v>0</v>
      </c>
      <c r="E130" s="29">
        <v>0</v>
      </c>
      <c r="F130" s="30">
        <v>0</v>
      </c>
      <c r="G130" s="29">
        <v>2</v>
      </c>
      <c r="H130" s="30">
        <v>6.7290950000000002E-2</v>
      </c>
      <c r="I130" s="30">
        <f t="shared" si="10"/>
        <v>6.7290950000000002E-2</v>
      </c>
      <c r="J130" s="90">
        <v>9.5239999999999995E-3</v>
      </c>
      <c r="K130" s="82">
        <f>I130/J130*100</f>
        <v>706.54084418311641</v>
      </c>
      <c r="N130" s="194"/>
    </row>
    <row r="131" spans="1:14" s="31" customFormat="1">
      <c r="A131" s="34">
        <v>99</v>
      </c>
      <c r="B131" s="37" t="s">
        <v>107</v>
      </c>
      <c r="C131" s="29">
        <v>0</v>
      </c>
      <c r="D131" s="30">
        <v>0</v>
      </c>
      <c r="E131" s="29">
        <v>0</v>
      </c>
      <c r="F131" s="30">
        <v>0</v>
      </c>
      <c r="G131" s="29">
        <v>1</v>
      </c>
      <c r="H131" s="30">
        <v>6.3829789999999997E-2</v>
      </c>
      <c r="I131" s="30">
        <f t="shared" si="10"/>
        <v>6.3829789999999997E-2</v>
      </c>
      <c r="J131" s="90">
        <v>0.83066799999999996</v>
      </c>
      <c r="K131" s="82">
        <f>I131/J131*100</f>
        <v>7.6841517910886186</v>
      </c>
      <c r="N131" s="194"/>
    </row>
    <row r="132" spans="1:14" s="31" customFormat="1">
      <c r="A132" s="34">
        <v>100</v>
      </c>
      <c r="B132" s="37" t="s">
        <v>131</v>
      </c>
      <c r="C132" s="29">
        <v>0</v>
      </c>
      <c r="D132" s="30">
        <v>0</v>
      </c>
      <c r="E132" s="29">
        <v>0</v>
      </c>
      <c r="F132" s="30">
        <v>0</v>
      </c>
      <c r="G132" s="29">
        <v>3</v>
      </c>
      <c r="H132" s="30">
        <v>4.6519999999999999E-2</v>
      </c>
      <c r="I132" s="30">
        <f t="shared" si="10"/>
        <v>4.6519999999999999E-2</v>
      </c>
      <c r="J132" s="90"/>
      <c r="K132" s="82"/>
      <c r="N132" s="194"/>
    </row>
    <row r="133" spans="1:14" s="31" customFormat="1">
      <c r="A133" s="34">
        <v>101</v>
      </c>
      <c r="B133" s="37" t="s">
        <v>290</v>
      </c>
      <c r="C133" s="29">
        <v>0</v>
      </c>
      <c r="D133" s="30">
        <v>0</v>
      </c>
      <c r="E133" s="29">
        <v>0</v>
      </c>
      <c r="F133" s="30">
        <v>0</v>
      </c>
      <c r="G133" s="29">
        <v>1</v>
      </c>
      <c r="H133" s="30">
        <v>4.4485870000000004E-2</v>
      </c>
      <c r="I133" s="30">
        <f t="shared" si="10"/>
        <v>4.4485870000000004E-2</v>
      </c>
      <c r="J133" s="90"/>
      <c r="K133" s="82"/>
      <c r="N133" s="194"/>
    </row>
    <row r="134" spans="1:14" s="31" customFormat="1">
      <c r="A134" s="34">
        <v>102</v>
      </c>
      <c r="B134" s="37" t="s">
        <v>255</v>
      </c>
      <c r="C134" s="29">
        <v>0</v>
      </c>
      <c r="D134" s="30">
        <v>0</v>
      </c>
      <c r="E134" s="29">
        <v>0</v>
      </c>
      <c r="F134" s="30">
        <v>0</v>
      </c>
      <c r="G134" s="29">
        <v>1</v>
      </c>
      <c r="H134" s="30">
        <v>4.2553000000000001E-2</v>
      </c>
      <c r="I134" s="30">
        <f t="shared" si="10"/>
        <v>4.2553000000000001E-2</v>
      </c>
      <c r="J134" s="90">
        <v>0.05</v>
      </c>
      <c r="K134" s="82">
        <f>I134/J134*100</f>
        <v>85.105999999999995</v>
      </c>
      <c r="N134" s="194"/>
    </row>
    <row r="135" spans="1:14" s="31" customFormat="1">
      <c r="A135" s="34">
        <v>103</v>
      </c>
      <c r="B135" s="37" t="s">
        <v>137</v>
      </c>
      <c r="C135" s="29">
        <v>0</v>
      </c>
      <c r="D135" s="30">
        <v>0</v>
      </c>
      <c r="E135" s="29">
        <v>0</v>
      </c>
      <c r="F135" s="30">
        <v>0</v>
      </c>
      <c r="G135" s="29">
        <v>3</v>
      </c>
      <c r="H135" s="30">
        <v>3.4112839999999998E-2</v>
      </c>
      <c r="I135" s="30">
        <f t="shared" si="10"/>
        <v>3.4112839999999998E-2</v>
      </c>
      <c r="J135" s="90">
        <v>5.561928</v>
      </c>
      <c r="K135" s="82">
        <f>I135/J135*100</f>
        <v>0.61332760869971703</v>
      </c>
      <c r="N135" s="194"/>
    </row>
    <row r="136" spans="1:14" s="31" customFormat="1">
      <c r="A136" s="34">
        <v>104</v>
      </c>
      <c r="B136" s="37" t="s">
        <v>143</v>
      </c>
      <c r="C136" s="29">
        <v>1</v>
      </c>
      <c r="D136" s="30">
        <v>0.02</v>
      </c>
      <c r="E136" s="29">
        <v>0</v>
      </c>
      <c r="F136" s="30">
        <v>0</v>
      </c>
      <c r="G136" s="29">
        <v>1</v>
      </c>
      <c r="H136" s="30">
        <v>8.2399999999999997E-4</v>
      </c>
      <c r="I136" s="30">
        <f t="shared" si="10"/>
        <v>2.0823999999999999E-2</v>
      </c>
      <c r="J136" s="90"/>
      <c r="K136" s="82"/>
      <c r="N136" s="194"/>
    </row>
    <row r="137" spans="1:14" s="31" customFormat="1">
      <c r="A137" s="34">
        <v>105</v>
      </c>
      <c r="B137" s="37" t="s">
        <v>129</v>
      </c>
      <c r="C137" s="29">
        <v>0</v>
      </c>
      <c r="D137" s="30">
        <v>0</v>
      </c>
      <c r="E137" s="29">
        <v>0</v>
      </c>
      <c r="F137" s="30">
        <v>0</v>
      </c>
      <c r="G137" s="29">
        <v>1</v>
      </c>
      <c r="H137" s="30">
        <v>0.02</v>
      </c>
      <c r="I137" s="30">
        <f t="shared" si="10"/>
        <v>0.02</v>
      </c>
      <c r="J137" s="90">
        <v>0.24201989000000002</v>
      </c>
      <c r="K137" s="82">
        <f>I137/J137*100</f>
        <v>8.2637836088595851</v>
      </c>
      <c r="N137" s="194"/>
    </row>
    <row r="138" spans="1:14" s="31" customFormat="1">
      <c r="A138" s="34">
        <v>106</v>
      </c>
      <c r="B138" s="37" t="s">
        <v>235</v>
      </c>
      <c r="C138" s="29">
        <v>0</v>
      </c>
      <c r="D138" s="30">
        <v>0</v>
      </c>
      <c r="E138" s="29">
        <v>0</v>
      </c>
      <c r="F138" s="30">
        <v>0</v>
      </c>
      <c r="G138" s="29">
        <v>1</v>
      </c>
      <c r="H138" s="30">
        <v>1.2205049999999999E-2</v>
      </c>
      <c r="I138" s="30">
        <f t="shared" si="10"/>
        <v>1.2205049999999999E-2</v>
      </c>
      <c r="J138" s="90"/>
      <c r="K138" s="82"/>
      <c r="N138" s="194"/>
    </row>
    <row r="139" spans="1:14" s="31" customFormat="1">
      <c r="A139" s="34">
        <v>107</v>
      </c>
      <c r="B139" s="37" t="s">
        <v>273</v>
      </c>
      <c r="C139" s="29">
        <v>1</v>
      </c>
      <c r="D139" s="30">
        <v>0.01</v>
      </c>
      <c r="E139" s="29">
        <v>0</v>
      </c>
      <c r="F139" s="30">
        <v>0</v>
      </c>
      <c r="G139" s="29">
        <v>0</v>
      </c>
      <c r="H139" s="30">
        <v>0</v>
      </c>
      <c r="I139" s="30">
        <f t="shared" si="10"/>
        <v>0.01</v>
      </c>
      <c r="J139" s="90">
        <v>0.1</v>
      </c>
      <c r="K139" s="82">
        <f>I139/J139*100</f>
        <v>10</v>
      </c>
      <c r="N139" s="194"/>
    </row>
    <row r="140" spans="1:14" s="31" customFormat="1">
      <c r="A140" s="34">
        <v>108</v>
      </c>
      <c r="B140" s="37" t="s">
        <v>239</v>
      </c>
      <c r="C140" s="29">
        <v>0</v>
      </c>
      <c r="D140" s="30">
        <v>0</v>
      </c>
      <c r="E140" s="29">
        <v>0</v>
      </c>
      <c r="F140" s="30">
        <v>0</v>
      </c>
      <c r="G140" s="29">
        <v>1</v>
      </c>
      <c r="H140" s="30">
        <v>8.7912000000000007E-3</v>
      </c>
      <c r="I140" s="30">
        <f t="shared" si="10"/>
        <v>8.7912000000000007E-3</v>
      </c>
      <c r="J140" s="90"/>
      <c r="K140" s="82"/>
      <c r="N140" s="194"/>
    </row>
    <row r="141" spans="1:14" s="31" customFormat="1">
      <c r="A141" s="34">
        <v>109</v>
      </c>
      <c r="B141" s="37" t="s">
        <v>249</v>
      </c>
      <c r="C141" s="29">
        <v>0</v>
      </c>
      <c r="D141" s="30">
        <v>0</v>
      </c>
      <c r="E141" s="29">
        <v>0</v>
      </c>
      <c r="F141" s="30">
        <v>0</v>
      </c>
      <c r="G141" s="29">
        <v>1</v>
      </c>
      <c r="H141" s="30">
        <v>8.3999999999999995E-3</v>
      </c>
      <c r="I141" s="30">
        <f t="shared" si="10"/>
        <v>8.3999999999999995E-3</v>
      </c>
      <c r="J141" s="90">
        <v>0.01</v>
      </c>
      <c r="K141" s="82">
        <f>I141/J141*100</f>
        <v>84</v>
      </c>
      <c r="N141" s="194"/>
    </row>
    <row r="142" spans="1:14" s="31" customFormat="1">
      <c r="A142" s="34">
        <v>110</v>
      </c>
      <c r="B142" s="37" t="s">
        <v>250</v>
      </c>
      <c r="C142" s="29">
        <v>0</v>
      </c>
      <c r="D142" s="30">
        <v>0</v>
      </c>
      <c r="E142" s="29">
        <v>0</v>
      </c>
      <c r="F142" s="30">
        <v>0</v>
      </c>
      <c r="G142" s="29">
        <v>1</v>
      </c>
      <c r="H142" s="30">
        <v>5.0639999999999999E-3</v>
      </c>
      <c r="I142" s="30">
        <f t="shared" si="10"/>
        <v>5.0639999999999999E-3</v>
      </c>
      <c r="J142" s="90"/>
      <c r="K142" s="82"/>
      <c r="N142" s="194"/>
    </row>
    <row r="143" spans="1:14" s="31" customFormat="1">
      <c r="A143" s="34">
        <v>111</v>
      </c>
      <c r="B143" s="37" t="s">
        <v>102</v>
      </c>
      <c r="C143" s="29">
        <v>0</v>
      </c>
      <c r="D143" s="30">
        <v>0</v>
      </c>
      <c r="E143" s="29">
        <v>2</v>
      </c>
      <c r="F143" s="30">
        <v>-1.6</v>
      </c>
      <c r="G143" s="29">
        <v>0</v>
      </c>
      <c r="H143" s="30">
        <v>0</v>
      </c>
      <c r="I143" s="30">
        <f t="shared" si="10"/>
        <v>-1.6</v>
      </c>
      <c r="J143" s="90"/>
      <c r="K143" s="82"/>
      <c r="N143" s="194"/>
    </row>
    <row r="144" spans="1:14" s="154" customFormat="1" ht="14.25">
      <c r="A144" s="215" t="s">
        <v>62</v>
      </c>
      <c r="B144" s="216"/>
      <c r="C144" s="150">
        <f t="shared" ref="C144:I144" si="11">SUM(C33:C143)</f>
        <v>3188</v>
      </c>
      <c r="D144" s="151">
        <f t="shared" si="11"/>
        <v>20185.62268022</v>
      </c>
      <c r="E144" s="150">
        <f t="shared" si="11"/>
        <v>1262</v>
      </c>
      <c r="F144" s="151">
        <f t="shared" si="11"/>
        <v>7880.769548430847</v>
      </c>
      <c r="G144" s="150">
        <f t="shared" si="11"/>
        <v>3451</v>
      </c>
      <c r="H144" s="151">
        <f t="shared" si="11"/>
        <v>8541.2347161779817</v>
      </c>
      <c r="I144" s="151">
        <f t="shared" si="11"/>
        <v>36607.626944828822</v>
      </c>
      <c r="J144" s="152"/>
      <c r="K144" s="153">
        <f>'thang 12'!E10/'thang 12'!D10*100</f>
        <v>132.07105435812713</v>
      </c>
      <c r="N144" s="195"/>
    </row>
    <row r="145" spans="1:14" s="190" customFormat="1" ht="14.25">
      <c r="A145" s="186"/>
      <c r="B145" s="186"/>
      <c r="C145" s="187"/>
      <c r="D145" s="188"/>
      <c r="E145" s="187"/>
      <c r="F145" s="188"/>
      <c r="G145" s="187"/>
      <c r="H145" s="188"/>
      <c r="I145" s="188"/>
      <c r="J145" s="188"/>
      <c r="K145" s="189"/>
      <c r="N145" s="197"/>
    </row>
    <row r="146" spans="1:14" s="190" customFormat="1" ht="14.25">
      <c r="A146" s="186"/>
      <c r="B146" s="186"/>
      <c r="C146" s="187"/>
      <c r="D146" s="188"/>
      <c r="E146" s="187"/>
      <c r="F146" s="188"/>
      <c r="G146" s="187"/>
      <c r="H146" s="188"/>
      <c r="I146" s="188"/>
      <c r="J146" s="188"/>
      <c r="K146" s="189"/>
      <c r="N146" s="197"/>
    </row>
    <row r="147" spans="1:14" s="159" customFormat="1" ht="14.25">
      <c r="A147" s="155"/>
      <c r="B147" s="155"/>
      <c r="C147" s="156"/>
      <c r="D147" s="157"/>
      <c r="E147" s="156"/>
      <c r="F147" s="157"/>
      <c r="G147" s="156"/>
      <c r="H147" s="157"/>
      <c r="I147" s="157"/>
      <c r="J147" s="157"/>
      <c r="K147" s="158"/>
      <c r="N147" s="196"/>
    </row>
    <row r="148" spans="1:14">
      <c r="A148" s="208" t="s">
        <v>317</v>
      </c>
      <c r="B148" s="208"/>
      <c r="C148" s="208"/>
      <c r="D148" s="208"/>
      <c r="E148" s="208"/>
      <c r="F148" s="208"/>
      <c r="G148" s="208"/>
      <c r="H148" s="208"/>
      <c r="I148" s="208"/>
      <c r="J148" s="208"/>
      <c r="K148" s="208"/>
    </row>
    <row r="149" spans="1:14">
      <c r="A149" s="212" t="str">
        <f>A6</f>
        <v>Tính từ 01/01/2023 đến 20/12/2023</v>
      </c>
      <c r="B149" s="212"/>
      <c r="C149" s="212"/>
      <c r="D149" s="212"/>
      <c r="E149" s="212"/>
      <c r="F149" s="212"/>
      <c r="G149" s="212"/>
      <c r="H149" s="212"/>
      <c r="I149" s="212"/>
      <c r="J149" s="212"/>
      <c r="K149" s="212"/>
    </row>
    <row r="150" spans="1:14" ht="18.75" customHeight="1"/>
    <row r="151" spans="1:14" ht="71.25">
      <c r="A151" s="144" t="s">
        <v>1</v>
      </c>
      <c r="B151" s="145" t="s">
        <v>145</v>
      </c>
      <c r="C151" s="145" t="s">
        <v>37</v>
      </c>
      <c r="D151" s="145" t="s">
        <v>38</v>
      </c>
      <c r="E151" s="145" t="s">
        <v>39</v>
      </c>
      <c r="F151" s="145" t="s">
        <v>40</v>
      </c>
      <c r="G151" s="145" t="s">
        <v>41</v>
      </c>
      <c r="H151" s="145" t="s">
        <v>42</v>
      </c>
      <c r="I151" s="145" t="s">
        <v>43</v>
      </c>
      <c r="J151" s="145" t="s">
        <v>319</v>
      </c>
      <c r="K151" s="146" t="s">
        <v>288</v>
      </c>
    </row>
    <row r="152" spans="1:14" s="31" customFormat="1" ht="14.25" customHeight="1">
      <c r="A152" s="34">
        <v>1</v>
      </c>
      <c r="B152" s="30" t="s">
        <v>147</v>
      </c>
      <c r="C152" s="29">
        <v>1202</v>
      </c>
      <c r="D152" s="30">
        <v>598.29865287999996</v>
      </c>
      <c r="E152" s="29">
        <v>296</v>
      </c>
      <c r="F152" s="30">
        <v>964.93054947077178</v>
      </c>
      <c r="G152" s="29">
        <v>2314</v>
      </c>
      <c r="H152" s="30">
        <v>4288.72168014</v>
      </c>
      <c r="I152" s="30">
        <f t="shared" ref="I152:I183" si="12">D152+F152+H152</f>
        <v>5851.9508824907716</v>
      </c>
      <c r="J152" s="30">
        <v>3940.4042765857039</v>
      </c>
      <c r="K152" s="82">
        <f t="shared" ref="K152:K188" si="13">I152/J152*100</f>
        <v>148.51143364308271</v>
      </c>
      <c r="L152" s="204">
        <f>I152/$I$208*100</f>
        <v>15.985605653461837</v>
      </c>
      <c r="N152" s="194"/>
    </row>
    <row r="153" spans="1:14" s="31" customFormat="1" ht="14.25" customHeight="1">
      <c r="A153" s="34">
        <v>2</v>
      </c>
      <c r="B153" s="30" t="s">
        <v>153</v>
      </c>
      <c r="C153" s="29">
        <v>119</v>
      </c>
      <c r="D153" s="30">
        <v>1478.7001244400001</v>
      </c>
      <c r="E153" s="29">
        <v>51</v>
      </c>
      <c r="F153" s="30">
        <v>1654.8340725</v>
      </c>
      <c r="G153" s="29">
        <v>49</v>
      </c>
      <c r="H153" s="30">
        <v>128.77857574000001</v>
      </c>
      <c r="I153" s="30">
        <f t="shared" si="12"/>
        <v>3262.3127726800003</v>
      </c>
      <c r="J153" s="30">
        <v>1963.2263876287502</v>
      </c>
      <c r="K153" s="82">
        <f t="shared" si="13"/>
        <v>166.17099246614802</v>
      </c>
      <c r="L153" s="204">
        <f t="shared" ref="L153:L162" si="14">I153/$I$208*100</f>
        <v>8.9115658264235975</v>
      </c>
      <c r="N153" s="194"/>
    </row>
    <row r="154" spans="1:14" s="31" customFormat="1" ht="14.25" customHeight="1">
      <c r="A154" s="34">
        <v>3</v>
      </c>
      <c r="B154" s="30" t="s">
        <v>176</v>
      </c>
      <c r="C154" s="29">
        <v>26</v>
      </c>
      <c r="D154" s="30">
        <v>3103.9257200000002</v>
      </c>
      <c r="E154" s="29">
        <v>0</v>
      </c>
      <c r="F154" s="30">
        <v>0</v>
      </c>
      <c r="G154" s="29">
        <v>4</v>
      </c>
      <c r="H154" s="30">
        <v>6.6460889299999995</v>
      </c>
      <c r="I154" s="30">
        <f t="shared" si="12"/>
        <v>3110.5718089300003</v>
      </c>
      <c r="J154" s="30">
        <v>2368.16045485</v>
      </c>
      <c r="K154" s="82">
        <f t="shared" si="13"/>
        <v>131.34970658595111</v>
      </c>
      <c r="L154" s="204">
        <f t="shared" si="14"/>
        <v>8.4970594068223271</v>
      </c>
      <c r="N154" s="194"/>
    </row>
    <row r="155" spans="1:14" s="31" customFormat="1" ht="14.25" customHeight="1">
      <c r="A155" s="34">
        <v>4</v>
      </c>
      <c r="B155" s="30" t="s">
        <v>159</v>
      </c>
      <c r="C155" s="29">
        <v>92</v>
      </c>
      <c r="D155" s="30">
        <v>1529.52937</v>
      </c>
      <c r="E155" s="29">
        <v>53</v>
      </c>
      <c r="F155" s="30">
        <v>1445.496435</v>
      </c>
      <c r="G155" s="29">
        <v>51</v>
      </c>
      <c r="H155" s="30">
        <v>40.612914420000003</v>
      </c>
      <c r="I155" s="30">
        <f t="shared" si="12"/>
        <v>3015.6387194200001</v>
      </c>
      <c r="J155" s="30">
        <v>1214.62836576</v>
      </c>
      <c r="K155" s="82">
        <f t="shared" si="13"/>
        <v>248.27665847677594</v>
      </c>
      <c r="L155" s="204">
        <f t="shared" si="14"/>
        <v>8.2377334208657018</v>
      </c>
      <c r="N155" s="194"/>
    </row>
    <row r="156" spans="1:14" s="31" customFormat="1" ht="14.25" customHeight="1">
      <c r="A156" s="34">
        <v>5</v>
      </c>
      <c r="B156" s="30" t="s">
        <v>165</v>
      </c>
      <c r="C156" s="29">
        <v>34</v>
      </c>
      <c r="D156" s="30">
        <v>2686.3150150000001</v>
      </c>
      <c r="E156" s="29">
        <v>4</v>
      </c>
      <c r="F156" s="30">
        <v>104.268255</v>
      </c>
      <c r="G156" s="29">
        <v>1</v>
      </c>
      <c r="H156" s="30">
        <v>5.0215510000000005E-2</v>
      </c>
      <c r="I156" s="30">
        <f t="shared" si="12"/>
        <v>2790.6334855099999</v>
      </c>
      <c r="J156" s="30">
        <v>307.86528792000001</v>
      </c>
      <c r="K156" s="82">
        <f t="shared" si="13"/>
        <v>906.44629161153</v>
      </c>
      <c r="L156" s="204">
        <f t="shared" si="14"/>
        <v>7.6230931049307076</v>
      </c>
      <c r="N156" s="194"/>
    </row>
    <row r="157" spans="1:14" s="31" customFormat="1" ht="14.25" customHeight="1">
      <c r="A157" s="34">
        <v>6</v>
      </c>
      <c r="B157" s="30" t="s">
        <v>149</v>
      </c>
      <c r="C157" s="29">
        <v>408</v>
      </c>
      <c r="D157" s="30">
        <v>440.97576694000009</v>
      </c>
      <c r="E157" s="29">
        <v>174</v>
      </c>
      <c r="F157" s="30">
        <v>306.65926808398439</v>
      </c>
      <c r="G157" s="29">
        <v>318</v>
      </c>
      <c r="H157" s="30">
        <v>1985.3442298679772</v>
      </c>
      <c r="I157" s="30">
        <f t="shared" si="12"/>
        <v>2732.979264891962</v>
      </c>
      <c r="J157" s="30">
        <v>1705.8357436088286</v>
      </c>
      <c r="K157" s="82">
        <f t="shared" si="13"/>
        <v>160.21350678876803</v>
      </c>
      <c r="L157" s="204">
        <f t="shared" si="14"/>
        <v>7.4656007312651633</v>
      </c>
      <c r="N157" s="194"/>
    </row>
    <row r="158" spans="1:14" s="31" customFormat="1" ht="14.25" customHeight="1">
      <c r="A158" s="34">
        <v>7</v>
      </c>
      <c r="B158" s="30" t="s">
        <v>154</v>
      </c>
      <c r="C158" s="29">
        <v>384</v>
      </c>
      <c r="D158" s="30">
        <v>1089.29023411</v>
      </c>
      <c r="E158" s="29">
        <v>162</v>
      </c>
      <c r="F158" s="30">
        <v>634.91577192226566</v>
      </c>
      <c r="G158" s="29">
        <v>87</v>
      </c>
      <c r="H158" s="30">
        <v>45.538630769999997</v>
      </c>
      <c r="I158" s="30">
        <f t="shared" si="12"/>
        <v>1769.7446368022656</v>
      </c>
      <c r="J158" s="30">
        <v>2243.8996566875062</v>
      </c>
      <c r="K158" s="82">
        <f t="shared" si="13"/>
        <v>78.869152260346681</v>
      </c>
      <c r="L158" s="204">
        <f t="shared" si="14"/>
        <v>4.8343604448041395</v>
      </c>
      <c r="N158" s="194"/>
    </row>
    <row r="159" spans="1:14" s="31" customFormat="1" ht="14.25" customHeight="1">
      <c r="A159" s="34">
        <v>8</v>
      </c>
      <c r="B159" s="30" t="s">
        <v>179</v>
      </c>
      <c r="C159" s="29">
        <v>19</v>
      </c>
      <c r="D159" s="30">
        <v>1326.933632</v>
      </c>
      <c r="E159" s="29">
        <v>11</v>
      </c>
      <c r="F159" s="30">
        <v>271.16996</v>
      </c>
      <c r="G159" s="29">
        <v>2</v>
      </c>
      <c r="H159" s="30">
        <v>5.1837758699999998</v>
      </c>
      <c r="I159" s="30">
        <f t="shared" si="12"/>
        <v>1603.28736787</v>
      </c>
      <c r="J159" s="30">
        <v>890.67477955999993</v>
      </c>
      <c r="K159" s="82">
        <f t="shared" si="13"/>
        <v>180.00816961068955</v>
      </c>
      <c r="L159" s="204">
        <f t="shared" si="14"/>
        <v>4.3796539182567278</v>
      </c>
      <c r="N159" s="194"/>
    </row>
    <row r="160" spans="1:14" s="31" customFormat="1" ht="14.25" customHeight="1">
      <c r="A160" s="34">
        <v>9</v>
      </c>
      <c r="B160" s="30" t="s">
        <v>150</v>
      </c>
      <c r="C160" s="29">
        <v>136</v>
      </c>
      <c r="D160" s="30">
        <v>639.79754478000007</v>
      </c>
      <c r="E160" s="29">
        <v>50</v>
      </c>
      <c r="F160" s="30">
        <v>39.411848236247572</v>
      </c>
      <c r="G160" s="29">
        <v>197</v>
      </c>
      <c r="H160" s="30">
        <v>894.7207161299998</v>
      </c>
      <c r="I160" s="30">
        <f t="shared" si="12"/>
        <v>1573.9301091462476</v>
      </c>
      <c r="J160" s="30">
        <v>3142.6715362700006</v>
      </c>
      <c r="K160" s="82">
        <f t="shared" si="13"/>
        <v>50.082552089243357</v>
      </c>
      <c r="L160" s="204">
        <f t="shared" si="14"/>
        <v>4.299459540270969</v>
      </c>
      <c r="N160" s="194"/>
    </row>
    <row r="161" spans="1:14" s="31" customFormat="1" ht="14.25" customHeight="1">
      <c r="A161" s="34">
        <v>10</v>
      </c>
      <c r="B161" s="30" t="s">
        <v>152</v>
      </c>
      <c r="C161" s="29">
        <v>85</v>
      </c>
      <c r="D161" s="30">
        <v>558.92710341000009</v>
      </c>
      <c r="E161" s="29">
        <v>64</v>
      </c>
      <c r="F161" s="30">
        <v>503.44160267187499</v>
      </c>
      <c r="G161" s="29">
        <v>83</v>
      </c>
      <c r="H161" s="30">
        <v>451.80774392000001</v>
      </c>
      <c r="I161" s="30">
        <f t="shared" si="12"/>
        <v>1514.1764500018753</v>
      </c>
      <c r="J161" s="30">
        <v>1252.09297320375</v>
      </c>
      <c r="K161" s="82">
        <f t="shared" si="13"/>
        <v>120.93163067016725</v>
      </c>
      <c r="L161" s="204">
        <f t="shared" si="14"/>
        <v>4.1362321908598014</v>
      </c>
      <c r="N161" s="194"/>
    </row>
    <row r="162" spans="1:14" s="202" customFormat="1" ht="14.25" customHeight="1">
      <c r="A162" s="198">
        <v>11</v>
      </c>
      <c r="B162" s="199" t="s">
        <v>161</v>
      </c>
      <c r="C162" s="200">
        <v>83</v>
      </c>
      <c r="D162" s="199">
        <v>1059.872805</v>
      </c>
      <c r="E162" s="200">
        <v>29</v>
      </c>
      <c r="F162" s="199">
        <v>142.80319600000001</v>
      </c>
      <c r="G162" s="200">
        <v>23</v>
      </c>
      <c r="H162" s="199">
        <v>14.052826810000001</v>
      </c>
      <c r="I162" s="199">
        <f t="shared" si="12"/>
        <v>1216.72882781</v>
      </c>
      <c r="J162" s="199">
        <v>370.60772176875003</v>
      </c>
      <c r="K162" s="201">
        <f t="shared" si="13"/>
        <v>328.30638876143234</v>
      </c>
      <c r="L162" s="204">
        <f t="shared" si="14"/>
        <v>3.3237030896422946</v>
      </c>
      <c r="N162" s="203"/>
    </row>
    <row r="163" spans="1:14" s="31" customFormat="1" ht="14.25" customHeight="1">
      <c r="A163" s="34">
        <v>12</v>
      </c>
      <c r="B163" s="30" t="s">
        <v>151</v>
      </c>
      <c r="C163" s="29">
        <v>21</v>
      </c>
      <c r="D163" s="30">
        <v>848.00404700000001</v>
      </c>
      <c r="E163" s="29">
        <v>0</v>
      </c>
      <c r="F163" s="30">
        <v>0</v>
      </c>
      <c r="G163" s="29">
        <v>27</v>
      </c>
      <c r="H163" s="30">
        <v>191.56463693999999</v>
      </c>
      <c r="I163" s="30">
        <f t="shared" si="12"/>
        <v>1039.56868394</v>
      </c>
      <c r="J163" s="30">
        <v>954.22616184789069</v>
      </c>
      <c r="K163" s="82">
        <f t="shared" si="13"/>
        <v>108.94363679222971</v>
      </c>
      <c r="N163" s="194"/>
    </row>
    <row r="164" spans="1:14" s="31" customFormat="1" ht="14.25" customHeight="1">
      <c r="A164" s="34">
        <v>13</v>
      </c>
      <c r="B164" s="30" t="s">
        <v>155</v>
      </c>
      <c r="C164" s="29">
        <v>50</v>
      </c>
      <c r="D164" s="30">
        <v>651.710735</v>
      </c>
      <c r="E164" s="29">
        <v>48</v>
      </c>
      <c r="F164" s="30">
        <v>258.05543112499998</v>
      </c>
      <c r="G164" s="29">
        <v>24</v>
      </c>
      <c r="H164" s="30">
        <v>18.769365310000001</v>
      </c>
      <c r="I164" s="30">
        <f t="shared" si="12"/>
        <v>928.53553143499994</v>
      </c>
      <c r="J164" s="30">
        <v>746.09965936624997</v>
      </c>
      <c r="K164" s="82">
        <f t="shared" si="13"/>
        <v>124.45194415766309</v>
      </c>
      <c r="N164" s="194"/>
    </row>
    <row r="165" spans="1:14" s="31" customFormat="1" ht="14.25" customHeight="1">
      <c r="A165" s="34">
        <v>14</v>
      </c>
      <c r="B165" s="30" t="s">
        <v>162</v>
      </c>
      <c r="C165" s="29">
        <v>50</v>
      </c>
      <c r="D165" s="30">
        <v>747.87381839999978</v>
      </c>
      <c r="E165" s="29">
        <v>38</v>
      </c>
      <c r="F165" s="30">
        <v>6.9606372500000004</v>
      </c>
      <c r="G165" s="29">
        <v>6</v>
      </c>
      <c r="H165" s="30">
        <v>2.7422609100000002</v>
      </c>
      <c r="I165" s="30">
        <f t="shared" si="12"/>
        <v>757.5767165599998</v>
      </c>
      <c r="J165" s="30">
        <v>225.89348847999696</v>
      </c>
      <c r="K165" s="82">
        <f t="shared" si="13"/>
        <v>335.3689925537999</v>
      </c>
      <c r="N165" s="194"/>
    </row>
    <row r="166" spans="1:14" s="31" customFormat="1" ht="14.25" customHeight="1">
      <c r="A166" s="34">
        <v>15</v>
      </c>
      <c r="B166" s="30" t="s">
        <v>157</v>
      </c>
      <c r="C166" s="29">
        <v>118</v>
      </c>
      <c r="D166" s="30">
        <v>602.76692869999988</v>
      </c>
      <c r="E166" s="29">
        <v>81</v>
      </c>
      <c r="F166" s="30">
        <v>117.88781366015625</v>
      </c>
      <c r="G166" s="29">
        <v>40</v>
      </c>
      <c r="H166" s="30">
        <v>32.671865599999997</v>
      </c>
      <c r="I166" s="30">
        <f t="shared" si="12"/>
        <v>753.32660796015614</v>
      </c>
      <c r="J166" s="30">
        <v>846.37895673578123</v>
      </c>
      <c r="K166" s="82">
        <f t="shared" si="13"/>
        <v>89.005829122394658</v>
      </c>
      <c r="N166" s="194"/>
    </row>
    <row r="167" spans="1:14" s="31" customFormat="1" ht="14.25" customHeight="1">
      <c r="A167" s="34">
        <v>16</v>
      </c>
      <c r="B167" s="30" t="s">
        <v>156</v>
      </c>
      <c r="C167" s="29">
        <v>35</v>
      </c>
      <c r="D167" s="30">
        <v>470.67468922</v>
      </c>
      <c r="E167" s="29">
        <v>23</v>
      </c>
      <c r="F167" s="30">
        <v>231.0190056875</v>
      </c>
      <c r="G167" s="29">
        <v>5</v>
      </c>
      <c r="H167" s="30">
        <v>13.861131760000001</v>
      </c>
      <c r="I167" s="30">
        <f t="shared" si="12"/>
        <v>715.55482666750004</v>
      </c>
      <c r="J167" s="30">
        <v>528.2107882549999</v>
      </c>
      <c r="K167" s="82">
        <f t="shared" si="13"/>
        <v>135.46766604889137</v>
      </c>
      <c r="N167" s="194"/>
    </row>
    <row r="168" spans="1:14" s="31" customFormat="1" ht="14.25" customHeight="1">
      <c r="A168" s="34">
        <v>17</v>
      </c>
      <c r="B168" s="30" t="s">
        <v>148</v>
      </c>
      <c r="C168" s="29">
        <v>28</v>
      </c>
      <c r="D168" s="30">
        <v>252.98133200000001</v>
      </c>
      <c r="E168" s="29">
        <v>38</v>
      </c>
      <c r="F168" s="30">
        <v>403.33465612499998</v>
      </c>
      <c r="G168" s="29">
        <v>4</v>
      </c>
      <c r="H168" s="30">
        <v>0.53955489000000001</v>
      </c>
      <c r="I168" s="30">
        <f t="shared" si="12"/>
        <v>656.85554301499997</v>
      </c>
      <c r="J168" s="30">
        <v>698.32155944750002</v>
      </c>
      <c r="K168" s="82">
        <f t="shared" si="13"/>
        <v>94.062045504465416</v>
      </c>
      <c r="N168" s="194"/>
    </row>
    <row r="169" spans="1:14" s="31" customFormat="1" ht="14.25" customHeight="1">
      <c r="A169" s="34">
        <v>18</v>
      </c>
      <c r="B169" s="30" t="s">
        <v>163</v>
      </c>
      <c r="C169" s="29">
        <v>19</v>
      </c>
      <c r="D169" s="30">
        <v>328.25474800000001</v>
      </c>
      <c r="E169" s="29">
        <v>3</v>
      </c>
      <c r="F169" s="30">
        <v>4.9550099999999997</v>
      </c>
      <c r="G169" s="29">
        <v>8</v>
      </c>
      <c r="H169" s="30">
        <v>96.139674889999995</v>
      </c>
      <c r="I169" s="30">
        <f t="shared" si="12"/>
        <v>429.34943289</v>
      </c>
      <c r="J169" s="30">
        <v>57.598085269999999</v>
      </c>
      <c r="K169" s="82">
        <f t="shared" si="13"/>
        <v>745.42310022522042</v>
      </c>
      <c r="N169" s="194"/>
    </row>
    <row r="170" spans="1:14" s="31" customFormat="1" ht="14.25" customHeight="1">
      <c r="A170" s="34">
        <v>19</v>
      </c>
      <c r="B170" s="30" t="s">
        <v>169</v>
      </c>
      <c r="C170" s="29">
        <v>40</v>
      </c>
      <c r="D170" s="30">
        <v>257.17745533999999</v>
      </c>
      <c r="E170" s="29">
        <v>17</v>
      </c>
      <c r="F170" s="30">
        <v>70.787850187499998</v>
      </c>
      <c r="G170" s="29">
        <v>9</v>
      </c>
      <c r="H170" s="30">
        <v>11.204015650000001</v>
      </c>
      <c r="I170" s="30">
        <f t="shared" si="12"/>
        <v>339.16932117749997</v>
      </c>
      <c r="J170" s="30">
        <v>1545.6240420000001</v>
      </c>
      <c r="K170" s="82">
        <f t="shared" si="13"/>
        <v>21.94384351958081</v>
      </c>
      <c r="N170" s="194"/>
    </row>
    <row r="171" spans="1:14" s="31" customFormat="1" ht="14.25" customHeight="1">
      <c r="A171" s="34">
        <v>20</v>
      </c>
      <c r="B171" s="30" t="s">
        <v>158</v>
      </c>
      <c r="C171" s="29">
        <v>19</v>
      </c>
      <c r="D171" s="30">
        <v>254.31640300000001</v>
      </c>
      <c r="E171" s="29">
        <v>2</v>
      </c>
      <c r="F171" s="30">
        <v>47.1</v>
      </c>
      <c r="G171" s="29">
        <v>9</v>
      </c>
      <c r="H171" s="30">
        <v>12.44274356</v>
      </c>
      <c r="I171" s="30">
        <f t="shared" si="12"/>
        <v>313.85914656</v>
      </c>
      <c r="J171" s="30">
        <v>97.507759379999996</v>
      </c>
      <c r="K171" s="82">
        <f t="shared" si="13"/>
        <v>321.8812005892284</v>
      </c>
      <c r="N171" s="194"/>
    </row>
    <row r="172" spans="1:14" s="31" customFormat="1" ht="14.25" customHeight="1">
      <c r="A172" s="34">
        <v>21</v>
      </c>
      <c r="B172" s="30" t="s">
        <v>168</v>
      </c>
      <c r="C172" s="29">
        <v>29</v>
      </c>
      <c r="D172" s="30">
        <v>282.04234300000002</v>
      </c>
      <c r="E172" s="29">
        <v>8</v>
      </c>
      <c r="F172" s="30">
        <v>19.416948000000001</v>
      </c>
      <c r="G172" s="29">
        <v>6</v>
      </c>
      <c r="H172" s="30">
        <v>1.2142913200000001</v>
      </c>
      <c r="I172" s="30">
        <f t="shared" si="12"/>
        <v>302.67358231999998</v>
      </c>
      <c r="J172" s="30">
        <v>244.52365108000001</v>
      </c>
      <c r="K172" s="82">
        <f t="shared" si="13"/>
        <v>123.78090257656721</v>
      </c>
      <c r="N172" s="194"/>
    </row>
    <row r="173" spans="1:14" s="31" customFormat="1" ht="14.25" customHeight="1">
      <c r="A173" s="34">
        <v>22</v>
      </c>
      <c r="B173" s="30" t="s">
        <v>167</v>
      </c>
      <c r="C173" s="29">
        <v>8</v>
      </c>
      <c r="D173" s="30">
        <v>53.892806999999998</v>
      </c>
      <c r="E173" s="29">
        <v>15</v>
      </c>
      <c r="F173" s="30">
        <v>186.370566</v>
      </c>
      <c r="G173" s="29">
        <v>3</v>
      </c>
      <c r="H173" s="30">
        <v>51.282133120000005</v>
      </c>
      <c r="I173" s="30">
        <f t="shared" si="12"/>
        <v>291.54550612000003</v>
      </c>
      <c r="J173" s="30">
        <v>700.67007995000006</v>
      </c>
      <c r="K173" s="82">
        <f t="shared" si="13"/>
        <v>41.609527003180261</v>
      </c>
      <c r="N173" s="194"/>
    </row>
    <row r="174" spans="1:14" s="31" customFormat="1" ht="14.25" customHeight="1">
      <c r="A174" s="34">
        <v>23</v>
      </c>
      <c r="B174" s="30" t="s">
        <v>164</v>
      </c>
      <c r="C174" s="29">
        <v>7</v>
      </c>
      <c r="D174" s="30">
        <v>203.97984700000001</v>
      </c>
      <c r="E174" s="29">
        <v>9</v>
      </c>
      <c r="F174" s="30">
        <v>44.092331999999999</v>
      </c>
      <c r="G174" s="29">
        <v>0</v>
      </c>
      <c r="H174" s="30">
        <v>0</v>
      </c>
      <c r="I174" s="30">
        <f t="shared" si="12"/>
        <v>248.07217900000001</v>
      </c>
      <c r="J174" s="30">
        <v>86.92365427</v>
      </c>
      <c r="K174" s="82">
        <f t="shared" si="13"/>
        <v>285.39087672205386</v>
      </c>
      <c r="N174" s="194"/>
    </row>
    <row r="175" spans="1:14" s="31" customFormat="1" ht="14.25" customHeight="1">
      <c r="A175" s="34">
        <v>24</v>
      </c>
      <c r="B175" s="30" t="s">
        <v>160</v>
      </c>
      <c r="C175" s="29">
        <v>104</v>
      </c>
      <c r="D175" s="30">
        <v>151.19409156</v>
      </c>
      <c r="E175" s="29">
        <v>43</v>
      </c>
      <c r="F175" s="30">
        <v>20.301149310546876</v>
      </c>
      <c r="G175" s="29">
        <v>35</v>
      </c>
      <c r="H175" s="30">
        <v>10.666547449999999</v>
      </c>
      <c r="I175" s="30">
        <f t="shared" si="12"/>
        <v>182.16178832054686</v>
      </c>
      <c r="J175" s="30">
        <v>133.99371225906251</v>
      </c>
      <c r="K175" s="82">
        <f t="shared" si="13"/>
        <v>135.94801222340683</v>
      </c>
      <c r="N175" s="194"/>
    </row>
    <row r="176" spans="1:14" s="31" customFormat="1" ht="14.25" customHeight="1">
      <c r="A176" s="34">
        <v>25</v>
      </c>
      <c r="B176" s="30" t="s">
        <v>146</v>
      </c>
      <c r="C176" s="29">
        <v>0</v>
      </c>
      <c r="D176" s="30">
        <v>0</v>
      </c>
      <c r="E176" s="29">
        <v>1</v>
      </c>
      <c r="F176" s="30">
        <v>179.795984</v>
      </c>
      <c r="G176" s="29">
        <v>1</v>
      </c>
      <c r="H176" s="30">
        <v>5.0999999999999997E-2</v>
      </c>
      <c r="I176" s="30">
        <f t="shared" si="12"/>
        <v>179.84698399999999</v>
      </c>
      <c r="J176" s="30">
        <v>-60.945119999999996</v>
      </c>
      <c r="K176" s="82">
        <f t="shared" si="13"/>
        <v>-295.09661150884597</v>
      </c>
      <c r="N176" s="194"/>
    </row>
    <row r="177" spans="1:14" s="31" customFormat="1" ht="14.25" customHeight="1">
      <c r="A177" s="34">
        <v>26</v>
      </c>
      <c r="B177" s="30" t="s">
        <v>174</v>
      </c>
      <c r="C177" s="29">
        <v>3</v>
      </c>
      <c r="D177" s="30">
        <v>16.636565000000001</v>
      </c>
      <c r="E177" s="29">
        <v>0</v>
      </c>
      <c r="F177" s="30">
        <v>0</v>
      </c>
      <c r="G177" s="29">
        <v>5</v>
      </c>
      <c r="H177" s="30">
        <v>149.51608634999999</v>
      </c>
      <c r="I177" s="30">
        <f t="shared" si="12"/>
        <v>166.15265134999999</v>
      </c>
      <c r="J177" s="30">
        <v>87.564930669999995</v>
      </c>
      <c r="K177" s="82">
        <f t="shared" si="13"/>
        <v>189.74793913349649</v>
      </c>
      <c r="N177" s="194"/>
    </row>
    <row r="178" spans="1:14" s="31" customFormat="1" ht="14.25" customHeight="1">
      <c r="A178" s="34">
        <v>27</v>
      </c>
      <c r="B178" s="30" t="s">
        <v>175</v>
      </c>
      <c r="C178" s="29">
        <v>7</v>
      </c>
      <c r="D178" s="30">
        <v>111.291028</v>
      </c>
      <c r="E178" s="29">
        <v>1</v>
      </c>
      <c r="F178" s="30">
        <v>12</v>
      </c>
      <c r="G178" s="29">
        <v>1</v>
      </c>
      <c r="H178" s="30">
        <v>0.17019999999999999</v>
      </c>
      <c r="I178" s="30">
        <f t="shared" si="12"/>
        <v>123.46122799999999</v>
      </c>
      <c r="J178" s="30">
        <v>67.370760200000007</v>
      </c>
      <c r="K178" s="82">
        <f t="shared" si="13"/>
        <v>183.25639733541254</v>
      </c>
      <c r="N178" s="194"/>
    </row>
    <row r="179" spans="1:14" s="31" customFormat="1" ht="14.25" customHeight="1">
      <c r="A179" s="34">
        <v>28</v>
      </c>
      <c r="B179" s="30" t="s">
        <v>191</v>
      </c>
      <c r="C179" s="29">
        <v>1</v>
      </c>
      <c r="D179" s="30">
        <v>90.756311999999994</v>
      </c>
      <c r="E179" s="29">
        <v>1</v>
      </c>
      <c r="F179" s="30">
        <v>0.5</v>
      </c>
      <c r="G179" s="29">
        <v>0</v>
      </c>
      <c r="H179" s="30">
        <v>0</v>
      </c>
      <c r="I179" s="30">
        <f t="shared" si="12"/>
        <v>91.256311999999994</v>
      </c>
      <c r="J179" s="30">
        <v>116.3755173</v>
      </c>
      <c r="K179" s="82">
        <f t="shared" si="13"/>
        <v>78.415386773107812</v>
      </c>
      <c r="N179" s="194"/>
    </row>
    <row r="180" spans="1:14" s="31" customFormat="1" ht="14.25" customHeight="1">
      <c r="A180" s="34">
        <v>29</v>
      </c>
      <c r="B180" s="30" t="s">
        <v>171</v>
      </c>
      <c r="C180" s="29">
        <v>2</v>
      </c>
      <c r="D180" s="30">
        <v>15.809953800000001</v>
      </c>
      <c r="E180" s="29">
        <v>9</v>
      </c>
      <c r="F180" s="30">
        <v>62.95088475</v>
      </c>
      <c r="G180" s="29">
        <v>1</v>
      </c>
      <c r="H180" s="30">
        <v>0.28000000000000003</v>
      </c>
      <c r="I180" s="30">
        <f t="shared" si="12"/>
        <v>79.040838550000004</v>
      </c>
      <c r="J180" s="30">
        <v>155.95365298859372</v>
      </c>
      <c r="K180" s="82">
        <f t="shared" si="13"/>
        <v>50.6822617074452</v>
      </c>
      <c r="N180" s="194"/>
    </row>
    <row r="181" spans="1:14" s="31" customFormat="1" ht="14.25" customHeight="1">
      <c r="A181" s="34">
        <v>30</v>
      </c>
      <c r="B181" s="30" t="s">
        <v>190</v>
      </c>
      <c r="C181" s="29">
        <v>4</v>
      </c>
      <c r="D181" s="30">
        <v>73.746343999999993</v>
      </c>
      <c r="E181" s="29">
        <v>0</v>
      </c>
      <c r="F181" s="30">
        <v>0</v>
      </c>
      <c r="G181" s="29">
        <v>0</v>
      </c>
      <c r="H181" s="30">
        <v>0</v>
      </c>
      <c r="I181" s="30">
        <f t="shared" si="12"/>
        <v>73.746343999999993</v>
      </c>
      <c r="J181" s="30">
        <v>276.12803624999998</v>
      </c>
      <c r="K181" s="82">
        <f t="shared" si="13"/>
        <v>26.707300352953567</v>
      </c>
      <c r="N181" s="194"/>
    </row>
    <row r="182" spans="1:14" s="31" customFormat="1" ht="14.25" customHeight="1">
      <c r="A182" s="34">
        <v>31</v>
      </c>
      <c r="B182" s="30" t="s">
        <v>178</v>
      </c>
      <c r="C182" s="29">
        <v>6</v>
      </c>
      <c r="D182" s="30">
        <v>46.201351000000003</v>
      </c>
      <c r="E182" s="29">
        <v>4</v>
      </c>
      <c r="F182" s="30">
        <v>2.7449080000000001</v>
      </c>
      <c r="G182" s="29">
        <v>3</v>
      </c>
      <c r="H182" s="30">
        <v>21.484355999999998</v>
      </c>
      <c r="I182" s="30">
        <f t="shared" si="12"/>
        <v>70.430615000000003</v>
      </c>
      <c r="J182" s="30">
        <v>34.209883249999997</v>
      </c>
      <c r="K182" s="82">
        <f t="shared" si="13"/>
        <v>205.87797533626485</v>
      </c>
      <c r="N182" s="194"/>
    </row>
    <row r="183" spans="1:14" s="31" customFormat="1" ht="14.25" customHeight="1">
      <c r="A183" s="34">
        <v>32</v>
      </c>
      <c r="B183" s="30" t="s">
        <v>184</v>
      </c>
      <c r="C183" s="29">
        <v>2</v>
      </c>
      <c r="D183" s="30">
        <v>44.313256000000003</v>
      </c>
      <c r="E183" s="29">
        <v>2</v>
      </c>
      <c r="F183" s="30">
        <v>10.892794</v>
      </c>
      <c r="G183" s="29">
        <v>8</v>
      </c>
      <c r="H183" s="30">
        <v>6.5300630000000002</v>
      </c>
      <c r="I183" s="30">
        <f t="shared" si="12"/>
        <v>61.736113000000003</v>
      </c>
      <c r="J183" s="30">
        <v>10.834137270000001</v>
      </c>
      <c r="K183" s="82">
        <f t="shared" si="13"/>
        <v>569.82952552160157</v>
      </c>
      <c r="N183" s="194"/>
    </row>
    <row r="184" spans="1:14" s="31" customFormat="1" ht="14.25" customHeight="1">
      <c r="A184" s="34">
        <v>33</v>
      </c>
      <c r="B184" s="30" t="s">
        <v>196</v>
      </c>
      <c r="C184" s="29">
        <v>3</v>
      </c>
      <c r="D184" s="30">
        <v>0.6353916799999999</v>
      </c>
      <c r="E184" s="29">
        <v>5</v>
      </c>
      <c r="F184" s="30">
        <v>54.141613999999997</v>
      </c>
      <c r="G184" s="29">
        <v>6</v>
      </c>
      <c r="H184" s="30">
        <v>5.8196447899999999</v>
      </c>
      <c r="I184" s="30">
        <f t="shared" ref="I184:I207" si="15">D184+F184+H184</f>
        <v>60.596650469999993</v>
      </c>
      <c r="J184" s="30">
        <v>185.97081871000003</v>
      </c>
      <c r="K184" s="82">
        <f t="shared" si="13"/>
        <v>32.583956391832345</v>
      </c>
      <c r="N184" s="194"/>
    </row>
    <row r="185" spans="1:14" s="31" customFormat="1" ht="14.25" customHeight="1">
      <c r="A185" s="34">
        <v>34</v>
      </c>
      <c r="B185" s="30" t="s">
        <v>185</v>
      </c>
      <c r="C185" s="29">
        <v>3</v>
      </c>
      <c r="D185" s="30">
        <v>1.2206399999999999</v>
      </c>
      <c r="E185" s="29">
        <v>5</v>
      </c>
      <c r="F185" s="30">
        <v>45.513376449999988</v>
      </c>
      <c r="G185" s="29">
        <v>35</v>
      </c>
      <c r="H185" s="30">
        <v>2.0312373999999997</v>
      </c>
      <c r="I185" s="30">
        <f t="shared" si="15"/>
        <v>48.765253849999993</v>
      </c>
      <c r="J185" s="30">
        <v>8.6883820500000013</v>
      </c>
      <c r="K185" s="82">
        <f t="shared" si="13"/>
        <v>561.26967678636993</v>
      </c>
      <c r="N185" s="194"/>
    </row>
    <row r="186" spans="1:14" s="31" customFormat="1" ht="14.25" customHeight="1">
      <c r="A186" s="34">
        <v>35</v>
      </c>
      <c r="B186" s="30" t="s">
        <v>180</v>
      </c>
      <c r="C186" s="29">
        <v>10</v>
      </c>
      <c r="D186" s="30">
        <v>46.788626999999998</v>
      </c>
      <c r="E186" s="29">
        <v>1</v>
      </c>
      <c r="F186" s="30">
        <v>-2.3820000000000001</v>
      </c>
      <c r="G186" s="29">
        <v>7</v>
      </c>
      <c r="H186" s="30">
        <v>0.229572</v>
      </c>
      <c r="I186" s="30">
        <f t="shared" si="15"/>
        <v>44.636198999999998</v>
      </c>
      <c r="J186" s="30">
        <v>197.497095</v>
      </c>
      <c r="K186" s="82">
        <f t="shared" si="13"/>
        <v>22.600939522680065</v>
      </c>
      <c r="N186" s="194"/>
    </row>
    <row r="187" spans="1:14" s="31" customFormat="1" ht="14.25" customHeight="1">
      <c r="A187" s="34">
        <v>36</v>
      </c>
      <c r="B187" s="30" t="s">
        <v>187</v>
      </c>
      <c r="C187" s="29">
        <v>2</v>
      </c>
      <c r="D187" s="30">
        <v>31.616689999999998</v>
      </c>
      <c r="E187" s="29">
        <v>1</v>
      </c>
      <c r="F187" s="30">
        <v>2</v>
      </c>
      <c r="G187" s="29">
        <v>7</v>
      </c>
      <c r="H187" s="30">
        <v>2.0558077400000001</v>
      </c>
      <c r="I187" s="30">
        <f t="shared" si="15"/>
        <v>35.672497739999997</v>
      </c>
      <c r="J187" s="30">
        <v>9.708587940000001</v>
      </c>
      <c r="K187" s="82">
        <f t="shared" si="13"/>
        <v>367.43240067926905</v>
      </c>
      <c r="N187" s="194"/>
    </row>
    <row r="188" spans="1:14" s="31" customFormat="1" ht="14.25" customHeight="1">
      <c r="A188" s="34">
        <v>37</v>
      </c>
      <c r="B188" s="30" t="s">
        <v>172</v>
      </c>
      <c r="C188" s="29">
        <v>6</v>
      </c>
      <c r="D188" s="30">
        <v>15.235497000000001</v>
      </c>
      <c r="E188" s="29">
        <v>3</v>
      </c>
      <c r="F188" s="30">
        <v>20.204751999999999</v>
      </c>
      <c r="G188" s="29">
        <v>2</v>
      </c>
      <c r="H188" s="30">
        <v>9.6236940000000007E-2</v>
      </c>
      <c r="I188" s="30">
        <f t="shared" si="15"/>
        <v>35.536485939999999</v>
      </c>
      <c r="J188" s="30">
        <v>221.760503</v>
      </c>
      <c r="K188" s="82">
        <f t="shared" si="13"/>
        <v>16.024713805776315</v>
      </c>
      <c r="N188" s="194"/>
    </row>
    <row r="189" spans="1:14" s="31" customFormat="1" ht="14.25" customHeight="1">
      <c r="A189" s="34">
        <v>38</v>
      </c>
      <c r="B189" s="30" t="s">
        <v>265</v>
      </c>
      <c r="C189" s="29">
        <v>1</v>
      </c>
      <c r="D189" s="30">
        <v>25</v>
      </c>
      <c r="E189" s="29">
        <v>0</v>
      </c>
      <c r="F189" s="30">
        <v>0</v>
      </c>
      <c r="G189" s="29">
        <v>0</v>
      </c>
      <c r="H189" s="30">
        <v>0</v>
      </c>
      <c r="I189" s="30">
        <f t="shared" si="15"/>
        <v>25</v>
      </c>
      <c r="J189" s="30"/>
      <c r="K189" s="82"/>
      <c r="N189" s="194"/>
    </row>
    <row r="190" spans="1:14" s="31" customFormat="1" ht="14.25" customHeight="1">
      <c r="A190" s="34">
        <v>39</v>
      </c>
      <c r="B190" s="30" t="s">
        <v>193</v>
      </c>
      <c r="C190" s="29">
        <v>2</v>
      </c>
      <c r="D190" s="30">
        <v>20.71</v>
      </c>
      <c r="E190" s="29">
        <v>0</v>
      </c>
      <c r="F190" s="30">
        <v>0</v>
      </c>
      <c r="G190" s="29">
        <v>2</v>
      </c>
      <c r="H190" s="30">
        <v>0.117045</v>
      </c>
      <c r="I190" s="30">
        <f t="shared" si="15"/>
        <v>20.827045000000002</v>
      </c>
      <c r="J190" s="30">
        <v>0.86432255000000002</v>
      </c>
      <c r="K190" s="82">
        <f t="shared" ref="K190:K202" si="16">I190/J190*100</f>
        <v>2409.638045426444</v>
      </c>
      <c r="N190" s="194"/>
    </row>
    <row r="191" spans="1:14" s="31" customFormat="1" ht="14.25" customHeight="1">
      <c r="A191" s="34">
        <v>40</v>
      </c>
      <c r="B191" s="30" t="s">
        <v>170</v>
      </c>
      <c r="C191" s="29">
        <v>2</v>
      </c>
      <c r="D191" s="30">
        <v>6.3089680000000001</v>
      </c>
      <c r="E191" s="29">
        <v>0</v>
      </c>
      <c r="F191" s="30">
        <v>0</v>
      </c>
      <c r="G191" s="29">
        <v>7</v>
      </c>
      <c r="H191" s="30">
        <v>11.088317979999999</v>
      </c>
      <c r="I191" s="30">
        <f t="shared" si="15"/>
        <v>17.397285979999999</v>
      </c>
      <c r="J191" s="30">
        <v>3.030078</v>
      </c>
      <c r="K191" s="82">
        <f t="shared" si="16"/>
        <v>574.15307394727131</v>
      </c>
      <c r="N191" s="194"/>
    </row>
    <row r="192" spans="1:14" s="31" customFormat="1" ht="14.25" customHeight="1">
      <c r="A192" s="34">
        <v>41</v>
      </c>
      <c r="B192" s="30" t="s">
        <v>173</v>
      </c>
      <c r="C192" s="29">
        <v>2</v>
      </c>
      <c r="D192" s="30">
        <v>6.6</v>
      </c>
      <c r="E192" s="29">
        <v>2</v>
      </c>
      <c r="F192" s="30">
        <v>5.37</v>
      </c>
      <c r="G192" s="29">
        <v>6</v>
      </c>
      <c r="H192" s="30">
        <v>0.9780670600000001</v>
      </c>
      <c r="I192" s="30">
        <f t="shared" si="15"/>
        <v>12.94806706</v>
      </c>
      <c r="J192" s="30">
        <v>24.78853402</v>
      </c>
      <c r="K192" s="82">
        <f t="shared" si="16"/>
        <v>52.234097625753826</v>
      </c>
      <c r="N192" s="194"/>
    </row>
    <row r="193" spans="1:14" s="31" customFormat="1" ht="14.25" customHeight="1">
      <c r="A193" s="34">
        <v>42</v>
      </c>
      <c r="B193" s="30" t="s">
        <v>182</v>
      </c>
      <c r="C193" s="29">
        <v>2</v>
      </c>
      <c r="D193" s="30">
        <v>1.421527</v>
      </c>
      <c r="E193" s="29">
        <v>1</v>
      </c>
      <c r="F193" s="30">
        <v>0.1</v>
      </c>
      <c r="G193" s="29">
        <v>15</v>
      </c>
      <c r="H193" s="30">
        <v>11.25961835</v>
      </c>
      <c r="I193" s="30">
        <f t="shared" si="15"/>
        <v>12.781145350000001</v>
      </c>
      <c r="J193" s="30">
        <v>-6.3145852325000007</v>
      </c>
      <c r="K193" s="82">
        <f t="shared" si="16"/>
        <v>-202.40672790697025</v>
      </c>
      <c r="N193" s="194"/>
    </row>
    <row r="194" spans="1:14" s="31" customFormat="1" ht="14.25" customHeight="1">
      <c r="A194" s="34">
        <v>43</v>
      </c>
      <c r="B194" s="30" t="s">
        <v>166</v>
      </c>
      <c r="C194" s="29">
        <v>1</v>
      </c>
      <c r="D194" s="30">
        <v>0.7</v>
      </c>
      <c r="E194" s="29">
        <v>2</v>
      </c>
      <c r="F194" s="30">
        <v>7.3312160000000004</v>
      </c>
      <c r="G194" s="29">
        <v>10</v>
      </c>
      <c r="H194" s="30">
        <v>3.7970856299999998</v>
      </c>
      <c r="I194" s="30">
        <f t="shared" si="15"/>
        <v>11.82830163</v>
      </c>
      <c r="J194" s="30">
        <v>79.245652430000007</v>
      </c>
      <c r="K194" s="82">
        <f t="shared" si="16"/>
        <v>14.926120572290428</v>
      </c>
      <c r="N194" s="194"/>
    </row>
    <row r="195" spans="1:14" s="31" customFormat="1" ht="14.25" customHeight="1">
      <c r="A195" s="34">
        <v>44</v>
      </c>
      <c r="B195" s="30" t="s">
        <v>198</v>
      </c>
      <c r="C195" s="29">
        <v>0</v>
      </c>
      <c r="D195" s="30">
        <v>0</v>
      </c>
      <c r="E195" s="29">
        <v>0</v>
      </c>
      <c r="F195" s="30">
        <v>0</v>
      </c>
      <c r="G195" s="29">
        <v>1</v>
      </c>
      <c r="H195" s="30">
        <v>10.101756460000001</v>
      </c>
      <c r="I195" s="30">
        <f t="shared" si="15"/>
        <v>10.101756460000001</v>
      </c>
      <c r="J195" s="30">
        <v>1.7231723600000002</v>
      </c>
      <c r="K195" s="82">
        <f t="shared" si="16"/>
        <v>586.23018187223011</v>
      </c>
      <c r="N195" s="194"/>
    </row>
    <row r="196" spans="1:14" s="31" customFormat="1" ht="14.25" customHeight="1">
      <c r="A196" s="34">
        <v>45</v>
      </c>
      <c r="B196" s="30" t="s">
        <v>192</v>
      </c>
      <c r="C196" s="29">
        <v>2</v>
      </c>
      <c r="D196" s="30">
        <v>5.2858690199999998</v>
      </c>
      <c r="E196" s="29">
        <v>2</v>
      </c>
      <c r="F196" s="30">
        <v>-0.84033599999999997</v>
      </c>
      <c r="G196" s="29">
        <v>4</v>
      </c>
      <c r="H196" s="30">
        <v>3.84536414</v>
      </c>
      <c r="I196" s="30">
        <f t="shared" si="15"/>
        <v>8.2908971600000001</v>
      </c>
      <c r="J196" s="30">
        <v>2.8634010000000001</v>
      </c>
      <c r="K196" s="82">
        <f t="shared" si="16"/>
        <v>289.54719091038942</v>
      </c>
      <c r="N196" s="194"/>
    </row>
    <row r="197" spans="1:14" s="31" customFormat="1" ht="14.25" customHeight="1">
      <c r="A197" s="34">
        <v>46</v>
      </c>
      <c r="B197" s="30" t="s">
        <v>181</v>
      </c>
      <c r="C197" s="29">
        <v>3</v>
      </c>
      <c r="D197" s="30">
        <v>2.6715270000000002</v>
      </c>
      <c r="E197" s="29">
        <v>0</v>
      </c>
      <c r="F197" s="30">
        <v>0</v>
      </c>
      <c r="G197" s="29">
        <v>12</v>
      </c>
      <c r="H197" s="30">
        <v>2.4722209300000006</v>
      </c>
      <c r="I197" s="30">
        <f t="shared" si="15"/>
        <v>5.1437479300000009</v>
      </c>
      <c r="J197" s="30">
        <v>4.6680168899999996</v>
      </c>
      <c r="K197" s="82">
        <f t="shared" si="16"/>
        <v>110.191287889706</v>
      </c>
      <c r="N197" s="194"/>
    </row>
    <row r="198" spans="1:14" s="31" customFormat="1" ht="14.25" customHeight="1">
      <c r="A198" s="34">
        <v>47</v>
      </c>
      <c r="B198" s="30" t="s">
        <v>194</v>
      </c>
      <c r="C198" s="29">
        <v>3</v>
      </c>
      <c r="D198" s="30">
        <v>3.7327089999999998</v>
      </c>
      <c r="E198" s="29">
        <v>0</v>
      </c>
      <c r="F198" s="30">
        <v>0</v>
      </c>
      <c r="G198" s="29">
        <v>1</v>
      </c>
      <c r="H198" s="30">
        <v>0.20907379999999998</v>
      </c>
      <c r="I198" s="30">
        <f t="shared" si="15"/>
        <v>3.9417827999999999</v>
      </c>
      <c r="J198" s="30">
        <v>1.82677172</v>
      </c>
      <c r="K198" s="82">
        <f t="shared" si="16"/>
        <v>215.77861956391575</v>
      </c>
      <c r="N198" s="194"/>
    </row>
    <row r="199" spans="1:14" s="31" customFormat="1" ht="14.25" customHeight="1">
      <c r="A199" s="34">
        <v>48</v>
      </c>
      <c r="B199" s="30" t="s">
        <v>189</v>
      </c>
      <c r="C199" s="29">
        <v>0</v>
      </c>
      <c r="D199" s="30">
        <v>0</v>
      </c>
      <c r="E199" s="29">
        <v>1</v>
      </c>
      <c r="F199" s="30">
        <v>0.93399699999999997</v>
      </c>
      <c r="G199" s="29">
        <v>2</v>
      </c>
      <c r="H199" s="30">
        <v>1.6813770899999998</v>
      </c>
      <c r="I199" s="30">
        <f t="shared" si="15"/>
        <v>2.6153740899999995</v>
      </c>
      <c r="J199" s="30">
        <v>0.10765653</v>
      </c>
      <c r="K199" s="82">
        <f t="shared" si="16"/>
        <v>2429.3687433544433</v>
      </c>
      <c r="N199" s="194"/>
    </row>
    <row r="200" spans="1:14" s="31" customFormat="1" ht="14.25" customHeight="1">
      <c r="A200" s="34">
        <v>49</v>
      </c>
      <c r="B200" s="30" t="s">
        <v>199</v>
      </c>
      <c r="C200" s="29">
        <v>1</v>
      </c>
      <c r="D200" s="30">
        <v>0.15</v>
      </c>
      <c r="E200" s="29">
        <v>1</v>
      </c>
      <c r="F200" s="30">
        <v>1</v>
      </c>
      <c r="G200" s="29">
        <v>1</v>
      </c>
      <c r="H200" s="30">
        <v>0.20532464</v>
      </c>
      <c r="I200" s="30">
        <f t="shared" si="15"/>
        <v>1.3553246399999999</v>
      </c>
      <c r="J200" s="30">
        <v>0.14466172999999999</v>
      </c>
      <c r="K200" s="82">
        <f t="shared" si="16"/>
        <v>936.89232114118909</v>
      </c>
      <c r="N200" s="194"/>
    </row>
    <row r="201" spans="1:14" s="31" customFormat="1" ht="14.25" customHeight="1">
      <c r="A201" s="34">
        <v>50</v>
      </c>
      <c r="B201" s="30" t="s">
        <v>186</v>
      </c>
      <c r="C201" s="29">
        <v>1</v>
      </c>
      <c r="D201" s="30">
        <v>1.0321471099999999</v>
      </c>
      <c r="E201" s="29">
        <v>0</v>
      </c>
      <c r="F201" s="30">
        <v>0</v>
      </c>
      <c r="G201" s="29">
        <v>2</v>
      </c>
      <c r="H201" s="30">
        <v>4.2844499999999995E-3</v>
      </c>
      <c r="I201" s="80">
        <f t="shared" si="15"/>
        <v>1.03643156</v>
      </c>
      <c r="J201" s="30">
        <v>0.29005339000000002</v>
      </c>
      <c r="K201" s="82">
        <f t="shared" si="16"/>
        <v>357.32440844769991</v>
      </c>
      <c r="N201" s="194"/>
    </row>
    <row r="202" spans="1:14" s="31" customFormat="1" ht="14.25" customHeight="1">
      <c r="A202" s="34">
        <v>51</v>
      </c>
      <c r="B202" s="30" t="s">
        <v>177</v>
      </c>
      <c r="C202" s="29">
        <v>0</v>
      </c>
      <c r="D202" s="30">
        <v>0</v>
      </c>
      <c r="E202" s="29">
        <v>0</v>
      </c>
      <c r="F202" s="30">
        <v>0</v>
      </c>
      <c r="G202" s="29">
        <v>1</v>
      </c>
      <c r="H202" s="30">
        <v>0.84445194999999995</v>
      </c>
      <c r="I202" s="30">
        <f t="shared" si="15"/>
        <v>0.84445194999999995</v>
      </c>
      <c r="J202" s="30">
        <v>1.44189385</v>
      </c>
      <c r="K202" s="82">
        <f t="shared" si="16"/>
        <v>58.565472763476997</v>
      </c>
      <c r="N202" s="194"/>
    </row>
    <row r="203" spans="1:14" s="31" customFormat="1" ht="14.25" customHeight="1">
      <c r="A203" s="34">
        <v>52</v>
      </c>
      <c r="B203" s="30" t="s">
        <v>261</v>
      </c>
      <c r="C203" s="29">
        <v>0</v>
      </c>
      <c r="D203" s="30">
        <v>0</v>
      </c>
      <c r="E203" s="29">
        <v>0</v>
      </c>
      <c r="F203" s="30">
        <v>0</v>
      </c>
      <c r="G203" s="29">
        <v>1</v>
      </c>
      <c r="H203" s="30">
        <v>0.82793225999999998</v>
      </c>
      <c r="I203" s="30">
        <f t="shared" si="15"/>
        <v>0.82793225999999998</v>
      </c>
      <c r="J203" s="30"/>
      <c r="K203" s="82"/>
      <c r="N203" s="194"/>
    </row>
    <row r="204" spans="1:14" s="31" customFormat="1" ht="14.25" customHeight="1">
      <c r="A204" s="34">
        <v>53</v>
      </c>
      <c r="B204" s="30" t="s">
        <v>264</v>
      </c>
      <c r="C204" s="29">
        <v>2</v>
      </c>
      <c r="D204" s="30">
        <v>0.30106383000000003</v>
      </c>
      <c r="E204" s="29">
        <v>1</v>
      </c>
      <c r="F204" s="30">
        <v>0.3</v>
      </c>
      <c r="G204" s="29">
        <v>0</v>
      </c>
      <c r="H204" s="30">
        <v>0</v>
      </c>
      <c r="I204" s="30">
        <f t="shared" si="15"/>
        <v>0.60106382999999997</v>
      </c>
      <c r="J204" s="30">
        <v>0.46816140000000001</v>
      </c>
      <c r="K204" s="82">
        <f>I204/J204*100</f>
        <v>128.3881648508399</v>
      </c>
      <c r="N204" s="194"/>
    </row>
    <row r="205" spans="1:14" s="31" customFormat="1" ht="14.25" customHeight="1">
      <c r="A205" s="34">
        <v>54</v>
      </c>
      <c r="B205" s="30" t="s">
        <v>183</v>
      </c>
      <c r="C205" s="29">
        <v>0</v>
      </c>
      <c r="D205" s="30">
        <v>0</v>
      </c>
      <c r="E205" s="29">
        <v>0</v>
      </c>
      <c r="F205" s="30">
        <v>0</v>
      </c>
      <c r="G205" s="29">
        <v>2</v>
      </c>
      <c r="H205" s="30">
        <v>0.47383472999999998</v>
      </c>
      <c r="I205" s="30">
        <f t="shared" si="15"/>
        <v>0.47383472999999998</v>
      </c>
      <c r="J205" s="30"/>
      <c r="K205" s="82"/>
      <c r="N205" s="194"/>
    </row>
    <row r="206" spans="1:14" s="31" customFormat="1" ht="14.25" customHeight="1">
      <c r="A206" s="34">
        <v>55</v>
      </c>
      <c r="B206" s="30" t="s">
        <v>188</v>
      </c>
      <c r="C206" s="29">
        <v>0</v>
      </c>
      <c r="D206" s="30">
        <v>0</v>
      </c>
      <c r="E206" s="29">
        <v>0</v>
      </c>
      <c r="F206" s="30">
        <v>0</v>
      </c>
      <c r="G206" s="29">
        <v>2</v>
      </c>
      <c r="H206" s="30">
        <v>0.36775621999999997</v>
      </c>
      <c r="I206" s="30">
        <f t="shared" si="15"/>
        <v>0.36775621999999997</v>
      </c>
      <c r="J206" s="30">
        <v>24.636920530000001</v>
      </c>
      <c r="K206" s="82">
        <f>I206/J206*100</f>
        <v>1.4927036824760174</v>
      </c>
      <c r="N206" s="194"/>
    </row>
    <row r="207" spans="1:14" s="31" customFormat="1" ht="14.25" customHeight="1">
      <c r="A207" s="34">
        <v>56</v>
      </c>
      <c r="B207" s="30" t="s">
        <v>200</v>
      </c>
      <c r="C207" s="29">
        <v>1</v>
      </c>
      <c r="D207" s="30">
        <v>2.1999999999999999E-2</v>
      </c>
      <c r="E207" s="29">
        <v>0</v>
      </c>
      <c r="F207" s="30">
        <v>0</v>
      </c>
      <c r="G207" s="29">
        <v>1</v>
      </c>
      <c r="H207" s="30">
        <v>0.14138176000000002</v>
      </c>
      <c r="I207" s="30">
        <f t="shared" si="15"/>
        <v>0.16338176000000001</v>
      </c>
      <c r="J207" s="30"/>
      <c r="K207" s="82"/>
      <c r="N207" s="194"/>
    </row>
    <row r="208" spans="1:14" s="154" customFormat="1" ht="14.25">
      <c r="A208" s="210" t="s">
        <v>62</v>
      </c>
      <c r="B208" s="211"/>
      <c r="C208" s="160">
        <f t="shared" ref="C208:I208" si="17">SUM(C152:C207)</f>
        <v>3188</v>
      </c>
      <c r="D208" s="161">
        <f t="shared" si="17"/>
        <v>20185.62268022</v>
      </c>
      <c r="E208" s="160">
        <f t="shared" si="17"/>
        <v>1262</v>
      </c>
      <c r="F208" s="161">
        <f t="shared" si="17"/>
        <v>7880.769548430847</v>
      </c>
      <c r="G208" s="160">
        <f t="shared" si="17"/>
        <v>3451</v>
      </c>
      <c r="H208" s="161">
        <f t="shared" si="17"/>
        <v>8541.2347161779835</v>
      </c>
      <c r="I208" s="161">
        <f t="shared" si="17"/>
        <v>36607.6269448288</v>
      </c>
      <c r="J208" s="161"/>
      <c r="K208" s="162">
        <f>I208/'thang 12'!D10*100</f>
        <v>132.07105435812704</v>
      </c>
      <c r="N208" s="195"/>
    </row>
    <row r="212" spans="1:14">
      <c r="A212" s="208" t="s">
        <v>318</v>
      </c>
      <c r="B212" s="208"/>
      <c r="C212" s="208"/>
      <c r="D212" s="208"/>
      <c r="E212" s="208"/>
      <c r="F212" s="208"/>
      <c r="G212" s="208"/>
      <c r="H212" s="208"/>
      <c r="I212" s="208"/>
      <c r="J212" s="208"/>
      <c r="K212" s="208"/>
    </row>
    <row r="213" spans="1:14">
      <c r="A213" s="212" t="str">
        <f>A6</f>
        <v>Tính từ 01/01/2023 đến 20/12/2023</v>
      </c>
      <c r="B213" s="212"/>
      <c r="C213" s="212"/>
      <c r="D213" s="212"/>
      <c r="E213" s="212"/>
      <c r="F213" s="212"/>
      <c r="G213" s="212"/>
      <c r="H213" s="212"/>
      <c r="I213" s="212"/>
      <c r="J213" s="212"/>
      <c r="K213" s="212"/>
    </row>
    <row r="214" spans="1:14">
      <c r="D214" s="23"/>
      <c r="E214" s="24"/>
      <c r="F214" s="84"/>
      <c r="J214" s="23"/>
    </row>
    <row r="215" spans="1:14" ht="60.75" customHeight="1">
      <c r="A215" s="144" t="s">
        <v>1</v>
      </c>
      <c r="B215" s="147" t="s">
        <v>308</v>
      </c>
      <c r="C215" s="148" t="s">
        <v>37</v>
      </c>
      <c r="D215" s="145" t="s">
        <v>38</v>
      </c>
      <c r="E215" s="163" t="s">
        <v>291</v>
      </c>
      <c r="F215" s="145" t="s">
        <v>292</v>
      </c>
      <c r="G215" s="148" t="s">
        <v>41</v>
      </c>
      <c r="H215" s="145" t="s">
        <v>293</v>
      </c>
      <c r="I215" s="145" t="s">
        <v>43</v>
      </c>
      <c r="J215" s="145" t="s">
        <v>319</v>
      </c>
      <c r="K215" s="146" t="s">
        <v>288</v>
      </c>
    </row>
    <row r="216" spans="1:14" s="159" customFormat="1" ht="16.5" customHeight="1">
      <c r="A216" s="164" t="s">
        <v>294</v>
      </c>
      <c r="B216" s="165" t="s">
        <v>295</v>
      </c>
      <c r="C216" s="166">
        <f t="shared" ref="C216:I216" si="18">SUM(C217:C227)</f>
        <v>1194</v>
      </c>
      <c r="D216" s="167">
        <f t="shared" si="18"/>
        <v>11703.05320871</v>
      </c>
      <c r="E216" s="166">
        <f t="shared" si="18"/>
        <v>503</v>
      </c>
      <c r="F216" s="167">
        <f>SUM(F217:F227)</f>
        <v>3368.9269583187497</v>
      </c>
      <c r="G216" s="166">
        <f t="shared" si="18"/>
        <v>526</v>
      </c>
      <c r="H216" s="167">
        <f t="shared" si="18"/>
        <v>2310.5652309079774</v>
      </c>
      <c r="I216" s="168">
        <f t="shared" si="18"/>
        <v>17382.545397936727</v>
      </c>
      <c r="J216" s="168">
        <v>10603.398196635084</v>
      </c>
      <c r="K216" s="169">
        <f t="shared" ref="K216:K239" si="19">I216/J216*100</f>
        <v>163.93372271403481</v>
      </c>
      <c r="N216" s="196"/>
    </row>
    <row r="217" spans="1:14" s="31" customFormat="1" ht="16.5" customHeight="1">
      <c r="A217" s="34">
        <v>1</v>
      </c>
      <c r="B217" s="86" t="s">
        <v>153</v>
      </c>
      <c r="C217" s="86">
        <f t="shared" ref="C217:C227" si="20">VLOOKUP(B217,$B$152:$K$207,2,FALSE)</f>
        <v>119</v>
      </c>
      <c r="D217" s="87">
        <f t="shared" ref="D217:D227" si="21">VLOOKUP(B217,$B$152:$K$207,3,FALSE)</f>
        <v>1478.7001244400001</v>
      </c>
      <c r="E217" s="86">
        <f t="shared" ref="E217:E227" si="22">VLOOKUP(B217,$B$152:$K$207,4,FALSE)</f>
        <v>51</v>
      </c>
      <c r="F217" s="87">
        <f t="shared" ref="F217:F227" si="23">VLOOKUP(B217,$B$152:$K$207,5,FALSE)</f>
        <v>1654.8340725</v>
      </c>
      <c r="G217" s="86">
        <f t="shared" ref="G217:G227" si="24">VLOOKUP(B217,$B$152:$K$207,6,FALSE)</f>
        <v>49</v>
      </c>
      <c r="H217" s="87">
        <f t="shared" ref="H217:H227" si="25">VLOOKUP(B217,$B$152:$K$207,7,FALSE)</f>
        <v>128.77857574000001</v>
      </c>
      <c r="I217" s="139">
        <f t="shared" ref="I217:I227" si="26">D217+F217+H217</f>
        <v>3262.3127726800003</v>
      </c>
      <c r="J217" s="87">
        <v>1963.2263876287502</v>
      </c>
      <c r="K217" s="82">
        <f t="shared" si="19"/>
        <v>166.17099246614802</v>
      </c>
      <c r="N217" s="194"/>
    </row>
    <row r="218" spans="1:14" s="31" customFormat="1" ht="16.5" customHeight="1">
      <c r="A218" s="34">
        <v>2</v>
      </c>
      <c r="B218" s="85" t="s">
        <v>176</v>
      </c>
      <c r="C218" s="86">
        <f t="shared" si="20"/>
        <v>26</v>
      </c>
      <c r="D218" s="87">
        <f t="shared" si="21"/>
        <v>3103.9257200000002</v>
      </c>
      <c r="E218" s="86">
        <f t="shared" si="22"/>
        <v>0</v>
      </c>
      <c r="F218" s="87">
        <f t="shared" si="23"/>
        <v>0</v>
      </c>
      <c r="G218" s="86">
        <f t="shared" si="24"/>
        <v>4</v>
      </c>
      <c r="H218" s="87">
        <f t="shared" si="25"/>
        <v>6.6460889299999995</v>
      </c>
      <c r="I218" s="139">
        <f t="shared" si="26"/>
        <v>3110.5718089300003</v>
      </c>
      <c r="J218" s="87">
        <v>2368.16045485</v>
      </c>
      <c r="K218" s="82">
        <f t="shared" si="19"/>
        <v>131.34970658595111</v>
      </c>
      <c r="N218" s="194"/>
    </row>
    <row r="219" spans="1:14" s="31" customFormat="1" ht="16.5" customHeight="1">
      <c r="A219" s="34">
        <v>3</v>
      </c>
      <c r="B219" s="86" t="s">
        <v>165</v>
      </c>
      <c r="C219" s="86">
        <f t="shared" si="20"/>
        <v>34</v>
      </c>
      <c r="D219" s="87">
        <f t="shared" si="21"/>
        <v>2686.3150150000001</v>
      </c>
      <c r="E219" s="86">
        <f t="shared" si="22"/>
        <v>4</v>
      </c>
      <c r="F219" s="87">
        <f t="shared" si="23"/>
        <v>104.268255</v>
      </c>
      <c r="G219" s="86">
        <f t="shared" si="24"/>
        <v>1</v>
      </c>
      <c r="H219" s="87">
        <f t="shared" si="25"/>
        <v>5.0215510000000005E-2</v>
      </c>
      <c r="I219" s="139">
        <f t="shared" si="26"/>
        <v>2790.6334855099999</v>
      </c>
      <c r="J219" s="87">
        <v>307.86528792000001</v>
      </c>
      <c r="K219" s="82">
        <f t="shared" si="19"/>
        <v>906.44629161153</v>
      </c>
      <c r="N219" s="194"/>
    </row>
    <row r="220" spans="1:14" s="31" customFormat="1" ht="16.5" customHeight="1">
      <c r="A220" s="34">
        <v>4</v>
      </c>
      <c r="B220" s="85" t="s">
        <v>149</v>
      </c>
      <c r="C220" s="86">
        <f t="shared" si="20"/>
        <v>408</v>
      </c>
      <c r="D220" s="87">
        <f t="shared" si="21"/>
        <v>440.97576694000009</v>
      </c>
      <c r="E220" s="86">
        <f t="shared" si="22"/>
        <v>174</v>
      </c>
      <c r="F220" s="87">
        <f t="shared" si="23"/>
        <v>306.65926808398439</v>
      </c>
      <c r="G220" s="86">
        <f t="shared" si="24"/>
        <v>318</v>
      </c>
      <c r="H220" s="87">
        <f t="shared" si="25"/>
        <v>1985.3442298679772</v>
      </c>
      <c r="I220" s="139">
        <f t="shared" si="26"/>
        <v>2732.979264891962</v>
      </c>
      <c r="J220" s="87">
        <v>1705.8357436088286</v>
      </c>
      <c r="K220" s="82">
        <f t="shared" si="19"/>
        <v>160.21350678876803</v>
      </c>
      <c r="N220" s="194"/>
    </row>
    <row r="221" spans="1:14" s="31" customFormat="1" ht="16.5" customHeight="1">
      <c r="A221" s="34">
        <v>5</v>
      </c>
      <c r="B221" s="86" t="s">
        <v>154</v>
      </c>
      <c r="C221" s="86">
        <f t="shared" si="20"/>
        <v>384</v>
      </c>
      <c r="D221" s="87">
        <f t="shared" si="21"/>
        <v>1089.29023411</v>
      </c>
      <c r="E221" s="86">
        <f t="shared" si="22"/>
        <v>162</v>
      </c>
      <c r="F221" s="87">
        <f t="shared" si="23"/>
        <v>634.91577192226566</v>
      </c>
      <c r="G221" s="86">
        <f t="shared" si="24"/>
        <v>87</v>
      </c>
      <c r="H221" s="87">
        <f t="shared" si="25"/>
        <v>45.538630769999997</v>
      </c>
      <c r="I221" s="139">
        <f t="shared" si="26"/>
        <v>1769.7446368022656</v>
      </c>
      <c r="J221" s="87">
        <v>2243.8996566875062</v>
      </c>
      <c r="K221" s="82">
        <f t="shared" si="19"/>
        <v>78.869152260346681</v>
      </c>
      <c r="N221" s="194"/>
    </row>
    <row r="222" spans="1:14" s="31" customFormat="1" ht="16.5" customHeight="1">
      <c r="A222" s="34">
        <v>6</v>
      </c>
      <c r="B222" s="86" t="s">
        <v>161</v>
      </c>
      <c r="C222" s="86">
        <f t="shared" si="20"/>
        <v>83</v>
      </c>
      <c r="D222" s="87">
        <f t="shared" si="21"/>
        <v>1059.872805</v>
      </c>
      <c r="E222" s="86">
        <f t="shared" si="22"/>
        <v>29</v>
      </c>
      <c r="F222" s="87">
        <f t="shared" si="23"/>
        <v>142.80319600000001</v>
      </c>
      <c r="G222" s="86">
        <f t="shared" si="24"/>
        <v>23</v>
      </c>
      <c r="H222" s="87">
        <f t="shared" si="25"/>
        <v>14.052826810000001</v>
      </c>
      <c r="I222" s="139">
        <f t="shared" si="26"/>
        <v>1216.72882781</v>
      </c>
      <c r="J222" s="87">
        <v>370.60772176875003</v>
      </c>
      <c r="K222" s="82">
        <f t="shared" si="19"/>
        <v>328.30638876143234</v>
      </c>
      <c r="N222" s="194"/>
    </row>
    <row r="223" spans="1:14" s="31" customFormat="1" ht="16.5" customHeight="1">
      <c r="A223" s="34">
        <v>7</v>
      </c>
      <c r="B223" s="170" t="s">
        <v>155</v>
      </c>
      <c r="C223" s="86">
        <f t="shared" si="20"/>
        <v>50</v>
      </c>
      <c r="D223" s="87">
        <f t="shared" si="21"/>
        <v>651.710735</v>
      </c>
      <c r="E223" s="86">
        <f t="shared" si="22"/>
        <v>48</v>
      </c>
      <c r="F223" s="87">
        <f t="shared" si="23"/>
        <v>258.05543112499998</v>
      </c>
      <c r="G223" s="86">
        <f t="shared" si="24"/>
        <v>24</v>
      </c>
      <c r="H223" s="87">
        <f t="shared" si="25"/>
        <v>18.769365310000001</v>
      </c>
      <c r="I223" s="139">
        <f t="shared" si="26"/>
        <v>928.53553143499994</v>
      </c>
      <c r="J223" s="87">
        <v>746.09965936624997</v>
      </c>
      <c r="K223" s="82">
        <f t="shared" si="19"/>
        <v>124.45194415766309</v>
      </c>
      <c r="N223" s="194"/>
    </row>
    <row r="224" spans="1:14" s="31" customFormat="1" ht="16.5" customHeight="1">
      <c r="A224" s="34">
        <v>8</v>
      </c>
      <c r="B224" s="86" t="s">
        <v>156</v>
      </c>
      <c r="C224" s="86">
        <f t="shared" si="20"/>
        <v>35</v>
      </c>
      <c r="D224" s="87">
        <f t="shared" si="21"/>
        <v>470.67468922</v>
      </c>
      <c r="E224" s="86">
        <f t="shared" si="22"/>
        <v>23</v>
      </c>
      <c r="F224" s="87">
        <f t="shared" si="23"/>
        <v>231.0190056875</v>
      </c>
      <c r="G224" s="86">
        <f t="shared" si="24"/>
        <v>5</v>
      </c>
      <c r="H224" s="87">
        <f t="shared" si="25"/>
        <v>13.861131760000001</v>
      </c>
      <c r="I224" s="139">
        <f t="shared" si="26"/>
        <v>715.55482666750004</v>
      </c>
      <c r="J224" s="87">
        <v>528.2107882549999</v>
      </c>
      <c r="K224" s="82">
        <f t="shared" si="19"/>
        <v>135.46766604889137</v>
      </c>
      <c r="N224" s="194"/>
    </row>
    <row r="225" spans="1:14" s="31" customFormat="1" ht="16.5" customHeight="1">
      <c r="A225" s="34">
        <v>9</v>
      </c>
      <c r="B225" s="170" t="s">
        <v>163</v>
      </c>
      <c r="C225" s="86">
        <f t="shared" si="20"/>
        <v>19</v>
      </c>
      <c r="D225" s="87">
        <f t="shared" si="21"/>
        <v>328.25474800000001</v>
      </c>
      <c r="E225" s="86">
        <f t="shared" si="22"/>
        <v>3</v>
      </c>
      <c r="F225" s="87">
        <f t="shared" si="23"/>
        <v>4.9550099999999997</v>
      </c>
      <c r="G225" s="86">
        <f t="shared" si="24"/>
        <v>8</v>
      </c>
      <c r="H225" s="87">
        <f t="shared" si="25"/>
        <v>96.139674889999995</v>
      </c>
      <c r="I225" s="139">
        <f t="shared" si="26"/>
        <v>429.34943289</v>
      </c>
      <c r="J225" s="87">
        <v>57.598085269999999</v>
      </c>
      <c r="K225" s="82">
        <f t="shared" si="19"/>
        <v>745.42310022522042</v>
      </c>
      <c r="N225" s="194"/>
    </row>
    <row r="226" spans="1:14" s="31" customFormat="1" ht="16.5" customHeight="1">
      <c r="A226" s="34">
        <v>10</v>
      </c>
      <c r="B226" s="86" t="s">
        <v>168</v>
      </c>
      <c r="C226" s="86">
        <f t="shared" si="20"/>
        <v>29</v>
      </c>
      <c r="D226" s="87">
        <f t="shared" si="21"/>
        <v>282.04234300000002</v>
      </c>
      <c r="E226" s="86">
        <f t="shared" si="22"/>
        <v>8</v>
      </c>
      <c r="F226" s="87">
        <f t="shared" si="23"/>
        <v>19.416948000000001</v>
      </c>
      <c r="G226" s="86">
        <f t="shared" si="24"/>
        <v>6</v>
      </c>
      <c r="H226" s="87">
        <f t="shared" si="25"/>
        <v>1.2142913200000001</v>
      </c>
      <c r="I226" s="139">
        <f t="shared" si="26"/>
        <v>302.67358231999998</v>
      </c>
      <c r="J226" s="87">
        <v>244.52365108000001</v>
      </c>
      <c r="K226" s="82">
        <f t="shared" si="19"/>
        <v>123.78090257656721</v>
      </c>
      <c r="N226" s="194"/>
    </row>
    <row r="227" spans="1:14" s="31" customFormat="1" ht="16.5" customHeight="1">
      <c r="A227" s="88">
        <v>11</v>
      </c>
      <c r="B227" s="171" t="s">
        <v>175</v>
      </c>
      <c r="C227" s="86">
        <f t="shared" si="20"/>
        <v>7</v>
      </c>
      <c r="D227" s="87">
        <f t="shared" si="21"/>
        <v>111.291028</v>
      </c>
      <c r="E227" s="86">
        <f t="shared" si="22"/>
        <v>1</v>
      </c>
      <c r="F227" s="87">
        <f t="shared" si="23"/>
        <v>12</v>
      </c>
      <c r="G227" s="86">
        <f t="shared" si="24"/>
        <v>1</v>
      </c>
      <c r="H227" s="87">
        <f t="shared" si="25"/>
        <v>0.17019999999999999</v>
      </c>
      <c r="I227" s="139">
        <f t="shared" si="26"/>
        <v>123.46122799999999</v>
      </c>
      <c r="J227" s="87">
        <v>67.370760200000007</v>
      </c>
      <c r="K227" s="82">
        <f t="shared" si="19"/>
        <v>183.25639733541254</v>
      </c>
      <c r="N227" s="194"/>
    </row>
    <row r="228" spans="1:14" ht="16.5" customHeight="1">
      <c r="A228" s="172" t="s">
        <v>296</v>
      </c>
      <c r="B228" s="173" t="s">
        <v>303</v>
      </c>
      <c r="C228" s="174">
        <f t="shared" ref="C228:I228" si="27">SUM(C229:C234)</f>
        <v>1522</v>
      </c>
      <c r="D228" s="175">
        <f t="shared" si="27"/>
        <v>3645.88249847</v>
      </c>
      <c r="E228" s="174">
        <f t="shared" si="27"/>
        <v>486</v>
      </c>
      <c r="F228" s="175">
        <f>SUM(F229:F234)</f>
        <v>1918.0792937538943</v>
      </c>
      <c r="G228" s="174">
        <f t="shared" si="27"/>
        <v>2631</v>
      </c>
      <c r="H228" s="175">
        <f>SUM(H229:H234)</f>
        <v>5830.09659293</v>
      </c>
      <c r="I228" s="176">
        <f t="shared" si="27"/>
        <v>11394.058385153894</v>
      </c>
      <c r="J228" s="175">
        <v>10213.609995834842</v>
      </c>
      <c r="K228" s="177">
        <f t="shared" si="19"/>
        <v>111.55760196248383</v>
      </c>
    </row>
    <row r="229" spans="1:14" s="31" customFormat="1" ht="16.5" customHeight="1">
      <c r="A229" s="34">
        <v>1</v>
      </c>
      <c r="B229" s="86" t="s">
        <v>147</v>
      </c>
      <c r="C229" s="86">
        <f t="shared" ref="C229:C234" si="28">VLOOKUP(B229,$B$152:$K$207,2,FALSE)</f>
        <v>1202</v>
      </c>
      <c r="D229" s="87">
        <f t="shared" ref="D229:D234" si="29">VLOOKUP(B229,$B$152:$K$207,3,FALSE)</f>
        <v>598.29865287999996</v>
      </c>
      <c r="E229" s="86">
        <f t="shared" ref="E229:E234" si="30">VLOOKUP(B229,$B$152:$K$207,4,FALSE)</f>
        <v>296</v>
      </c>
      <c r="F229" s="87">
        <f t="shared" ref="F229:F234" si="31">VLOOKUP(B229,$B$152:$K$207,5,FALSE)</f>
        <v>964.93054947077178</v>
      </c>
      <c r="G229" s="86">
        <f t="shared" ref="G229:G234" si="32">VLOOKUP(B229,$B$152:$K$207,6,FALSE)</f>
        <v>2314</v>
      </c>
      <c r="H229" s="87">
        <f t="shared" ref="H229:H234" si="33">VLOOKUP(B229,$B$152:$K$207,7,FALSE)</f>
        <v>4288.72168014</v>
      </c>
      <c r="I229" s="139">
        <f t="shared" ref="I229:I234" si="34">D229+F229+H229</f>
        <v>5851.9508824907716</v>
      </c>
      <c r="J229" s="87">
        <v>3940.4042765857039</v>
      </c>
      <c r="K229" s="82">
        <f t="shared" si="19"/>
        <v>148.51143364308271</v>
      </c>
      <c r="N229" s="194"/>
    </row>
    <row r="230" spans="1:14" s="31" customFormat="1" ht="16.5" customHeight="1">
      <c r="A230" s="34">
        <v>2</v>
      </c>
      <c r="B230" s="86" t="s">
        <v>150</v>
      </c>
      <c r="C230" s="86">
        <f t="shared" si="28"/>
        <v>136</v>
      </c>
      <c r="D230" s="87">
        <f t="shared" si="29"/>
        <v>639.79754478000007</v>
      </c>
      <c r="E230" s="86">
        <f t="shared" si="30"/>
        <v>50</v>
      </c>
      <c r="F230" s="87">
        <f t="shared" si="31"/>
        <v>39.411848236247572</v>
      </c>
      <c r="G230" s="86">
        <f t="shared" si="32"/>
        <v>197</v>
      </c>
      <c r="H230" s="87">
        <f t="shared" si="33"/>
        <v>894.7207161299998</v>
      </c>
      <c r="I230" s="139">
        <f t="shared" si="34"/>
        <v>1573.9301091462476</v>
      </c>
      <c r="J230" s="87">
        <v>3142.6715362700006</v>
      </c>
      <c r="K230" s="82">
        <f t="shared" si="19"/>
        <v>50.082552089243357</v>
      </c>
      <c r="N230" s="194"/>
    </row>
    <row r="231" spans="1:14" s="31" customFormat="1" ht="16.5" customHeight="1">
      <c r="A231" s="34">
        <v>3</v>
      </c>
      <c r="B231" s="86" t="s">
        <v>152</v>
      </c>
      <c r="C231" s="86">
        <f t="shared" si="28"/>
        <v>85</v>
      </c>
      <c r="D231" s="87">
        <f t="shared" si="29"/>
        <v>558.92710341000009</v>
      </c>
      <c r="E231" s="86">
        <f t="shared" si="30"/>
        <v>64</v>
      </c>
      <c r="F231" s="87">
        <f t="shared" si="31"/>
        <v>503.44160267187499</v>
      </c>
      <c r="G231" s="86">
        <f t="shared" si="32"/>
        <v>83</v>
      </c>
      <c r="H231" s="87">
        <f t="shared" si="33"/>
        <v>451.80774392000001</v>
      </c>
      <c r="I231" s="139">
        <f t="shared" si="34"/>
        <v>1514.1764500018753</v>
      </c>
      <c r="J231" s="87">
        <v>1252.09297320375</v>
      </c>
      <c r="K231" s="82">
        <f t="shared" si="19"/>
        <v>120.93163067016725</v>
      </c>
      <c r="N231" s="194"/>
    </row>
    <row r="232" spans="1:14" s="31" customFormat="1" ht="16.5" customHeight="1">
      <c r="A232" s="34">
        <v>4</v>
      </c>
      <c r="B232" s="86" t="s">
        <v>151</v>
      </c>
      <c r="C232" s="86">
        <f t="shared" si="28"/>
        <v>21</v>
      </c>
      <c r="D232" s="87">
        <f t="shared" si="29"/>
        <v>848.00404700000001</v>
      </c>
      <c r="E232" s="86">
        <f t="shared" si="30"/>
        <v>0</v>
      </c>
      <c r="F232" s="87">
        <f t="shared" si="31"/>
        <v>0</v>
      </c>
      <c r="G232" s="86">
        <f t="shared" si="32"/>
        <v>27</v>
      </c>
      <c r="H232" s="87">
        <f t="shared" si="33"/>
        <v>191.56463693999999</v>
      </c>
      <c r="I232" s="139">
        <f t="shared" si="34"/>
        <v>1039.56868394</v>
      </c>
      <c r="J232" s="87">
        <v>954.22616184789069</v>
      </c>
      <c r="K232" s="82">
        <f t="shared" si="19"/>
        <v>108.94363679222971</v>
      </c>
      <c r="N232" s="194"/>
    </row>
    <row r="233" spans="1:14" s="31" customFormat="1" ht="16.5" customHeight="1">
      <c r="A233" s="34">
        <v>5</v>
      </c>
      <c r="B233" s="86" t="s">
        <v>162</v>
      </c>
      <c r="C233" s="86">
        <f t="shared" si="28"/>
        <v>50</v>
      </c>
      <c r="D233" s="87">
        <f t="shared" si="29"/>
        <v>747.87381839999978</v>
      </c>
      <c r="E233" s="86">
        <f t="shared" si="30"/>
        <v>38</v>
      </c>
      <c r="F233" s="87">
        <f t="shared" si="31"/>
        <v>6.9606372500000004</v>
      </c>
      <c r="G233" s="86">
        <f t="shared" si="32"/>
        <v>6</v>
      </c>
      <c r="H233" s="87">
        <f t="shared" si="33"/>
        <v>2.7422609100000002</v>
      </c>
      <c r="I233" s="139">
        <f t="shared" si="34"/>
        <v>757.5767165599998</v>
      </c>
      <c r="J233" s="87">
        <v>225.89348847999696</v>
      </c>
      <c r="K233" s="82">
        <f t="shared" si="19"/>
        <v>335.3689925537999</v>
      </c>
      <c r="N233" s="194"/>
    </row>
    <row r="234" spans="1:14" s="31" customFormat="1" ht="16.5" customHeight="1">
      <c r="A234" s="88">
        <v>6</v>
      </c>
      <c r="B234" s="89" t="s">
        <v>148</v>
      </c>
      <c r="C234" s="86">
        <f t="shared" si="28"/>
        <v>28</v>
      </c>
      <c r="D234" s="87">
        <f t="shared" si="29"/>
        <v>252.98133200000001</v>
      </c>
      <c r="E234" s="86">
        <f t="shared" si="30"/>
        <v>38</v>
      </c>
      <c r="F234" s="87">
        <f t="shared" si="31"/>
        <v>403.33465612499998</v>
      </c>
      <c r="G234" s="86">
        <f t="shared" si="32"/>
        <v>4</v>
      </c>
      <c r="H234" s="87">
        <f t="shared" si="33"/>
        <v>0.53955489000000001</v>
      </c>
      <c r="I234" s="139">
        <f t="shared" si="34"/>
        <v>656.85554301499997</v>
      </c>
      <c r="J234" s="87">
        <v>698.32155944750002</v>
      </c>
      <c r="K234" s="82">
        <f t="shared" si="19"/>
        <v>94.062045504465416</v>
      </c>
      <c r="N234" s="194"/>
    </row>
    <row r="235" spans="1:14" s="159" customFormat="1" ht="16.5" customHeight="1">
      <c r="A235" s="178" t="s">
        <v>298</v>
      </c>
      <c r="B235" s="174" t="s">
        <v>297</v>
      </c>
      <c r="C235" s="174">
        <f t="shared" ref="C235:I235" si="35">SUM(C236:C249)</f>
        <v>146</v>
      </c>
      <c r="D235" s="175">
        <f t="shared" si="35"/>
        <v>1917.94832234</v>
      </c>
      <c r="E235" s="174">
        <f t="shared" si="35"/>
        <v>86</v>
      </c>
      <c r="F235" s="175">
        <f>SUM(F236:F249)</f>
        <v>1704.6548511875001</v>
      </c>
      <c r="G235" s="174">
        <f t="shared" si="35"/>
        <v>75</v>
      </c>
      <c r="H235" s="175">
        <f>SUM(H236:H249)</f>
        <v>116.35950610000003</v>
      </c>
      <c r="I235" s="179">
        <f t="shared" si="35"/>
        <v>3738.9626796275002</v>
      </c>
      <c r="J235" s="179">
        <v>3474.6604644099998</v>
      </c>
      <c r="K235" s="180">
        <f t="shared" si="19"/>
        <v>107.60656236558006</v>
      </c>
      <c r="N235" s="196"/>
    </row>
    <row r="236" spans="1:14" s="31" customFormat="1" ht="16.5" customHeight="1">
      <c r="A236" s="34">
        <v>1</v>
      </c>
      <c r="B236" s="86" t="s">
        <v>159</v>
      </c>
      <c r="C236" s="86">
        <f t="shared" ref="C236:C244" si="36">VLOOKUP(B236,$B$152:$K$207,2,FALSE)</f>
        <v>92</v>
      </c>
      <c r="D236" s="87">
        <f t="shared" ref="D236:D244" si="37">VLOOKUP(B236,$B$152:$K$207,3,FALSE)</f>
        <v>1529.52937</v>
      </c>
      <c r="E236" s="86">
        <f>VLOOKUP(B236,$B$152:$K$207,4,FALSE)</f>
        <v>53</v>
      </c>
      <c r="F236" s="87">
        <f>VLOOKUP(B236,$B$152:$K$207,5,FALSE)</f>
        <v>1445.496435</v>
      </c>
      <c r="G236" s="86">
        <f t="shared" ref="G236:G244" si="38">VLOOKUP(B236,$B$152:$K$207,6,FALSE)</f>
        <v>51</v>
      </c>
      <c r="H236" s="87">
        <f t="shared" ref="H236:H244" si="39">VLOOKUP(B236,$B$152:$K$207,7,FALSE)</f>
        <v>40.612914420000003</v>
      </c>
      <c r="I236" s="30">
        <f t="shared" ref="I236:I244" si="40">D236+F236+H236</f>
        <v>3015.6387194200001</v>
      </c>
      <c r="J236" s="87">
        <v>1214.62836576</v>
      </c>
      <c r="K236" s="82">
        <f t="shared" si="19"/>
        <v>248.27665847677594</v>
      </c>
      <c r="N236" s="194"/>
    </row>
    <row r="237" spans="1:14" s="31" customFormat="1" ht="16.5" customHeight="1">
      <c r="A237" s="34">
        <v>2</v>
      </c>
      <c r="B237" s="86" t="s">
        <v>169</v>
      </c>
      <c r="C237" s="86">
        <f t="shared" si="36"/>
        <v>40</v>
      </c>
      <c r="D237" s="87">
        <f t="shared" si="37"/>
        <v>257.17745533999999</v>
      </c>
      <c r="E237" s="86">
        <f>VLOOKUP(B237,$B$152:$K$207,4,FALSE)</f>
        <v>17</v>
      </c>
      <c r="F237" s="87">
        <f>VLOOKUP(B237,$B$152:$K$207,5,FALSE)</f>
        <v>70.787850187499998</v>
      </c>
      <c r="G237" s="86">
        <f t="shared" si="38"/>
        <v>9</v>
      </c>
      <c r="H237" s="87">
        <f t="shared" si="39"/>
        <v>11.204015650000001</v>
      </c>
      <c r="I237" s="30">
        <f t="shared" si="40"/>
        <v>339.16932117749997</v>
      </c>
      <c r="J237" s="87">
        <v>1545.6240420000001</v>
      </c>
      <c r="K237" s="82">
        <f t="shared" si="19"/>
        <v>21.94384351958081</v>
      </c>
      <c r="N237" s="194"/>
    </row>
    <row r="238" spans="1:14" s="31" customFormat="1" ht="16.5" customHeight="1">
      <c r="A238" s="34">
        <v>3</v>
      </c>
      <c r="B238" s="86" t="s">
        <v>167</v>
      </c>
      <c r="C238" s="86">
        <f t="shared" si="36"/>
        <v>8</v>
      </c>
      <c r="D238" s="87">
        <f t="shared" si="37"/>
        <v>53.892806999999998</v>
      </c>
      <c r="E238" s="86">
        <f>VLOOKUP(B238,$B$152:$K$207,4,FALSE)</f>
        <v>15</v>
      </c>
      <c r="F238" s="87">
        <f>VLOOKUP(B238,$B$152:$K$207,5,FALSE)</f>
        <v>186.370566</v>
      </c>
      <c r="G238" s="86">
        <f t="shared" si="38"/>
        <v>3</v>
      </c>
      <c r="H238" s="87">
        <f t="shared" si="39"/>
        <v>51.282133120000005</v>
      </c>
      <c r="I238" s="30">
        <f t="shared" si="40"/>
        <v>291.54550612000003</v>
      </c>
      <c r="J238" s="87">
        <v>700.67007995000006</v>
      </c>
      <c r="K238" s="82">
        <f t="shared" si="19"/>
        <v>41.609527003180261</v>
      </c>
      <c r="N238" s="194"/>
    </row>
    <row r="239" spans="1:14" s="31" customFormat="1" ht="16.5" customHeight="1">
      <c r="A239" s="34">
        <v>4</v>
      </c>
      <c r="B239" s="86" t="s">
        <v>187</v>
      </c>
      <c r="C239" s="86">
        <f t="shared" si="36"/>
        <v>2</v>
      </c>
      <c r="D239" s="87">
        <f t="shared" si="37"/>
        <v>31.616689999999998</v>
      </c>
      <c r="E239" s="86">
        <f>VLOOKUP(B239,$B$152:$K$207,4,FALSE)</f>
        <v>1</v>
      </c>
      <c r="F239" s="87">
        <f>VLOOKUP(B239,$B$152:$K$207,5,FALSE)</f>
        <v>2</v>
      </c>
      <c r="G239" s="86">
        <f t="shared" si="38"/>
        <v>7</v>
      </c>
      <c r="H239" s="87">
        <f t="shared" si="39"/>
        <v>2.0558077400000001</v>
      </c>
      <c r="I239" s="30">
        <f t="shared" si="40"/>
        <v>35.672497739999997</v>
      </c>
      <c r="J239" s="87">
        <v>9.708587940000001</v>
      </c>
      <c r="K239" s="82">
        <f t="shared" si="19"/>
        <v>367.43240067926905</v>
      </c>
      <c r="N239" s="194"/>
    </row>
    <row r="240" spans="1:14" s="31" customFormat="1" ht="16.5" customHeight="1">
      <c r="A240" s="34">
        <v>5</v>
      </c>
      <c r="B240" s="89" t="s">
        <v>265</v>
      </c>
      <c r="C240" s="86">
        <f t="shared" si="36"/>
        <v>1</v>
      </c>
      <c r="D240" s="87">
        <f t="shared" si="37"/>
        <v>25</v>
      </c>
      <c r="E240" s="86"/>
      <c r="F240" s="87"/>
      <c r="G240" s="86">
        <f t="shared" si="38"/>
        <v>0</v>
      </c>
      <c r="H240" s="87">
        <f t="shared" si="39"/>
        <v>0</v>
      </c>
      <c r="I240" s="30">
        <f t="shared" si="40"/>
        <v>25</v>
      </c>
      <c r="J240" s="87">
        <v>0</v>
      </c>
      <c r="K240" s="82"/>
      <c r="N240" s="194"/>
    </row>
    <row r="241" spans="1:14" s="31" customFormat="1" ht="16.5" customHeight="1">
      <c r="A241" s="34">
        <v>6</v>
      </c>
      <c r="B241" s="89" t="s">
        <v>193</v>
      </c>
      <c r="C241" s="86">
        <f t="shared" si="36"/>
        <v>2</v>
      </c>
      <c r="D241" s="87">
        <f t="shared" si="37"/>
        <v>20.71</v>
      </c>
      <c r="E241" s="86">
        <f>VLOOKUP(B241,$B$152:$K$207,4,FALSE)</f>
        <v>0</v>
      </c>
      <c r="F241" s="87">
        <f>VLOOKUP(B241,$B$152:$K$207,5,FALSE)</f>
        <v>0</v>
      </c>
      <c r="G241" s="86">
        <f t="shared" si="38"/>
        <v>2</v>
      </c>
      <c r="H241" s="87">
        <f t="shared" si="39"/>
        <v>0.117045</v>
      </c>
      <c r="I241" s="30">
        <f t="shared" si="40"/>
        <v>20.827045000000002</v>
      </c>
      <c r="J241" s="87">
        <v>0.86432255000000002</v>
      </c>
      <c r="K241" s="82">
        <f>I241/J241*100</f>
        <v>2409.638045426444</v>
      </c>
      <c r="N241" s="194"/>
    </row>
    <row r="242" spans="1:14" s="31" customFormat="1" ht="16.5" customHeight="1">
      <c r="A242" s="34">
        <v>7</v>
      </c>
      <c r="B242" s="89" t="s">
        <v>198</v>
      </c>
      <c r="C242" s="86">
        <f t="shared" si="36"/>
        <v>0</v>
      </c>
      <c r="D242" s="87">
        <f t="shared" si="37"/>
        <v>0</v>
      </c>
      <c r="E242" s="86">
        <f>VLOOKUP(B242,$B$152:$K$207,4,FALSE)</f>
        <v>0</v>
      </c>
      <c r="F242" s="87">
        <f>VLOOKUP(B242,$B$152:$K$207,5,FALSE)</f>
        <v>0</v>
      </c>
      <c r="G242" s="86">
        <f t="shared" si="38"/>
        <v>1</v>
      </c>
      <c r="H242" s="87">
        <f t="shared" si="39"/>
        <v>10.101756460000001</v>
      </c>
      <c r="I242" s="30">
        <f t="shared" si="40"/>
        <v>10.101756460000001</v>
      </c>
      <c r="J242" s="87">
        <v>1.7231723600000002</v>
      </c>
      <c r="K242" s="82">
        <f>I242/J242*100</f>
        <v>586.23018187223011</v>
      </c>
      <c r="N242" s="194"/>
    </row>
    <row r="243" spans="1:14" s="31" customFormat="1" ht="16.5" customHeight="1">
      <c r="A243" s="34">
        <v>8</v>
      </c>
      <c r="B243" s="89" t="s">
        <v>177</v>
      </c>
      <c r="C243" s="86">
        <f t="shared" si="36"/>
        <v>0</v>
      </c>
      <c r="D243" s="87">
        <f t="shared" si="37"/>
        <v>0</v>
      </c>
      <c r="E243" s="86">
        <f>VLOOKUP(B243,$B$152:$K$207,4,FALSE)</f>
        <v>0</v>
      </c>
      <c r="F243" s="87">
        <f>VLOOKUP(B243,$B$152:$K$207,5,FALSE)</f>
        <v>0</v>
      </c>
      <c r="G243" s="86">
        <f t="shared" si="38"/>
        <v>1</v>
      </c>
      <c r="H243" s="87">
        <f t="shared" si="39"/>
        <v>0.84445194999999995</v>
      </c>
      <c r="I243" s="30">
        <f t="shared" si="40"/>
        <v>0.84445194999999995</v>
      </c>
      <c r="J243" s="87">
        <v>1.44189385</v>
      </c>
      <c r="K243" s="82">
        <f>I243/J243*100</f>
        <v>58.565472763476997</v>
      </c>
      <c r="N243" s="194"/>
    </row>
    <row r="244" spans="1:14" s="31" customFormat="1" ht="16.5" customHeight="1">
      <c r="A244" s="34">
        <v>9</v>
      </c>
      <c r="B244" s="89" t="s">
        <v>200</v>
      </c>
      <c r="C244" s="86">
        <f t="shared" si="36"/>
        <v>1</v>
      </c>
      <c r="D244" s="87">
        <f t="shared" si="37"/>
        <v>2.1999999999999999E-2</v>
      </c>
      <c r="E244" s="86">
        <f>VLOOKUP(B244,$B$152:$K$207,4,FALSE)</f>
        <v>0</v>
      </c>
      <c r="F244" s="87">
        <f>VLOOKUP(B244,$B$152:$K$207,5,FALSE)</f>
        <v>0</v>
      </c>
      <c r="G244" s="86">
        <f t="shared" si="38"/>
        <v>1</v>
      </c>
      <c r="H244" s="87">
        <f t="shared" si="39"/>
        <v>0.14138176000000002</v>
      </c>
      <c r="I244" s="30">
        <f t="shared" si="40"/>
        <v>0.16338176000000001</v>
      </c>
      <c r="J244" s="87">
        <v>0</v>
      </c>
      <c r="K244" s="82"/>
      <c r="N244" s="194"/>
    </row>
    <row r="245" spans="1:14" s="31" customFormat="1" ht="16.5" customHeight="1">
      <c r="A245" s="34">
        <v>10</v>
      </c>
      <c r="B245" s="89" t="s">
        <v>263</v>
      </c>
      <c r="C245" s="86"/>
      <c r="D245" s="87"/>
      <c r="E245" s="86"/>
      <c r="F245" s="87"/>
      <c r="G245" s="86"/>
      <c r="H245" s="87"/>
      <c r="I245" s="30"/>
      <c r="J245" s="87"/>
      <c r="K245" s="82"/>
      <c r="N245" s="194"/>
    </row>
    <row r="246" spans="1:14" s="31" customFormat="1" ht="16.5" customHeight="1">
      <c r="A246" s="34">
        <v>11</v>
      </c>
      <c r="B246" s="89" t="s">
        <v>266</v>
      </c>
      <c r="C246" s="86"/>
      <c r="D246" s="87"/>
      <c r="E246" s="86"/>
      <c r="F246" s="87"/>
      <c r="G246" s="86"/>
      <c r="H246" s="87"/>
      <c r="I246" s="30"/>
      <c r="J246" s="87"/>
      <c r="K246" s="82"/>
      <c r="N246" s="194"/>
    </row>
    <row r="247" spans="1:14" s="31" customFormat="1" ht="16.5" customHeight="1">
      <c r="A247" s="34">
        <v>12</v>
      </c>
      <c r="B247" s="89" t="s">
        <v>268</v>
      </c>
      <c r="C247" s="86"/>
      <c r="D247" s="87"/>
      <c r="E247" s="86"/>
      <c r="F247" s="87"/>
      <c r="G247" s="86"/>
      <c r="H247" s="87"/>
      <c r="I247" s="30"/>
      <c r="J247" s="87"/>
      <c r="K247" s="82"/>
      <c r="N247" s="194"/>
    </row>
    <row r="248" spans="1:14" s="31" customFormat="1" ht="16.5" customHeight="1">
      <c r="A248" s="34">
        <v>13</v>
      </c>
      <c r="B248" s="89" t="s">
        <v>267</v>
      </c>
      <c r="C248" s="86"/>
      <c r="D248" s="87"/>
      <c r="E248" s="86"/>
      <c r="F248" s="87"/>
      <c r="G248" s="86"/>
      <c r="H248" s="87"/>
      <c r="I248" s="30"/>
      <c r="J248" s="87"/>
      <c r="K248" s="82"/>
      <c r="N248" s="194"/>
    </row>
    <row r="249" spans="1:14" s="31" customFormat="1" ht="16.5" customHeight="1">
      <c r="A249" s="88">
        <v>14</v>
      </c>
      <c r="B249" s="89" t="s">
        <v>197</v>
      </c>
      <c r="C249" s="86"/>
      <c r="D249" s="87"/>
      <c r="E249" s="86"/>
      <c r="F249" s="87"/>
      <c r="G249" s="86"/>
      <c r="H249" s="87"/>
      <c r="I249" s="30"/>
      <c r="J249" s="87"/>
      <c r="K249" s="82"/>
      <c r="N249" s="194"/>
    </row>
    <row r="250" spans="1:14" s="159" customFormat="1" ht="16.5" customHeight="1">
      <c r="A250" s="178" t="s">
        <v>300</v>
      </c>
      <c r="B250" s="174" t="s">
        <v>299</v>
      </c>
      <c r="C250" s="174">
        <f t="shared" ref="C250:I250" si="41">SUM(C251:C264)</f>
        <v>183</v>
      </c>
      <c r="D250" s="175">
        <f t="shared" si="41"/>
        <v>2132.3512733899997</v>
      </c>
      <c r="E250" s="174">
        <f t="shared" si="41"/>
        <v>80</v>
      </c>
      <c r="F250" s="175">
        <f>SUM(F251:F264)</f>
        <v>441.5409417605469</v>
      </c>
      <c r="G250" s="174">
        <f t="shared" si="41"/>
        <v>114</v>
      </c>
      <c r="H250" s="175">
        <f>SUM(H251:H264)</f>
        <v>207.36647737999999</v>
      </c>
      <c r="I250" s="176">
        <f t="shared" si="41"/>
        <v>2781.2586925305473</v>
      </c>
      <c r="J250" s="175">
        <v>1919.5173522590624</v>
      </c>
      <c r="K250" s="180">
        <f t="shared" ref="K250:K262" si="42">I250/J250*100</f>
        <v>144.89364679393543</v>
      </c>
      <c r="N250" s="196"/>
    </row>
    <row r="251" spans="1:14" s="31" customFormat="1" ht="16.5" customHeight="1">
      <c r="A251" s="34">
        <v>1</v>
      </c>
      <c r="B251" s="85" t="s">
        <v>179</v>
      </c>
      <c r="C251" s="86">
        <f t="shared" ref="C251:C262" si="43">VLOOKUP(B251,$B$152:$K$207,2,FALSE)</f>
        <v>19</v>
      </c>
      <c r="D251" s="87">
        <f t="shared" ref="D251:D264" si="44">VLOOKUP(B251,$B$152:$K$207,3,FALSE)</f>
        <v>1326.933632</v>
      </c>
      <c r="E251" s="86">
        <f t="shared" ref="E251:E264" si="45">VLOOKUP(B251,$B$152:$K$207,4,FALSE)</f>
        <v>11</v>
      </c>
      <c r="F251" s="87">
        <f t="shared" ref="F251:F264" si="46">VLOOKUP(B251,$B$152:$K$207,5,FALSE)</f>
        <v>271.16996</v>
      </c>
      <c r="G251" s="86">
        <f t="shared" ref="G251:G264" si="47">VLOOKUP(B251,$B$152:$K$207,6,FALSE)</f>
        <v>2</v>
      </c>
      <c r="H251" s="87">
        <f t="shared" ref="H251:H264" si="48">VLOOKUP(B251,$B$152:$K$207,7,FALSE)</f>
        <v>5.1837758699999998</v>
      </c>
      <c r="I251" s="139">
        <f t="shared" ref="I251:I264" si="49">D251+F251+H251</f>
        <v>1603.28736787</v>
      </c>
      <c r="J251" s="87">
        <v>890.67477955999993</v>
      </c>
      <c r="K251" s="82">
        <f t="shared" si="42"/>
        <v>180.00816961068955</v>
      </c>
      <c r="N251" s="194"/>
    </row>
    <row r="252" spans="1:14" s="31" customFormat="1" ht="16.5" customHeight="1">
      <c r="A252" s="34">
        <v>2</v>
      </c>
      <c r="B252" s="86" t="s">
        <v>158</v>
      </c>
      <c r="C252" s="86">
        <f t="shared" si="43"/>
        <v>19</v>
      </c>
      <c r="D252" s="87">
        <f t="shared" si="44"/>
        <v>254.31640300000001</v>
      </c>
      <c r="E252" s="86">
        <f t="shared" si="45"/>
        <v>2</v>
      </c>
      <c r="F252" s="87">
        <f t="shared" si="46"/>
        <v>47.1</v>
      </c>
      <c r="G252" s="86">
        <f t="shared" si="47"/>
        <v>9</v>
      </c>
      <c r="H252" s="87">
        <f t="shared" si="48"/>
        <v>12.44274356</v>
      </c>
      <c r="I252" s="139">
        <f t="shared" si="49"/>
        <v>313.85914656</v>
      </c>
      <c r="J252" s="87">
        <v>97.507759379999996</v>
      </c>
      <c r="K252" s="82">
        <f t="shared" si="42"/>
        <v>321.8812005892284</v>
      </c>
      <c r="N252" s="194"/>
    </row>
    <row r="253" spans="1:14" s="31" customFormat="1" ht="16.5" customHeight="1">
      <c r="A253" s="34">
        <v>3</v>
      </c>
      <c r="B253" s="86" t="s">
        <v>164</v>
      </c>
      <c r="C253" s="86">
        <f t="shared" si="43"/>
        <v>7</v>
      </c>
      <c r="D253" s="87">
        <f t="shared" si="44"/>
        <v>203.97984700000001</v>
      </c>
      <c r="E253" s="86">
        <f t="shared" si="45"/>
        <v>9</v>
      </c>
      <c r="F253" s="87">
        <f t="shared" si="46"/>
        <v>44.092331999999999</v>
      </c>
      <c r="G253" s="86">
        <f t="shared" si="47"/>
        <v>0</v>
      </c>
      <c r="H253" s="87">
        <f t="shared" si="48"/>
        <v>0</v>
      </c>
      <c r="I253" s="139">
        <f t="shared" si="49"/>
        <v>248.07217900000001</v>
      </c>
      <c r="J253" s="87">
        <v>86.92365427</v>
      </c>
      <c r="K253" s="82">
        <f t="shared" si="42"/>
        <v>285.39087672205386</v>
      </c>
      <c r="N253" s="194"/>
    </row>
    <row r="254" spans="1:14" s="31" customFormat="1" ht="16.5" customHeight="1">
      <c r="A254" s="34">
        <v>4</v>
      </c>
      <c r="B254" s="86" t="s">
        <v>160</v>
      </c>
      <c r="C254" s="86">
        <f t="shared" si="43"/>
        <v>104</v>
      </c>
      <c r="D254" s="87">
        <f t="shared" si="44"/>
        <v>151.19409156</v>
      </c>
      <c r="E254" s="86">
        <f t="shared" si="45"/>
        <v>43</v>
      </c>
      <c r="F254" s="87">
        <f t="shared" si="46"/>
        <v>20.301149310546876</v>
      </c>
      <c r="G254" s="86">
        <f t="shared" si="47"/>
        <v>35</v>
      </c>
      <c r="H254" s="87">
        <f t="shared" si="48"/>
        <v>10.666547449999999</v>
      </c>
      <c r="I254" s="139">
        <f t="shared" si="49"/>
        <v>182.16178832054686</v>
      </c>
      <c r="J254" s="87">
        <v>133.99371225906251</v>
      </c>
      <c r="K254" s="82">
        <f t="shared" si="42"/>
        <v>135.94801222340683</v>
      </c>
      <c r="N254" s="194"/>
    </row>
    <row r="255" spans="1:14" s="31" customFormat="1" ht="16.5" customHeight="1">
      <c r="A255" s="34">
        <v>5</v>
      </c>
      <c r="B255" s="170" t="s">
        <v>174</v>
      </c>
      <c r="C255" s="86">
        <f t="shared" si="43"/>
        <v>3</v>
      </c>
      <c r="D255" s="87">
        <f t="shared" si="44"/>
        <v>16.636565000000001</v>
      </c>
      <c r="E255" s="86">
        <f t="shared" si="45"/>
        <v>0</v>
      </c>
      <c r="F255" s="87">
        <f t="shared" si="46"/>
        <v>0</v>
      </c>
      <c r="G255" s="86">
        <f t="shared" si="47"/>
        <v>5</v>
      </c>
      <c r="H255" s="87">
        <f t="shared" si="48"/>
        <v>149.51608634999999</v>
      </c>
      <c r="I255" s="139">
        <f t="shared" si="49"/>
        <v>166.15265134999999</v>
      </c>
      <c r="J255" s="87">
        <v>87.564930669999995</v>
      </c>
      <c r="K255" s="82">
        <f t="shared" si="42"/>
        <v>189.74793913349649</v>
      </c>
      <c r="N255" s="194"/>
    </row>
    <row r="256" spans="1:14" s="31" customFormat="1" ht="16.5" customHeight="1">
      <c r="A256" s="34">
        <v>6</v>
      </c>
      <c r="B256" s="86" t="s">
        <v>190</v>
      </c>
      <c r="C256" s="86">
        <f t="shared" si="43"/>
        <v>4</v>
      </c>
      <c r="D256" s="87">
        <f t="shared" si="44"/>
        <v>73.746343999999993</v>
      </c>
      <c r="E256" s="86">
        <f t="shared" si="45"/>
        <v>0</v>
      </c>
      <c r="F256" s="87">
        <f t="shared" si="46"/>
        <v>0</v>
      </c>
      <c r="G256" s="86">
        <f t="shared" si="47"/>
        <v>0</v>
      </c>
      <c r="H256" s="87">
        <f t="shared" si="48"/>
        <v>0</v>
      </c>
      <c r="I256" s="139">
        <f t="shared" si="49"/>
        <v>73.746343999999993</v>
      </c>
      <c r="J256" s="87">
        <v>276.12803624999998</v>
      </c>
      <c r="K256" s="82">
        <f t="shared" si="42"/>
        <v>26.707300352953567</v>
      </c>
      <c r="N256" s="194"/>
    </row>
    <row r="257" spans="1:14" s="31" customFormat="1" ht="16.5" customHeight="1">
      <c r="A257" s="34">
        <v>7</v>
      </c>
      <c r="B257" s="86" t="s">
        <v>178</v>
      </c>
      <c r="C257" s="86">
        <f t="shared" si="43"/>
        <v>6</v>
      </c>
      <c r="D257" s="87">
        <f t="shared" si="44"/>
        <v>46.201351000000003</v>
      </c>
      <c r="E257" s="86">
        <f t="shared" si="45"/>
        <v>4</v>
      </c>
      <c r="F257" s="87">
        <f t="shared" si="46"/>
        <v>2.7449080000000001</v>
      </c>
      <c r="G257" s="86">
        <f t="shared" si="47"/>
        <v>3</v>
      </c>
      <c r="H257" s="87">
        <f t="shared" si="48"/>
        <v>21.484355999999998</v>
      </c>
      <c r="I257" s="139">
        <f t="shared" si="49"/>
        <v>70.430615000000003</v>
      </c>
      <c r="J257" s="87">
        <v>34.209883249999997</v>
      </c>
      <c r="K257" s="82">
        <f t="shared" si="42"/>
        <v>205.87797533626485</v>
      </c>
      <c r="N257" s="194"/>
    </row>
    <row r="258" spans="1:14" s="31" customFormat="1" ht="16.5" customHeight="1">
      <c r="A258" s="34">
        <v>8</v>
      </c>
      <c r="B258" s="86" t="s">
        <v>185</v>
      </c>
      <c r="C258" s="86">
        <f t="shared" si="43"/>
        <v>3</v>
      </c>
      <c r="D258" s="87">
        <f t="shared" si="44"/>
        <v>1.2206399999999999</v>
      </c>
      <c r="E258" s="86">
        <f t="shared" si="45"/>
        <v>5</v>
      </c>
      <c r="F258" s="87">
        <f t="shared" si="46"/>
        <v>45.513376449999988</v>
      </c>
      <c r="G258" s="86">
        <f t="shared" si="47"/>
        <v>35</v>
      </c>
      <c r="H258" s="87">
        <f t="shared" si="48"/>
        <v>2.0312373999999997</v>
      </c>
      <c r="I258" s="139">
        <f t="shared" si="49"/>
        <v>48.765253849999993</v>
      </c>
      <c r="J258" s="87">
        <v>8.6883820500000013</v>
      </c>
      <c r="K258" s="82">
        <f t="shared" si="42"/>
        <v>561.26967678636993</v>
      </c>
      <c r="N258" s="194"/>
    </row>
    <row r="259" spans="1:14" s="31" customFormat="1" ht="16.5" customHeight="1">
      <c r="A259" s="34">
        <v>9</v>
      </c>
      <c r="B259" s="86" t="s">
        <v>180</v>
      </c>
      <c r="C259" s="86">
        <f t="shared" si="43"/>
        <v>10</v>
      </c>
      <c r="D259" s="87">
        <f t="shared" si="44"/>
        <v>46.788626999999998</v>
      </c>
      <c r="E259" s="86">
        <f t="shared" si="45"/>
        <v>1</v>
      </c>
      <c r="F259" s="87">
        <f t="shared" si="46"/>
        <v>-2.3820000000000001</v>
      </c>
      <c r="G259" s="86">
        <f t="shared" si="47"/>
        <v>7</v>
      </c>
      <c r="H259" s="87">
        <f t="shared" si="48"/>
        <v>0.229572</v>
      </c>
      <c r="I259" s="139">
        <f t="shared" si="49"/>
        <v>44.636198999999998</v>
      </c>
      <c r="J259" s="87">
        <v>197.497095</v>
      </c>
      <c r="K259" s="82">
        <f t="shared" si="42"/>
        <v>22.600939522680065</v>
      </c>
      <c r="N259" s="194"/>
    </row>
    <row r="260" spans="1:14" s="31" customFormat="1" ht="16.5" customHeight="1">
      <c r="A260" s="34">
        <v>10</v>
      </c>
      <c r="B260" s="85" t="s">
        <v>173</v>
      </c>
      <c r="C260" s="86">
        <f t="shared" si="43"/>
        <v>2</v>
      </c>
      <c r="D260" s="87">
        <f t="shared" si="44"/>
        <v>6.6</v>
      </c>
      <c r="E260" s="86">
        <f t="shared" si="45"/>
        <v>2</v>
      </c>
      <c r="F260" s="87">
        <f t="shared" si="46"/>
        <v>5.37</v>
      </c>
      <c r="G260" s="86">
        <f t="shared" si="47"/>
        <v>6</v>
      </c>
      <c r="H260" s="87">
        <f t="shared" si="48"/>
        <v>0.9780670600000001</v>
      </c>
      <c r="I260" s="139">
        <f t="shared" si="49"/>
        <v>12.94806706</v>
      </c>
      <c r="J260" s="87">
        <v>24.78853402</v>
      </c>
      <c r="K260" s="82">
        <f t="shared" si="42"/>
        <v>52.234097625753826</v>
      </c>
      <c r="N260" s="194"/>
    </row>
    <row r="261" spans="1:14" s="31" customFormat="1" ht="16.5" customHeight="1">
      <c r="A261" s="34">
        <v>11</v>
      </c>
      <c r="B261" s="86" t="s">
        <v>166</v>
      </c>
      <c r="C261" s="86">
        <f t="shared" si="43"/>
        <v>1</v>
      </c>
      <c r="D261" s="87">
        <f t="shared" si="44"/>
        <v>0.7</v>
      </c>
      <c r="E261" s="86">
        <f t="shared" si="45"/>
        <v>2</v>
      </c>
      <c r="F261" s="87">
        <f t="shared" si="46"/>
        <v>7.3312160000000004</v>
      </c>
      <c r="G261" s="86">
        <f t="shared" si="47"/>
        <v>10</v>
      </c>
      <c r="H261" s="87">
        <f t="shared" si="48"/>
        <v>3.7970856299999998</v>
      </c>
      <c r="I261" s="139">
        <f t="shared" si="49"/>
        <v>11.82830163</v>
      </c>
      <c r="J261" s="87">
        <v>79.245652430000007</v>
      </c>
      <c r="K261" s="82">
        <f t="shared" si="42"/>
        <v>14.926120572290428</v>
      </c>
      <c r="N261" s="194"/>
    </row>
    <row r="262" spans="1:14" s="31" customFormat="1" ht="16.5" customHeight="1">
      <c r="A262" s="34">
        <v>12</v>
      </c>
      <c r="B262" s="86" t="s">
        <v>194</v>
      </c>
      <c r="C262" s="86">
        <f t="shared" si="43"/>
        <v>3</v>
      </c>
      <c r="D262" s="87">
        <f t="shared" si="44"/>
        <v>3.7327089999999998</v>
      </c>
      <c r="E262" s="86">
        <f t="shared" si="45"/>
        <v>0</v>
      </c>
      <c r="F262" s="87">
        <f t="shared" si="46"/>
        <v>0</v>
      </c>
      <c r="G262" s="86">
        <f t="shared" si="47"/>
        <v>1</v>
      </c>
      <c r="H262" s="87">
        <f t="shared" si="48"/>
        <v>0.20907379999999998</v>
      </c>
      <c r="I262" s="139">
        <f t="shared" si="49"/>
        <v>3.9417827999999999</v>
      </c>
      <c r="J262" s="87">
        <v>1.82677172</v>
      </c>
      <c r="K262" s="82">
        <f t="shared" si="42"/>
        <v>215.77861956391575</v>
      </c>
      <c r="N262" s="194"/>
    </row>
    <row r="263" spans="1:14" s="31" customFormat="1" ht="16.5" customHeight="1">
      <c r="A263" s="34">
        <v>13</v>
      </c>
      <c r="B263" s="86" t="s">
        <v>261</v>
      </c>
      <c r="C263" s="86"/>
      <c r="D263" s="87">
        <f t="shared" si="44"/>
        <v>0</v>
      </c>
      <c r="E263" s="86">
        <f t="shared" si="45"/>
        <v>0</v>
      </c>
      <c r="F263" s="87">
        <f t="shared" si="46"/>
        <v>0</v>
      </c>
      <c r="G263" s="86">
        <f t="shared" si="47"/>
        <v>1</v>
      </c>
      <c r="H263" s="87">
        <f t="shared" si="48"/>
        <v>0.82793225999999998</v>
      </c>
      <c r="I263" s="139">
        <f t="shared" si="49"/>
        <v>0.82793225999999998</v>
      </c>
      <c r="J263" s="87"/>
      <c r="K263" s="82"/>
      <c r="N263" s="194"/>
    </row>
    <row r="264" spans="1:14" s="31" customFormat="1" ht="16.5" customHeight="1">
      <c r="A264" s="88">
        <v>14</v>
      </c>
      <c r="B264" s="171" t="s">
        <v>264</v>
      </c>
      <c r="C264" s="86">
        <f>VLOOKUP(B264,$B$152:$K$207,2,FALSE)</f>
        <v>2</v>
      </c>
      <c r="D264" s="87">
        <f t="shared" si="44"/>
        <v>0.30106383000000003</v>
      </c>
      <c r="E264" s="86">
        <f t="shared" si="45"/>
        <v>1</v>
      </c>
      <c r="F264" s="87">
        <f t="shared" si="46"/>
        <v>0.3</v>
      </c>
      <c r="G264" s="86">
        <f t="shared" si="47"/>
        <v>0</v>
      </c>
      <c r="H264" s="87">
        <f t="shared" si="48"/>
        <v>0</v>
      </c>
      <c r="I264" s="139">
        <f t="shared" si="49"/>
        <v>0.60106382999999997</v>
      </c>
      <c r="J264" s="87">
        <v>0.46816140000000001</v>
      </c>
      <c r="K264" s="82">
        <f t="shared" ref="K264:K276" si="50">I264/J264*100</f>
        <v>128.3881648508399</v>
      </c>
      <c r="N264" s="194"/>
    </row>
    <row r="265" spans="1:14" s="159" customFormat="1" ht="16.5" customHeight="1">
      <c r="A265" s="178" t="s">
        <v>302</v>
      </c>
      <c r="B265" s="174" t="s">
        <v>305</v>
      </c>
      <c r="C265" s="174">
        <f>SUM(C266:C278)</f>
        <v>139</v>
      </c>
      <c r="D265" s="175">
        <f>SUM(D266:E278)</f>
        <v>843.65259430999981</v>
      </c>
      <c r="E265" s="174">
        <f t="shared" ref="E265:I265" si="51">SUM(E266:E278)</f>
        <v>103</v>
      </c>
      <c r="F265" s="175">
        <f t="shared" si="51"/>
        <v>435.64071241015625</v>
      </c>
      <c r="G265" s="174">
        <f t="shared" si="51"/>
        <v>80</v>
      </c>
      <c r="H265" s="175">
        <f t="shared" si="51"/>
        <v>57.375850419999992</v>
      </c>
      <c r="I265" s="176">
        <f t="shared" si="51"/>
        <v>1233.6691571401561</v>
      </c>
      <c r="J265" s="175">
        <v>1501.1274602743749</v>
      </c>
      <c r="K265" s="181">
        <f t="shared" si="50"/>
        <v>82.182838552208409</v>
      </c>
      <c r="N265" s="196"/>
    </row>
    <row r="266" spans="1:14" s="31" customFormat="1" ht="16.5" customHeight="1">
      <c r="A266" s="34">
        <v>1</v>
      </c>
      <c r="B266" s="86" t="s">
        <v>157</v>
      </c>
      <c r="C266" s="86">
        <f>VLOOKUP(B266,$B$152:$K$207,2,FALSE)</f>
        <v>118</v>
      </c>
      <c r="D266" s="87">
        <f>VLOOKUP(B266,$B$152:$K$207,3,FALSE)</f>
        <v>602.76692869999988</v>
      </c>
      <c r="E266" s="86">
        <f t="shared" ref="E266:E278" si="52">VLOOKUP(B266,$B$152:$K$207,4,FALSE)</f>
        <v>81</v>
      </c>
      <c r="F266" s="87">
        <f t="shared" ref="F266:F278" si="53">VLOOKUP(B266,$B$152:$K$207,5,FALSE)</f>
        <v>117.88781366015625</v>
      </c>
      <c r="G266" s="86">
        <f t="shared" ref="G266:G278" si="54">VLOOKUP(B266,$B$152:$K$207,6,FALSE)</f>
        <v>40</v>
      </c>
      <c r="H266" s="87">
        <f t="shared" ref="H266:H278" si="55">VLOOKUP(B266,$B$152:$K$207,7,FALSE)</f>
        <v>32.671865599999997</v>
      </c>
      <c r="I266" s="139">
        <f t="shared" ref="I266:I278" si="56">D266+F266+H266</f>
        <v>753.32660796015614</v>
      </c>
      <c r="J266" s="87">
        <v>846.37895673578123</v>
      </c>
      <c r="K266" s="82">
        <f t="shared" si="50"/>
        <v>89.005829122394658</v>
      </c>
      <c r="N266" s="194"/>
    </row>
    <row r="267" spans="1:14" s="31" customFormat="1" ht="16.5" customHeight="1">
      <c r="A267" s="34">
        <v>2</v>
      </c>
      <c r="B267" s="85" t="s">
        <v>146</v>
      </c>
      <c r="C267" s="86"/>
      <c r="D267" s="87"/>
      <c r="E267" s="86">
        <f t="shared" si="52"/>
        <v>1</v>
      </c>
      <c r="F267" s="87">
        <f t="shared" si="53"/>
        <v>179.795984</v>
      </c>
      <c r="G267" s="86">
        <f t="shared" si="54"/>
        <v>1</v>
      </c>
      <c r="H267" s="87">
        <f t="shared" si="55"/>
        <v>5.0999999999999997E-2</v>
      </c>
      <c r="I267" s="139">
        <f t="shared" si="56"/>
        <v>179.84698399999999</v>
      </c>
      <c r="J267" s="87">
        <v>-60.945119999999996</v>
      </c>
      <c r="K267" s="82">
        <f t="shared" si="50"/>
        <v>-295.09661150884597</v>
      </c>
      <c r="N267" s="194"/>
    </row>
    <row r="268" spans="1:14" s="31" customFormat="1" ht="16.5" customHeight="1">
      <c r="A268" s="34">
        <v>3</v>
      </c>
      <c r="B268" s="86" t="s">
        <v>191</v>
      </c>
      <c r="C268" s="86">
        <f t="shared" ref="C268:C278" si="57">VLOOKUP(B268,$B$152:$K$207,2,FALSE)</f>
        <v>1</v>
      </c>
      <c r="D268" s="87">
        <f t="shared" ref="D268:D278" si="58">VLOOKUP(B268,$B$152:$K$207,3,FALSE)</f>
        <v>90.756311999999994</v>
      </c>
      <c r="E268" s="86">
        <f t="shared" si="52"/>
        <v>1</v>
      </c>
      <c r="F268" s="87">
        <f t="shared" si="53"/>
        <v>0.5</v>
      </c>
      <c r="G268" s="86">
        <f t="shared" si="54"/>
        <v>0</v>
      </c>
      <c r="H268" s="87">
        <f t="shared" si="55"/>
        <v>0</v>
      </c>
      <c r="I268" s="139">
        <f t="shared" si="56"/>
        <v>91.256311999999994</v>
      </c>
      <c r="J268" s="87">
        <v>116.3755173</v>
      </c>
      <c r="K268" s="82">
        <f t="shared" si="50"/>
        <v>78.415386773107812</v>
      </c>
      <c r="N268" s="194"/>
    </row>
    <row r="269" spans="1:14" s="31" customFormat="1" ht="16.5" customHeight="1">
      <c r="A269" s="34">
        <v>4</v>
      </c>
      <c r="B269" s="86" t="s">
        <v>171</v>
      </c>
      <c r="C269" s="86">
        <f t="shared" si="57"/>
        <v>2</v>
      </c>
      <c r="D269" s="87">
        <f t="shared" si="58"/>
        <v>15.809953800000001</v>
      </c>
      <c r="E269" s="86">
        <f t="shared" si="52"/>
        <v>9</v>
      </c>
      <c r="F269" s="87">
        <f t="shared" si="53"/>
        <v>62.95088475</v>
      </c>
      <c r="G269" s="86">
        <f t="shared" si="54"/>
        <v>1</v>
      </c>
      <c r="H269" s="87">
        <f t="shared" si="55"/>
        <v>0.28000000000000003</v>
      </c>
      <c r="I269" s="139">
        <f t="shared" si="56"/>
        <v>79.040838550000004</v>
      </c>
      <c r="J269" s="87">
        <v>155.95365298859372</v>
      </c>
      <c r="K269" s="82">
        <f t="shared" si="50"/>
        <v>50.6822617074452</v>
      </c>
      <c r="N269" s="194"/>
    </row>
    <row r="270" spans="1:14" s="31" customFormat="1" ht="16.5" customHeight="1">
      <c r="A270" s="34">
        <v>5</v>
      </c>
      <c r="B270" s="86" t="s">
        <v>196</v>
      </c>
      <c r="C270" s="86">
        <f t="shared" si="57"/>
        <v>3</v>
      </c>
      <c r="D270" s="87">
        <f t="shared" si="58"/>
        <v>0.6353916799999999</v>
      </c>
      <c r="E270" s="86">
        <f t="shared" si="52"/>
        <v>5</v>
      </c>
      <c r="F270" s="87">
        <f t="shared" si="53"/>
        <v>54.141613999999997</v>
      </c>
      <c r="G270" s="86">
        <f t="shared" si="54"/>
        <v>6</v>
      </c>
      <c r="H270" s="87">
        <f t="shared" si="55"/>
        <v>5.8196447899999999</v>
      </c>
      <c r="I270" s="139">
        <f t="shared" si="56"/>
        <v>60.596650469999993</v>
      </c>
      <c r="J270" s="87">
        <v>185.97081871000003</v>
      </c>
      <c r="K270" s="82">
        <f t="shared" si="50"/>
        <v>32.583956391832345</v>
      </c>
      <c r="N270" s="194"/>
    </row>
    <row r="271" spans="1:14" s="31" customFormat="1" ht="16.5" customHeight="1">
      <c r="A271" s="34">
        <v>6</v>
      </c>
      <c r="B271" s="86" t="s">
        <v>172</v>
      </c>
      <c r="C271" s="86">
        <f t="shared" si="57"/>
        <v>6</v>
      </c>
      <c r="D271" s="87">
        <f t="shared" si="58"/>
        <v>15.235497000000001</v>
      </c>
      <c r="E271" s="86">
        <f t="shared" si="52"/>
        <v>3</v>
      </c>
      <c r="F271" s="87">
        <f t="shared" si="53"/>
        <v>20.204751999999999</v>
      </c>
      <c r="G271" s="86">
        <f t="shared" si="54"/>
        <v>2</v>
      </c>
      <c r="H271" s="87">
        <f t="shared" si="55"/>
        <v>9.6236940000000007E-2</v>
      </c>
      <c r="I271" s="139">
        <f t="shared" si="56"/>
        <v>35.536485939999999</v>
      </c>
      <c r="J271" s="87">
        <v>221.760503</v>
      </c>
      <c r="K271" s="82">
        <f t="shared" si="50"/>
        <v>16.024713805776315</v>
      </c>
      <c r="N271" s="194"/>
    </row>
    <row r="272" spans="1:14" s="31" customFormat="1" ht="16.5" customHeight="1">
      <c r="A272" s="34">
        <v>7</v>
      </c>
      <c r="B272" s="86" t="s">
        <v>170</v>
      </c>
      <c r="C272" s="86">
        <f t="shared" si="57"/>
        <v>2</v>
      </c>
      <c r="D272" s="87">
        <f t="shared" si="58"/>
        <v>6.3089680000000001</v>
      </c>
      <c r="E272" s="86">
        <f t="shared" si="52"/>
        <v>0</v>
      </c>
      <c r="F272" s="87">
        <f t="shared" si="53"/>
        <v>0</v>
      </c>
      <c r="G272" s="86">
        <f t="shared" si="54"/>
        <v>7</v>
      </c>
      <c r="H272" s="87">
        <f t="shared" si="55"/>
        <v>11.088317979999999</v>
      </c>
      <c r="I272" s="139">
        <f t="shared" si="56"/>
        <v>17.397285979999999</v>
      </c>
      <c r="J272" s="87">
        <v>3.030078</v>
      </c>
      <c r="K272" s="82">
        <f t="shared" si="50"/>
        <v>574.15307394727131</v>
      </c>
      <c r="N272" s="194"/>
    </row>
    <row r="273" spans="1:14" s="31" customFormat="1" ht="16.5" customHeight="1">
      <c r="A273" s="34">
        <v>8</v>
      </c>
      <c r="B273" s="86" t="s">
        <v>192</v>
      </c>
      <c r="C273" s="86">
        <f t="shared" si="57"/>
        <v>2</v>
      </c>
      <c r="D273" s="87">
        <f t="shared" si="58"/>
        <v>5.2858690199999998</v>
      </c>
      <c r="E273" s="86">
        <f t="shared" si="52"/>
        <v>2</v>
      </c>
      <c r="F273" s="87">
        <f t="shared" si="53"/>
        <v>-0.84033599999999997</v>
      </c>
      <c r="G273" s="86">
        <f t="shared" si="54"/>
        <v>4</v>
      </c>
      <c r="H273" s="87">
        <f t="shared" si="55"/>
        <v>3.84536414</v>
      </c>
      <c r="I273" s="139">
        <f t="shared" si="56"/>
        <v>8.2908971600000001</v>
      </c>
      <c r="J273" s="87">
        <v>2.8634010000000001</v>
      </c>
      <c r="K273" s="82">
        <f t="shared" si="50"/>
        <v>289.54719091038942</v>
      </c>
      <c r="N273" s="194"/>
    </row>
    <row r="274" spans="1:14" s="31" customFormat="1" ht="16.5" customHeight="1">
      <c r="A274" s="34">
        <v>9</v>
      </c>
      <c r="B274" s="86" t="s">
        <v>181</v>
      </c>
      <c r="C274" s="86">
        <f t="shared" si="57"/>
        <v>3</v>
      </c>
      <c r="D274" s="87">
        <f t="shared" si="58"/>
        <v>2.6715270000000002</v>
      </c>
      <c r="E274" s="86">
        <f t="shared" si="52"/>
        <v>0</v>
      </c>
      <c r="F274" s="87">
        <f t="shared" si="53"/>
        <v>0</v>
      </c>
      <c r="G274" s="86">
        <f t="shared" si="54"/>
        <v>12</v>
      </c>
      <c r="H274" s="87">
        <f t="shared" si="55"/>
        <v>2.4722209300000006</v>
      </c>
      <c r="I274" s="139">
        <f t="shared" si="56"/>
        <v>5.1437479300000009</v>
      </c>
      <c r="J274" s="87">
        <v>4.6680168899999996</v>
      </c>
      <c r="K274" s="82">
        <f t="shared" si="50"/>
        <v>110.191287889706</v>
      </c>
      <c r="N274" s="194"/>
    </row>
    <row r="275" spans="1:14" s="31" customFormat="1" ht="16.5" customHeight="1">
      <c r="A275" s="34">
        <v>10</v>
      </c>
      <c r="B275" s="86" t="s">
        <v>199</v>
      </c>
      <c r="C275" s="86">
        <f t="shared" si="57"/>
        <v>1</v>
      </c>
      <c r="D275" s="87">
        <f t="shared" si="58"/>
        <v>0.15</v>
      </c>
      <c r="E275" s="86">
        <f t="shared" si="52"/>
        <v>1</v>
      </c>
      <c r="F275" s="87">
        <f t="shared" si="53"/>
        <v>1</v>
      </c>
      <c r="G275" s="86">
        <f t="shared" si="54"/>
        <v>1</v>
      </c>
      <c r="H275" s="87">
        <f t="shared" si="55"/>
        <v>0.20532464</v>
      </c>
      <c r="I275" s="139">
        <f t="shared" si="56"/>
        <v>1.3553246399999999</v>
      </c>
      <c r="J275" s="87">
        <v>0.14466172999999999</v>
      </c>
      <c r="K275" s="82">
        <f t="shared" si="50"/>
        <v>936.89232114118909</v>
      </c>
      <c r="N275" s="194"/>
    </row>
    <row r="276" spans="1:14" s="31" customFormat="1" ht="16.5" customHeight="1">
      <c r="A276" s="34">
        <v>11</v>
      </c>
      <c r="B276" s="86" t="s">
        <v>186</v>
      </c>
      <c r="C276" s="86">
        <f t="shared" si="57"/>
        <v>1</v>
      </c>
      <c r="D276" s="87">
        <f t="shared" si="58"/>
        <v>1.0321471099999999</v>
      </c>
      <c r="E276" s="86">
        <f t="shared" si="52"/>
        <v>0</v>
      </c>
      <c r="F276" s="87">
        <f t="shared" si="53"/>
        <v>0</v>
      </c>
      <c r="G276" s="86">
        <f t="shared" si="54"/>
        <v>2</v>
      </c>
      <c r="H276" s="87">
        <f t="shared" si="55"/>
        <v>4.2844499999999995E-3</v>
      </c>
      <c r="I276" s="139">
        <f t="shared" si="56"/>
        <v>1.03643156</v>
      </c>
      <c r="J276" s="87">
        <v>0.29005339000000002</v>
      </c>
      <c r="K276" s="82">
        <f t="shared" si="50"/>
        <v>357.32440844769991</v>
      </c>
      <c r="N276" s="194"/>
    </row>
    <row r="277" spans="1:14" s="31" customFormat="1" ht="16.5" customHeight="1">
      <c r="A277" s="34">
        <v>12</v>
      </c>
      <c r="B277" s="86" t="s">
        <v>183</v>
      </c>
      <c r="C277" s="86">
        <f t="shared" si="57"/>
        <v>0</v>
      </c>
      <c r="D277" s="87">
        <f t="shared" si="58"/>
        <v>0</v>
      </c>
      <c r="E277" s="86">
        <f t="shared" si="52"/>
        <v>0</v>
      </c>
      <c r="F277" s="87">
        <f t="shared" si="53"/>
        <v>0</v>
      </c>
      <c r="G277" s="86">
        <f t="shared" si="54"/>
        <v>2</v>
      </c>
      <c r="H277" s="87">
        <f t="shared" si="55"/>
        <v>0.47383472999999998</v>
      </c>
      <c r="I277" s="139">
        <f t="shared" si="56"/>
        <v>0.47383472999999998</v>
      </c>
      <c r="J277" s="87">
        <v>0</v>
      </c>
      <c r="K277" s="82"/>
      <c r="N277" s="194"/>
    </row>
    <row r="278" spans="1:14" s="31" customFormat="1" ht="16.5" customHeight="1">
      <c r="A278" s="34">
        <v>13</v>
      </c>
      <c r="B278" s="85" t="s">
        <v>188</v>
      </c>
      <c r="C278" s="86">
        <f t="shared" si="57"/>
        <v>0</v>
      </c>
      <c r="D278" s="87">
        <f t="shared" si="58"/>
        <v>0</v>
      </c>
      <c r="E278" s="86">
        <f t="shared" si="52"/>
        <v>0</v>
      </c>
      <c r="F278" s="87">
        <f t="shared" si="53"/>
        <v>0</v>
      </c>
      <c r="G278" s="86">
        <f t="shared" si="54"/>
        <v>2</v>
      </c>
      <c r="H278" s="87">
        <f t="shared" si="55"/>
        <v>0.36775621999999997</v>
      </c>
      <c r="I278" s="139">
        <f t="shared" si="56"/>
        <v>0.36775621999999997</v>
      </c>
      <c r="J278" s="87">
        <v>24.636920530000001</v>
      </c>
      <c r="K278" s="82">
        <f>I278/J278*100</f>
        <v>1.4927036824760174</v>
      </c>
      <c r="N278" s="194"/>
    </row>
    <row r="279" spans="1:14" s="159" customFormat="1" ht="16.5" customHeight="1">
      <c r="A279" s="178" t="s">
        <v>304</v>
      </c>
      <c r="B279" s="174" t="s">
        <v>301</v>
      </c>
      <c r="C279" s="174">
        <f t="shared" ref="C279:I279" si="59">SUM(C280:C284)</f>
        <v>4</v>
      </c>
      <c r="D279" s="175">
        <f t="shared" si="59"/>
        <v>45.734783</v>
      </c>
      <c r="E279" s="174">
        <f t="shared" si="59"/>
        <v>4</v>
      </c>
      <c r="F279" s="175">
        <f>SUM(F280:F284)</f>
        <v>11.926791</v>
      </c>
      <c r="G279" s="174">
        <f t="shared" si="59"/>
        <v>25</v>
      </c>
      <c r="H279" s="175">
        <f>SUM(H280:H284)</f>
        <v>19.47105844</v>
      </c>
      <c r="I279" s="176">
        <f t="shared" si="59"/>
        <v>77.132632440000009</v>
      </c>
      <c r="J279" s="175">
        <v>4.6272085675000003</v>
      </c>
      <c r="K279" s="181">
        <f>I279/J279*100</f>
        <v>1666.9365842238967</v>
      </c>
      <c r="N279" s="196"/>
    </row>
    <row r="280" spans="1:14" s="31" customFormat="1" ht="16.5" customHeight="1">
      <c r="A280" s="34">
        <v>1</v>
      </c>
      <c r="B280" s="86" t="s">
        <v>184</v>
      </c>
      <c r="C280" s="86">
        <f>VLOOKUP(B280,$B$152:$K$207,2,FALSE)</f>
        <v>2</v>
      </c>
      <c r="D280" s="87">
        <f>VLOOKUP(B280,$B$152:$K$207,3,FALSE)</f>
        <v>44.313256000000003</v>
      </c>
      <c r="E280" s="86">
        <f>VLOOKUP(B280,$B$152:$K$207,4,FALSE)</f>
        <v>2</v>
      </c>
      <c r="F280" s="87">
        <f>VLOOKUP(B280,$B$152:$K$207,5,FALSE)</f>
        <v>10.892794</v>
      </c>
      <c r="G280" s="86">
        <f>VLOOKUP(B280,$B$152:$K$207,6,FALSE)</f>
        <v>8</v>
      </c>
      <c r="H280" s="87">
        <f>VLOOKUP(B280,$B$152:$K$207,7,FALSE)</f>
        <v>6.5300630000000002</v>
      </c>
      <c r="I280" s="139">
        <f>D280+F280+H280</f>
        <v>61.736113000000003</v>
      </c>
      <c r="J280" s="87">
        <v>10.834137270000001</v>
      </c>
      <c r="K280" s="82">
        <f>I280/J280*100</f>
        <v>569.82952552160157</v>
      </c>
      <c r="N280" s="194"/>
    </row>
    <row r="281" spans="1:14" s="31" customFormat="1" ht="16.5" customHeight="1">
      <c r="A281" s="34">
        <v>2</v>
      </c>
      <c r="B281" s="86" t="s">
        <v>182</v>
      </c>
      <c r="C281" s="86">
        <f>VLOOKUP(B281,$B$152:$K$207,2,FALSE)</f>
        <v>2</v>
      </c>
      <c r="D281" s="87">
        <f>VLOOKUP(B281,$B$152:$K$207,3,FALSE)</f>
        <v>1.421527</v>
      </c>
      <c r="E281" s="86">
        <f>VLOOKUP(B281,$B$152:$K$207,4,FALSE)</f>
        <v>1</v>
      </c>
      <c r="F281" s="87">
        <f>VLOOKUP(B281,$B$152:$K$207,5,FALSE)</f>
        <v>0.1</v>
      </c>
      <c r="G281" s="86">
        <f>VLOOKUP(B281,$B$152:$K$207,6,FALSE)</f>
        <v>15</v>
      </c>
      <c r="H281" s="87">
        <f>VLOOKUP(B281,$B$152:$K$207,7,FALSE)</f>
        <v>11.25961835</v>
      </c>
      <c r="I281" s="139">
        <f>D281+F281+H281</f>
        <v>12.781145350000001</v>
      </c>
      <c r="J281" s="87">
        <v>-6.3145852325000007</v>
      </c>
      <c r="K281" s="82">
        <f>I281/J281*100</f>
        <v>-202.40672790697025</v>
      </c>
      <c r="N281" s="194"/>
    </row>
    <row r="282" spans="1:14" s="31" customFormat="1" ht="16.5" customHeight="1">
      <c r="A282" s="34">
        <v>3</v>
      </c>
      <c r="B282" s="86" t="s">
        <v>189</v>
      </c>
      <c r="C282" s="86">
        <f>VLOOKUP(B282,$B$152:$K$207,2,FALSE)</f>
        <v>0</v>
      </c>
      <c r="D282" s="87">
        <f>VLOOKUP(B282,$B$152:$K$207,3,FALSE)</f>
        <v>0</v>
      </c>
      <c r="E282" s="86">
        <f>VLOOKUP(B282,$B$152:$K$207,4,FALSE)</f>
        <v>1</v>
      </c>
      <c r="F282" s="87">
        <f>VLOOKUP(B282,$B$152:$K$207,5,FALSE)</f>
        <v>0.93399699999999997</v>
      </c>
      <c r="G282" s="86">
        <f>VLOOKUP(B282,$B$152:$K$207,6,FALSE)</f>
        <v>2</v>
      </c>
      <c r="H282" s="87">
        <f>VLOOKUP(B282,$B$152:$K$207,7,FALSE)</f>
        <v>1.6813770899999998</v>
      </c>
      <c r="I282" s="139">
        <f>D282+F282+H282</f>
        <v>2.6153740899999995</v>
      </c>
      <c r="J282" s="87">
        <v>0.10765653</v>
      </c>
      <c r="K282" s="82">
        <f>I282/J282*100</f>
        <v>2429.3687433544433</v>
      </c>
      <c r="N282" s="194"/>
    </row>
    <row r="283" spans="1:14" s="31" customFormat="1" ht="16.5" customHeight="1">
      <c r="A283" s="34">
        <v>4</v>
      </c>
      <c r="B283" s="86" t="s">
        <v>262</v>
      </c>
      <c r="C283" s="86"/>
      <c r="D283" s="87"/>
      <c r="E283" s="86"/>
      <c r="F283" s="87"/>
      <c r="G283" s="86"/>
      <c r="H283" s="87"/>
      <c r="I283" s="139"/>
      <c r="J283" s="87"/>
      <c r="K283" s="82"/>
      <c r="N283" s="194"/>
    </row>
    <row r="284" spans="1:14" s="31" customFormat="1" ht="16.5" customHeight="1">
      <c r="A284" s="88">
        <v>5</v>
      </c>
      <c r="B284" s="89" t="s">
        <v>195</v>
      </c>
      <c r="C284" s="86"/>
      <c r="D284" s="87"/>
      <c r="E284" s="86"/>
      <c r="F284" s="87"/>
      <c r="G284" s="86"/>
      <c r="H284" s="87"/>
      <c r="I284" s="139"/>
      <c r="J284" s="87"/>
      <c r="K284" s="82"/>
      <c r="N284" s="194"/>
    </row>
    <row r="285" spans="1:14" s="154" customFormat="1" ht="18" customHeight="1">
      <c r="A285" s="210" t="s">
        <v>62</v>
      </c>
      <c r="B285" s="211"/>
      <c r="C285" s="160">
        <f t="shared" ref="C285:I285" si="60">C265+C228+C279+C250+C235+C216</f>
        <v>3188</v>
      </c>
      <c r="D285" s="161">
        <f t="shared" si="60"/>
        <v>20288.62268022</v>
      </c>
      <c r="E285" s="160">
        <f t="shared" si="60"/>
        <v>1262</v>
      </c>
      <c r="F285" s="161">
        <f t="shared" si="60"/>
        <v>7880.769548430847</v>
      </c>
      <c r="G285" s="160">
        <f t="shared" si="60"/>
        <v>3451</v>
      </c>
      <c r="H285" s="161">
        <f t="shared" si="60"/>
        <v>8541.2347161779762</v>
      </c>
      <c r="I285" s="161">
        <f t="shared" si="60"/>
        <v>36607.626944828822</v>
      </c>
      <c r="J285" s="161"/>
      <c r="K285" s="162">
        <f>I285/'thang 12'!D10*100</f>
        <v>132.07105435812713</v>
      </c>
      <c r="N285" s="195"/>
    </row>
    <row r="286" spans="1:14">
      <c r="J286" s="21"/>
      <c r="K286" s="110"/>
    </row>
  </sheetData>
  <autoFilter ref="A32:K144" xr:uid="{00000000-0009-0000-0000-000001000000}"/>
  <sortState xmlns:xlrd2="http://schemas.microsoft.com/office/spreadsheetml/2017/richdata2" ref="B152:K207">
    <sortCondition descending="1" ref="I152:I207"/>
  </sortState>
  <mergeCells count="13">
    <mergeCell ref="A285:B285"/>
    <mergeCell ref="A5:K5"/>
    <mergeCell ref="A6:K6"/>
    <mergeCell ref="A212:K212"/>
    <mergeCell ref="A1:K1"/>
    <mergeCell ref="A213:K213"/>
    <mergeCell ref="A208:B208"/>
    <mergeCell ref="A27:B27"/>
    <mergeCell ref="A144:B144"/>
    <mergeCell ref="A148:K148"/>
    <mergeCell ref="A149:K149"/>
    <mergeCell ref="A29:K29"/>
    <mergeCell ref="A30:K30"/>
  </mergeCells>
  <conditionalFormatting sqref="B33:B143">
    <cfRule type="duplicateValues" dxfId="29" priority="1158" stopIfTrue="1"/>
  </conditionalFormatting>
  <conditionalFormatting sqref="B152:B207">
    <cfRule type="duplicateValues" dxfId="28" priority="748" stopIfTrue="1"/>
  </conditionalFormatting>
  <conditionalFormatting sqref="B214:B284">
    <cfRule type="duplicateValues" dxfId="27" priority="797" stopIfTrue="1"/>
    <cfRule type="duplicateValues" dxfId="26" priority="798" stopIfTrue="1"/>
  </conditionalFormatting>
  <conditionalFormatting sqref="B216:B227 B229:B284">
    <cfRule type="duplicateValues" dxfId="25" priority="811" stopIfTrue="1"/>
  </conditionalFormatting>
  <conditionalFormatting sqref="B285">
    <cfRule type="duplicateValues" dxfId="24" priority="11" stopIfTrue="1"/>
    <cfRule type="duplicateValues" dxfId="23" priority="12" stopIfTrue="1"/>
  </conditionalFormatting>
  <conditionalFormatting sqref="B286:B65512 B3:B4 B7:B28 B31:B147 B150:B211">
    <cfRule type="duplicateValues" dxfId="22" priority="770" stopIfTrue="1"/>
    <cfRule type="duplicateValues" dxfId="21" priority="771" stopIfTrue="1"/>
  </conditionalFormatting>
  <conditionalFormatting sqref="B286:B1048576 B2:B4 B7:B28 B31:B147 B150:B211">
    <cfRule type="duplicateValues" dxfId="20" priority="16"/>
  </conditionalFormatting>
  <conditionalFormatting sqref="M9:M13">
    <cfRule type="duplicateValues" dxfId="19" priority="5"/>
    <cfRule type="duplicateValues" dxfId="18" priority="6" stopIfTrue="1"/>
    <cfRule type="duplicateValues" dxfId="17" priority="7" stopIfTrue="1"/>
  </conditionalFormatting>
  <conditionalFormatting sqref="M33:M42">
    <cfRule type="duplicateValues" dxfId="16" priority="1"/>
    <cfRule type="duplicateValues" dxfId="15" priority="2" stopIfTrue="1"/>
    <cfRule type="duplicateValues" dxfId="14" priority="3" stopIfTrue="1"/>
    <cfRule type="duplicateValues" dxfId="13" priority="4" stopIfTrue="1"/>
  </conditionalFormatting>
  <pageMargins left="0.183070866" right="0.183070866" top="0.52559055099999996" bottom="0.511811024" header="0.15748031496063" footer="0.31496062992126"/>
  <pageSetup paperSize="9" scale="72" fitToHeight="0" orientation="portrait" r:id="rId1"/>
  <headerFooter>
    <oddFooter>Page &amp;P of &amp;N</oddFooter>
  </headerFooter>
  <rowBreaks count="3" manualBreakCount="3">
    <brk id="28" max="10" man="1"/>
    <brk id="147" max="10" man="1"/>
    <brk id="211" max="16383"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D328"/>
  <sheetViews>
    <sheetView tabSelected="1" topLeftCell="A186" workbookViewId="0">
      <selection activeCell="E186" sqref="E1:H1048576"/>
    </sheetView>
  </sheetViews>
  <sheetFormatPr defaultColWidth="9.140625" defaultRowHeight="15.75"/>
  <cols>
    <col min="1" max="1" width="7.42578125" style="18" customWidth="1"/>
    <col min="2" max="2" width="51" style="4" customWidth="1"/>
    <col min="3" max="3" width="14.85546875" style="2" customWidth="1"/>
    <col min="4" max="4" width="16.42578125" style="5" customWidth="1"/>
    <col min="5" max="16384" width="9.140625" style="4"/>
  </cols>
  <sheetData>
    <row r="1" spans="1:4">
      <c r="A1" s="220" t="s">
        <v>272</v>
      </c>
      <c r="B1" s="220"/>
      <c r="C1" s="220"/>
      <c r="D1" s="220"/>
    </row>
    <row r="3" spans="1:4" ht="15" customHeight="1">
      <c r="A3" s="223" t="s">
        <v>35</v>
      </c>
      <c r="B3" s="223"/>
      <c r="D3" s="3"/>
    </row>
    <row r="4" spans="1:4" ht="15" customHeight="1"/>
    <row r="5" spans="1:4" ht="15.75" customHeight="1">
      <c r="A5" s="222" t="s">
        <v>278</v>
      </c>
      <c r="B5" s="222"/>
      <c r="C5" s="222"/>
      <c r="D5" s="222"/>
    </row>
    <row r="6" spans="1:4" ht="15" customHeight="1">
      <c r="A6" s="224" t="s">
        <v>325</v>
      </c>
      <c r="B6" s="224"/>
      <c r="C6" s="224"/>
      <c r="D6" s="224"/>
    </row>
    <row r="7" spans="1:4" ht="15.75" customHeight="1"/>
    <row r="8" spans="1:4" ht="47.25" customHeight="1">
      <c r="A8" s="6" t="s">
        <v>201</v>
      </c>
      <c r="B8" s="7" t="s">
        <v>202</v>
      </c>
      <c r="C8" s="8" t="s">
        <v>203</v>
      </c>
      <c r="D8" s="9" t="s">
        <v>204</v>
      </c>
    </row>
    <row r="9" spans="1:4" ht="18" customHeight="1">
      <c r="A9" s="19">
        <v>1</v>
      </c>
      <c r="B9" s="10" t="s">
        <v>45</v>
      </c>
      <c r="C9" s="11">
        <v>16875</v>
      </c>
      <c r="D9" s="12">
        <v>283026.23133870994</v>
      </c>
    </row>
    <row r="10" spans="1:4" ht="18" customHeight="1">
      <c r="A10" s="19">
        <v>2</v>
      </c>
      <c r="B10" s="10" t="s">
        <v>47</v>
      </c>
      <c r="C10" s="11">
        <v>1135</v>
      </c>
      <c r="D10" s="12">
        <v>68045.859740660002</v>
      </c>
    </row>
    <row r="11" spans="1:4" ht="18" customHeight="1">
      <c r="A11" s="19">
        <v>3</v>
      </c>
      <c r="B11" s="10" t="s">
        <v>44</v>
      </c>
      <c r="C11" s="11">
        <v>194</v>
      </c>
      <c r="D11" s="12">
        <v>40671.39046011</v>
      </c>
    </row>
    <row r="12" spans="1:4" ht="18" customHeight="1">
      <c r="A12" s="19">
        <v>4</v>
      </c>
      <c r="B12" s="10" t="s">
        <v>49</v>
      </c>
      <c r="C12" s="11">
        <v>986</v>
      </c>
      <c r="D12" s="12">
        <v>14338.967590699998</v>
      </c>
    </row>
    <row r="13" spans="1:4" ht="18" customHeight="1">
      <c r="A13" s="19">
        <v>5</v>
      </c>
      <c r="B13" s="10" t="s">
        <v>46</v>
      </c>
      <c r="C13" s="11">
        <v>7010</v>
      </c>
      <c r="D13" s="12">
        <v>10988.45339739</v>
      </c>
    </row>
    <row r="14" spans="1:4" ht="18" customHeight="1">
      <c r="A14" s="19">
        <v>6</v>
      </c>
      <c r="B14" s="10" t="s">
        <v>52</v>
      </c>
      <c r="C14" s="11">
        <v>1820</v>
      </c>
      <c r="D14" s="12">
        <v>10909.303331919999</v>
      </c>
    </row>
    <row r="15" spans="1:4" ht="18" customHeight="1">
      <c r="A15" s="19">
        <v>7</v>
      </c>
      <c r="B15" s="10" t="s">
        <v>50</v>
      </c>
      <c r="C15" s="11">
        <v>1094</v>
      </c>
      <c r="D15" s="12">
        <v>6127.7855545499997</v>
      </c>
    </row>
    <row r="16" spans="1:4" ht="18" customHeight="1">
      <c r="A16" s="19">
        <v>8</v>
      </c>
      <c r="B16" s="10" t="s">
        <v>48</v>
      </c>
      <c r="C16" s="11">
        <v>4497</v>
      </c>
      <c r="D16" s="12">
        <v>5450.129818200001</v>
      </c>
    </row>
    <row r="17" spans="1:4" ht="18" customHeight="1">
      <c r="A17" s="19">
        <v>9</v>
      </c>
      <c r="B17" s="10" t="s">
        <v>54</v>
      </c>
      <c r="C17" s="11">
        <v>2938</v>
      </c>
      <c r="D17" s="12">
        <v>5121.8694003299988</v>
      </c>
    </row>
    <row r="18" spans="1:4" ht="18" customHeight="1">
      <c r="A18" s="19">
        <v>10</v>
      </c>
      <c r="B18" s="10" t="s">
        <v>59</v>
      </c>
      <c r="C18" s="11">
        <v>108</v>
      </c>
      <c r="D18" s="12">
        <v>4892.572674</v>
      </c>
    </row>
    <row r="19" spans="1:4" ht="18" customHeight="1">
      <c r="A19" s="19">
        <v>11</v>
      </c>
      <c r="B19" s="10" t="s">
        <v>55</v>
      </c>
      <c r="C19" s="11">
        <v>687</v>
      </c>
      <c r="D19" s="12">
        <v>4615.7207510100006</v>
      </c>
    </row>
    <row r="20" spans="1:4" ht="18" customHeight="1">
      <c r="A20" s="19">
        <v>12</v>
      </c>
      <c r="B20" s="10" t="s">
        <v>53</v>
      </c>
      <c r="C20" s="11">
        <v>536</v>
      </c>
      <c r="D20" s="12">
        <v>3869.8670884400003</v>
      </c>
    </row>
    <row r="21" spans="1:4" ht="18" customHeight="1">
      <c r="A21" s="19">
        <v>13</v>
      </c>
      <c r="B21" s="10" t="s">
        <v>60</v>
      </c>
      <c r="C21" s="11">
        <v>144</v>
      </c>
      <c r="D21" s="12">
        <v>3165.9888259899999</v>
      </c>
    </row>
    <row r="22" spans="1:4" ht="18" customHeight="1">
      <c r="A22" s="19">
        <v>14</v>
      </c>
      <c r="B22" s="10" t="s">
        <v>57</v>
      </c>
      <c r="C22" s="11">
        <v>86</v>
      </c>
      <c r="D22" s="12">
        <v>3158.2156260000002</v>
      </c>
    </row>
    <row r="23" spans="1:4" ht="18" customHeight="1">
      <c r="A23" s="19">
        <v>15</v>
      </c>
      <c r="B23" s="10" t="s">
        <v>58</v>
      </c>
      <c r="C23" s="11">
        <v>157</v>
      </c>
      <c r="D23" s="12">
        <v>1763.6874877400001</v>
      </c>
    </row>
    <row r="24" spans="1:4" ht="18" customHeight="1">
      <c r="A24" s="19">
        <v>16</v>
      </c>
      <c r="B24" s="10" t="s">
        <v>56</v>
      </c>
      <c r="C24" s="11">
        <v>618</v>
      </c>
      <c r="D24" s="12">
        <v>1065.1906750200001</v>
      </c>
    </row>
    <row r="25" spans="1:4" ht="18" customHeight="1">
      <c r="A25" s="19">
        <v>17</v>
      </c>
      <c r="B25" s="10" t="s">
        <v>51</v>
      </c>
      <c r="C25" s="11">
        <v>96</v>
      </c>
      <c r="D25" s="12">
        <v>927.733248</v>
      </c>
    </row>
    <row r="26" spans="1:4" ht="18" customHeight="1">
      <c r="A26" s="19">
        <v>18</v>
      </c>
      <c r="B26" s="10" t="s">
        <v>61</v>
      </c>
      <c r="C26" s="11">
        <v>152</v>
      </c>
      <c r="D26" s="12">
        <v>767.50554399999999</v>
      </c>
    </row>
    <row r="27" spans="1:4">
      <c r="A27" s="19">
        <v>19</v>
      </c>
      <c r="B27" s="10" t="s">
        <v>205</v>
      </c>
      <c r="C27" s="11">
        <v>7</v>
      </c>
      <c r="D27" s="12">
        <v>11.071044000000001</v>
      </c>
    </row>
    <row r="28" spans="1:4" ht="17.25" customHeight="1">
      <c r="A28" s="221" t="s">
        <v>206</v>
      </c>
      <c r="B28" s="221"/>
      <c r="C28" s="13">
        <f>SUM(C9:C27)</f>
        <v>39140</v>
      </c>
      <c r="D28" s="14">
        <f>SUM(D9:D27)</f>
        <v>468917.54359676997</v>
      </c>
    </row>
    <row r="29" spans="1:4" ht="15.75" customHeight="1"/>
    <row r="30" spans="1:4" ht="12.75" customHeight="1"/>
    <row r="31" spans="1:4" ht="12.75" customHeight="1"/>
    <row r="32" spans="1:4" ht="12.75" customHeight="1"/>
    <row r="33" spans="1:4" ht="12.75" customHeight="1"/>
    <row r="34" spans="1:4" ht="24" customHeight="1">
      <c r="A34" s="222" t="s">
        <v>279</v>
      </c>
      <c r="B34" s="222"/>
      <c r="C34" s="222"/>
      <c r="D34" s="222"/>
    </row>
    <row r="35" spans="1:4" ht="12" customHeight="1">
      <c r="A35" s="225" t="str">
        <f>A6</f>
        <v>(Lũy kế các dự án còn hiệu lực đến ngày 20/12/2023)</v>
      </c>
      <c r="B35" s="225"/>
      <c r="C35" s="225"/>
      <c r="D35" s="225"/>
    </row>
    <row r="36" spans="1:4" ht="15.75" customHeight="1"/>
    <row r="37" spans="1:4" ht="47.25">
      <c r="A37" s="6" t="s">
        <v>201</v>
      </c>
      <c r="B37" s="7" t="s">
        <v>207</v>
      </c>
      <c r="C37" s="8" t="s">
        <v>203</v>
      </c>
      <c r="D37" s="9" t="s">
        <v>208</v>
      </c>
    </row>
    <row r="38" spans="1:4" ht="18" customHeight="1">
      <c r="A38" s="19">
        <v>1</v>
      </c>
      <c r="B38" s="10" t="s">
        <v>67</v>
      </c>
      <c r="C38" s="11">
        <v>9863</v>
      </c>
      <c r="D38" s="12">
        <v>85865.799195400003</v>
      </c>
    </row>
    <row r="39" spans="1:4" ht="18" customHeight="1">
      <c r="A39" s="19">
        <v>2</v>
      </c>
      <c r="B39" s="10" t="s">
        <v>64</v>
      </c>
      <c r="C39" s="11">
        <v>3494</v>
      </c>
      <c r="D39" s="12">
        <v>74519.368040410001</v>
      </c>
    </row>
    <row r="40" spans="1:4" ht="18" customHeight="1">
      <c r="A40" s="19">
        <v>3</v>
      </c>
      <c r="B40" s="10" t="s">
        <v>66</v>
      </c>
      <c r="C40" s="11">
        <v>5264</v>
      </c>
      <c r="D40" s="12">
        <v>73962.938191460009</v>
      </c>
    </row>
    <row r="41" spans="1:4" ht="18" customHeight="1">
      <c r="A41" s="19">
        <v>4</v>
      </c>
      <c r="B41" s="10" t="s">
        <v>68</v>
      </c>
      <c r="C41" s="11">
        <v>3104</v>
      </c>
      <c r="D41" s="12">
        <v>39315.86064354</v>
      </c>
    </row>
    <row r="42" spans="1:4" ht="18" customHeight="1">
      <c r="A42" s="19">
        <v>5</v>
      </c>
      <c r="B42" s="10" t="s">
        <v>69</v>
      </c>
      <c r="C42" s="11">
        <v>2458</v>
      </c>
      <c r="D42" s="12">
        <v>34124.019429369997</v>
      </c>
    </row>
    <row r="43" spans="1:4" ht="18" customHeight="1">
      <c r="A43" s="19">
        <v>6</v>
      </c>
      <c r="B43" s="10" t="s">
        <v>65</v>
      </c>
      <c r="C43" s="11">
        <v>4230</v>
      </c>
      <c r="D43" s="12">
        <v>27479.061664410001</v>
      </c>
    </row>
    <row r="44" spans="1:4" ht="18" customHeight="1">
      <c r="A44" s="19">
        <v>7</v>
      </c>
      <c r="B44" s="10" t="s">
        <v>70</v>
      </c>
      <c r="C44" s="11">
        <v>910</v>
      </c>
      <c r="D44" s="12">
        <v>22724.020930360002</v>
      </c>
    </row>
    <row r="45" spans="1:4" ht="18" customHeight="1">
      <c r="A45" s="19">
        <v>8</v>
      </c>
      <c r="B45" s="10" t="s">
        <v>73</v>
      </c>
      <c r="C45" s="11">
        <v>432</v>
      </c>
      <c r="D45" s="12">
        <v>14205.693650679998</v>
      </c>
    </row>
    <row r="46" spans="1:4" ht="18" customHeight="1">
      <c r="A46" s="19">
        <v>9</v>
      </c>
      <c r="B46" s="10" t="s">
        <v>76</v>
      </c>
      <c r="C46" s="11">
        <v>735</v>
      </c>
      <c r="D46" s="12">
        <v>14054.608059539994</v>
      </c>
    </row>
    <row r="47" spans="1:4" ht="18" customHeight="1">
      <c r="A47" s="19">
        <v>10</v>
      </c>
      <c r="B47" s="10" t="s">
        <v>71</v>
      </c>
      <c r="C47" s="11">
        <v>733</v>
      </c>
      <c r="D47" s="12">
        <v>13106.89332945</v>
      </c>
    </row>
    <row r="48" spans="1:4" ht="18" customHeight="1">
      <c r="A48" s="19">
        <v>11</v>
      </c>
      <c r="B48" s="10" t="s">
        <v>75</v>
      </c>
      <c r="C48" s="11">
        <v>1336</v>
      </c>
      <c r="D48" s="12">
        <v>11826.727688070001</v>
      </c>
    </row>
    <row r="49" spans="1:4" ht="18" customHeight="1">
      <c r="A49" s="19">
        <v>12</v>
      </c>
      <c r="B49" s="10" t="s">
        <v>79</v>
      </c>
      <c r="C49" s="11">
        <v>468</v>
      </c>
      <c r="D49" s="12">
        <v>10256.773121759999</v>
      </c>
    </row>
    <row r="50" spans="1:4" ht="18" customHeight="1">
      <c r="A50" s="19">
        <v>13</v>
      </c>
      <c r="B50" s="10" t="s">
        <v>81</v>
      </c>
      <c r="C50" s="11">
        <v>133</v>
      </c>
      <c r="D50" s="12">
        <v>6811.3469130000003</v>
      </c>
    </row>
    <row r="51" spans="1:4" ht="18" customHeight="1">
      <c r="A51" s="19">
        <v>14</v>
      </c>
      <c r="B51" s="10" t="s">
        <v>83</v>
      </c>
      <c r="C51" s="11">
        <v>258</v>
      </c>
      <c r="D51" s="12">
        <v>4810.2316783699998</v>
      </c>
    </row>
    <row r="52" spans="1:4" ht="18" customHeight="1">
      <c r="A52" s="19">
        <v>15</v>
      </c>
      <c r="B52" s="10" t="s">
        <v>74</v>
      </c>
      <c r="C52" s="11">
        <v>555</v>
      </c>
      <c r="D52" s="12">
        <v>4250.90806187</v>
      </c>
    </row>
    <row r="53" spans="1:4" ht="18" customHeight="1">
      <c r="A53" s="19">
        <v>16</v>
      </c>
      <c r="B53" s="10" t="s">
        <v>78</v>
      </c>
      <c r="C53" s="11">
        <v>678</v>
      </c>
      <c r="D53" s="12">
        <v>3835.87459111</v>
      </c>
    </row>
    <row r="54" spans="1:4" ht="18" customHeight="1">
      <c r="A54" s="19">
        <v>17</v>
      </c>
      <c r="B54" s="10" t="s">
        <v>84</v>
      </c>
      <c r="C54" s="11">
        <v>463</v>
      </c>
      <c r="D54" s="12">
        <v>2683.7468930500004</v>
      </c>
    </row>
    <row r="55" spans="1:4" ht="18" customHeight="1">
      <c r="A55" s="19">
        <v>18</v>
      </c>
      <c r="B55" s="10" t="s">
        <v>85</v>
      </c>
      <c r="C55" s="11">
        <v>61</v>
      </c>
      <c r="D55" s="12">
        <v>2624.3413869999999</v>
      </c>
    </row>
    <row r="56" spans="1:4" ht="18" customHeight="1">
      <c r="A56" s="19">
        <v>19</v>
      </c>
      <c r="B56" s="10" t="s">
        <v>82</v>
      </c>
      <c r="C56" s="11">
        <v>313</v>
      </c>
      <c r="D56" s="12">
        <v>2247.8105623199999</v>
      </c>
    </row>
    <row r="57" spans="1:4" ht="18" customHeight="1">
      <c r="A57" s="19">
        <v>20</v>
      </c>
      <c r="B57" s="10" t="s">
        <v>77</v>
      </c>
      <c r="C57" s="11">
        <v>628</v>
      </c>
      <c r="D57" s="12">
        <v>2033.49630226</v>
      </c>
    </row>
    <row r="58" spans="1:4" ht="18" customHeight="1">
      <c r="A58" s="19">
        <v>21</v>
      </c>
      <c r="B58" s="10" t="s">
        <v>100</v>
      </c>
      <c r="C58" s="11">
        <v>166</v>
      </c>
      <c r="D58" s="12">
        <v>1977.3189789999999</v>
      </c>
    </row>
    <row r="59" spans="1:4" ht="18" customHeight="1">
      <c r="A59" s="19">
        <v>22</v>
      </c>
      <c r="B59" s="10" t="s">
        <v>89</v>
      </c>
      <c r="C59" s="11">
        <v>210</v>
      </c>
      <c r="D59" s="12">
        <v>1901.85575578</v>
      </c>
    </row>
    <row r="60" spans="1:4" ht="18" customHeight="1">
      <c r="A60" s="19">
        <v>23</v>
      </c>
      <c r="B60" s="10" t="s">
        <v>88</v>
      </c>
      <c r="C60" s="11">
        <v>392</v>
      </c>
      <c r="D60" s="12">
        <v>1119.2688623800002</v>
      </c>
    </row>
    <row r="61" spans="1:4" ht="18" customHeight="1">
      <c r="A61" s="19">
        <v>24</v>
      </c>
      <c r="B61" s="10" t="s">
        <v>105</v>
      </c>
      <c r="C61" s="11">
        <v>95</v>
      </c>
      <c r="D61" s="12">
        <v>1099.4056873</v>
      </c>
    </row>
    <row r="62" spans="1:4" ht="18" customHeight="1">
      <c r="A62" s="19">
        <v>25</v>
      </c>
      <c r="B62" s="10" t="s">
        <v>92</v>
      </c>
      <c r="C62" s="11">
        <v>21</v>
      </c>
      <c r="D62" s="12">
        <v>987.65800000000002</v>
      </c>
    </row>
    <row r="63" spans="1:4" ht="18" customHeight="1">
      <c r="A63" s="19">
        <v>26</v>
      </c>
      <c r="B63" s="10" t="s">
        <v>95</v>
      </c>
      <c r="C63" s="11">
        <v>185</v>
      </c>
      <c r="D63" s="12">
        <v>983.97928241</v>
      </c>
    </row>
    <row r="64" spans="1:4" ht="18" customHeight="1">
      <c r="A64" s="19">
        <v>27</v>
      </c>
      <c r="B64" s="10" t="s">
        <v>101</v>
      </c>
      <c r="C64" s="11">
        <v>36</v>
      </c>
      <c r="D64" s="12">
        <v>974.29347249</v>
      </c>
    </row>
    <row r="65" spans="1:4" ht="18" customHeight="1">
      <c r="A65" s="19">
        <v>28</v>
      </c>
      <c r="B65" s="10" t="s">
        <v>209</v>
      </c>
      <c r="C65" s="11">
        <v>156</v>
      </c>
      <c r="D65" s="12">
        <v>964.81889799999999</v>
      </c>
    </row>
    <row r="66" spans="1:4" ht="18" customHeight="1">
      <c r="A66" s="19">
        <v>29</v>
      </c>
      <c r="B66" s="10" t="s">
        <v>117</v>
      </c>
      <c r="C66" s="11">
        <v>109</v>
      </c>
      <c r="D66" s="12">
        <v>733.25524399999995</v>
      </c>
    </row>
    <row r="67" spans="1:4" ht="18" customHeight="1">
      <c r="A67" s="19">
        <v>30</v>
      </c>
      <c r="B67" s="10" t="s">
        <v>115</v>
      </c>
      <c r="C67" s="11">
        <v>122</v>
      </c>
      <c r="D67" s="12">
        <v>651.42811186000006</v>
      </c>
    </row>
    <row r="68" spans="1:4" ht="18" customHeight="1">
      <c r="A68" s="19">
        <v>31</v>
      </c>
      <c r="B68" s="10" t="s">
        <v>94</v>
      </c>
      <c r="C68" s="11">
        <v>95</v>
      </c>
      <c r="D68" s="12">
        <v>608.2013928099999</v>
      </c>
    </row>
    <row r="69" spans="1:4" ht="18" customHeight="1">
      <c r="A69" s="19">
        <v>32</v>
      </c>
      <c r="B69" s="10" t="s">
        <v>211</v>
      </c>
      <c r="C69" s="11">
        <v>13</v>
      </c>
      <c r="D69" s="12">
        <v>587.43466699999999</v>
      </c>
    </row>
    <row r="70" spans="1:4" ht="18" customHeight="1">
      <c r="A70" s="19">
        <v>33</v>
      </c>
      <c r="B70" s="10" t="s">
        <v>103</v>
      </c>
      <c r="C70" s="11">
        <v>148</v>
      </c>
      <c r="D70" s="12">
        <v>534.81979303000003</v>
      </c>
    </row>
    <row r="71" spans="1:4" ht="18" customHeight="1">
      <c r="A71" s="19">
        <v>34</v>
      </c>
      <c r="B71" s="10" t="s">
        <v>121</v>
      </c>
      <c r="C71" s="11">
        <v>26</v>
      </c>
      <c r="D71" s="12">
        <v>469.54490700000002</v>
      </c>
    </row>
    <row r="72" spans="1:4" ht="18" customHeight="1">
      <c r="A72" s="19">
        <v>35</v>
      </c>
      <c r="B72" s="10" t="s">
        <v>210</v>
      </c>
      <c r="C72" s="11">
        <v>65</v>
      </c>
      <c r="D72" s="12">
        <v>439.34775300000001</v>
      </c>
    </row>
    <row r="73" spans="1:4" ht="18" customHeight="1">
      <c r="A73" s="19">
        <v>36</v>
      </c>
      <c r="B73" s="10" t="s">
        <v>72</v>
      </c>
      <c r="C73" s="11">
        <v>32</v>
      </c>
      <c r="D73" s="12">
        <v>422.99829799999998</v>
      </c>
    </row>
    <row r="74" spans="1:4" ht="18" customHeight="1">
      <c r="A74" s="19">
        <v>37</v>
      </c>
      <c r="B74" s="10" t="s">
        <v>87</v>
      </c>
      <c r="C74" s="11">
        <v>23</v>
      </c>
      <c r="D74" s="12">
        <v>340.35158899999999</v>
      </c>
    </row>
    <row r="75" spans="1:4" ht="18" customHeight="1">
      <c r="A75" s="19">
        <v>38</v>
      </c>
      <c r="B75" s="10" t="s">
        <v>86</v>
      </c>
      <c r="C75" s="11">
        <v>33</v>
      </c>
      <c r="D75" s="12">
        <v>302.19260300000002</v>
      </c>
    </row>
    <row r="76" spans="1:4" ht="18" customHeight="1">
      <c r="A76" s="19">
        <v>39</v>
      </c>
      <c r="B76" s="10" t="s">
        <v>112</v>
      </c>
      <c r="C76" s="11">
        <v>52</v>
      </c>
      <c r="D76" s="12">
        <v>208.34904197</v>
      </c>
    </row>
    <row r="77" spans="1:4" ht="18" customHeight="1">
      <c r="A77" s="19">
        <v>40</v>
      </c>
      <c r="B77" s="10" t="s">
        <v>212</v>
      </c>
      <c r="C77" s="11">
        <v>56</v>
      </c>
      <c r="D77" s="12">
        <v>193.859129</v>
      </c>
    </row>
    <row r="78" spans="1:4" ht="18" customHeight="1">
      <c r="A78" s="19">
        <v>41</v>
      </c>
      <c r="B78" s="10" t="s">
        <v>124</v>
      </c>
      <c r="C78" s="11">
        <v>18</v>
      </c>
      <c r="D78" s="12">
        <v>193.468389</v>
      </c>
    </row>
    <row r="79" spans="1:4" ht="18" customHeight="1">
      <c r="A79" s="19">
        <v>42</v>
      </c>
      <c r="B79" s="10" t="s">
        <v>80</v>
      </c>
      <c r="C79" s="11">
        <v>24</v>
      </c>
      <c r="D79" s="12">
        <v>180.09</v>
      </c>
    </row>
    <row r="80" spans="1:4" ht="18" customHeight="1">
      <c r="A80" s="19">
        <v>43</v>
      </c>
      <c r="B80" s="10" t="s">
        <v>213</v>
      </c>
      <c r="C80" s="11">
        <v>2</v>
      </c>
      <c r="D80" s="12">
        <v>172</v>
      </c>
    </row>
    <row r="81" spans="1:4" ht="18" customHeight="1">
      <c r="A81" s="19">
        <v>44</v>
      </c>
      <c r="B81" s="10" t="s">
        <v>97</v>
      </c>
      <c r="C81" s="11">
        <v>42</v>
      </c>
      <c r="D81" s="12">
        <v>151.546862</v>
      </c>
    </row>
    <row r="82" spans="1:4" ht="18" customHeight="1">
      <c r="A82" s="19">
        <v>45</v>
      </c>
      <c r="B82" s="10" t="s">
        <v>113</v>
      </c>
      <c r="C82" s="11">
        <v>45</v>
      </c>
      <c r="D82" s="12">
        <v>150.21515500000001</v>
      </c>
    </row>
    <row r="83" spans="1:4" ht="18" customHeight="1">
      <c r="A83" s="19">
        <v>46</v>
      </c>
      <c r="B83" s="10" t="s">
        <v>120</v>
      </c>
      <c r="C83" s="11">
        <v>95</v>
      </c>
      <c r="D83" s="12">
        <v>143.784784</v>
      </c>
    </row>
    <row r="84" spans="1:4" ht="18" customHeight="1">
      <c r="A84" s="19">
        <v>47</v>
      </c>
      <c r="B84" s="10" t="s">
        <v>130</v>
      </c>
      <c r="C84" s="11">
        <v>16</v>
      </c>
      <c r="D84" s="12">
        <v>140.88177400000001</v>
      </c>
    </row>
    <row r="85" spans="1:4" ht="18" customHeight="1">
      <c r="A85" s="19">
        <v>48</v>
      </c>
      <c r="B85" s="10" t="s">
        <v>214</v>
      </c>
      <c r="C85" s="11">
        <v>10</v>
      </c>
      <c r="D85" s="12">
        <v>133.750103</v>
      </c>
    </row>
    <row r="86" spans="1:4" ht="18" customHeight="1">
      <c r="A86" s="19">
        <v>49</v>
      </c>
      <c r="B86" s="10" t="s">
        <v>215</v>
      </c>
      <c r="C86" s="11">
        <v>4</v>
      </c>
      <c r="D86" s="12">
        <v>118.4</v>
      </c>
    </row>
    <row r="87" spans="1:4" ht="18" customHeight="1">
      <c r="A87" s="19">
        <v>50</v>
      </c>
      <c r="B87" s="10" t="s">
        <v>119</v>
      </c>
      <c r="C87" s="11">
        <v>41</v>
      </c>
      <c r="D87" s="12">
        <v>92.383690000000001</v>
      </c>
    </row>
    <row r="88" spans="1:4" ht="18" customHeight="1">
      <c r="A88" s="19">
        <v>51</v>
      </c>
      <c r="B88" s="10" t="s">
        <v>98</v>
      </c>
      <c r="C88" s="11">
        <v>31</v>
      </c>
      <c r="D88" s="12">
        <v>73.570048999999997</v>
      </c>
    </row>
    <row r="89" spans="1:4" ht="18" customHeight="1">
      <c r="A89" s="19">
        <v>52</v>
      </c>
      <c r="B89" s="10" t="s">
        <v>137</v>
      </c>
      <c r="C89" s="11">
        <v>21</v>
      </c>
      <c r="D89" s="12">
        <v>72.259855000000002</v>
      </c>
    </row>
    <row r="90" spans="1:4" ht="18" customHeight="1">
      <c r="A90" s="19">
        <v>53</v>
      </c>
      <c r="B90" s="10" t="s">
        <v>91</v>
      </c>
      <c r="C90" s="11">
        <v>40</v>
      </c>
      <c r="D90" s="12">
        <v>71.710588999999999</v>
      </c>
    </row>
    <row r="91" spans="1:4" ht="18" customHeight="1">
      <c r="A91" s="19">
        <v>54</v>
      </c>
      <c r="B91" s="10" t="s">
        <v>109</v>
      </c>
      <c r="C91" s="11">
        <v>11</v>
      </c>
      <c r="D91" s="12">
        <v>71.128528000000003</v>
      </c>
    </row>
    <row r="92" spans="1:4" ht="18" customHeight="1">
      <c r="A92" s="19">
        <v>55</v>
      </c>
      <c r="B92" s="10" t="s">
        <v>217</v>
      </c>
      <c r="C92" s="11">
        <v>4</v>
      </c>
      <c r="D92" s="12">
        <v>56.703420000000001</v>
      </c>
    </row>
    <row r="93" spans="1:4" ht="18" customHeight="1">
      <c r="A93" s="19">
        <v>56</v>
      </c>
      <c r="B93" s="10" t="s">
        <v>220</v>
      </c>
      <c r="C93" s="11">
        <v>14</v>
      </c>
      <c r="D93" s="12">
        <v>52.49</v>
      </c>
    </row>
    <row r="94" spans="1:4" ht="18" customHeight="1">
      <c r="A94" s="19">
        <v>57</v>
      </c>
      <c r="B94" s="10" t="s">
        <v>218</v>
      </c>
      <c r="C94" s="11">
        <v>4</v>
      </c>
      <c r="D94" s="12">
        <v>47.6</v>
      </c>
    </row>
    <row r="95" spans="1:4" ht="18" customHeight="1">
      <c r="A95" s="19">
        <v>58</v>
      </c>
      <c r="B95" s="10" t="s">
        <v>110</v>
      </c>
      <c r="C95" s="11">
        <v>35</v>
      </c>
      <c r="D95" s="12">
        <v>46.775760939999998</v>
      </c>
    </row>
    <row r="96" spans="1:4" ht="18" customHeight="1">
      <c r="A96" s="19">
        <v>59</v>
      </c>
      <c r="B96" s="10" t="s">
        <v>93</v>
      </c>
      <c r="C96" s="11">
        <v>74</v>
      </c>
      <c r="D96" s="12">
        <v>45.050921000000002</v>
      </c>
    </row>
    <row r="97" spans="1:4" ht="18" customHeight="1">
      <c r="A97" s="19">
        <v>60</v>
      </c>
      <c r="B97" s="10" t="s">
        <v>219</v>
      </c>
      <c r="C97" s="11">
        <v>1</v>
      </c>
      <c r="D97" s="12">
        <v>45</v>
      </c>
    </row>
    <row r="98" spans="1:4" ht="18" customHeight="1">
      <c r="A98" s="19">
        <v>61</v>
      </c>
      <c r="B98" s="10" t="s">
        <v>114</v>
      </c>
      <c r="C98" s="11">
        <v>41</v>
      </c>
      <c r="D98" s="12">
        <v>44.32274658</v>
      </c>
    </row>
    <row r="99" spans="1:4" ht="18" customHeight="1">
      <c r="A99" s="19">
        <v>62</v>
      </c>
      <c r="B99" s="10" t="s">
        <v>108</v>
      </c>
      <c r="C99" s="11">
        <v>30</v>
      </c>
      <c r="D99" s="12">
        <v>42.918663799999997</v>
      </c>
    </row>
    <row r="100" spans="1:4" ht="18" customHeight="1">
      <c r="A100" s="19">
        <v>63</v>
      </c>
      <c r="B100" s="10" t="s">
        <v>230</v>
      </c>
      <c r="C100" s="11">
        <v>4</v>
      </c>
      <c r="D100" s="12">
        <v>42.423756210000001</v>
      </c>
    </row>
    <row r="101" spans="1:4" ht="18" customHeight="1">
      <c r="A101" s="19">
        <v>64</v>
      </c>
      <c r="B101" s="10" t="s">
        <v>269</v>
      </c>
      <c r="C101" s="11">
        <v>1</v>
      </c>
      <c r="D101" s="12">
        <v>40.772531999999998</v>
      </c>
    </row>
    <row r="102" spans="1:4" ht="18" customHeight="1">
      <c r="A102" s="19">
        <v>65</v>
      </c>
      <c r="B102" s="10" t="s">
        <v>106</v>
      </c>
      <c r="C102" s="11">
        <v>4</v>
      </c>
      <c r="D102" s="12">
        <v>39.905000000000001</v>
      </c>
    </row>
    <row r="103" spans="1:4" ht="18" customHeight="1">
      <c r="A103" s="19">
        <v>66</v>
      </c>
      <c r="B103" s="10" t="s">
        <v>221</v>
      </c>
      <c r="C103" s="11">
        <v>9</v>
      </c>
      <c r="D103" s="12">
        <v>38.076000000000001</v>
      </c>
    </row>
    <row r="104" spans="1:4" ht="18" customHeight="1">
      <c r="A104" s="19">
        <v>67</v>
      </c>
      <c r="B104" s="10" t="s">
        <v>222</v>
      </c>
      <c r="C104" s="11">
        <v>1</v>
      </c>
      <c r="D104" s="12">
        <v>35</v>
      </c>
    </row>
    <row r="105" spans="1:4" ht="18" customHeight="1">
      <c r="A105" s="19">
        <v>68</v>
      </c>
      <c r="B105" s="20" t="s">
        <v>139</v>
      </c>
      <c r="C105" s="11">
        <v>3</v>
      </c>
      <c r="D105" s="12">
        <v>32.252552000000001</v>
      </c>
    </row>
    <row r="106" spans="1:4" ht="18" customHeight="1">
      <c r="A106" s="19">
        <v>69</v>
      </c>
      <c r="B106" s="10" t="s">
        <v>223</v>
      </c>
      <c r="C106" s="11">
        <v>14</v>
      </c>
      <c r="D106" s="12">
        <v>31.320467000000001</v>
      </c>
    </row>
    <row r="107" spans="1:4" ht="18" customHeight="1">
      <c r="A107" s="19">
        <v>70</v>
      </c>
      <c r="B107" s="10" t="s">
        <v>96</v>
      </c>
      <c r="C107" s="11">
        <v>28</v>
      </c>
      <c r="D107" s="12">
        <v>30.491789010000002</v>
      </c>
    </row>
    <row r="108" spans="1:4" ht="18" customHeight="1">
      <c r="A108" s="19">
        <v>71</v>
      </c>
      <c r="B108" s="10" t="s">
        <v>126</v>
      </c>
      <c r="C108" s="11">
        <v>6</v>
      </c>
      <c r="D108" s="12">
        <v>27.283180999999999</v>
      </c>
    </row>
    <row r="109" spans="1:4" ht="18" customHeight="1">
      <c r="A109" s="19">
        <v>72</v>
      </c>
      <c r="B109" s="10" t="s">
        <v>227</v>
      </c>
      <c r="C109" s="11">
        <v>4</v>
      </c>
      <c r="D109" s="12">
        <v>22.58</v>
      </c>
    </row>
    <row r="110" spans="1:4" ht="18" customHeight="1">
      <c r="A110" s="19">
        <v>73</v>
      </c>
      <c r="B110" s="10" t="s">
        <v>224</v>
      </c>
      <c r="C110" s="11">
        <v>2</v>
      </c>
      <c r="D110" s="12">
        <v>22.5</v>
      </c>
    </row>
    <row r="111" spans="1:4" ht="18" customHeight="1">
      <c r="A111" s="19">
        <v>74</v>
      </c>
      <c r="B111" s="10" t="s">
        <v>142</v>
      </c>
      <c r="C111" s="11">
        <v>9</v>
      </c>
      <c r="D111" s="12">
        <v>21.118303000000001</v>
      </c>
    </row>
    <row r="112" spans="1:4" ht="18" customHeight="1">
      <c r="A112" s="19">
        <v>75</v>
      </c>
      <c r="B112" s="10" t="s">
        <v>225</v>
      </c>
      <c r="C112" s="11">
        <v>3</v>
      </c>
      <c r="D112" s="12">
        <v>20.774493</v>
      </c>
    </row>
    <row r="113" spans="1:4" ht="18" customHeight="1">
      <c r="A113" s="19">
        <v>76</v>
      </c>
      <c r="B113" s="10" t="s">
        <v>111</v>
      </c>
      <c r="C113" s="11">
        <v>3</v>
      </c>
      <c r="D113" s="12">
        <v>20.315000000000001</v>
      </c>
    </row>
    <row r="114" spans="1:4" ht="18" customHeight="1">
      <c r="A114" s="19">
        <v>77</v>
      </c>
      <c r="B114" s="10" t="s">
        <v>226</v>
      </c>
      <c r="C114" s="11">
        <v>4</v>
      </c>
      <c r="D114" s="12">
        <v>16.598061999999999</v>
      </c>
    </row>
    <row r="115" spans="1:4" ht="18" customHeight="1">
      <c r="A115" s="19">
        <v>78</v>
      </c>
      <c r="B115" s="10" t="s">
        <v>228</v>
      </c>
      <c r="C115" s="11">
        <v>2</v>
      </c>
      <c r="D115" s="12">
        <v>10.278</v>
      </c>
    </row>
    <row r="116" spans="1:4" ht="18" customHeight="1">
      <c r="A116" s="19">
        <v>79</v>
      </c>
      <c r="B116" s="10" t="s">
        <v>102</v>
      </c>
      <c r="C116" s="11">
        <v>7</v>
      </c>
      <c r="D116" s="12">
        <v>8.2663989999999998</v>
      </c>
    </row>
    <row r="117" spans="1:4" ht="18" customHeight="1">
      <c r="A117" s="19">
        <v>80</v>
      </c>
      <c r="B117" s="10" t="s">
        <v>129</v>
      </c>
      <c r="C117" s="11">
        <v>2</v>
      </c>
      <c r="D117" s="12">
        <v>8.0431500000000007</v>
      </c>
    </row>
    <row r="118" spans="1:4" ht="18" customHeight="1">
      <c r="A118" s="19">
        <v>81</v>
      </c>
      <c r="B118" s="10" t="s">
        <v>229</v>
      </c>
      <c r="C118" s="11">
        <v>4</v>
      </c>
      <c r="D118" s="12">
        <v>7.0309999999999997</v>
      </c>
    </row>
    <row r="119" spans="1:4" ht="18" customHeight="1">
      <c r="A119" s="19">
        <v>82</v>
      </c>
      <c r="B119" s="10" t="s">
        <v>312</v>
      </c>
      <c r="C119" s="11">
        <v>1</v>
      </c>
      <c r="D119" s="12">
        <v>4</v>
      </c>
    </row>
    <row r="120" spans="1:4" ht="18" customHeight="1">
      <c r="A120" s="19">
        <v>83</v>
      </c>
      <c r="B120" s="10" t="s">
        <v>99</v>
      </c>
      <c r="C120" s="11">
        <v>40</v>
      </c>
      <c r="D120" s="12">
        <v>3.8912499999999999</v>
      </c>
    </row>
    <row r="121" spans="1:4" ht="18" customHeight="1">
      <c r="A121" s="19">
        <v>84</v>
      </c>
      <c r="B121" s="10" t="s">
        <v>135</v>
      </c>
      <c r="C121" s="11">
        <v>7</v>
      </c>
      <c r="D121" s="12">
        <v>3.8475060000000001</v>
      </c>
    </row>
    <row r="122" spans="1:4" ht="18" customHeight="1">
      <c r="A122" s="19">
        <v>85</v>
      </c>
      <c r="B122" s="10" t="s">
        <v>231</v>
      </c>
      <c r="C122" s="11">
        <v>1</v>
      </c>
      <c r="D122" s="12">
        <v>3.8</v>
      </c>
    </row>
    <row r="123" spans="1:4" ht="18" customHeight="1">
      <c r="A123" s="19">
        <v>86</v>
      </c>
      <c r="B123" s="10" t="s">
        <v>284</v>
      </c>
      <c r="C123" s="11">
        <v>1</v>
      </c>
      <c r="D123" s="12">
        <v>3.225806</v>
      </c>
    </row>
    <row r="124" spans="1:4" ht="18" customHeight="1">
      <c r="A124" s="19">
        <v>87</v>
      </c>
      <c r="B124" s="10" t="s">
        <v>232</v>
      </c>
      <c r="C124" s="11">
        <v>4</v>
      </c>
      <c r="D124" s="12">
        <v>3.2161849999999998</v>
      </c>
    </row>
    <row r="125" spans="1:4" ht="18" customHeight="1">
      <c r="A125" s="19">
        <v>88</v>
      </c>
      <c r="B125" s="10" t="s">
        <v>233</v>
      </c>
      <c r="C125" s="11">
        <v>2</v>
      </c>
      <c r="D125" s="12">
        <v>3.1</v>
      </c>
    </row>
    <row r="126" spans="1:4" ht="18" customHeight="1">
      <c r="A126" s="19">
        <v>89</v>
      </c>
      <c r="B126" s="10" t="s">
        <v>118</v>
      </c>
      <c r="C126" s="11">
        <v>22</v>
      </c>
      <c r="D126" s="12">
        <v>2.8710100000000001</v>
      </c>
    </row>
    <row r="127" spans="1:4" ht="18" customHeight="1">
      <c r="A127" s="19">
        <v>90</v>
      </c>
      <c r="B127" s="10" t="s">
        <v>216</v>
      </c>
      <c r="C127" s="11">
        <v>2</v>
      </c>
      <c r="D127" s="12">
        <v>2.75</v>
      </c>
    </row>
    <row r="128" spans="1:4" ht="18" customHeight="1">
      <c r="A128" s="19">
        <v>91</v>
      </c>
      <c r="B128" s="10" t="s">
        <v>234</v>
      </c>
      <c r="C128" s="11">
        <v>3</v>
      </c>
      <c r="D128" s="12">
        <v>2.27</v>
      </c>
    </row>
    <row r="129" spans="1:4" ht="18" customHeight="1">
      <c r="A129" s="19">
        <v>92</v>
      </c>
      <c r="B129" s="10" t="s">
        <v>144</v>
      </c>
      <c r="C129" s="11">
        <v>6</v>
      </c>
      <c r="D129" s="12">
        <v>1.681643</v>
      </c>
    </row>
    <row r="130" spans="1:4" ht="18" customHeight="1">
      <c r="A130" s="19">
        <v>93</v>
      </c>
      <c r="B130" s="10" t="s">
        <v>235</v>
      </c>
      <c r="C130" s="11">
        <v>2</v>
      </c>
      <c r="D130" s="12">
        <v>1.5845</v>
      </c>
    </row>
    <row r="131" spans="1:4" ht="18" customHeight="1">
      <c r="A131" s="19">
        <v>94</v>
      </c>
      <c r="B131" s="10" t="s">
        <v>236</v>
      </c>
      <c r="C131" s="11">
        <v>3</v>
      </c>
      <c r="D131" s="12">
        <v>1.4043000000000001</v>
      </c>
    </row>
    <row r="132" spans="1:4" ht="18" customHeight="1">
      <c r="A132" s="19">
        <v>95</v>
      </c>
      <c r="B132" s="10" t="s">
        <v>107</v>
      </c>
      <c r="C132" s="11">
        <v>6</v>
      </c>
      <c r="D132" s="12">
        <v>1.2845420000000001</v>
      </c>
    </row>
    <row r="133" spans="1:4" ht="18" customHeight="1">
      <c r="A133" s="19">
        <v>96</v>
      </c>
      <c r="B133" s="10" t="s">
        <v>277</v>
      </c>
      <c r="C133" s="11">
        <v>1</v>
      </c>
      <c r="D133" s="12">
        <v>1.239743</v>
      </c>
    </row>
    <row r="134" spans="1:4" ht="18" customHeight="1">
      <c r="A134" s="19">
        <v>97</v>
      </c>
      <c r="B134" s="10" t="s">
        <v>237</v>
      </c>
      <c r="C134" s="11">
        <v>5</v>
      </c>
      <c r="D134" s="12">
        <v>1.2</v>
      </c>
    </row>
    <row r="135" spans="1:4" ht="18" customHeight="1">
      <c r="A135" s="19">
        <v>98</v>
      </c>
      <c r="B135" s="10" t="s">
        <v>238</v>
      </c>
      <c r="C135" s="11">
        <v>4</v>
      </c>
      <c r="D135" s="12">
        <v>1.1100000000000001</v>
      </c>
    </row>
    <row r="136" spans="1:4" ht="18" customHeight="1">
      <c r="A136" s="19">
        <v>99</v>
      </c>
      <c r="B136" s="10" t="s">
        <v>131</v>
      </c>
      <c r="C136" s="11">
        <v>3</v>
      </c>
      <c r="D136" s="12">
        <v>1.07</v>
      </c>
    </row>
    <row r="137" spans="1:4" ht="18" customHeight="1">
      <c r="A137" s="19">
        <v>100</v>
      </c>
      <c r="B137" s="10" t="s">
        <v>239</v>
      </c>
      <c r="C137" s="11">
        <v>2</v>
      </c>
      <c r="D137" s="12">
        <v>1.0149999999999999</v>
      </c>
    </row>
    <row r="138" spans="1:4" ht="18" customHeight="1">
      <c r="A138" s="19">
        <v>101</v>
      </c>
      <c r="B138" s="10" t="s">
        <v>122</v>
      </c>
      <c r="C138" s="11">
        <v>5</v>
      </c>
      <c r="D138" s="12">
        <v>1.003787</v>
      </c>
    </row>
    <row r="139" spans="1:4" ht="18" customHeight="1">
      <c r="A139" s="19">
        <v>102</v>
      </c>
      <c r="B139" s="10" t="s">
        <v>240</v>
      </c>
      <c r="C139" s="11">
        <v>4</v>
      </c>
      <c r="D139" s="12">
        <v>0.95206999999999997</v>
      </c>
    </row>
    <row r="140" spans="1:4" ht="18" customHeight="1">
      <c r="A140" s="19">
        <v>103</v>
      </c>
      <c r="B140" s="10" t="s">
        <v>132</v>
      </c>
      <c r="C140" s="11">
        <v>19</v>
      </c>
      <c r="D140" s="12">
        <v>0.94168799999999997</v>
      </c>
    </row>
    <row r="141" spans="1:4" ht="18" customHeight="1">
      <c r="A141" s="19">
        <v>104</v>
      </c>
      <c r="B141" s="10" t="s">
        <v>241</v>
      </c>
      <c r="C141" s="11">
        <v>8</v>
      </c>
      <c r="D141" s="12">
        <v>0.82611859999999993</v>
      </c>
    </row>
    <row r="142" spans="1:4" ht="18" customHeight="1">
      <c r="A142" s="19">
        <v>105</v>
      </c>
      <c r="B142" s="10" t="s">
        <v>273</v>
      </c>
      <c r="C142" s="11">
        <v>3</v>
      </c>
      <c r="D142" s="12">
        <v>0.71</v>
      </c>
    </row>
    <row r="143" spans="1:4" ht="18" customHeight="1">
      <c r="A143" s="19">
        <v>106</v>
      </c>
      <c r="B143" s="10" t="s">
        <v>90</v>
      </c>
      <c r="C143" s="11">
        <v>5</v>
      </c>
      <c r="D143" s="12">
        <v>0.68293700000000002</v>
      </c>
    </row>
    <row r="144" spans="1:4" ht="18" customHeight="1">
      <c r="A144" s="19">
        <v>107</v>
      </c>
      <c r="B144" s="10" t="s">
        <v>127</v>
      </c>
      <c r="C144" s="11">
        <v>19</v>
      </c>
      <c r="D144" s="12">
        <v>0.62115200000000004</v>
      </c>
    </row>
    <row r="145" spans="1:4" ht="18" customHeight="1">
      <c r="A145" s="19">
        <v>108</v>
      </c>
      <c r="B145" s="10" t="s">
        <v>116</v>
      </c>
      <c r="C145" s="11">
        <v>6</v>
      </c>
      <c r="D145" s="12">
        <v>0.56370699999999996</v>
      </c>
    </row>
    <row r="146" spans="1:4" ht="18" customHeight="1">
      <c r="A146" s="19">
        <v>109</v>
      </c>
      <c r="B146" s="10" t="s">
        <v>133</v>
      </c>
      <c r="C146" s="11">
        <v>3</v>
      </c>
      <c r="D146" s="12">
        <v>0.52214300000000002</v>
      </c>
    </row>
    <row r="147" spans="1:4" ht="18" customHeight="1">
      <c r="A147" s="19">
        <v>110</v>
      </c>
      <c r="B147" s="10" t="s">
        <v>242</v>
      </c>
      <c r="C147" s="11">
        <v>1</v>
      </c>
      <c r="D147" s="12">
        <v>0.5</v>
      </c>
    </row>
    <row r="148" spans="1:4" ht="18" customHeight="1">
      <c r="A148" s="19">
        <v>111</v>
      </c>
      <c r="B148" s="10" t="s">
        <v>134</v>
      </c>
      <c r="C148" s="11">
        <v>4</v>
      </c>
      <c r="D148" s="12">
        <v>0.40699999999999997</v>
      </c>
    </row>
    <row r="149" spans="1:4" ht="18" customHeight="1">
      <c r="A149" s="19">
        <v>112</v>
      </c>
      <c r="B149" s="10" t="s">
        <v>136</v>
      </c>
      <c r="C149" s="11">
        <v>5</v>
      </c>
      <c r="D149" s="12">
        <v>0.34545500000000001</v>
      </c>
    </row>
    <row r="150" spans="1:4" ht="18" customHeight="1">
      <c r="A150" s="19">
        <v>113</v>
      </c>
      <c r="B150" s="10" t="s">
        <v>128</v>
      </c>
      <c r="C150" s="11">
        <v>2</v>
      </c>
      <c r="D150" s="12">
        <v>0.32</v>
      </c>
    </row>
    <row r="151" spans="1:4" ht="18" customHeight="1">
      <c r="A151" s="19">
        <v>114</v>
      </c>
      <c r="B151" s="10" t="s">
        <v>243</v>
      </c>
      <c r="C151" s="11">
        <v>3</v>
      </c>
      <c r="D151" s="12">
        <v>0.31282902000000001</v>
      </c>
    </row>
    <row r="152" spans="1:4" ht="18" customHeight="1">
      <c r="A152" s="19">
        <v>115</v>
      </c>
      <c r="B152" s="10" t="s">
        <v>248</v>
      </c>
      <c r="C152" s="11">
        <v>2</v>
      </c>
      <c r="D152" s="12">
        <v>0.30685699999999999</v>
      </c>
    </row>
    <row r="153" spans="1:4" ht="18" customHeight="1">
      <c r="A153" s="19">
        <v>116</v>
      </c>
      <c r="B153" s="10" t="s">
        <v>138</v>
      </c>
      <c r="C153" s="11">
        <v>4</v>
      </c>
      <c r="D153" s="12">
        <v>0.29499999999999998</v>
      </c>
    </row>
    <row r="154" spans="1:4" ht="18" customHeight="1">
      <c r="A154" s="19">
        <v>117</v>
      </c>
      <c r="B154" s="10" t="s">
        <v>244</v>
      </c>
      <c r="C154" s="11">
        <v>5</v>
      </c>
      <c r="D154" s="12">
        <v>0.27500000000000002</v>
      </c>
    </row>
    <row r="155" spans="1:4" ht="18" customHeight="1">
      <c r="A155" s="19">
        <v>118</v>
      </c>
      <c r="B155" s="10" t="s">
        <v>245</v>
      </c>
      <c r="C155" s="11">
        <v>1</v>
      </c>
      <c r="D155" s="12">
        <v>0.22500000000000001</v>
      </c>
    </row>
    <row r="156" spans="1:4" ht="18" customHeight="1">
      <c r="A156" s="19">
        <v>119</v>
      </c>
      <c r="B156" s="10" t="s">
        <v>143</v>
      </c>
      <c r="C156" s="11">
        <v>6</v>
      </c>
      <c r="D156" s="12">
        <v>0.21290500000000001</v>
      </c>
    </row>
    <row r="157" spans="1:4" ht="18" customHeight="1">
      <c r="A157" s="19">
        <v>120</v>
      </c>
      <c r="B157" s="10" t="s">
        <v>246</v>
      </c>
      <c r="C157" s="11">
        <v>1</v>
      </c>
      <c r="D157" s="12">
        <v>0.21</v>
      </c>
    </row>
    <row r="158" spans="1:4" ht="18" customHeight="1">
      <c r="A158" s="19">
        <v>121</v>
      </c>
      <c r="B158" s="10" t="s">
        <v>258</v>
      </c>
      <c r="C158" s="11">
        <v>5</v>
      </c>
      <c r="D158" s="12">
        <v>0.202795</v>
      </c>
    </row>
    <row r="159" spans="1:4" ht="18" customHeight="1">
      <c r="A159" s="19">
        <v>122</v>
      </c>
      <c r="B159" s="10" t="s">
        <v>253</v>
      </c>
      <c r="C159" s="11">
        <v>4</v>
      </c>
      <c r="D159" s="12">
        <v>0.17447299999999999</v>
      </c>
    </row>
    <row r="160" spans="1:4" ht="18" customHeight="1">
      <c r="A160" s="19">
        <v>123</v>
      </c>
      <c r="B160" s="10" t="s">
        <v>125</v>
      </c>
      <c r="C160" s="11">
        <v>10</v>
      </c>
      <c r="D160" s="12">
        <v>0.15804214999999999</v>
      </c>
    </row>
    <row r="161" spans="1:4" ht="18" customHeight="1">
      <c r="A161" s="19">
        <v>124</v>
      </c>
      <c r="B161" s="10" t="s">
        <v>249</v>
      </c>
      <c r="C161" s="11">
        <v>5</v>
      </c>
      <c r="D161" s="12">
        <v>0.15781999999999999</v>
      </c>
    </row>
    <row r="162" spans="1:4" ht="18" customHeight="1">
      <c r="A162" s="19">
        <v>125</v>
      </c>
      <c r="B162" s="10" t="s">
        <v>250</v>
      </c>
      <c r="C162" s="11">
        <v>2</v>
      </c>
      <c r="D162" s="12">
        <v>0.14291799999999999</v>
      </c>
    </row>
    <row r="163" spans="1:4" ht="18" customHeight="1">
      <c r="A163" s="19">
        <v>126</v>
      </c>
      <c r="B163" s="10" t="s">
        <v>252</v>
      </c>
      <c r="C163" s="11">
        <v>2</v>
      </c>
      <c r="D163" s="12">
        <v>0.129</v>
      </c>
    </row>
    <row r="164" spans="1:4" ht="18" customHeight="1">
      <c r="A164" s="19">
        <v>127</v>
      </c>
      <c r="B164" s="10" t="s">
        <v>123</v>
      </c>
      <c r="C164" s="11">
        <v>6</v>
      </c>
      <c r="D164" s="12">
        <v>0.11526</v>
      </c>
    </row>
    <row r="165" spans="1:4" ht="18" customHeight="1">
      <c r="A165" s="19">
        <v>128</v>
      </c>
      <c r="B165" s="10" t="s">
        <v>287</v>
      </c>
      <c r="C165" s="11">
        <v>1</v>
      </c>
      <c r="D165" s="12">
        <v>0.1</v>
      </c>
    </row>
    <row r="166" spans="1:4" ht="18" customHeight="1">
      <c r="A166" s="19">
        <v>129</v>
      </c>
      <c r="B166" s="10" t="s">
        <v>251</v>
      </c>
      <c r="C166" s="11">
        <v>1</v>
      </c>
      <c r="D166" s="12">
        <v>0.1</v>
      </c>
    </row>
    <row r="167" spans="1:4" ht="18" customHeight="1">
      <c r="A167" s="19">
        <v>130</v>
      </c>
      <c r="B167" s="10" t="s">
        <v>247</v>
      </c>
      <c r="C167" s="11">
        <v>2</v>
      </c>
      <c r="D167" s="12">
        <v>9.7000000000000003E-2</v>
      </c>
    </row>
    <row r="168" spans="1:4" ht="18" customHeight="1">
      <c r="A168" s="19">
        <v>131</v>
      </c>
      <c r="B168" s="10" t="s">
        <v>255</v>
      </c>
      <c r="C168" s="11">
        <v>3</v>
      </c>
      <c r="D168" s="12">
        <v>8.9399999999999993E-2</v>
      </c>
    </row>
    <row r="169" spans="1:4" ht="18" customHeight="1">
      <c r="A169" s="19">
        <v>132</v>
      </c>
      <c r="B169" s="10" t="s">
        <v>140</v>
      </c>
      <c r="C169" s="11">
        <v>2</v>
      </c>
      <c r="D169" s="12">
        <v>8.8900000000000007E-2</v>
      </c>
    </row>
    <row r="170" spans="1:4" ht="18" customHeight="1">
      <c r="A170" s="19">
        <v>133</v>
      </c>
      <c r="B170" s="10" t="s">
        <v>254</v>
      </c>
      <c r="C170" s="11">
        <v>1</v>
      </c>
      <c r="D170" s="12">
        <v>7.0935999999999999E-2</v>
      </c>
    </row>
    <row r="171" spans="1:4" ht="18" customHeight="1">
      <c r="A171" s="19">
        <v>134</v>
      </c>
      <c r="B171" s="10" t="s">
        <v>256</v>
      </c>
      <c r="C171" s="11">
        <v>1</v>
      </c>
      <c r="D171" s="12">
        <v>3.3184999999999999E-2</v>
      </c>
    </row>
    <row r="172" spans="1:4" ht="18" customHeight="1">
      <c r="A172" s="19">
        <v>135</v>
      </c>
      <c r="B172" s="10" t="s">
        <v>276</v>
      </c>
      <c r="C172" s="11">
        <v>1</v>
      </c>
      <c r="D172" s="12">
        <v>2.4464E-2</v>
      </c>
    </row>
    <row r="173" spans="1:4" ht="18" customHeight="1">
      <c r="A173" s="19">
        <v>136</v>
      </c>
      <c r="B173" s="10" t="s">
        <v>257</v>
      </c>
      <c r="C173" s="11">
        <v>1</v>
      </c>
      <c r="D173" s="12">
        <v>0.02</v>
      </c>
    </row>
    <row r="174" spans="1:4" ht="18" customHeight="1">
      <c r="A174" s="19">
        <v>137</v>
      </c>
      <c r="B174" s="10" t="s">
        <v>289</v>
      </c>
      <c r="C174" s="11">
        <v>1</v>
      </c>
      <c r="D174" s="12">
        <v>0.01</v>
      </c>
    </row>
    <row r="175" spans="1:4" ht="18" customHeight="1">
      <c r="A175" s="19">
        <v>138</v>
      </c>
      <c r="B175" s="10" t="s">
        <v>274</v>
      </c>
      <c r="C175" s="11">
        <v>1</v>
      </c>
      <c r="D175" s="12">
        <v>0.01</v>
      </c>
    </row>
    <row r="176" spans="1:4" ht="18" customHeight="1">
      <c r="A176" s="19">
        <v>139</v>
      </c>
      <c r="B176" s="10" t="s">
        <v>141</v>
      </c>
      <c r="C176" s="11">
        <v>1</v>
      </c>
      <c r="D176" s="12">
        <v>0.01</v>
      </c>
    </row>
    <row r="177" spans="1:4" ht="18" customHeight="1">
      <c r="A177" s="19">
        <v>140</v>
      </c>
      <c r="B177" s="10" t="s">
        <v>104</v>
      </c>
      <c r="C177" s="11">
        <v>1</v>
      </c>
      <c r="D177" s="12">
        <v>0.01</v>
      </c>
    </row>
    <row r="178" spans="1:4" ht="18" customHeight="1">
      <c r="A178" s="19">
        <v>141</v>
      </c>
      <c r="B178" s="10" t="s">
        <v>282</v>
      </c>
      <c r="C178" s="11">
        <v>1</v>
      </c>
      <c r="D178" s="12">
        <v>6.2090000000000001E-3</v>
      </c>
    </row>
    <row r="179" spans="1:4" ht="18" customHeight="1">
      <c r="A179" s="19">
        <v>142</v>
      </c>
      <c r="B179" s="10" t="s">
        <v>285</v>
      </c>
      <c r="C179" s="11">
        <v>1</v>
      </c>
      <c r="D179" s="12">
        <v>5.2859999999999999E-3</v>
      </c>
    </row>
    <row r="180" spans="1:4" ht="18" customHeight="1">
      <c r="A180" s="19">
        <v>143</v>
      </c>
      <c r="B180" s="10" t="s">
        <v>281</v>
      </c>
      <c r="C180" s="11">
        <v>1</v>
      </c>
      <c r="D180" s="12">
        <v>5.0000000000000001E-3</v>
      </c>
    </row>
    <row r="181" spans="1:4" ht="18" customHeight="1">
      <c r="A181" s="19">
        <v>144</v>
      </c>
      <c r="B181" s="10" t="s">
        <v>275</v>
      </c>
      <c r="C181" s="11">
        <v>1</v>
      </c>
      <c r="D181" s="12">
        <v>5.0000000000000001E-3</v>
      </c>
    </row>
    <row r="182" spans="1:4" ht="18" customHeight="1">
      <c r="A182" s="221" t="s">
        <v>206</v>
      </c>
      <c r="B182" s="221"/>
      <c r="C182" s="13">
        <f>SUM(C38:C181)</f>
        <v>39140</v>
      </c>
      <c r="D182" s="14">
        <f>SUM(D38:D181)</f>
        <v>468917.54359677003</v>
      </c>
    </row>
    <row r="183" spans="1:4" ht="15" customHeight="1">
      <c r="A183" s="15"/>
      <c r="B183" s="15"/>
      <c r="C183" s="16"/>
      <c r="D183" s="17"/>
    </row>
    <row r="184" spans="1:4" ht="15.75" customHeight="1">
      <c r="A184" s="222" t="s">
        <v>280</v>
      </c>
      <c r="B184" s="222"/>
      <c r="C184" s="222"/>
      <c r="D184" s="222"/>
    </row>
    <row r="185" spans="1:4" ht="15.75" customHeight="1">
      <c r="A185" s="222" t="str">
        <f>A6</f>
        <v>(Lũy kế các dự án còn hiệu lực đến ngày 20/12/2023)</v>
      </c>
      <c r="B185" s="222"/>
      <c r="C185" s="222"/>
      <c r="D185" s="222"/>
    </row>
    <row r="186" spans="1:4" ht="19.5" customHeight="1"/>
    <row r="187" spans="1:4" ht="47.25">
      <c r="A187" s="6" t="s">
        <v>201</v>
      </c>
      <c r="B187" s="7" t="s">
        <v>259</v>
      </c>
      <c r="C187" s="8" t="s">
        <v>203</v>
      </c>
      <c r="D187" s="9" t="s">
        <v>208</v>
      </c>
    </row>
    <row r="188" spans="1:4" ht="19.5" customHeight="1">
      <c r="A188" s="19">
        <v>1</v>
      </c>
      <c r="B188" s="10" t="s">
        <v>147</v>
      </c>
      <c r="C188" s="11">
        <v>12398</v>
      </c>
      <c r="D188" s="12">
        <v>57632.776393309992</v>
      </c>
    </row>
    <row r="189" spans="1:4" ht="19.5" customHeight="1">
      <c r="A189" s="19">
        <v>2</v>
      </c>
      <c r="B189" s="10" t="s">
        <v>149</v>
      </c>
      <c r="C189" s="11">
        <v>7363</v>
      </c>
      <c r="D189" s="12">
        <v>41170.493762189995</v>
      </c>
    </row>
    <row r="190" spans="1:4" ht="19.5" customHeight="1">
      <c r="A190" s="19">
        <v>3</v>
      </c>
      <c r="B190" s="10" t="s">
        <v>150</v>
      </c>
      <c r="C190" s="11">
        <v>4217</v>
      </c>
      <c r="D190" s="12">
        <v>40397.90101228001</v>
      </c>
    </row>
    <row r="191" spans="1:4" ht="19.5" customHeight="1">
      <c r="A191" s="19">
        <v>4</v>
      </c>
      <c r="B191" s="10" t="s">
        <v>152</v>
      </c>
      <c r="C191" s="11">
        <v>1899</v>
      </c>
      <c r="D191" s="12">
        <v>36569.571578710005</v>
      </c>
    </row>
    <row r="192" spans="1:4" ht="19.5" customHeight="1">
      <c r="A192" s="19">
        <v>5</v>
      </c>
      <c r="B192" s="10" t="s">
        <v>151</v>
      </c>
      <c r="C192" s="11">
        <v>552</v>
      </c>
      <c r="D192" s="12">
        <v>33890.771755850001</v>
      </c>
    </row>
    <row r="193" spans="1:4" ht="19.5" customHeight="1">
      <c r="A193" s="19">
        <v>6</v>
      </c>
      <c r="B193" s="10" t="s">
        <v>153</v>
      </c>
      <c r="C193" s="11">
        <v>1107</v>
      </c>
      <c r="D193" s="12">
        <v>28682.484115109997</v>
      </c>
    </row>
    <row r="194" spans="1:4" ht="19.5" customHeight="1">
      <c r="A194" s="19">
        <v>7</v>
      </c>
      <c r="B194" s="10" t="s">
        <v>154</v>
      </c>
      <c r="C194" s="11">
        <v>2143</v>
      </c>
      <c r="D194" s="12">
        <v>24817.797026359996</v>
      </c>
    </row>
    <row r="195" spans="1:4" ht="19.5" customHeight="1">
      <c r="A195" s="19">
        <v>8</v>
      </c>
      <c r="B195" s="10" t="s">
        <v>158</v>
      </c>
      <c r="C195" s="11">
        <v>193</v>
      </c>
      <c r="D195" s="12">
        <v>15074.060716</v>
      </c>
    </row>
    <row r="196" spans="1:4" ht="19.5" customHeight="1">
      <c r="A196" s="19">
        <v>9</v>
      </c>
      <c r="B196" s="10" t="s">
        <v>157</v>
      </c>
      <c r="C196" s="11">
        <v>1389</v>
      </c>
      <c r="D196" s="12">
        <v>13578.054103210001</v>
      </c>
    </row>
    <row r="197" spans="1:4" ht="19.5" customHeight="1">
      <c r="A197" s="19">
        <v>10</v>
      </c>
      <c r="B197" s="10" t="s">
        <v>176</v>
      </c>
      <c r="C197" s="11">
        <v>181</v>
      </c>
      <c r="D197" s="12">
        <v>12956.30904624</v>
      </c>
    </row>
    <row r="198" spans="1:4" ht="19.5" customHeight="1">
      <c r="A198" s="19">
        <v>11</v>
      </c>
      <c r="B198" s="10" t="s">
        <v>159</v>
      </c>
      <c r="C198" s="11">
        <v>671</v>
      </c>
      <c r="D198" s="12">
        <v>12429.20280637</v>
      </c>
    </row>
    <row r="199" spans="1:4" ht="19.5" customHeight="1">
      <c r="A199" s="19">
        <v>12</v>
      </c>
      <c r="B199" s="10" t="s">
        <v>190</v>
      </c>
      <c r="C199" s="11">
        <v>84</v>
      </c>
      <c r="D199" s="12">
        <v>12087.984806</v>
      </c>
    </row>
    <row r="200" spans="1:4" ht="19.5" customHeight="1">
      <c r="A200" s="19">
        <v>13</v>
      </c>
      <c r="B200" s="10" t="s">
        <v>169</v>
      </c>
      <c r="C200" s="11">
        <v>231</v>
      </c>
      <c r="D200" s="12">
        <v>10867.505930540001</v>
      </c>
    </row>
    <row r="201" spans="1:4" ht="19.5" customHeight="1">
      <c r="A201" s="19">
        <v>14</v>
      </c>
      <c r="B201" s="10" t="s">
        <v>161</v>
      </c>
      <c r="C201" s="11">
        <v>583</v>
      </c>
      <c r="D201" s="12">
        <v>10367.805754680001</v>
      </c>
    </row>
    <row r="202" spans="1:4" ht="19.5" customHeight="1">
      <c r="A202" s="19">
        <v>15</v>
      </c>
      <c r="B202" s="10" t="s">
        <v>148</v>
      </c>
      <c r="C202" s="11">
        <v>366</v>
      </c>
      <c r="D202" s="12">
        <v>9706.7392117800009</v>
      </c>
    </row>
    <row r="203" spans="1:4" ht="19.5" customHeight="1">
      <c r="A203" s="19">
        <v>16</v>
      </c>
      <c r="B203" s="10" t="s">
        <v>155</v>
      </c>
      <c r="C203" s="11">
        <v>575</v>
      </c>
      <c r="D203" s="12">
        <v>7478.4147190399999</v>
      </c>
    </row>
    <row r="204" spans="1:4" ht="19.5" customHeight="1">
      <c r="A204" s="19">
        <v>17</v>
      </c>
      <c r="B204" s="10" t="s">
        <v>168</v>
      </c>
      <c r="C204" s="11">
        <v>532</v>
      </c>
      <c r="D204" s="12">
        <v>7049.1078990500009</v>
      </c>
    </row>
    <row r="205" spans="1:4" ht="19.5" customHeight="1">
      <c r="A205" s="19">
        <v>18</v>
      </c>
      <c r="B205" s="10" t="s">
        <v>160</v>
      </c>
      <c r="C205" s="11">
        <v>1017</v>
      </c>
      <c r="D205" s="12">
        <v>6479.2389886499996</v>
      </c>
    </row>
    <row r="206" spans="1:4" ht="19.5" customHeight="1">
      <c r="A206" s="19">
        <v>19</v>
      </c>
      <c r="B206" s="10" t="s">
        <v>166</v>
      </c>
      <c r="C206" s="11">
        <v>224</v>
      </c>
      <c r="D206" s="12">
        <v>6324.4349164700006</v>
      </c>
    </row>
    <row r="207" spans="1:4" ht="19.5" customHeight="1">
      <c r="A207" s="19">
        <v>20</v>
      </c>
      <c r="B207" s="10" t="s">
        <v>156</v>
      </c>
      <c r="C207" s="11">
        <v>409</v>
      </c>
      <c r="D207" s="12">
        <v>6033.3183662199999</v>
      </c>
    </row>
    <row r="208" spans="1:4" ht="19.5" customHeight="1">
      <c r="A208" s="19">
        <v>21</v>
      </c>
      <c r="B208" s="10" t="s">
        <v>181</v>
      </c>
      <c r="C208" s="11">
        <v>66</v>
      </c>
      <c r="D208" s="12">
        <v>4812.8202350000001</v>
      </c>
    </row>
    <row r="209" spans="1:4" ht="19.5" customHeight="1">
      <c r="A209" s="19">
        <v>22</v>
      </c>
      <c r="B209" s="10" t="s">
        <v>165</v>
      </c>
      <c r="C209" s="11">
        <v>147</v>
      </c>
      <c r="D209" s="12">
        <v>4711.2675961499999</v>
      </c>
    </row>
    <row r="210" spans="1:4" ht="19.5" customHeight="1">
      <c r="A210" s="19">
        <v>23</v>
      </c>
      <c r="B210" s="10" t="s">
        <v>162</v>
      </c>
      <c r="C210" s="11">
        <v>455</v>
      </c>
      <c r="D210" s="12">
        <v>4697.9909723400006</v>
      </c>
    </row>
    <row r="211" spans="1:4" ht="19.5" customHeight="1">
      <c r="A211" s="19">
        <v>24</v>
      </c>
      <c r="B211" s="10" t="s">
        <v>146</v>
      </c>
      <c r="C211" s="11">
        <v>15</v>
      </c>
      <c r="D211" s="12">
        <v>4675.8393880000003</v>
      </c>
    </row>
    <row r="212" spans="1:4" ht="19.5" customHeight="1">
      <c r="A212" s="19">
        <v>25</v>
      </c>
      <c r="B212" s="10" t="s">
        <v>185</v>
      </c>
      <c r="C212" s="11">
        <v>120</v>
      </c>
      <c r="D212" s="12">
        <v>4410.12524545</v>
      </c>
    </row>
    <row r="213" spans="1:4" ht="19.5" customHeight="1">
      <c r="A213" s="19">
        <v>26</v>
      </c>
      <c r="B213" s="10" t="s">
        <v>180</v>
      </c>
      <c r="C213" s="11">
        <v>141</v>
      </c>
      <c r="D213" s="12">
        <v>4283.2842650000002</v>
      </c>
    </row>
    <row r="214" spans="1:4" ht="19.5" customHeight="1">
      <c r="A214" s="19">
        <v>27</v>
      </c>
      <c r="B214" s="10" t="s">
        <v>179</v>
      </c>
      <c r="C214" s="11">
        <v>150</v>
      </c>
      <c r="D214" s="12">
        <v>4199.6272230099994</v>
      </c>
    </row>
    <row r="215" spans="1:4" ht="19.5" customHeight="1">
      <c r="A215" s="19">
        <v>28</v>
      </c>
      <c r="B215" s="10" t="s">
        <v>163</v>
      </c>
      <c r="C215" s="11">
        <v>145</v>
      </c>
      <c r="D215" s="12">
        <v>4052.9699009999999</v>
      </c>
    </row>
    <row r="216" spans="1:4" ht="19.5" customHeight="1">
      <c r="A216" s="19">
        <v>29</v>
      </c>
      <c r="B216" s="10" t="s">
        <v>173</v>
      </c>
      <c r="C216" s="11">
        <v>160</v>
      </c>
      <c r="D216" s="12">
        <v>3850.7315979999998</v>
      </c>
    </row>
    <row r="217" spans="1:4" ht="19.5" customHeight="1">
      <c r="A217" s="19">
        <v>30</v>
      </c>
      <c r="B217" s="10" t="s">
        <v>167</v>
      </c>
      <c r="C217" s="11">
        <v>223</v>
      </c>
      <c r="D217" s="12">
        <v>3350.3502570000001</v>
      </c>
    </row>
    <row r="218" spans="1:4" ht="19.5" customHeight="1">
      <c r="A218" s="19">
        <v>31</v>
      </c>
      <c r="B218" s="10" t="s">
        <v>170</v>
      </c>
      <c r="C218" s="11">
        <v>40</v>
      </c>
      <c r="D218" s="12">
        <v>3198.402427</v>
      </c>
    </row>
    <row r="219" spans="1:4" ht="19.5" customHeight="1">
      <c r="A219" s="19">
        <v>32</v>
      </c>
      <c r="B219" s="10" t="s">
        <v>260</v>
      </c>
      <c r="C219" s="11">
        <v>50</v>
      </c>
      <c r="D219" s="12">
        <v>2768.6918150000001</v>
      </c>
    </row>
    <row r="220" spans="1:4" ht="19.5" customHeight="1">
      <c r="A220" s="19">
        <v>33</v>
      </c>
      <c r="B220" s="10" t="s">
        <v>172</v>
      </c>
      <c r="C220" s="11">
        <v>143</v>
      </c>
      <c r="D220" s="12">
        <v>2759.9572214899999</v>
      </c>
    </row>
    <row r="221" spans="1:4" ht="19.5" customHeight="1">
      <c r="A221" s="19">
        <v>34</v>
      </c>
      <c r="B221" s="10" t="s">
        <v>264</v>
      </c>
      <c r="C221" s="11">
        <v>27</v>
      </c>
      <c r="D221" s="12">
        <v>2524.5135248299998</v>
      </c>
    </row>
    <row r="222" spans="1:4" ht="19.5" customHeight="1">
      <c r="A222" s="19">
        <v>35</v>
      </c>
      <c r="B222" s="10" t="s">
        <v>196</v>
      </c>
      <c r="C222" s="11">
        <v>83</v>
      </c>
      <c r="D222" s="12">
        <v>2275.7157987399996</v>
      </c>
    </row>
    <row r="223" spans="1:4" ht="19.5" customHeight="1">
      <c r="A223" s="19">
        <v>36</v>
      </c>
      <c r="B223" s="10" t="s">
        <v>164</v>
      </c>
      <c r="C223" s="11">
        <v>69</v>
      </c>
      <c r="D223" s="12">
        <v>2127.9827740000001</v>
      </c>
    </row>
    <row r="224" spans="1:4" ht="19.5" customHeight="1">
      <c r="A224" s="19">
        <v>37</v>
      </c>
      <c r="B224" s="10" t="s">
        <v>194</v>
      </c>
      <c r="C224" s="11">
        <v>54</v>
      </c>
      <c r="D224" s="12">
        <v>2038.546439</v>
      </c>
    </row>
    <row r="225" spans="1:4" ht="19.5" customHeight="1">
      <c r="A225" s="19">
        <v>38</v>
      </c>
      <c r="B225" s="10" t="s">
        <v>175</v>
      </c>
      <c r="C225" s="11">
        <v>102</v>
      </c>
      <c r="D225" s="12">
        <v>1751.1357399999999</v>
      </c>
    </row>
    <row r="226" spans="1:4" ht="19.5" customHeight="1">
      <c r="A226" s="19">
        <v>39</v>
      </c>
      <c r="B226" s="10" t="s">
        <v>174</v>
      </c>
      <c r="C226" s="11">
        <v>58</v>
      </c>
      <c r="D226" s="12">
        <v>1746.9512930000001</v>
      </c>
    </row>
    <row r="227" spans="1:4" ht="19.5" customHeight="1">
      <c r="A227" s="19">
        <v>40</v>
      </c>
      <c r="B227" s="10" t="s">
        <v>192</v>
      </c>
      <c r="C227" s="11">
        <v>67</v>
      </c>
      <c r="D227" s="12">
        <v>1589.4640695700002</v>
      </c>
    </row>
    <row r="228" spans="1:4" ht="19.5" customHeight="1">
      <c r="A228" s="19">
        <v>41</v>
      </c>
      <c r="B228" s="10" t="s">
        <v>178</v>
      </c>
      <c r="C228" s="11">
        <v>104</v>
      </c>
      <c r="D228" s="12">
        <v>1258.23347928</v>
      </c>
    </row>
    <row r="229" spans="1:4" ht="19.5" customHeight="1">
      <c r="A229" s="19">
        <v>42</v>
      </c>
      <c r="B229" s="10" t="s">
        <v>261</v>
      </c>
      <c r="C229" s="11">
        <v>24</v>
      </c>
      <c r="D229" s="12">
        <v>1116.2776690000001</v>
      </c>
    </row>
    <row r="230" spans="1:4" ht="19.5" customHeight="1">
      <c r="A230" s="19">
        <v>43</v>
      </c>
      <c r="B230" s="10" t="s">
        <v>171</v>
      </c>
      <c r="C230" s="11">
        <v>71</v>
      </c>
      <c r="D230" s="12">
        <v>1084.99354285</v>
      </c>
    </row>
    <row r="231" spans="1:4" ht="19.5" customHeight="1">
      <c r="A231" s="19">
        <v>44</v>
      </c>
      <c r="B231" s="10" t="s">
        <v>186</v>
      </c>
      <c r="C231" s="11">
        <v>32</v>
      </c>
      <c r="D231" s="12">
        <v>774.11769311</v>
      </c>
    </row>
    <row r="232" spans="1:4" ht="19.5" customHeight="1">
      <c r="A232" s="19">
        <v>45</v>
      </c>
      <c r="B232" s="10" t="s">
        <v>177</v>
      </c>
      <c r="C232" s="11">
        <v>51</v>
      </c>
      <c r="D232" s="12">
        <v>720.141302</v>
      </c>
    </row>
    <row r="233" spans="1:4" ht="19.5" customHeight="1">
      <c r="A233" s="19">
        <v>46</v>
      </c>
      <c r="B233" s="10" t="s">
        <v>184</v>
      </c>
      <c r="C233" s="11">
        <v>30</v>
      </c>
      <c r="D233" s="12">
        <v>706.827808</v>
      </c>
    </row>
    <row r="234" spans="1:4" ht="19.5" customHeight="1">
      <c r="A234" s="19">
        <v>47</v>
      </c>
      <c r="B234" s="10" t="s">
        <v>200</v>
      </c>
      <c r="C234" s="11">
        <v>33</v>
      </c>
      <c r="D234" s="12">
        <v>655.75248099999999</v>
      </c>
    </row>
    <row r="235" spans="1:4" ht="19.5" customHeight="1">
      <c r="A235" s="19">
        <v>48</v>
      </c>
      <c r="B235" s="10" t="s">
        <v>182</v>
      </c>
      <c r="C235" s="11">
        <v>103</v>
      </c>
      <c r="D235" s="12">
        <v>514.82372221000003</v>
      </c>
    </row>
    <row r="236" spans="1:4" ht="19.5" customHeight="1">
      <c r="A236" s="19">
        <v>49</v>
      </c>
      <c r="B236" s="10" t="s">
        <v>191</v>
      </c>
      <c r="C236" s="11">
        <v>17</v>
      </c>
      <c r="D236" s="12">
        <v>431.86485599999997</v>
      </c>
    </row>
    <row r="237" spans="1:4" ht="19.5" customHeight="1">
      <c r="A237" s="19">
        <v>50</v>
      </c>
      <c r="B237" s="10" t="s">
        <v>262</v>
      </c>
      <c r="C237" s="11">
        <v>20</v>
      </c>
      <c r="D237" s="12">
        <v>311.87284799999998</v>
      </c>
    </row>
    <row r="238" spans="1:4" ht="19.5" customHeight="1">
      <c r="A238" s="19">
        <v>51</v>
      </c>
      <c r="B238" s="10" t="s">
        <v>188</v>
      </c>
      <c r="C238" s="11">
        <v>27</v>
      </c>
      <c r="D238" s="12">
        <v>269.09065399999997</v>
      </c>
    </row>
    <row r="239" spans="1:4" ht="19.5" customHeight="1">
      <c r="A239" s="19">
        <v>52</v>
      </c>
      <c r="B239" s="10" t="s">
        <v>187</v>
      </c>
      <c r="C239" s="11">
        <v>32</v>
      </c>
      <c r="D239" s="12">
        <v>259.02032500000001</v>
      </c>
    </row>
    <row r="240" spans="1:4" ht="19.5" customHeight="1">
      <c r="A240" s="19">
        <v>53</v>
      </c>
      <c r="B240" s="10" t="s">
        <v>195</v>
      </c>
      <c r="C240" s="11">
        <v>9</v>
      </c>
      <c r="D240" s="12">
        <v>245.35986299999999</v>
      </c>
    </row>
    <row r="241" spans="1:4" ht="19.5" customHeight="1">
      <c r="A241" s="19">
        <v>54</v>
      </c>
      <c r="B241" s="10" t="s">
        <v>198</v>
      </c>
      <c r="C241" s="11">
        <v>42</v>
      </c>
      <c r="D241" s="12">
        <v>240.36246</v>
      </c>
    </row>
    <row r="242" spans="1:4" ht="19.5" customHeight="1">
      <c r="A242" s="19">
        <v>55</v>
      </c>
      <c r="B242" s="10" t="s">
        <v>183</v>
      </c>
      <c r="C242" s="11">
        <v>21</v>
      </c>
      <c r="D242" s="12">
        <v>231.58128487000002</v>
      </c>
    </row>
    <row r="243" spans="1:4" ht="19.5" customHeight="1">
      <c r="A243" s="19">
        <v>56</v>
      </c>
      <c r="B243" s="10" t="s">
        <v>193</v>
      </c>
      <c r="C243" s="11">
        <v>20</v>
      </c>
      <c r="D243" s="12">
        <v>230.53464199999999</v>
      </c>
    </row>
    <row r="244" spans="1:4" ht="19.5" customHeight="1">
      <c r="A244" s="19">
        <v>57</v>
      </c>
      <c r="B244" s="10" t="s">
        <v>199</v>
      </c>
      <c r="C244" s="11">
        <v>11</v>
      </c>
      <c r="D244" s="12">
        <v>154.67383799999999</v>
      </c>
    </row>
    <row r="245" spans="1:4" ht="19.5" customHeight="1">
      <c r="A245" s="19">
        <v>58</v>
      </c>
      <c r="B245" s="10" t="s">
        <v>263</v>
      </c>
      <c r="C245" s="11">
        <v>10</v>
      </c>
      <c r="D245" s="12">
        <v>135.72999999999999</v>
      </c>
    </row>
    <row r="246" spans="1:4" ht="19.5" customHeight="1">
      <c r="A246" s="19">
        <v>59</v>
      </c>
      <c r="B246" s="10" t="s">
        <v>189</v>
      </c>
      <c r="C246" s="11">
        <v>8</v>
      </c>
      <c r="D246" s="12">
        <v>93.020026999999999</v>
      </c>
    </row>
    <row r="247" spans="1:4" ht="19.5" customHeight="1">
      <c r="A247" s="19">
        <v>60</v>
      </c>
      <c r="B247" s="10" t="s">
        <v>265</v>
      </c>
      <c r="C247" s="11">
        <v>5</v>
      </c>
      <c r="D247" s="12">
        <v>33.552415809999999</v>
      </c>
    </row>
    <row r="248" spans="1:4" ht="19.5" customHeight="1">
      <c r="A248" s="19">
        <v>61</v>
      </c>
      <c r="B248" s="10" t="s">
        <v>197</v>
      </c>
      <c r="C248" s="11">
        <v>13</v>
      </c>
      <c r="D248" s="12">
        <v>20.725000000000001</v>
      </c>
    </row>
    <row r="249" spans="1:4" ht="19.5" customHeight="1">
      <c r="A249" s="19">
        <v>62</v>
      </c>
      <c r="B249" s="10" t="s">
        <v>266</v>
      </c>
      <c r="C249" s="11">
        <v>6</v>
      </c>
      <c r="D249" s="12">
        <v>4.1469940000000003</v>
      </c>
    </row>
    <row r="250" spans="1:4" ht="19.5" customHeight="1">
      <c r="A250" s="19">
        <v>63</v>
      </c>
      <c r="B250" s="10" t="s">
        <v>267</v>
      </c>
      <c r="C250" s="11">
        <v>1</v>
      </c>
      <c r="D250" s="12">
        <v>3</v>
      </c>
    </row>
    <row r="251" spans="1:4" ht="19.5" customHeight="1">
      <c r="A251" s="19">
        <v>64</v>
      </c>
      <c r="B251" s="10" t="s">
        <v>268</v>
      </c>
      <c r="C251" s="11">
        <v>1</v>
      </c>
      <c r="D251" s="12">
        <v>1.5</v>
      </c>
    </row>
    <row r="252" spans="1:4" ht="19.5" customHeight="1">
      <c r="A252" s="221" t="s">
        <v>206</v>
      </c>
      <c r="B252" s="221"/>
      <c r="C252" s="13">
        <f>SUM(C188:C251)</f>
        <v>39140</v>
      </c>
      <c r="D252" s="14">
        <f>SUM(D188:D251)</f>
        <v>468917.5435967698</v>
      </c>
    </row>
    <row r="253" spans="1:4" ht="18" customHeight="1"/>
    <row r="254" spans="1:4" ht="15.75" customHeight="1">
      <c r="A254" s="217" t="s">
        <v>306</v>
      </c>
      <c r="B254" s="217"/>
      <c r="C254" s="217"/>
      <c r="D254" s="217"/>
    </row>
    <row r="255" spans="1:4">
      <c r="A255" s="212" t="str">
        <f>A6</f>
        <v>(Lũy kế các dự án còn hiệu lực đến ngày 20/12/2023)</v>
      </c>
      <c r="B255" s="212"/>
      <c r="C255" s="212"/>
      <c r="D255" s="212"/>
    </row>
    <row r="256" spans="1:4">
      <c r="A256" s="92"/>
      <c r="B256" s="91"/>
      <c r="C256" s="93"/>
      <c r="D256" s="93"/>
    </row>
    <row r="257" spans="1:4" ht="47.25">
      <c r="A257" s="94" t="s">
        <v>1</v>
      </c>
      <c r="B257" s="95" t="s">
        <v>308</v>
      </c>
      <c r="C257" s="96" t="s">
        <v>203</v>
      </c>
      <c r="D257" s="97" t="s">
        <v>208</v>
      </c>
    </row>
    <row r="258" spans="1:4" s="123" customFormat="1">
      <c r="A258" s="119" t="s">
        <v>294</v>
      </c>
      <c r="B258" s="120" t="s">
        <v>303</v>
      </c>
      <c r="C258" s="121">
        <f>SUM(C259:C264)</f>
        <v>19887</v>
      </c>
      <c r="D258" s="122">
        <f>SUM(D259:D264)</f>
        <v>182895.75092426999</v>
      </c>
    </row>
    <row r="259" spans="1:4">
      <c r="A259" s="113">
        <v>1</v>
      </c>
      <c r="B259" s="100" t="s">
        <v>147</v>
      </c>
      <c r="C259" s="99">
        <f t="shared" ref="C259:C264" si="0">VLOOKUP(B259,$B$188:$D$251,2,FALSE)</f>
        <v>12398</v>
      </c>
      <c r="D259" s="107">
        <f t="shared" ref="D259:D264" si="1">VLOOKUP(B259,$B$188:$D$251,3,FALSE)</f>
        <v>57632.776393309992</v>
      </c>
    </row>
    <row r="260" spans="1:4">
      <c r="A260" s="113">
        <v>2</v>
      </c>
      <c r="B260" s="100" t="s">
        <v>150</v>
      </c>
      <c r="C260" s="99">
        <f t="shared" si="0"/>
        <v>4217</v>
      </c>
      <c r="D260" s="107">
        <f t="shared" si="1"/>
        <v>40397.90101228001</v>
      </c>
    </row>
    <row r="261" spans="1:4">
      <c r="A261" s="113">
        <v>3</v>
      </c>
      <c r="B261" s="100" t="s">
        <v>152</v>
      </c>
      <c r="C261" s="99">
        <f t="shared" si="0"/>
        <v>1899</v>
      </c>
      <c r="D261" s="107">
        <f t="shared" si="1"/>
        <v>36569.571578710005</v>
      </c>
    </row>
    <row r="262" spans="1:4">
      <c r="A262" s="113">
        <v>4</v>
      </c>
      <c r="B262" s="100" t="s">
        <v>151</v>
      </c>
      <c r="C262" s="99">
        <f t="shared" si="0"/>
        <v>552</v>
      </c>
      <c r="D262" s="107">
        <f t="shared" si="1"/>
        <v>33890.771755850001</v>
      </c>
    </row>
    <row r="263" spans="1:4">
      <c r="A263" s="113">
        <v>5</v>
      </c>
      <c r="B263" s="100" t="s">
        <v>148</v>
      </c>
      <c r="C263" s="99">
        <f t="shared" si="0"/>
        <v>366</v>
      </c>
      <c r="D263" s="107">
        <f t="shared" si="1"/>
        <v>9706.7392117800009</v>
      </c>
    </row>
    <row r="264" spans="1:4">
      <c r="A264" s="114">
        <v>6</v>
      </c>
      <c r="B264" s="102" t="s">
        <v>162</v>
      </c>
      <c r="C264" s="111">
        <f t="shared" si="0"/>
        <v>455</v>
      </c>
      <c r="D264" s="112">
        <f t="shared" si="1"/>
        <v>4697.9909723400006</v>
      </c>
    </row>
    <row r="265" spans="1:4">
      <c r="A265" s="115" t="s">
        <v>296</v>
      </c>
      <c r="B265" s="103" t="s">
        <v>295</v>
      </c>
      <c r="C265" s="104">
        <f>SUM(C266:C276)</f>
        <v>13287</v>
      </c>
      <c r="D265" s="109">
        <f>SUM(D266:D276)</f>
        <v>149071.10392603997</v>
      </c>
    </row>
    <row r="266" spans="1:4">
      <c r="A266" s="116">
        <v>1</v>
      </c>
      <c r="B266" s="98" t="s">
        <v>149</v>
      </c>
      <c r="C266" s="99">
        <f t="shared" ref="C266:C276" si="2">VLOOKUP(B266,$B$188:$D$251,2,FALSE)</f>
        <v>7363</v>
      </c>
      <c r="D266" s="107">
        <f t="shared" ref="D266:D276" si="3">VLOOKUP(B266,$B$188:$D$251,3,FALSE)</f>
        <v>41170.493762189995</v>
      </c>
    </row>
    <row r="267" spans="1:4">
      <c r="A267" s="116">
        <v>2</v>
      </c>
      <c r="B267" s="98" t="s">
        <v>153</v>
      </c>
      <c r="C267" s="99">
        <f t="shared" si="2"/>
        <v>1107</v>
      </c>
      <c r="D267" s="107">
        <f t="shared" si="3"/>
        <v>28682.484115109997</v>
      </c>
    </row>
    <row r="268" spans="1:4">
      <c r="A268" s="116">
        <v>3</v>
      </c>
      <c r="B268" s="98" t="s">
        <v>154</v>
      </c>
      <c r="C268" s="99">
        <f t="shared" si="2"/>
        <v>2143</v>
      </c>
      <c r="D268" s="107">
        <f t="shared" si="3"/>
        <v>24817.797026359996</v>
      </c>
    </row>
    <row r="269" spans="1:4">
      <c r="A269" s="116">
        <v>4</v>
      </c>
      <c r="B269" s="98" t="s">
        <v>176</v>
      </c>
      <c r="C269" s="99">
        <f t="shared" si="2"/>
        <v>181</v>
      </c>
      <c r="D269" s="107">
        <f t="shared" si="3"/>
        <v>12956.30904624</v>
      </c>
    </row>
    <row r="270" spans="1:4">
      <c r="A270" s="116">
        <v>5</v>
      </c>
      <c r="B270" s="98" t="s">
        <v>161</v>
      </c>
      <c r="C270" s="99">
        <f t="shared" si="2"/>
        <v>583</v>
      </c>
      <c r="D270" s="107">
        <f t="shared" si="3"/>
        <v>10367.805754680001</v>
      </c>
    </row>
    <row r="271" spans="1:4">
      <c r="A271" s="116">
        <v>6</v>
      </c>
      <c r="B271" s="98" t="s">
        <v>155</v>
      </c>
      <c r="C271" s="99">
        <f t="shared" si="2"/>
        <v>575</v>
      </c>
      <c r="D271" s="107">
        <f t="shared" si="3"/>
        <v>7478.4147190399999</v>
      </c>
    </row>
    <row r="272" spans="1:4">
      <c r="A272" s="116">
        <v>7</v>
      </c>
      <c r="B272" s="98" t="s">
        <v>168</v>
      </c>
      <c r="C272" s="99">
        <f t="shared" si="2"/>
        <v>532</v>
      </c>
      <c r="D272" s="107">
        <f t="shared" si="3"/>
        <v>7049.1078990500009</v>
      </c>
    </row>
    <row r="273" spans="1:4">
      <c r="A273" s="116">
        <v>8</v>
      </c>
      <c r="B273" s="98" t="s">
        <v>156</v>
      </c>
      <c r="C273" s="99">
        <f t="shared" si="2"/>
        <v>409</v>
      </c>
      <c r="D273" s="107">
        <f t="shared" si="3"/>
        <v>6033.3183662199999</v>
      </c>
    </row>
    <row r="274" spans="1:4">
      <c r="A274" s="116">
        <v>9</v>
      </c>
      <c r="B274" s="98" t="s">
        <v>165</v>
      </c>
      <c r="C274" s="99">
        <f t="shared" si="2"/>
        <v>147</v>
      </c>
      <c r="D274" s="107">
        <f t="shared" si="3"/>
        <v>4711.2675961499999</v>
      </c>
    </row>
    <row r="275" spans="1:4">
      <c r="A275" s="116">
        <v>10</v>
      </c>
      <c r="B275" s="98" t="s">
        <v>163</v>
      </c>
      <c r="C275" s="99">
        <f t="shared" si="2"/>
        <v>145</v>
      </c>
      <c r="D275" s="107">
        <f t="shared" si="3"/>
        <v>4052.9699009999999</v>
      </c>
    </row>
    <row r="276" spans="1:4">
      <c r="A276" s="117">
        <v>11</v>
      </c>
      <c r="B276" s="101" t="s">
        <v>175</v>
      </c>
      <c r="C276" s="99">
        <f t="shared" si="2"/>
        <v>102</v>
      </c>
      <c r="D276" s="107">
        <f t="shared" si="3"/>
        <v>1751.1357399999999</v>
      </c>
    </row>
    <row r="277" spans="1:4">
      <c r="A277" s="115" t="s">
        <v>298</v>
      </c>
      <c r="B277" s="103" t="s">
        <v>299</v>
      </c>
      <c r="C277" s="104">
        <f>SUM(C278:C291)</f>
        <v>2425</v>
      </c>
      <c r="D277" s="109">
        <f>SUM(D278:D291)</f>
        <v>67521.992937690011</v>
      </c>
    </row>
    <row r="278" spans="1:4">
      <c r="A278" s="113">
        <v>1</v>
      </c>
      <c r="B278" s="100" t="s">
        <v>158</v>
      </c>
      <c r="C278" s="99">
        <f t="shared" ref="C278:C291" si="4">VLOOKUP(B278,$B$188:$D$251,2,FALSE)</f>
        <v>193</v>
      </c>
      <c r="D278" s="107">
        <f t="shared" ref="D278:D291" si="5">VLOOKUP(B278,$B$188:$D$251,3,FALSE)</f>
        <v>15074.060716</v>
      </c>
    </row>
    <row r="279" spans="1:4">
      <c r="A279" s="113">
        <v>2</v>
      </c>
      <c r="B279" s="100" t="s">
        <v>190</v>
      </c>
      <c r="C279" s="99">
        <f t="shared" si="4"/>
        <v>84</v>
      </c>
      <c r="D279" s="107">
        <f t="shared" si="5"/>
        <v>12087.984806</v>
      </c>
    </row>
    <row r="280" spans="1:4">
      <c r="A280" s="113">
        <v>3</v>
      </c>
      <c r="B280" s="100" t="s">
        <v>160</v>
      </c>
      <c r="C280" s="99">
        <f t="shared" si="4"/>
        <v>1017</v>
      </c>
      <c r="D280" s="107">
        <f t="shared" si="5"/>
        <v>6479.2389886499996</v>
      </c>
    </row>
    <row r="281" spans="1:4">
      <c r="A281" s="113">
        <v>4</v>
      </c>
      <c r="B281" s="100" t="s">
        <v>166</v>
      </c>
      <c r="C281" s="99">
        <f t="shared" si="4"/>
        <v>224</v>
      </c>
      <c r="D281" s="107">
        <f t="shared" si="5"/>
        <v>6324.4349164700006</v>
      </c>
    </row>
    <row r="282" spans="1:4">
      <c r="A282" s="113">
        <v>5</v>
      </c>
      <c r="B282" s="100" t="s">
        <v>185</v>
      </c>
      <c r="C282" s="99">
        <f t="shared" si="4"/>
        <v>120</v>
      </c>
      <c r="D282" s="107">
        <f t="shared" si="5"/>
        <v>4410.12524545</v>
      </c>
    </row>
    <row r="283" spans="1:4">
      <c r="A283" s="113">
        <v>6</v>
      </c>
      <c r="B283" s="100" t="s">
        <v>180</v>
      </c>
      <c r="C283" s="99">
        <f t="shared" si="4"/>
        <v>141</v>
      </c>
      <c r="D283" s="107">
        <f t="shared" si="5"/>
        <v>4283.2842650000002</v>
      </c>
    </row>
    <row r="284" spans="1:4">
      <c r="A284" s="113">
        <v>7</v>
      </c>
      <c r="B284" s="105" t="s">
        <v>179</v>
      </c>
      <c r="C284" s="99">
        <f t="shared" si="4"/>
        <v>150</v>
      </c>
      <c r="D284" s="107">
        <f t="shared" si="5"/>
        <v>4199.6272230099994</v>
      </c>
    </row>
    <row r="285" spans="1:4">
      <c r="A285" s="113">
        <v>8</v>
      </c>
      <c r="B285" s="105" t="s">
        <v>173</v>
      </c>
      <c r="C285" s="99">
        <f t="shared" si="4"/>
        <v>160</v>
      </c>
      <c r="D285" s="107">
        <f t="shared" si="5"/>
        <v>3850.7315979999998</v>
      </c>
    </row>
    <row r="286" spans="1:4">
      <c r="A286" s="113">
        <v>9</v>
      </c>
      <c r="B286" s="100" t="s">
        <v>264</v>
      </c>
      <c r="C286" s="99">
        <f t="shared" si="4"/>
        <v>27</v>
      </c>
      <c r="D286" s="107">
        <f t="shared" si="5"/>
        <v>2524.5135248299998</v>
      </c>
    </row>
    <row r="287" spans="1:4">
      <c r="A287" s="113">
        <v>10</v>
      </c>
      <c r="B287" s="100" t="s">
        <v>164</v>
      </c>
      <c r="C287" s="99">
        <f t="shared" si="4"/>
        <v>69</v>
      </c>
      <c r="D287" s="107">
        <f t="shared" si="5"/>
        <v>2127.9827740000001</v>
      </c>
    </row>
    <row r="288" spans="1:4">
      <c r="A288" s="113">
        <v>11</v>
      </c>
      <c r="B288" s="100" t="s">
        <v>194</v>
      </c>
      <c r="C288" s="99">
        <f t="shared" si="4"/>
        <v>54</v>
      </c>
      <c r="D288" s="107">
        <f t="shared" si="5"/>
        <v>2038.546439</v>
      </c>
    </row>
    <row r="289" spans="1:4">
      <c r="A289" s="113">
        <v>12</v>
      </c>
      <c r="B289" s="100" t="s">
        <v>174</v>
      </c>
      <c r="C289" s="99">
        <f t="shared" si="4"/>
        <v>58</v>
      </c>
      <c r="D289" s="107">
        <f t="shared" si="5"/>
        <v>1746.9512930000001</v>
      </c>
    </row>
    <row r="290" spans="1:4">
      <c r="A290" s="113">
        <v>13</v>
      </c>
      <c r="B290" s="100" t="s">
        <v>178</v>
      </c>
      <c r="C290" s="99">
        <f t="shared" si="4"/>
        <v>104</v>
      </c>
      <c r="D290" s="107">
        <f t="shared" si="5"/>
        <v>1258.23347928</v>
      </c>
    </row>
    <row r="291" spans="1:4">
      <c r="A291" s="114">
        <v>14</v>
      </c>
      <c r="B291" s="102" t="s">
        <v>261</v>
      </c>
      <c r="C291" s="99">
        <f t="shared" si="4"/>
        <v>24</v>
      </c>
      <c r="D291" s="107">
        <f t="shared" si="5"/>
        <v>1116.2776690000001</v>
      </c>
    </row>
    <row r="292" spans="1:4">
      <c r="A292" s="115" t="s">
        <v>300</v>
      </c>
      <c r="B292" s="103" t="s">
        <v>305</v>
      </c>
      <c r="C292" s="104">
        <f>SUM(C293:C305)</f>
        <v>1982</v>
      </c>
      <c r="D292" s="109">
        <f>SUM(D293:D305)</f>
        <v>35836.575111840008</v>
      </c>
    </row>
    <row r="293" spans="1:4">
      <c r="A293" s="113">
        <v>1</v>
      </c>
      <c r="B293" s="100" t="s">
        <v>157</v>
      </c>
      <c r="C293" s="99">
        <f t="shared" ref="C293:C305" si="6">VLOOKUP(B293,$B$188:$D$251,2,FALSE)</f>
        <v>1389</v>
      </c>
      <c r="D293" s="107">
        <f t="shared" ref="D293:D305" si="7">VLOOKUP(B293,$B$188:$D$251,3,FALSE)</f>
        <v>13578.054103210001</v>
      </c>
    </row>
    <row r="294" spans="1:4">
      <c r="A294" s="113">
        <v>2</v>
      </c>
      <c r="B294" s="100" t="s">
        <v>181</v>
      </c>
      <c r="C294" s="99">
        <f t="shared" si="6"/>
        <v>66</v>
      </c>
      <c r="D294" s="107">
        <f t="shared" si="7"/>
        <v>4812.8202350000001</v>
      </c>
    </row>
    <row r="295" spans="1:4">
      <c r="A295" s="113">
        <v>3</v>
      </c>
      <c r="B295" s="105" t="s">
        <v>146</v>
      </c>
      <c r="C295" s="99">
        <f t="shared" si="6"/>
        <v>15</v>
      </c>
      <c r="D295" s="107">
        <f t="shared" si="7"/>
        <v>4675.8393880000003</v>
      </c>
    </row>
    <row r="296" spans="1:4">
      <c r="A296" s="113">
        <v>4</v>
      </c>
      <c r="B296" s="100" t="s">
        <v>170</v>
      </c>
      <c r="C296" s="99">
        <f t="shared" si="6"/>
        <v>40</v>
      </c>
      <c r="D296" s="107">
        <f t="shared" si="7"/>
        <v>3198.402427</v>
      </c>
    </row>
    <row r="297" spans="1:4">
      <c r="A297" s="113">
        <v>5</v>
      </c>
      <c r="B297" s="100" t="s">
        <v>172</v>
      </c>
      <c r="C297" s="99">
        <f t="shared" si="6"/>
        <v>143</v>
      </c>
      <c r="D297" s="107">
        <f t="shared" si="7"/>
        <v>2759.9572214899999</v>
      </c>
    </row>
    <row r="298" spans="1:4">
      <c r="A298" s="113">
        <v>6</v>
      </c>
      <c r="B298" s="100" t="s">
        <v>196</v>
      </c>
      <c r="C298" s="99">
        <f t="shared" si="6"/>
        <v>83</v>
      </c>
      <c r="D298" s="107">
        <f t="shared" si="7"/>
        <v>2275.7157987399996</v>
      </c>
    </row>
    <row r="299" spans="1:4">
      <c r="A299" s="113">
        <v>7</v>
      </c>
      <c r="B299" s="100" t="s">
        <v>192</v>
      </c>
      <c r="C299" s="99">
        <f t="shared" si="6"/>
        <v>67</v>
      </c>
      <c r="D299" s="107">
        <f t="shared" si="7"/>
        <v>1589.4640695700002</v>
      </c>
    </row>
    <row r="300" spans="1:4">
      <c r="A300" s="113">
        <v>8</v>
      </c>
      <c r="B300" s="100" t="s">
        <v>171</v>
      </c>
      <c r="C300" s="99">
        <f t="shared" si="6"/>
        <v>71</v>
      </c>
      <c r="D300" s="107">
        <f t="shared" si="7"/>
        <v>1084.99354285</v>
      </c>
    </row>
    <row r="301" spans="1:4">
      <c r="A301" s="113">
        <v>9</v>
      </c>
      <c r="B301" s="100" t="s">
        <v>186</v>
      </c>
      <c r="C301" s="99">
        <f t="shared" si="6"/>
        <v>32</v>
      </c>
      <c r="D301" s="107">
        <f t="shared" si="7"/>
        <v>774.11769311</v>
      </c>
    </row>
    <row r="302" spans="1:4">
      <c r="A302" s="113">
        <v>10</v>
      </c>
      <c r="B302" s="100" t="s">
        <v>191</v>
      </c>
      <c r="C302" s="99">
        <f t="shared" si="6"/>
        <v>17</v>
      </c>
      <c r="D302" s="107">
        <f t="shared" si="7"/>
        <v>431.86485599999997</v>
      </c>
    </row>
    <row r="303" spans="1:4">
      <c r="A303" s="113">
        <v>11</v>
      </c>
      <c r="B303" s="105" t="s">
        <v>188</v>
      </c>
      <c r="C303" s="99">
        <f t="shared" si="6"/>
        <v>27</v>
      </c>
      <c r="D303" s="107">
        <f t="shared" si="7"/>
        <v>269.09065399999997</v>
      </c>
    </row>
    <row r="304" spans="1:4">
      <c r="A304" s="113">
        <v>12</v>
      </c>
      <c r="B304" s="100" t="s">
        <v>183</v>
      </c>
      <c r="C304" s="99">
        <f t="shared" si="6"/>
        <v>21</v>
      </c>
      <c r="D304" s="107">
        <f t="shared" si="7"/>
        <v>231.58128487000002</v>
      </c>
    </row>
    <row r="305" spans="1:4">
      <c r="A305" s="113">
        <v>13</v>
      </c>
      <c r="B305" s="100" t="s">
        <v>199</v>
      </c>
      <c r="C305" s="99">
        <f t="shared" si="6"/>
        <v>11</v>
      </c>
      <c r="D305" s="107">
        <f t="shared" si="7"/>
        <v>154.67383799999999</v>
      </c>
    </row>
    <row r="306" spans="1:4">
      <c r="A306" s="115" t="s">
        <v>302</v>
      </c>
      <c r="B306" s="103" t="s">
        <v>297</v>
      </c>
      <c r="C306" s="104">
        <f>SUM(C307:C320)</f>
        <v>1339</v>
      </c>
      <c r="D306" s="109">
        <f>SUM(D307:D320)</f>
        <v>28951.524613720001</v>
      </c>
    </row>
    <row r="307" spans="1:4">
      <c r="A307" s="113">
        <v>1</v>
      </c>
      <c r="B307" s="100" t="s">
        <v>159</v>
      </c>
      <c r="C307" s="99">
        <f t="shared" ref="C307:C320" si="8">VLOOKUP(B307,$B$188:$D$251,2,FALSE)</f>
        <v>671</v>
      </c>
      <c r="D307" s="107">
        <f t="shared" ref="D307:D320" si="9">VLOOKUP(B307,$B$188:$D$251,3,FALSE)</f>
        <v>12429.20280637</v>
      </c>
    </row>
    <row r="308" spans="1:4">
      <c r="A308" s="113">
        <v>2</v>
      </c>
      <c r="B308" s="100" t="s">
        <v>169</v>
      </c>
      <c r="C308" s="99">
        <f t="shared" si="8"/>
        <v>231</v>
      </c>
      <c r="D308" s="107">
        <f t="shared" si="9"/>
        <v>10867.505930540001</v>
      </c>
    </row>
    <row r="309" spans="1:4">
      <c r="A309" s="113">
        <v>3</v>
      </c>
      <c r="B309" s="100" t="s">
        <v>167</v>
      </c>
      <c r="C309" s="99">
        <f t="shared" si="8"/>
        <v>223</v>
      </c>
      <c r="D309" s="107">
        <f t="shared" si="9"/>
        <v>3350.3502570000001</v>
      </c>
    </row>
    <row r="310" spans="1:4">
      <c r="A310" s="113">
        <v>4</v>
      </c>
      <c r="B310" s="100" t="s">
        <v>177</v>
      </c>
      <c r="C310" s="99">
        <f t="shared" si="8"/>
        <v>51</v>
      </c>
      <c r="D310" s="107">
        <f t="shared" si="9"/>
        <v>720.141302</v>
      </c>
    </row>
    <row r="311" spans="1:4">
      <c r="A311" s="113">
        <v>5</v>
      </c>
      <c r="B311" s="102" t="s">
        <v>200</v>
      </c>
      <c r="C311" s="99">
        <f t="shared" si="8"/>
        <v>33</v>
      </c>
      <c r="D311" s="107">
        <f t="shared" si="9"/>
        <v>655.75248099999999</v>
      </c>
    </row>
    <row r="312" spans="1:4">
      <c r="A312" s="113">
        <v>6</v>
      </c>
      <c r="B312" s="102" t="s">
        <v>187</v>
      </c>
      <c r="C312" s="99">
        <f t="shared" si="8"/>
        <v>32</v>
      </c>
      <c r="D312" s="107">
        <f t="shared" si="9"/>
        <v>259.02032500000001</v>
      </c>
    </row>
    <row r="313" spans="1:4">
      <c r="A313" s="113">
        <v>7</v>
      </c>
      <c r="B313" s="102" t="s">
        <v>198</v>
      </c>
      <c r="C313" s="99">
        <f t="shared" si="8"/>
        <v>42</v>
      </c>
      <c r="D313" s="107">
        <f t="shared" si="9"/>
        <v>240.36246</v>
      </c>
    </row>
    <row r="314" spans="1:4">
      <c r="A314" s="113">
        <v>8</v>
      </c>
      <c r="B314" s="102" t="s">
        <v>193</v>
      </c>
      <c r="C314" s="99">
        <f t="shared" si="8"/>
        <v>20</v>
      </c>
      <c r="D314" s="107">
        <f t="shared" si="9"/>
        <v>230.53464199999999</v>
      </c>
    </row>
    <row r="315" spans="1:4">
      <c r="A315" s="113">
        <v>9</v>
      </c>
      <c r="B315" s="102" t="s">
        <v>263</v>
      </c>
      <c r="C315" s="99">
        <f t="shared" si="8"/>
        <v>10</v>
      </c>
      <c r="D315" s="107">
        <f t="shared" si="9"/>
        <v>135.72999999999999</v>
      </c>
    </row>
    <row r="316" spans="1:4">
      <c r="A316" s="113">
        <v>10</v>
      </c>
      <c r="B316" s="102" t="s">
        <v>265</v>
      </c>
      <c r="C316" s="99">
        <f t="shared" si="8"/>
        <v>5</v>
      </c>
      <c r="D316" s="107">
        <f t="shared" si="9"/>
        <v>33.552415809999999</v>
      </c>
    </row>
    <row r="317" spans="1:4">
      <c r="A317" s="113">
        <v>11</v>
      </c>
      <c r="B317" s="102" t="s">
        <v>197</v>
      </c>
      <c r="C317" s="99">
        <f t="shared" si="8"/>
        <v>13</v>
      </c>
      <c r="D317" s="107">
        <f t="shared" si="9"/>
        <v>20.725000000000001</v>
      </c>
    </row>
    <row r="318" spans="1:4">
      <c r="A318" s="113">
        <v>12</v>
      </c>
      <c r="B318" s="102" t="s">
        <v>266</v>
      </c>
      <c r="C318" s="99">
        <f t="shared" si="8"/>
        <v>6</v>
      </c>
      <c r="D318" s="107">
        <f t="shared" si="9"/>
        <v>4.1469940000000003</v>
      </c>
    </row>
    <row r="319" spans="1:4">
      <c r="A319" s="113">
        <v>13</v>
      </c>
      <c r="B319" s="102" t="s">
        <v>267</v>
      </c>
      <c r="C319" s="99">
        <f t="shared" si="8"/>
        <v>1</v>
      </c>
      <c r="D319" s="107">
        <f t="shared" si="9"/>
        <v>3</v>
      </c>
    </row>
    <row r="320" spans="1:4">
      <c r="A320" s="114">
        <v>14</v>
      </c>
      <c r="B320" s="102" t="s">
        <v>268</v>
      </c>
      <c r="C320" s="99">
        <f t="shared" si="8"/>
        <v>1</v>
      </c>
      <c r="D320" s="107">
        <f t="shared" si="9"/>
        <v>1.5</v>
      </c>
    </row>
    <row r="321" spans="1:4">
      <c r="A321" s="115" t="s">
        <v>304</v>
      </c>
      <c r="B321" s="103" t="s">
        <v>301</v>
      </c>
      <c r="C321" s="104">
        <f>SUM(C322:C326)</f>
        <v>170</v>
      </c>
      <c r="D321" s="109">
        <f>SUM(D322:D326)</f>
        <v>1871.9042682100001</v>
      </c>
    </row>
    <row r="322" spans="1:4">
      <c r="A322" s="113">
        <v>1</v>
      </c>
      <c r="B322" s="100" t="s">
        <v>184</v>
      </c>
      <c r="C322" s="99">
        <f>VLOOKUP(B322,$B$188:$D$251,2,FALSE)</f>
        <v>30</v>
      </c>
      <c r="D322" s="107">
        <f>VLOOKUP(B322,$B$188:$D$251,3,FALSE)</f>
        <v>706.827808</v>
      </c>
    </row>
    <row r="323" spans="1:4">
      <c r="A323" s="113">
        <v>2</v>
      </c>
      <c r="B323" s="100" t="s">
        <v>182</v>
      </c>
      <c r="C323" s="99">
        <f>VLOOKUP(B323,$B$188:$D$251,2,FALSE)</f>
        <v>103</v>
      </c>
      <c r="D323" s="107">
        <f>VLOOKUP(B323,$B$188:$D$251,3,FALSE)</f>
        <v>514.82372221000003</v>
      </c>
    </row>
    <row r="324" spans="1:4">
      <c r="A324" s="113">
        <v>3</v>
      </c>
      <c r="B324" s="100" t="s">
        <v>262</v>
      </c>
      <c r="C324" s="99">
        <f>VLOOKUP(B324,$B$188:$D$251,2,FALSE)</f>
        <v>20</v>
      </c>
      <c r="D324" s="107">
        <f>VLOOKUP(B324,$B$188:$D$251,3,FALSE)</f>
        <v>311.87284799999998</v>
      </c>
    </row>
    <row r="325" spans="1:4">
      <c r="A325" s="113">
        <v>4</v>
      </c>
      <c r="B325" s="100" t="s">
        <v>195</v>
      </c>
      <c r="C325" s="99">
        <f>VLOOKUP(B325,$B$188:$D$251,2,FALSE)</f>
        <v>9</v>
      </c>
      <c r="D325" s="107">
        <f>VLOOKUP(B325,$B$188:$D$251,3,FALSE)</f>
        <v>245.35986299999999</v>
      </c>
    </row>
    <row r="326" spans="1:4">
      <c r="A326" s="114">
        <v>5</v>
      </c>
      <c r="B326" s="102" t="s">
        <v>189</v>
      </c>
      <c r="C326" s="99">
        <f>VLOOKUP(B326,$B$188:$D$251,2,FALSE)</f>
        <v>8</v>
      </c>
      <c r="D326" s="107">
        <f>VLOOKUP(B326,$B$188:$D$251,3,FALSE)</f>
        <v>93.020026999999999</v>
      </c>
    </row>
    <row r="327" spans="1:4">
      <c r="A327" s="115" t="s">
        <v>307</v>
      </c>
      <c r="B327" s="103" t="s">
        <v>260</v>
      </c>
      <c r="C327" s="103">
        <f t="shared" ref="C327" si="10">VLOOKUP(B327,$B$188:$D$251,2,FALSE)</f>
        <v>50</v>
      </c>
      <c r="D327" s="109">
        <f t="shared" ref="D327" si="11">VLOOKUP(B327,$B$188:$D$251,3,FALSE)</f>
        <v>2768.6918150000001</v>
      </c>
    </row>
    <row r="328" spans="1:4">
      <c r="A328" s="218" t="s">
        <v>62</v>
      </c>
      <c r="B328" s="219"/>
      <c r="C328" s="106">
        <f>C292+C258+C321+C277+C306+C265+C327</f>
        <v>39140</v>
      </c>
      <c r="D328" s="108">
        <f>D292+D258+D321+D277+D306+D265+D327</f>
        <v>468917.54359677003</v>
      </c>
    </row>
  </sheetData>
  <sortState xmlns:xlrd2="http://schemas.microsoft.com/office/spreadsheetml/2017/richdata2" ref="B322:D326">
    <sortCondition descending="1" ref="D322:D326"/>
  </sortState>
  <mergeCells count="14">
    <mergeCell ref="A254:D254"/>
    <mergeCell ref="A255:D255"/>
    <mergeCell ref="A328:B328"/>
    <mergeCell ref="A1:D1"/>
    <mergeCell ref="A182:B182"/>
    <mergeCell ref="A184:D184"/>
    <mergeCell ref="A185:D185"/>
    <mergeCell ref="A252:B252"/>
    <mergeCell ref="A3:B3"/>
    <mergeCell ref="A5:D5"/>
    <mergeCell ref="A6:D6"/>
    <mergeCell ref="A28:B28"/>
    <mergeCell ref="A34:D34"/>
    <mergeCell ref="A35:D35"/>
  </mergeCells>
  <conditionalFormatting sqref="B9:B27">
    <cfRule type="duplicateValues" dxfId="12" priority="12"/>
  </conditionalFormatting>
  <conditionalFormatting sqref="B38:B181">
    <cfRule type="duplicateValues" dxfId="11" priority="1144"/>
  </conditionalFormatting>
  <conditionalFormatting sqref="B259:B265 B277:B326">
    <cfRule type="duplicateValues" dxfId="10" priority="825" stopIfTrue="1"/>
  </conditionalFormatting>
  <conditionalFormatting sqref="B277:B326 B256:B265">
    <cfRule type="duplicateValues" dxfId="9" priority="819" stopIfTrue="1"/>
    <cfRule type="duplicateValues" dxfId="8" priority="820" stopIfTrue="1"/>
  </conditionalFormatting>
  <conditionalFormatting sqref="B328">
    <cfRule type="duplicateValues" dxfId="7" priority="6" stopIfTrue="1"/>
    <cfRule type="duplicateValues" dxfId="6" priority="7" stopIfTrue="1"/>
  </conditionalFormatting>
  <conditionalFormatting sqref="B329:B1048576 B182:B253 B1:B8 B28:B37">
    <cfRule type="duplicateValues" dxfId="5" priority="14"/>
  </conditionalFormatting>
  <conditionalFormatting sqref="B327:D327">
    <cfRule type="duplicateValues" dxfId="4" priority="1" stopIfTrue="1"/>
    <cfRule type="duplicateValues" dxfId="3" priority="2" stopIfTrue="1"/>
    <cfRule type="duplicateValues" dxfId="2" priority="3" stopIfTrue="1"/>
  </conditionalFormatting>
  <conditionalFormatting sqref="C257:D257">
    <cfRule type="duplicateValues" dxfId="1" priority="4" stopIfTrue="1"/>
    <cfRule type="duplicateValues" dxfId="0" priority="5" stopIfTrue="1"/>
  </conditionalFormatting>
  <pageMargins left="0.7" right="0.45" top="0.5" bottom="0.5" header="0.3" footer="0.3"/>
  <pageSetup paperSize="9" fitToHeight="0" orientation="portrait" r:id="rId1"/>
  <rowBreaks count="3" manualBreakCount="3">
    <brk id="33" max="3" man="1"/>
    <brk id="183" max="3" man="1"/>
    <brk id="253"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5</vt:i4>
      </vt:variant>
    </vt:vector>
  </HeadingPairs>
  <TitlesOfParts>
    <vt:vector size="8" baseType="lpstr">
      <vt:lpstr>thang 12</vt:lpstr>
      <vt:lpstr>Thang 12 2023</vt:lpstr>
      <vt:lpstr>Luy ke T12 2023</vt:lpstr>
      <vt:lpstr>'Luy ke T12 2023'!Print_Area</vt:lpstr>
      <vt:lpstr>'thang 12'!Print_Area</vt:lpstr>
      <vt:lpstr>'Thang 12 2023'!Print_Area</vt:lpstr>
      <vt:lpstr>'Luy ke T12 2023'!Print_Titles</vt:lpstr>
      <vt:lpstr>'Thang 12 2023'!Print_Titles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dc:creator>
  <cp:lastModifiedBy>PC</cp:lastModifiedBy>
  <cp:lastPrinted>2024-01-09T09:10:30Z</cp:lastPrinted>
  <dcterms:created xsi:type="dcterms:W3CDTF">2020-03-20T08:58:11Z</dcterms:created>
  <dcterms:modified xsi:type="dcterms:W3CDTF">2024-01-16T08:45:19Z</dcterms:modified>
</cp:coreProperties>
</file>