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Z:\Data FDI\Nam 2024\"/>
    </mc:Choice>
  </mc:AlternateContent>
  <xr:revisionPtr revIDLastSave="0" documentId="13_ncr:1_{3AB2748A-E693-406C-8728-CD219C22DE6B}" xr6:coauthVersionLast="47" xr6:coauthVersionMax="47" xr10:uidLastSave="{00000000-0000-0000-0000-000000000000}"/>
  <bookViews>
    <workbookView xWindow="20370" yWindow="-120" windowWidth="20730" windowHeight="11160" activeTab="2" xr2:uid="{00000000-000D-0000-FFFF-FFFF00000000}"/>
  </bookViews>
  <sheets>
    <sheet name="thang 6" sheetId="1" r:id="rId1"/>
    <sheet name="Thang 6 2024" sheetId="2" r:id="rId2"/>
    <sheet name="Luy ke T6 2024" sheetId="3" r:id="rId3"/>
  </sheets>
  <definedNames>
    <definedName name="_xlnm._FilterDatabase" localSheetId="1" hidden="1">'Thang 6 2024'!$A$8:$K$249</definedName>
    <definedName name="_xlnm.Print_Area" localSheetId="2">'Luy ke T6 2024'!$A$1:$D$330</definedName>
    <definedName name="_xlnm.Print_Area" localSheetId="0">'thang 6'!$A$1:$F$25</definedName>
    <definedName name="_xlnm.Print_Area" localSheetId="1">'Thang 6 2024'!$A$1:$K$249</definedName>
    <definedName name="_xlnm.Print_Titles" localSheetId="2">'Luy ke T6 2024'!$259:$259</definedName>
    <definedName name="_xlnm.Print_Titles" localSheetId="1">'Thang 6 2024'!$32:$32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7" i="2" l="1"/>
  <c r="D238" i="2"/>
  <c r="C237" i="2"/>
  <c r="H238" i="2"/>
  <c r="H237" i="2"/>
  <c r="D237" i="2"/>
  <c r="G238" i="2"/>
  <c r="C238" i="2"/>
  <c r="E237" i="2"/>
  <c r="F237" i="2"/>
  <c r="E238" i="2"/>
  <c r="F238" i="2"/>
  <c r="I115" i="2"/>
  <c r="I114" i="2"/>
  <c r="K114" i="2" s="1"/>
  <c r="I164" i="2"/>
  <c r="K164" i="2" s="1"/>
  <c r="I158" i="2"/>
  <c r="K158" i="2" s="1"/>
  <c r="I172" i="2"/>
  <c r="K172" i="2" s="1"/>
  <c r="I171" i="2"/>
  <c r="K171" i="2" s="1"/>
  <c r="I84" i="2"/>
  <c r="K84" i="2" s="1"/>
  <c r="I94" i="2"/>
  <c r="I104" i="2"/>
  <c r="K104" i="2" s="1"/>
  <c r="I112" i="2"/>
  <c r="K112" i="2" s="1"/>
  <c r="I79" i="2"/>
  <c r="K79" i="2" s="1"/>
  <c r="I48" i="2"/>
  <c r="K48" i="2" s="1"/>
  <c r="I69" i="2"/>
  <c r="I113" i="2"/>
  <c r="K113" i="2" s="1"/>
  <c r="I25" i="2"/>
  <c r="K25" i="2" s="1"/>
  <c r="I238" i="2" l="1"/>
  <c r="I237" i="2"/>
  <c r="I186" i="3"/>
  <c r="G246" i="2" l="1"/>
  <c r="H246" i="2"/>
  <c r="H241" i="2"/>
  <c r="G240" i="2"/>
  <c r="G241" i="2"/>
  <c r="H226" i="2"/>
  <c r="H240" i="2"/>
  <c r="G226" i="2"/>
  <c r="D226" i="2"/>
  <c r="C241" i="2"/>
  <c r="C226" i="2"/>
  <c r="D241" i="2"/>
  <c r="C246" i="2"/>
  <c r="D246" i="2"/>
  <c r="D240" i="2"/>
  <c r="C240" i="2"/>
  <c r="E226" i="2"/>
  <c r="F240" i="2"/>
  <c r="E240" i="2"/>
  <c r="F241" i="2"/>
  <c r="E246" i="2"/>
  <c r="F226" i="2"/>
  <c r="E241" i="2"/>
  <c r="F246" i="2"/>
  <c r="I93" i="2"/>
  <c r="I86" i="2"/>
  <c r="I170" i="2"/>
  <c r="K170" i="2" s="1"/>
  <c r="I166" i="2"/>
  <c r="K166" i="2" s="1"/>
  <c r="I90" i="2"/>
  <c r="K90" i="2" s="1"/>
  <c r="H235" i="2" l="1"/>
  <c r="G235" i="2"/>
  <c r="H236" i="2"/>
  <c r="G236" i="2"/>
  <c r="C235" i="2"/>
  <c r="D236" i="2"/>
  <c r="C236" i="2"/>
  <c r="D235" i="2"/>
  <c r="E235" i="2"/>
  <c r="F235" i="2"/>
  <c r="F236" i="2"/>
  <c r="E236" i="2"/>
  <c r="I241" i="2"/>
  <c r="I226" i="2"/>
  <c r="I246" i="2"/>
  <c r="I240" i="2"/>
  <c r="I169" i="2"/>
  <c r="K169" i="2" s="1"/>
  <c r="I167" i="2"/>
  <c r="K167" i="2" s="1"/>
  <c r="I103" i="2"/>
  <c r="I82" i="2"/>
  <c r="K82" i="2" s="1"/>
  <c r="I100" i="2"/>
  <c r="I83" i="2"/>
  <c r="K83" i="2" s="1"/>
  <c r="I102" i="2"/>
  <c r="K102" i="2" s="1"/>
  <c r="I98" i="2"/>
  <c r="K98" i="2" s="1"/>
  <c r="I73" i="2"/>
  <c r="K73" i="2" s="1"/>
  <c r="I81" i="2"/>
  <c r="K81" i="2" s="1"/>
  <c r="I108" i="2"/>
  <c r="I49" i="2"/>
  <c r="K49" i="2" s="1"/>
  <c r="I67" i="2"/>
  <c r="I107" i="2"/>
  <c r="I97" i="2"/>
  <c r="K97" i="2" s="1"/>
  <c r="I235" i="2" l="1"/>
  <c r="I236" i="2"/>
  <c r="G224" i="2" l="1"/>
  <c r="H204" i="2"/>
  <c r="G204" i="2"/>
  <c r="H245" i="2"/>
  <c r="H224" i="2"/>
  <c r="G245" i="2"/>
  <c r="C245" i="2"/>
  <c r="D245" i="2"/>
  <c r="C224" i="2"/>
  <c r="D224" i="2"/>
  <c r="C204" i="2"/>
  <c r="D204" i="2"/>
  <c r="E204" i="2"/>
  <c r="E224" i="2"/>
  <c r="F224" i="2"/>
  <c r="E245" i="2"/>
  <c r="F245" i="2"/>
  <c r="F204" i="2"/>
  <c r="F244" i="2"/>
  <c r="E244" i="2"/>
  <c r="C244" i="2"/>
  <c r="D244" i="2"/>
  <c r="G244" i="2"/>
  <c r="H244" i="2"/>
  <c r="I165" i="2"/>
  <c r="K165" i="2" s="1"/>
  <c r="I160" i="2"/>
  <c r="I159" i="2"/>
  <c r="K159" i="2" s="1"/>
  <c r="I157" i="2"/>
  <c r="K157" i="2" s="1"/>
  <c r="I74" i="2"/>
  <c r="K74" i="2" s="1"/>
  <c r="I77" i="2"/>
  <c r="K77" i="2" s="1"/>
  <c r="I101" i="2"/>
  <c r="I99" i="2"/>
  <c r="K99" i="2" s="1"/>
  <c r="I96" i="2"/>
  <c r="K96" i="2" s="1"/>
  <c r="I106" i="2"/>
  <c r="K106" i="2" s="1"/>
  <c r="I105" i="2"/>
  <c r="K105" i="2" s="1"/>
  <c r="I110" i="2"/>
  <c r="I116" i="2"/>
  <c r="K116" i="2" s="1"/>
  <c r="I64" i="2"/>
  <c r="I71" i="2"/>
  <c r="K71" i="2" s="1"/>
  <c r="I92" i="2"/>
  <c r="K92" i="2" s="1"/>
  <c r="I72" i="2"/>
  <c r="I56" i="2"/>
  <c r="K56" i="2" s="1"/>
  <c r="I20" i="2"/>
  <c r="K20" i="2" s="1"/>
  <c r="I24" i="2"/>
  <c r="K24" i="2" s="1"/>
  <c r="I224" i="2" l="1"/>
  <c r="I245" i="2"/>
  <c r="I244" i="2"/>
  <c r="I204" i="2"/>
  <c r="G202" i="2" l="1"/>
  <c r="G223" i="2"/>
  <c r="H234" i="2"/>
  <c r="H202" i="2"/>
  <c r="H223" i="2"/>
  <c r="G234" i="2"/>
  <c r="D202" i="2"/>
  <c r="D234" i="2"/>
  <c r="D223" i="2"/>
  <c r="C234" i="2"/>
  <c r="C223" i="2"/>
  <c r="C202" i="2"/>
  <c r="F223" i="2"/>
  <c r="F202" i="2"/>
  <c r="E234" i="2"/>
  <c r="E223" i="2"/>
  <c r="F234" i="2"/>
  <c r="E202" i="2"/>
  <c r="C217" i="2"/>
  <c r="F217" i="2"/>
  <c r="D217" i="2"/>
  <c r="E217" i="2"/>
  <c r="H217" i="2"/>
  <c r="G217" i="2"/>
  <c r="I21" i="2"/>
  <c r="K21" i="2" s="1"/>
  <c r="I52" i="2"/>
  <c r="K52" i="2" s="1"/>
  <c r="I36" i="2"/>
  <c r="K36" i="2" s="1"/>
  <c r="I43" i="2"/>
  <c r="K43" i="2" s="1"/>
  <c r="I35" i="2"/>
  <c r="K35" i="2" s="1"/>
  <c r="I95" i="2"/>
  <c r="K95" i="2" s="1"/>
  <c r="I87" i="2"/>
  <c r="K87" i="2" s="1"/>
  <c r="I163" i="2"/>
  <c r="K163" i="2" s="1"/>
  <c r="I57" i="2"/>
  <c r="K57" i="2" s="1"/>
  <c r="I80" i="2"/>
  <c r="K80" i="2" s="1"/>
  <c r="I50" i="2"/>
  <c r="K50" i="2" s="1"/>
  <c r="I88" i="2"/>
  <c r="I85" i="2"/>
  <c r="K85" i="2" s="1"/>
  <c r="I76" i="2"/>
  <c r="K76" i="2" s="1"/>
  <c r="I89" i="2"/>
  <c r="K89" i="2" s="1"/>
  <c r="I38" i="2"/>
  <c r="K38" i="2" s="1"/>
  <c r="I148" i="2"/>
  <c r="K148" i="2" s="1"/>
  <c r="I44" i="2"/>
  <c r="K44" i="2" s="1"/>
  <c r="I59" i="2"/>
  <c r="K59" i="2" s="1"/>
  <c r="I68" i="2"/>
  <c r="K68" i="2" s="1"/>
  <c r="I66" i="2"/>
  <c r="K66" i="2" s="1"/>
  <c r="I58" i="2"/>
  <c r="K58" i="2" s="1"/>
  <c r="I60" i="2"/>
  <c r="K60" i="2" s="1"/>
  <c r="I75" i="2"/>
  <c r="K75" i="2" s="1"/>
  <c r="I46" i="2"/>
  <c r="K46" i="2" s="1"/>
  <c r="I37" i="2"/>
  <c r="K37" i="2" s="1"/>
  <c r="I161" i="2"/>
  <c r="K161" i="2" s="1"/>
  <c r="I47" i="2"/>
  <c r="K47" i="2" s="1"/>
  <c r="I111" i="2"/>
  <c r="K111" i="2" s="1"/>
  <c r="I34" i="2"/>
  <c r="K34" i="2" s="1"/>
  <c r="I91" i="2"/>
  <c r="K91" i="2" s="1"/>
  <c r="I55" i="2"/>
  <c r="K55" i="2" s="1"/>
  <c r="I70" i="2"/>
  <c r="K70" i="2" s="1"/>
  <c r="I62" i="2"/>
  <c r="K62" i="2" s="1"/>
  <c r="I40" i="2"/>
  <c r="K40" i="2" s="1"/>
  <c r="I63" i="2"/>
  <c r="K63" i="2" s="1"/>
  <c r="I61" i="2"/>
  <c r="K61" i="2" s="1"/>
  <c r="I65" i="2"/>
  <c r="K65" i="2" s="1"/>
  <c r="I78" i="2"/>
  <c r="K78" i="2" s="1"/>
  <c r="I41" i="2"/>
  <c r="K41" i="2" s="1"/>
  <c r="I109" i="2"/>
  <c r="K109" i="2" s="1"/>
  <c r="I146" i="2"/>
  <c r="K146" i="2" s="1"/>
  <c r="I39" i="2"/>
  <c r="K39" i="2" s="1"/>
  <c r="I53" i="2"/>
  <c r="I54" i="2"/>
  <c r="K54" i="2" s="1"/>
  <c r="I42" i="2"/>
  <c r="K42" i="2" s="1"/>
  <c r="I45" i="2"/>
  <c r="K45" i="2" s="1"/>
  <c r="I51" i="2"/>
  <c r="K51" i="2" s="1"/>
  <c r="C261" i="3"/>
  <c r="D329" i="3"/>
  <c r="C329" i="3"/>
  <c r="D328" i="3"/>
  <c r="C328" i="3"/>
  <c r="D327" i="3"/>
  <c r="C327" i="3"/>
  <c r="D326" i="3"/>
  <c r="C326" i="3"/>
  <c r="D325" i="3"/>
  <c r="C325" i="3"/>
  <c r="D324" i="3"/>
  <c r="C324" i="3"/>
  <c r="D322" i="3"/>
  <c r="C322" i="3"/>
  <c r="D321" i="3"/>
  <c r="C321" i="3"/>
  <c r="D320" i="3"/>
  <c r="C320" i="3"/>
  <c r="D319" i="3"/>
  <c r="C319" i="3"/>
  <c r="D318" i="3"/>
  <c r="C318" i="3"/>
  <c r="D317" i="3"/>
  <c r="C317" i="3"/>
  <c r="D316" i="3"/>
  <c r="C316" i="3"/>
  <c r="D315" i="3"/>
  <c r="C315" i="3"/>
  <c r="D314" i="3"/>
  <c r="C314" i="3"/>
  <c r="D313" i="3"/>
  <c r="C313" i="3"/>
  <c r="D312" i="3"/>
  <c r="C312" i="3"/>
  <c r="D311" i="3"/>
  <c r="C311" i="3"/>
  <c r="D310" i="3"/>
  <c r="C310" i="3"/>
  <c r="D309" i="3"/>
  <c r="C309" i="3"/>
  <c r="D307" i="3"/>
  <c r="C307" i="3"/>
  <c r="D306" i="3"/>
  <c r="C306" i="3"/>
  <c r="D305" i="3"/>
  <c r="C305" i="3"/>
  <c r="D304" i="3"/>
  <c r="C304" i="3"/>
  <c r="D303" i="3"/>
  <c r="C303" i="3"/>
  <c r="D302" i="3"/>
  <c r="C302" i="3"/>
  <c r="D301" i="3"/>
  <c r="C301" i="3"/>
  <c r="D300" i="3"/>
  <c r="C300" i="3"/>
  <c r="D299" i="3"/>
  <c r="C299" i="3"/>
  <c r="D298" i="3"/>
  <c r="C298" i="3"/>
  <c r="D297" i="3"/>
  <c r="C297" i="3"/>
  <c r="D296" i="3"/>
  <c r="C296" i="3"/>
  <c r="D295" i="3"/>
  <c r="C295" i="3"/>
  <c r="D293" i="3"/>
  <c r="C293" i="3"/>
  <c r="D292" i="3"/>
  <c r="C292" i="3"/>
  <c r="D291" i="3"/>
  <c r="C291" i="3"/>
  <c r="D290" i="3"/>
  <c r="C290" i="3"/>
  <c r="D289" i="3"/>
  <c r="C289" i="3"/>
  <c r="D288" i="3"/>
  <c r="C288" i="3"/>
  <c r="D287" i="3"/>
  <c r="C287" i="3"/>
  <c r="D286" i="3"/>
  <c r="C286" i="3"/>
  <c r="D285" i="3"/>
  <c r="C285" i="3"/>
  <c r="D284" i="3"/>
  <c r="C284" i="3"/>
  <c r="D283" i="3"/>
  <c r="C283" i="3"/>
  <c r="D282" i="3"/>
  <c r="C282" i="3"/>
  <c r="D281" i="3"/>
  <c r="C281" i="3"/>
  <c r="D280" i="3"/>
  <c r="C280" i="3"/>
  <c r="D278" i="3"/>
  <c r="C278" i="3"/>
  <c r="D277" i="3"/>
  <c r="C277" i="3"/>
  <c r="D276" i="3"/>
  <c r="C276" i="3"/>
  <c r="D275" i="3"/>
  <c r="C275" i="3"/>
  <c r="D274" i="3"/>
  <c r="C274" i="3"/>
  <c r="D273" i="3"/>
  <c r="C273" i="3"/>
  <c r="D272" i="3"/>
  <c r="C272" i="3"/>
  <c r="D271" i="3"/>
  <c r="C271" i="3"/>
  <c r="D270" i="3"/>
  <c r="C270" i="3"/>
  <c r="D269" i="3"/>
  <c r="C269" i="3"/>
  <c r="D268" i="3"/>
  <c r="C268" i="3"/>
  <c r="D266" i="3"/>
  <c r="C266" i="3"/>
  <c r="D265" i="3"/>
  <c r="C265" i="3"/>
  <c r="D264" i="3"/>
  <c r="C264" i="3"/>
  <c r="D263" i="3"/>
  <c r="C263" i="3"/>
  <c r="D262" i="3"/>
  <c r="C262" i="3"/>
  <c r="D261" i="3"/>
  <c r="A257" i="3"/>
  <c r="I202" i="2" l="1"/>
  <c r="K202" i="2" s="1"/>
  <c r="I223" i="2"/>
  <c r="K223" i="2" s="1"/>
  <c r="I234" i="2"/>
  <c r="I217" i="2"/>
  <c r="K217" i="2" s="1"/>
  <c r="D323" i="3"/>
  <c r="C267" i="3"/>
  <c r="C323" i="3"/>
  <c r="D279" i="3"/>
  <c r="C279" i="3"/>
  <c r="C308" i="3"/>
  <c r="C260" i="3"/>
  <c r="D267" i="3"/>
  <c r="D308" i="3"/>
  <c r="C294" i="3"/>
  <c r="D260" i="3"/>
  <c r="D294" i="3"/>
  <c r="C330" i="3" l="1"/>
  <c r="D330" i="3"/>
  <c r="F122" i="3" l="1"/>
  <c r="F39" i="3"/>
  <c r="F44" i="3"/>
  <c r="A177" i="2" l="1"/>
  <c r="H184" i="2" l="1"/>
  <c r="H205" i="2"/>
  <c r="H186" i="2"/>
  <c r="H195" i="2"/>
  <c r="H232" i="2"/>
  <c r="H233" i="2"/>
  <c r="H191" i="2"/>
  <c r="G205" i="2"/>
  <c r="G233" i="2"/>
  <c r="H196" i="2"/>
  <c r="H230" i="2"/>
  <c r="H185" i="2"/>
  <c r="G232" i="2"/>
  <c r="H197" i="2"/>
  <c r="H183" i="2"/>
  <c r="H201" i="2"/>
  <c r="H189" i="2"/>
  <c r="G188" i="2"/>
  <c r="H231" i="2"/>
  <c r="H187" i="2"/>
  <c r="H182" i="2"/>
  <c r="H194" i="2"/>
  <c r="H198" i="2"/>
  <c r="H188" i="2"/>
  <c r="G187" i="2"/>
  <c r="G231" i="2"/>
  <c r="H190" i="2"/>
  <c r="H203" i="2"/>
  <c r="C188" i="2"/>
  <c r="C232" i="2"/>
  <c r="C233" i="2"/>
  <c r="D187" i="2"/>
  <c r="D231" i="2"/>
  <c r="C231" i="2"/>
  <c r="D188" i="2"/>
  <c r="D232" i="2"/>
  <c r="D233" i="2"/>
  <c r="D205" i="2"/>
  <c r="C187" i="2"/>
  <c r="C205" i="2"/>
  <c r="E188" i="2"/>
  <c r="E205" i="2"/>
  <c r="E231" i="2"/>
  <c r="E232" i="2"/>
  <c r="F231" i="2"/>
  <c r="F232" i="2"/>
  <c r="F233" i="2"/>
  <c r="F188" i="2"/>
  <c r="F187" i="2"/>
  <c r="E187" i="2"/>
  <c r="E233" i="2"/>
  <c r="F205" i="2"/>
  <c r="H218" i="2"/>
  <c r="H215" i="2"/>
  <c r="H219" i="2"/>
  <c r="H222" i="2"/>
  <c r="H200" i="2"/>
  <c r="H193" i="2"/>
  <c r="H216" i="2"/>
  <c r="H220" i="2"/>
  <c r="H181" i="2"/>
  <c r="H221" i="2"/>
  <c r="G221" i="2"/>
  <c r="F221" i="2"/>
  <c r="E221" i="2"/>
  <c r="D221" i="2"/>
  <c r="C221" i="2"/>
  <c r="I168" i="2"/>
  <c r="K168" i="2" s="1"/>
  <c r="I162" i="2"/>
  <c r="K162" i="2" s="1"/>
  <c r="I136" i="2"/>
  <c r="K136" i="2" s="1"/>
  <c r="I152" i="2"/>
  <c r="K152" i="2" s="1"/>
  <c r="I144" i="2"/>
  <c r="K144" i="2" s="1"/>
  <c r="I150" i="2"/>
  <c r="K150" i="2" s="1"/>
  <c r="I156" i="2"/>
  <c r="I17" i="2"/>
  <c r="I26" i="2"/>
  <c r="I232" i="2" l="1"/>
  <c r="I205" i="2"/>
  <c r="I187" i="2"/>
  <c r="I188" i="2"/>
  <c r="I231" i="2"/>
  <c r="I233" i="2"/>
  <c r="K17" i="2"/>
  <c r="I221" i="2"/>
  <c r="H180" i="2"/>
  <c r="H192" i="2"/>
  <c r="H199" i="2"/>
  <c r="G190" i="2" l="1"/>
  <c r="G195" i="2"/>
  <c r="G201" i="2"/>
  <c r="G189" i="2"/>
  <c r="G183" i="2"/>
  <c r="G196" i="2"/>
  <c r="G230" i="2"/>
  <c r="G191" i="2"/>
  <c r="G194" i="2"/>
  <c r="G203" i="2"/>
  <c r="G184" i="2"/>
  <c r="G198" i="2"/>
  <c r="G185" i="2"/>
  <c r="G186" i="2"/>
  <c r="G197" i="2"/>
  <c r="G182" i="2"/>
  <c r="D197" i="2"/>
  <c r="D194" i="2"/>
  <c r="C230" i="2"/>
  <c r="D196" i="2"/>
  <c r="C190" i="2"/>
  <c r="D203" i="2"/>
  <c r="D189" i="2"/>
  <c r="C198" i="2"/>
  <c r="C195" i="2"/>
  <c r="D183" i="2"/>
  <c r="D190" i="2"/>
  <c r="D201" i="2"/>
  <c r="C191" i="2"/>
  <c r="C185" i="2"/>
  <c r="D186" i="2"/>
  <c r="D230" i="2"/>
  <c r="D191" i="2"/>
  <c r="C201" i="2"/>
  <c r="D184" i="2"/>
  <c r="C183" i="2"/>
  <c r="D195" i="2"/>
  <c r="C196" i="2"/>
  <c r="C182" i="2"/>
  <c r="D198" i="2"/>
  <c r="C194" i="2"/>
  <c r="C197" i="2"/>
  <c r="D185" i="2"/>
  <c r="C189" i="2"/>
  <c r="D182" i="2"/>
  <c r="C184" i="2"/>
  <c r="C203" i="2"/>
  <c r="C186" i="2"/>
  <c r="F182" i="2"/>
  <c r="E196" i="2"/>
  <c r="E191" i="2"/>
  <c r="E182" i="2"/>
  <c r="F191" i="2"/>
  <c r="F185" i="2"/>
  <c r="E194" i="2"/>
  <c r="E230" i="2"/>
  <c r="E195" i="2"/>
  <c r="F195" i="2"/>
  <c r="F184" i="2"/>
  <c r="E189" i="2"/>
  <c r="E185" i="2"/>
  <c r="F203" i="2"/>
  <c r="F194" i="2"/>
  <c r="E197" i="2"/>
  <c r="E203" i="2"/>
  <c r="E201" i="2"/>
  <c r="E184" i="2"/>
  <c r="F190" i="2"/>
  <c r="E190" i="2"/>
  <c r="E198" i="2"/>
  <c r="F197" i="2"/>
  <c r="F189" i="2"/>
  <c r="F186" i="2"/>
  <c r="F198" i="2"/>
  <c r="F183" i="2"/>
  <c r="E183" i="2"/>
  <c r="F201" i="2"/>
  <c r="E186" i="2"/>
  <c r="F230" i="2"/>
  <c r="F196" i="2"/>
  <c r="E117" i="2"/>
  <c r="E219" i="2"/>
  <c r="F200" i="2"/>
  <c r="F222" i="2"/>
  <c r="E215" i="2"/>
  <c r="E200" i="2"/>
  <c r="E181" i="2"/>
  <c r="E220" i="2"/>
  <c r="F219" i="2"/>
  <c r="F216" i="2"/>
  <c r="F193" i="2"/>
  <c r="F181" i="2"/>
  <c r="E216" i="2"/>
  <c r="E222" i="2"/>
  <c r="E193" i="2"/>
  <c r="F220" i="2"/>
  <c r="E218" i="2"/>
  <c r="F218" i="2"/>
  <c r="F215" i="2"/>
  <c r="D216" i="2"/>
  <c r="D220" i="2"/>
  <c r="C219" i="2"/>
  <c r="C218" i="2"/>
  <c r="D193" i="2"/>
  <c r="C200" i="2"/>
  <c r="C222" i="2"/>
  <c r="C181" i="2"/>
  <c r="D215" i="2"/>
  <c r="D181" i="2"/>
  <c r="C216" i="2"/>
  <c r="C193" i="2"/>
  <c r="D222" i="2"/>
  <c r="D219" i="2"/>
  <c r="C220" i="2"/>
  <c r="D218" i="2"/>
  <c r="D200" i="2"/>
  <c r="C215" i="2"/>
  <c r="G216" i="2"/>
  <c r="G222" i="2"/>
  <c r="G220" i="2"/>
  <c r="G215" i="2"/>
  <c r="G200" i="2"/>
  <c r="G193" i="2"/>
  <c r="G181" i="2"/>
  <c r="G219" i="2"/>
  <c r="G218" i="2"/>
  <c r="I147" i="2"/>
  <c r="K147" i="2" s="1"/>
  <c r="I154" i="2"/>
  <c r="K154" i="2" s="1"/>
  <c r="I143" i="2"/>
  <c r="K143" i="2" s="1"/>
  <c r="I141" i="2"/>
  <c r="K141" i="2" s="1"/>
  <c r="I151" i="2"/>
  <c r="K151" i="2" s="1"/>
  <c r="I16" i="2"/>
  <c r="I11" i="2"/>
  <c r="I9" i="2"/>
  <c r="I23" i="2"/>
  <c r="I14" i="2"/>
  <c r="I13" i="2"/>
  <c r="I19" i="2"/>
  <c r="I18" i="2"/>
  <c r="I12" i="2"/>
  <c r="I22" i="2"/>
  <c r="I15" i="2"/>
  <c r="I10" i="2"/>
  <c r="I138" i="2"/>
  <c r="K138" i="2" s="1"/>
  <c r="I153" i="2"/>
  <c r="K153" i="2" s="1"/>
  <c r="I142" i="2"/>
  <c r="K142" i="2" s="1"/>
  <c r="I130" i="2"/>
  <c r="K130" i="2" s="1"/>
  <c r="I131" i="2"/>
  <c r="K131" i="2" s="1"/>
  <c r="I149" i="2"/>
  <c r="K149" i="2" s="1"/>
  <c r="I125" i="2"/>
  <c r="K125" i="2" s="1"/>
  <c r="I137" i="2"/>
  <c r="K137" i="2" s="1"/>
  <c r="I135" i="2"/>
  <c r="K135" i="2" s="1"/>
  <c r="I133" i="2"/>
  <c r="K133" i="2" s="1"/>
  <c r="I155" i="2"/>
  <c r="K155" i="2" s="1"/>
  <c r="I33" i="2"/>
  <c r="I132" i="2"/>
  <c r="K132" i="2" s="1"/>
  <c r="I134" i="2"/>
  <c r="K134" i="2" s="1"/>
  <c r="I145" i="2"/>
  <c r="K145" i="2" s="1"/>
  <c r="I127" i="2"/>
  <c r="K127" i="2" s="1"/>
  <c r="I129" i="2"/>
  <c r="K129" i="2" s="1"/>
  <c r="I139" i="2"/>
  <c r="K139" i="2" s="1"/>
  <c r="I140" i="2"/>
  <c r="K140" i="2" s="1"/>
  <c r="I126" i="2"/>
  <c r="K126" i="2" s="1"/>
  <c r="I128" i="2"/>
  <c r="K128" i="2" s="1"/>
  <c r="I201" i="2" l="1"/>
  <c r="K201" i="2" s="1"/>
  <c r="I203" i="2"/>
  <c r="K203" i="2" s="1"/>
  <c r="I183" i="2"/>
  <c r="I196" i="2"/>
  <c r="I194" i="2"/>
  <c r="I190" i="2"/>
  <c r="I186" i="2"/>
  <c r="I198" i="2"/>
  <c r="I184" i="2"/>
  <c r="I189" i="2"/>
  <c r="I191" i="2"/>
  <c r="I185" i="2"/>
  <c r="I195" i="2"/>
  <c r="I230" i="2"/>
  <c r="I182" i="2"/>
  <c r="I197" i="2"/>
  <c r="K33" i="2"/>
  <c r="K10" i="2"/>
  <c r="K13" i="2"/>
  <c r="K16" i="2"/>
  <c r="K14" i="2"/>
  <c r="K22" i="2"/>
  <c r="K23" i="2"/>
  <c r="K9" i="2"/>
  <c r="K18" i="2"/>
  <c r="K15" i="2"/>
  <c r="K12" i="2"/>
  <c r="K19" i="2"/>
  <c r="K11" i="2"/>
  <c r="E199" i="2"/>
  <c r="I216" i="2"/>
  <c r="I219" i="2"/>
  <c r="D199" i="2"/>
  <c r="I181" i="2"/>
  <c r="I200" i="2"/>
  <c r="I220" i="2"/>
  <c r="I193" i="2"/>
  <c r="I215" i="2"/>
  <c r="I218" i="2"/>
  <c r="I222" i="2"/>
  <c r="G192" i="2"/>
  <c r="C192" i="2"/>
  <c r="E180" i="2"/>
  <c r="F199" i="2"/>
  <c r="C180" i="2"/>
  <c r="D192" i="2"/>
  <c r="D180" i="2"/>
  <c r="C199" i="2"/>
  <c r="G180" i="2"/>
  <c r="E192" i="2"/>
  <c r="F180" i="2"/>
  <c r="G199" i="2"/>
  <c r="F192" i="2"/>
  <c r="K222" i="2" l="1"/>
  <c r="K193" i="2"/>
  <c r="K200" i="2"/>
  <c r="K186" i="2"/>
  <c r="K183" i="2"/>
  <c r="K218" i="2"/>
  <c r="K194" i="2"/>
  <c r="K181" i="2"/>
  <c r="K215" i="2"/>
  <c r="K182" i="2"/>
  <c r="K230" i="2"/>
  <c r="K219" i="2"/>
  <c r="K216" i="2"/>
  <c r="K184" i="2"/>
  <c r="K189" i="2"/>
  <c r="K198" i="2"/>
  <c r="K196" i="2"/>
  <c r="K197" i="2"/>
  <c r="K220" i="2"/>
  <c r="K191" i="2"/>
  <c r="K190" i="2"/>
  <c r="K195" i="2"/>
  <c r="I180" i="2"/>
  <c r="I192" i="2"/>
  <c r="I199" i="2"/>
  <c r="K185" i="2"/>
  <c r="K180" i="2" l="1"/>
  <c r="K192" i="2"/>
  <c r="K199" i="2"/>
  <c r="D28" i="3" l="1"/>
  <c r="E41" i="3" s="1"/>
  <c r="E39" i="3" l="1"/>
  <c r="E40" i="3"/>
  <c r="E46" i="3"/>
  <c r="E52" i="3"/>
  <c r="E58" i="3"/>
  <c r="E64" i="3"/>
  <c r="E70" i="3"/>
  <c r="E76" i="3"/>
  <c r="E82" i="3"/>
  <c r="E88" i="3"/>
  <c r="E94" i="3"/>
  <c r="E99" i="3"/>
  <c r="E105" i="3"/>
  <c r="E111" i="3"/>
  <c r="E117" i="3"/>
  <c r="E38" i="3"/>
  <c r="E15" i="3"/>
  <c r="E21" i="3"/>
  <c r="E27" i="3"/>
  <c r="E48" i="3"/>
  <c r="E60" i="3"/>
  <c r="E66" i="3"/>
  <c r="E78" i="3"/>
  <c r="E90" i="3"/>
  <c r="E101" i="3"/>
  <c r="E113" i="3"/>
  <c r="E11" i="3"/>
  <c r="E23" i="3"/>
  <c r="E49" i="3"/>
  <c r="E55" i="3"/>
  <c r="E67" i="3"/>
  <c r="E79" i="3"/>
  <c r="E91" i="3"/>
  <c r="E102" i="3"/>
  <c r="E120" i="3"/>
  <c r="E18" i="3"/>
  <c r="E50" i="3"/>
  <c r="E74" i="3"/>
  <c r="E86" i="3"/>
  <c r="E97" i="3"/>
  <c r="E109" i="3"/>
  <c r="E121" i="3"/>
  <c r="E19" i="3"/>
  <c r="E45" i="3"/>
  <c r="E69" i="3"/>
  <c r="E81" i="3"/>
  <c r="E93" i="3"/>
  <c r="E104" i="3"/>
  <c r="E116" i="3"/>
  <c r="E14" i="3"/>
  <c r="E26" i="3"/>
  <c r="E42" i="3"/>
  <c r="E47" i="3"/>
  <c r="E53" i="3"/>
  <c r="E59" i="3"/>
  <c r="E65" i="3"/>
  <c r="E71" i="3"/>
  <c r="E77" i="3"/>
  <c r="E83" i="3"/>
  <c r="E89" i="3"/>
  <c r="E95" i="3"/>
  <c r="E100" i="3"/>
  <c r="E106" i="3"/>
  <c r="E112" i="3"/>
  <c r="E118" i="3"/>
  <c r="E10" i="3"/>
  <c r="E16" i="3"/>
  <c r="E22" i="3"/>
  <c r="E9" i="3"/>
  <c r="E54" i="3"/>
  <c r="E72" i="3"/>
  <c r="E84" i="3"/>
  <c r="E96" i="3"/>
  <c r="E107" i="3"/>
  <c r="E119" i="3"/>
  <c r="E17" i="3"/>
  <c r="E61" i="3"/>
  <c r="E73" i="3"/>
  <c r="E85" i="3"/>
  <c r="E108" i="3"/>
  <c r="E114" i="3"/>
  <c r="E12" i="3"/>
  <c r="E24" i="3"/>
  <c r="E44" i="3"/>
  <c r="E56" i="3"/>
  <c r="E62" i="3"/>
  <c r="E68" i="3"/>
  <c r="E80" i="3"/>
  <c r="E92" i="3"/>
  <c r="E103" i="3"/>
  <c r="E115" i="3"/>
  <c r="E13" i="3"/>
  <c r="E25" i="3"/>
  <c r="E51" i="3"/>
  <c r="E57" i="3"/>
  <c r="E63" i="3"/>
  <c r="E75" i="3"/>
  <c r="E87" i="3"/>
  <c r="E98" i="3"/>
  <c r="E110" i="3"/>
  <c r="E122" i="3"/>
  <c r="E20" i="3"/>
  <c r="E43" i="3"/>
  <c r="A30" i="2"/>
  <c r="A187" i="3" l="1"/>
  <c r="C184" i="3" l="1"/>
  <c r="D184" i="3"/>
  <c r="E195" i="3" l="1"/>
  <c r="E201" i="3"/>
  <c r="E207" i="3"/>
  <c r="E213" i="3"/>
  <c r="E219" i="3"/>
  <c r="E225" i="3"/>
  <c r="E231" i="3"/>
  <c r="E237" i="3"/>
  <c r="E243" i="3"/>
  <c r="E249" i="3"/>
  <c r="E206" i="3"/>
  <c r="E236" i="3"/>
  <c r="E196" i="3"/>
  <c r="E202" i="3"/>
  <c r="E208" i="3"/>
  <c r="E214" i="3"/>
  <c r="E220" i="3"/>
  <c r="E226" i="3"/>
  <c r="E232" i="3"/>
  <c r="E238" i="3"/>
  <c r="E244" i="3"/>
  <c r="E250" i="3"/>
  <c r="E200" i="3"/>
  <c r="E230" i="3"/>
  <c r="E191" i="3"/>
  <c r="E197" i="3"/>
  <c r="E203" i="3"/>
  <c r="E209" i="3"/>
  <c r="E215" i="3"/>
  <c r="E221" i="3"/>
  <c r="E227" i="3"/>
  <c r="E233" i="3"/>
  <c r="E239" i="3"/>
  <c r="E245" i="3"/>
  <c r="E251" i="3"/>
  <c r="E194" i="3"/>
  <c r="E224" i="3"/>
  <c r="E190" i="3"/>
  <c r="E192" i="3"/>
  <c r="E198" i="3"/>
  <c r="E204" i="3"/>
  <c r="E210" i="3"/>
  <c r="E216" i="3"/>
  <c r="E222" i="3"/>
  <c r="E228" i="3"/>
  <c r="E234" i="3"/>
  <c r="E240" i="3"/>
  <c r="E246" i="3"/>
  <c r="E252" i="3"/>
  <c r="E218" i="3"/>
  <c r="E248" i="3"/>
  <c r="E193" i="3"/>
  <c r="E199" i="3"/>
  <c r="E205" i="3"/>
  <c r="E211" i="3"/>
  <c r="E217" i="3"/>
  <c r="E223" i="3"/>
  <c r="E229" i="3"/>
  <c r="E235" i="3"/>
  <c r="E241" i="3"/>
  <c r="E247" i="3"/>
  <c r="E253" i="3"/>
  <c r="E212" i="3"/>
  <c r="E242" i="3"/>
  <c r="G117" i="2" l="1"/>
  <c r="H117" i="2"/>
  <c r="C117" i="2" l="1"/>
  <c r="E123" i="3" l="1"/>
  <c r="D254" i="3" l="1"/>
  <c r="H173" i="2" l="1"/>
  <c r="G173" i="2"/>
  <c r="G27" i="2" l="1"/>
  <c r="E27" i="2"/>
  <c r="F27" i="2"/>
  <c r="H27" i="2"/>
  <c r="E13" i="1" s="1"/>
  <c r="C27" i="2"/>
  <c r="D27" i="2"/>
  <c r="F117" i="2"/>
  <c r="D117" i="2"/>
  <c r="E17" i="1" l="1"/>
  <c r="I117" i="2"/>
  <c r="I27" i="2"/>
  <c r="C254" i="3"/>
  <c r="A35" i="3"/>
  <c r="C28" i="3"/>
  <c r="A122" i="2"/>
  <c r="F21" i="1"/>
  <c r="F20" i="1"/>
  <c r="F19" i="1"/>
  <c r="F9" i="1"/>
  <c r="K27" i="2" l="1"/>
  <c r="K249" i="2" s="1"/>
  <c r="E15" i="1"/>
  <c r="C173" i="2"/>
  <c r="E12" i="1"/>
  <c r="E16" i="1"/>
  <c r="E11" i="1"/>
  <c r="E173" i="2"/>
  <c r="D173" i="2"/>
  <c r="F173" i="2"/>
  <c r="K117" i="2" l="1"/>
  <c r="K173" i="2"/>
  <c r="E10" i="1"/>
  <c r="F16" i="1"/>
  <c r="F15" i="1"/>
  <c r="F12" i="1"/>
  <c r="F11" i="1"/>
  <c r="I173" i="2"/>
  <c r="F10" i="1" l="1"/>
  <c r="F17" i="1"/>
  <c r="F13" i="1"/>
  <c r="G214" i="2" l="1"/>
  <c r="I214" i="2"/>
  <c r="E214" i="2"/>
  <c r="D214" i="2"/>
  <c r="C214" i="2"/>
  <c r="H214" i="2"/>
  <c r="F214" i="2"/>
  <c r="C229" i="2"/>
  <c r="D229" i="2"/>
  <c r="I229" i="2"/>
  <c r="H229" i="2"/>
  <c r="E229" i="2"/>
  <c r="G229" i="2"/>
  <c r="F229" i="2"/>
  <c r="E243" i="2"/>
  <c r="D243" i="2"/>
  <c r="C243" i="2"/>
  <c r="F243" i="2"/>
  <c r="H243" i="2"/>
  <c r="I243" i="2"/>
  <c r="G243" i="2"/>
  <c r="I249" i="2" l="1"/>
  <c r="K229" i="2"/>
  <c r="F249" i="2"/>
  <c r="K214" i="2"/>
  <c r="E249" i="2"/>
  <c r="C249" i="2"/>
  <c r="D249" i="2"/>
  <c r="H249" i="2"/>
  <c r="G249" i="2"/>
</calcChain>
</file>

<file path=xl/sharedStrings.xml><?xml version="1.0" encoding="utf-8"?>
<sst xmlns="http://schemas.openxmlformats.org/spreadsheetml/2006/main" count="667" uniqueCount="330">
  <si>
    <t>CỤC ĐẦU TƯ NƯỚC NGOÀI</t>
  </si>
  <si>
    <t>TT</t>
  </si>
  <si>
    <t>Chỉ tiêu</t>
  </si>
  <si>
    <t>Đơn vị tính</t>
  </si>
  <si>
    <t>So cùng kỳ</t>
  </si>
  <si>
    <t>Vốn thực hiện</t>
  </si>
  <si>
    <t>triệu USD</t>
  </si>
  <si>
    <t>Vốn đăng ký*</t>
  </si>
  <si>
    <t>2.1</t>
  </si>
  <si>
    <t xml:space="preserve">   Đăng ký cấp mới</t>
  </si>
  <si>
    <t>2.2</t>
  </si>
  <si>
    <t xml:space="preserve">   Đăng ký tăng thêm</t>
  </si>
  <si>
    <t>2.3</t>
  </si>
  <si>
    <t xml:space="preserve">   Góp vốn, mua cổ phần</t>
  </si>
  <si>
    <t>Số dự án*</t>
  </si>
  <si>
    <t>3.1</t>
  </si>
  <si>
    <t xml:space="preserve">   Cấp mới</t>
  </si>
  <si>
    <t>dự án</t>
  </si>
  <si>
    <t>3.2</t>
  </si>
  <si>
    <t xml:space="preserve">   Tăng vốn</t>
  </si>
  <si>
    <t>lượt dự án</t>
  </si>
  <si>
    <t>3.3</t>
  </si>
  <si>
    <t>Xuất khẩu</t>
  </si>
  <si>
    <t>4.1</t>
  </si>
  <si>
    <t xml:space="preserve">   Xuất khẩu (kể cả dầu thô)</t>
  </si>
  <si>
    <t>4.2</t>
  </si>
  <si>
    <t xml:space="preserve">   Xuất khẩu (không kể dầu thô)</t>
  </si>
  <si>
    <t>Nhập khẩu</t>
  </si>
  <si>
    <t>Ghi chú:</t>
  </si>
  <si>
    <t>Lũy kế đến 20/4/2013</t>
  </si>
  <si>
    <t xml:space="preserve">Vốn thực hiện </t>
  </si>
  <si>
    <t>103,3 tỷ USD</t>
  </si>
  <si>
    <t xml:space="preserve">Vốn đăng ký  </t>
  </si>
  <si>
    <t xml:space="preserve">214,4 tỷ USD </t>
  </si>
  <si>
    <t xml:space="preserve">Số dự án </t>
  </si>
  <si>
    <t>Cục Đầu tư nước ngoài</t>
  </si>
  <si>
    <t>Ngành</t>
  </si>
  <si>
    <t>Số dự án cấp mới</t>
  </si>
  <si>
    <t>Vốn đăng ký cấp mới (triệu USD)</t>
  </si>
  <si>
    <t>Số lượt dự án điều chỉnh</t>
  </si>
  <si>
    <t>Vốn đăng ký điều chỉnh
(triệu USD)</t>
  </si>
  <si>
    <t>Số lượt góp vốn mua cổ phần</t>
  </si>
  <si>
    <t>Giá trị góp vốn, mua cổ phần 
(triệu USD)</t>
  </si>
  <si>
    <t>Tổng vốn đăng ký (triệu USD)</t>
  </si>
  <si>
    <t>Sản xuất, phân phối điện, khí, nước, điều hòa</t>
  </si>
  <si>
    <t>Công nghiệp chế biến, chế tạo</t>
  </si>
  <si>
    <t>Bán buôn và bán lẻ; sửa chữa ô tô, mô tô, xe máy</t>
  </si>
  <si>
    <t>Hoạt động kinh doanh bất động sản</t>
  </si>
  <si>
    <t>Hoạt động chuyên môn, khoa học công nghệ</t>
  </si>
  <si>
    <t>Dịch vụ lưu trú và ăn uống</t>
  </si>
  <si>
    <t>Vận tải kho bãi</t>
  </si>
  <si>
    <t>Hoạt động tài chính, ngân hàng và bảo hiểm</t>
  </si>
  <si>
    <t>Xây dựng</t>
  </si>
  <si>
    <t>Nông nghiêp, lâm nghiệp và thủy sản</t>
  </si>
  <si>
    <t>Thông tin và truyền thông</t>
  </si>
  <si>
    <t>Giáo dục và đào tạo</t>
  </si>
  <si>
    <t>Hoạt động hành chính và dịch vụ hỗ trợ</t>
  </si>
  <si>
    <t>Cấp nước và xử lý chất thải</t>
  </si>
  <si>
    <t>Y tế và hoạt động trợ giúp xã hội</t>
  </si>
  <si>
    <t>Khai khoáng</t>
  </si>
  <si>
    <t>Nghệ thuật, vui chơi và giải trí</t>
  </si>
  <si>
    <t>Hoạt động dịch vụ khác</t>
  </si>
  <si>
    <t>Tổng số</t>
  </si>
  <si>
    <t>Đối tác</t>
  </si>
  <si>
    <t>Singapore</t>
  </si>
  <si>
    <t>Trung Quốc</t>
  </si>
  <si>
    <t>Nhật Bản</t>
  </si>
  <si>
    <t>Hàn Quốc</t>
  </si>
  <si>
    <t>Đài Loan</t>
  </si>
  <si>
    <t>Hồng Kông</t>
  </si>
  <si>
    <t>BritishVirginIslands</t>
  </si>
  <si>
    <t>Malaysia</t>
  </si>
  <si>
    <t>Ba Lan</t>
  </si>
  <si>
    <t>Hà Lan</t>
  </si>
  <si>
    <t>Vương quốc Anh</t>
  </si>
  <si>
    <t>Hoa Kỳ</t>
  </si>
  <si>
    <t>Thái Lan</t>
  </si>
  <si>
    <t>Australia</t>
  </si>
  <si>
    <t>Pháp</t>
  </si>
  <si>
    <t>Samoa</t>
  </si>
  <si>
    <t>Anguilla</t>
  </si>
  <si>
    <t>Cayman Islands</t>
  </si>
  <si>
    <t>Seychelles</t>
  </si>
  <si>
    <t>Canada</t>
  </si>
  <si>
    <t>CHLB Đức</t>
  </si>
  <si>
    <t>Luxembourg</t>
  </si>
  <si>
    <t>Belize</t>
  </si>
  <si>
    <t>Marshall Islands</t>
  </si>
  <si>
    <t>Ấn Độ</t>
  </si>
  <si>
    <t>Thụy Sỹ</t>
  </si>
  <si>
    <t>Afghanistan</t>
  </si>
  <si>
    <t>Các tiểu vương quốc Ả Rập thống nhất</t>
  </si>
  <si>
    <t>British West Indies</t>
  </si>
  <si>
    <t>Pakistan</t>
  </si>
  <si>
    <t>Philippines</t>
  </si>
  <si>
    <t>Liên bang Nga</t>
  </si>
  <si>
    <t>Ukraina</t>
  </si>
  <si>
    <t>Israel</t>
  </si>
  <si>
    <t>Campuchia</t>
  </si>
  <si>
    <t>Nigeria</t>
  </si>
  <si>
    <t>Đan Mạch</t>
  </si>
  <si>
    <t>Thổ Nhĩ Kỳ</t>
  </si>
  <si>
    <t>Ả Rập Xê Út</t>
  </si>
  <si>
    <t>Italia</t>
  </si>
  <si>
    <t>Ethiopia</t>
  </si>
  <si>
    <t>Bỉ</t>
  </si>
  <si>
    <t>Saint Kitts and Nevis</t>
  </si>
  <si>
    <t>Syrian Arab Republic</t>
  </si>
  <si>
    <t>Sri Lanka</t>
  </si>
  <si>
    <t>Lào</t>
  </si>
  <si>
    <t>Phần Lan</t>
  </si>
  <si>
    <t>Iceland</t>
  </si>
  <si>
    <t>New Zealand</t>
  </si>
  <si>
    <t>Áo</t>
  </si>
  <si>
    <t>Ireland</t>
  </si>
  <si>
    <t>Indonesia</t>
  </si>
  <si>
    <t>Kazakhstan</t>
  </si>
  <si>
    <t>Thụy Điển</t>
  </si>
  <si>
    <t>Ai Cập</t>
  </si>
  <si>
    <t>Cộng hòa Séc</t>
  </si>
  <si>
    <t>Tây Ban Nha</t>
  </si>
  <si>
    <t>Cộng Hòa Síp</t>
  </si>
  <si>
    <t>Jordan</t>
  </si>
  <si>
    <t>Hy Lạp</t>
  </si>
  <si>
    <t>Ma Cao</t>
  </si>
  <si>
    <t>Iran (Islamic Republic of)</t>
  </si>
  <si>
    <t>Irắc</t>
  </si>
  <si>
    <t>Nam Phi</t>
  </si>
  <si>
    <t>Mali</t>
  </si>
  <si>
    <t>Dominica</t>
  </si>
  <si>
    <t>Slovakia</t>
  </si>
  <si>
    <t>Ma rốc</t>
  </si>
  <si>
    <t>Bangladesh</t>
  </si>
  <si>
    <t>Venezuela</t>
  </si>
  <si>
    <t>Libya</t>
  </si>
  <si>
    <t>Brazil</t>
  </si>
  <si>
    <t>Nepal</t>
  </si>
  <si>
    <t>Hungary</t>
  </si>
  <si>
    <t>Chile</t>
  </si>
  <si>
    <t>Belarus</t>
  </si>
  <si>
    <t>Bồ Đào Nha</t>
  </si>
  <si>
    <t>Guinea</t>
  </si>
  <si>
    <t>Lithuania</t>
  </si>
  <si>
    <t>Mexico</t>
  </si>
  <si>
    <t>Rumani</t>
  </si>
  <si>
    <t>Địa phương</t>
  </si>
  <si>
    <t>Bạc Liêu</t>
  </si>
  <si>
    <t>TP. Hồ Chí Minh</t>
  </si>
  <si>
    <t>Tây Ninh</t>
  </si>
  <si>
    <t>Hà Nội</t>
  </si>
  <si>
    <t>Bình Dương</t>
  </si>
  <si>
    <t>Bà Rịa - Vũng Tàu</t>
  </si>
  <si>
    <t>Đồng Nai</t>
  </si>
  <si>
    <t>Hải Phòng</t>
  </si>
  <si>
    <t>Bắc Ninh</t>
  </si>
  <si>
    <t>Hưng Yên</t>
  </si>
  <si>
    <t>Hà Nam</t>
  </si>
  <si>
    <t>Long An</t>
  </si>
  <si>
    <t>Thanh Hóa</t>
  </si>
  <si>
    <t>Bắc Giang</t>
  </si>
  <si>
    <t>Đà Nẵng</t>
  </si>
  <si>
    <t>Hải Dương</t>
  </si>
  <si>
    <t>Bình Phước</t>
  </si>
  <si>
    <t>Nam Định</t>
  </si>
  <si>
    <t>Quảng Ngãi</t>
  </si>
  <si>
    <t>Thái Bình</t>
  </si>
  <si>
    <t>Quảng Nam</t>
  </si>
  <si>
    <t>Phú Thọ</t>
  </si>
  <si>
    <t>Vĩnh Phúc</t>
  </si>
  <si>
    <t>Thái Nguyên</t>
  </si>
  <si>
    <t>Trà Vinh</t>
  </si>
  <si>
    <t>Vĩnh Long</t>
  </si>
  <si>
    <t>Tiền Giang</t>
  </si>
  <si>
    <t>Bình Thuận</t>
  </si>
  <si>
    <t>Ninh Thuận</t>
  </si>
  <si>
    <t>Ninh Bình</t>
  </si>
  <si>
    <t>Quảng Ninh</t>
  </si>
  <si>
    <t>Hòa Bình</t>
  </si>
  <si>
    <t>Bình Định</t>
  </si>
  <si>
    <t>Nghệ An</t>
  </si>
  <si>
    <t>Thừa Thiên Huế</t>
  </si>
  <si>
    <t>Kiên Giang</t>
  </si>
  <si>
    <t>Lâm Đồng</t>
  </si>
  <si>
    <t>Đồng Tháp</t>
  </si>
  <si>
    <t>Đăk Lăk</t>
  </si>
  <si>
    <t>Khánh Hòa</t>
  </si>
  <si>
    <t>Hậu Giang</t>
  </si>
  <si>
    <t>Yên Bái</t>
  </si>
  <si>
    <t>An Giang</t>
  </si>
  <si>
    <t>Gia Lai</t>
  </si>
  <si>
    <t>Hà Tĩnh</t>
  </si>
  <si>
    <t>Sóc Trăng</t>
  </si>
  <si>
    <t>Bến Tre</t>
  </si>
  <si>
    <t>Tuyên Quang</t>
  </si>
  <si>
    <t>Phú Yên</t>
  </si>
  <si>
    <t>Kon Tum</t>
  </si>
  <si>
    <t>Cần Thơ</t>
  </si>
  <si>
    <t>Cao Bằng</t>
  </si>
  <si>
    <t>Lạng Sơn</t>
  </si>
  <si>
    <t>Cà Mau</t>
  </si>
  <si>
    <t>Lào Cai</t>
  </si>
  <si>
    <t>STT</t>
  </si>
  <si>
    <t xml:space="preserve"> Chuyên ngành </t>
  </si>
  <si>
    <t xml:space="preserve"> Số dự án </t>
  </si>
  <si>
    <t xml:space="preserve"> Tổng vốn đầu tư đăng ký 
(Triệu USD) </t>
  </si>
  <si>
    <t>Hoạt đông làm thuê các công việc trong các hộ gia đình</t>
  </si>
  <si>
    <t>Tổng</t>
  </si>
  <si>
    <t xml:space="preserve"> Đối tác</t>
  </si>
  <si>
    <t xml:space="preserve"> Tổng vốn đầu tư đăng ký
(Triệu USD) </t>
  </si>
  <si>
    <t>Brunei Darussalam</t>
  </si>
  <si>
    <t>Mauritius</t>
  </si>
  <si>
    <t>Bermuda</t>
  </si>
  <si>
    <t>Nauy</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</si>
  <si>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</si>
  <si>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</si>
  <si>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</si>
  <si>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</si>
  <si>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</si>
  <si>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</si>
  <si>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</si>
  <si>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</si>
  <si>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</si>
  <si>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</si>
  <si>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</si>
  <si>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</si>
  <si>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</si>
  <si>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</si>
  <si>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</si>
  <si>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</si>
  <si>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Cu Ba</t>
  </si>
  <si>
    <t>United States Virgin Islands</t>
  </si>
  <si>
    <t>Andorra</t>
  </si>
  <si>
    <t>Guatemala</t>
  </si>
  <si>
    <t>Turks &amp; Caicos Islands</t>
  </si>
  <si>
    <t>Slovenia</t>
  </si>
  <si>
    <t>Serbia</t>
  </si>
  <si>
    <t>Kuwait</t>
  </si>
  <si>
    <t>CHDCND Triều Tiên</t>
  </si>
  <si>
    <t>Mông Cổ</t>
  </si>
  <si>
    <t>Ghana</t>
  </si>
  <si>
    <t>Myanmar</t>
  </si>
  <si>
    <t>Libăng</t>
  </si>
  <si>
    <t>Guam</t>
  </si>
  <si>
    <t>Sudan</t>
  </si>
  <si>
    <t>Estonia</t>
  </si>
  <si>
    <t>Maldives</t>
  </si>
  <si>
    <t>Monaco</t>
  </si>
  <si>
    <t>Latvia</t>
  </si>
  <si>
    <t>Antigua and Barbuda</t>
  </si>
  <si>
    <t>Argentina</t>
  </si>
  <si>
    <t>Uruguay</t>
  </si>
  <si>
    <t>British Isles</t>
  </si>
  <si>
    <t>Palestine</t>
  </si>
  <si>
    <t>Yemen</t>
  </si>
  <si>
    <t>Turkmenistan</t>
  </si>
  <si>
    <t>Uganda</t>
  </si>
  <si>
    <t>Sierra Leone</t>
  </si>
  <si>
    <t>Djibouti</t>
  </si>
  <si>
    <t>Cameroon</t>
  </si>
  <si>
    <t xml:space="preserve"> Địa phương </t>
  </si>
  <si>
    <t>Dầu khí</t>
  </si>
  <si>
    <t>Quảng Bình</t>
  </si>
  <si>
    <t>Đăk Nông</t>
  </si>
  <si>
    <t>Sơn La</t>
  </si>
  <si>
    <t>Quảng Trị</t>
  </si>
  <si>
    <t>Bắc Kạn</t>
  </si>
  <si>
    <t>Hà Giang</t>
  </si>
  <si>
    <t>Điện Biên</t>
  </si>
  <si>
    <t>Lai Châu</t>
  </si>
  <si>
    <t>Kenya</t>
  </si>
  <si>
    <t>Phụ lục I</t>
  </si>
  <si>
    <t>Phụ lục II</t>
  </si>
  <si>
    <t>Phụ lục III</t>
  </si>
  <si>
    <t>Malta</t>
  </si>
  <si>
    <t>Lesotho</t>
  </si>
  <si>
    <t>Colombia</t>
  </si>
  <si>
    <t>Congo</t>
  </si>
  <si>
    <t>Albania</t>
  </si>
  <si>
    <t>ĐẦU TƯ NƯỚC NGOÀI TẠI VIỆT NAM THEO NGÀNH</t>
  </si>
  <si>
    <t>ĐẦU TƯ NƯỚC NGOÀI TẠI VIỆT NAM THEO ĐỐI TÁC</t>
  </si>
  <si>
    <t>ĐẦU TƯ NƯỚC NGOÀI TẠI VIỆT NAM THEO ĐỊA PHƯƠNG</t>
  </si>
  <si>
    <t>Guernsey</t>
  </si>
  <si>
    <t xml:space="preserve"> </t>
  </si>
  <si>
    <t>Qatar</t>
  </si>
  <si>
    <t>Republic of Moldova</t>
  </si>
  <si>
    <t>Honduras</t>
  </si>
  <si>
    <t>Croatia</t>
  </si>
  <si>
    <t>So với cùng kỳ (%)</t>
  </si>
  <si>
    <t>Vùng</t>
  </si>
  <si>
    <t>Số lượt dự án tăng vốn</t>
  </si>
  <si>
    <t>Vốn đăng ký tăng thêm 
(triệu USD)</t>
  </si>
  <si>
    <t>Giá trị góp vốn, mua cổ phần</t>
  </si>
  <si>
    <t>I</t>
  </si>
  <si>
    <t>Đồng bằng sông Hồng</t>
  </si>
  <si>
    <t>II</t>
  </si>
  <si>
    <t>Đông Nam Bộ</t>
  </si>
  <si>
    <t>III</t>
  </si>
  <si>
    <t>Trung du và miền núi phía Bắc</t>
  </si>
  <si>
    <t>IV</t>
  </si>
  <si>
    <t>Bắc Trung Bộ và duyên hải miền Trung</t>
  </si>
  <si>
    <t>V</t>
  </si>
  <si>
    <t>Đồng bằng sông Cửu Long</t>
  </si>
  <si>
    <t>VI</t>
  </si>
  <si>
    <t>Tây Nguyên</t>
  </si>
  <si>
    <t>Vanuatu</t>
  </si>
  <si>
    <t>Liechtenstein</t>
  </si>
  <si>
    <t>Côte d'Ivoire</t>
  </si>
  <si>
    <t>ĐẦU TƯ TRỰC TIẾP NƯỚC NGOÀI TẠI VIỆT NAM THEO VÙNG</t>
  </si>
  <si>
    <t>VII</t>
  </si>
  <si>
    <t>Georgia</t>
  </si>
  <si>
    <t>*Số liệu tính từ 1/1 đến ngày 20 tháng báo cáo</t>
  </si>
  <si>
    <t>,</t>
  </si>
  <si>
    <t>Burkina Faso</t>
  </si>
  <si>
    <t>3T/2023</t>
  </si>
  <si>
    <t>Trinidad và Tobago</t>
  </si>
  <si>
    <t>Azerbaijan</t>
  </si>
  <si>
    <t>Liberia</t>
  </si>
  <si>
    <t>THU HÚT ĐẦU TƯ NƯỚC NGOÀI 06 THÁNG NĂM 2024 THEO NGÀNH</t>
  </si>
  <si>
    <t>Tính từ 01/01/2024 đến 20/06/2024</t>
  </si>
  <si>
    <t>6T/2023</t>
  </si>
  <si>
    <t>BÁO CÁO NHANH ĐẦU TƯ NƯỚC NGOÀI 06 THÁNG ĐẦU NĂM 2024</t>
  </si>
  <si>
    <t>Hà Nội, ngày 25 tháng 06 năm 2024</t>
  </si>
  <si>
    <t>06 tháng năm 2023</t>
  </si>
  <si>
    <t>06 tháng năm 2024</t>
  </si>
  <si>
    <t>Luỹ kế đến 20/06/2024:</t>
  </si>
  <si>
    <t>THU HÚT ĐẦU TƯ NƯỚC NGOÀI 06 THÁNG NĂM 2024 THEO ĐỐI TÁC</t>
  </si>
  <si>
    <t>THU HÚT ĐẦU TƯ NƯỚC NGOÀI 06 THÁNG NĂM 2024 THEO ĐỊA PHƯƠNG</t>
  </si>
  <si>
    <t>THU HÚT ĐẦU TƯ NƯỚC NGOÀI 06 THÁNG NĂM 2024 THEO VÙNG</t>
  </si>
  <si>
    <t>(Lũy kế các dự án còn hiệu lực đến ngày 20/06/2024)</t>
  </si>
  <si>
    <t xml:space="preserve">146 quốc gia, vùng lãnh thổ có đầu tư tại Việt Nam với 40.544 dự án, tổng vốn đăng ký 484,77 tỷ USD. Hàn Quốc dẫn đầu, tiếp theo là Singapore, Nhật Bản, Đài Loan.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</si>
</sst>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3" formatCode="_(* #,##0.00_);_(* \(#,##0.00\);_(* &quot;-&quot;??_);_(@_)"/>
    <numFmt numFmtId="164" formatCode="_-* #,##0.00\ _₫_-;\-* #,##0.00\ _₫_-;_-* &quot;-&quot;??\ _₫_-;_-@_-"/>
    <numFmt numFmtId="165" formatCode="#,##0.0"/>
    <numFmt numFmtId="166" formatCode="0.0%"/>
    <numFmt numFmtId="167" formatCode="_(* #,##0_);_(* \(#,##0\);_(* &quot;-&quot;??_);_(@_)"/>
    <numFmt numFmtId="168" formatCode="_(* #,##0.000_);_(* \(#,##0.000\);_(* &quot;-&quot;??_);_(@_)"/>
    <numFmt numFmtId="169" formatCode="#.##0"/>
    <numFmt numFmtId="170" formatCode="0.000"/>
    <numFmt numFmtId="171" formatCode="\$#,##0\ ;\(\$#,##0\)"/>
    <numFmt numFmtId="172" formatCode="&quot;\&quot;#,##0;[Red]&quot;\&quot;&quot;\&quot;\-#,##0"/>
    <numFmt numFmtId="173" formatCode="&quot;\&quot;#,##0.00;[Red]&quot;\&quot;&quot;\&quot;&quot;\&quot;&quot;\&quot;&quot;\&quot;&quot;\&quot;\-#,##0.00"/>
    <numFmt numFmtId="174" formatCode="&quot;\&quot;#,##0.00;[Red]&quot;\&quot;\-#,##0.00"/>
    <numFmt numFmtId="175" formatCode="&quot;\&quot;#,##0;[Red]&quot;\&quot;\-#,##0"/>
    <numFmt numFmtId="176" formatCode="_-* #,##0.00_-;\-* #,##0.00_-;_-* &quot;-&quot;??_-;_-@_-"/>
    <numFmt numFmtId="177" formatCode="_-&quot;£&quot;* #,##0_-;\-&quot;£&quot;* #,##0_-;_-&quot;£&quot;* &quot;-&quot;_-;_-@_-"/>
    <numFmt numFmtId="178" formatCode="_-* #,##0_-;\-* #,##0_-;_-* &quot;-&quot;_-;_-@_-"/>
    <numFmt numFmtId="179" formatCode="_-&quot;$&quot;* #,##0_-;\-&quot;$&quot;* #,##0_-;_-&quot;$&quot;* &quot;-&quot;_-;_-@_-"/>
    <numFmt numFmtId="180" formatCode="_-&quot;$&quot;* #,##0.00_-;\-&quot;$&quot;* #,##0.0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 numFmtId="190" formatCode="_(* #,##0.0_);_(* \(#,##0.0\);_(* &quot;-&quot;??_);_(@_)"/>
  </numFmts>
  <fonts count="74">
    <font>
      <sz val="11"/>
      <color theme="1"/>
      <name val="Calibri"/>
      <family val="2"/>
      <scheme val="minor"/>
    </font>
    <font>
      <sz val="11"/>
      <color theme="1"/>
      <name val="Calibri"/>
      <family val="2"/>
      <charset val="163"/>
      <scheme val="minor"/>
    </font>
    <font>
      <sz val="11"/>
      <color theme="1"/>
      <name val="Calibri"/>
      <family val="2"/>
      <scheme val="minor"/>
    </font>
    <font>
      <b/>
      <sz val="11"/>
      <name val="Arial"/>
      <family val="2"/>
    </font>
    <font>
      <sz val="10"/>
      <name val="Arial"/>
      <family val="2"/>
      <charset val="163"/>
    </font>
    <font>
      <sz val="10"/>
      <name val="Arial"/>
      <family val="2"/>
    </font>
    <font>
      <b/>
      <sz val="13"/>
      <color indexed="8"/>
      <name val="Times New Roman"/>
      <family val="1"/>
    </font>
    <font>
      <sz val="11"/>
      <color indexed="8"/>
      <name val="Arial"/>
      <family val="2"/>
      <charset val="163"/>
    </font>
    <font>
      <b/>
      <sz val="12"/>
      <name val="Arial"/>
      <family val="2"/>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65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
      <b/>
      <sz val="11"/>
      <color indexed="8"/>
      <name val="Times New Roman"/>
      <family val="1"/>
    </font>
    <font>
      <b/>
      <sz val="11"/>
      <name val="Times New Roman"/>
      <family val="1"/>
    </font>
    <font>
      <sz val="11"/>
      <color indexed="8"/>
      <name val="Times New Roman"/>
      <family val="1"/>
    </font>
    <font>
      <sz val="11"/>
      <name val="Times New Roman"/>
      <family val="1"/>
    </font>
    <font>
      <sz val="11"/>
      <color theme="1"/>
      <name val="Times New Roman"/>
      <family val="1"/>
    </font>
    <font>
      <i/>
      <sz val="11"/>
      <name val="Times New Roman"/>
      <family val="1"/>
    </font>
    <font>
      <b/>
      <sz val="10"/>
      <name val="Times New Roman"/>
      <family val="1"/>
    </font>
    <font>
      <sz val="10"/>
      <name val="Times New Roman"/>
      <family val="1"/>
    </font>
    <font>
      <b/>
      <sz val="14"/>
      <name val="Times New Roman"/>
      <family val="1"/>
    </font>
    <font>
      <b/>
      <i/>
      <u/>
      <sz val="11"/>
      <color indexed="8"/>
      <name val="Times New Roman"/>
      <family val="1"/>
    </font>
    <font>
      <sz val="10"/>
      <color indexed="8"/>
      <name val="Times New Roman"/>
      <family val="1"/>
    </font>
    <font>
      <b/>
      <i/>
      <sz val="11"/>
      <color indexed="8"/>
      <name val="Times New Roman"/>
      <family val="1"/>
    </font>
    <font>
      <sz val="11"/>
      <color indexed="8"/>
      <name val="Arial"/>
      <family val="2"/>
    </font>
    <font>
      <b/>
      <sz val="11"/>
      <color theme="1"/>
      <name val="Times New Roman"/>
      <family val="1"/>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rgb="FF999999"/>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right style="hair">
        <color indexed="64"/>
      </right>
      <top/>
      <bottom/>
      <diagonal/>
    </border>
  </borders>
  <cellStyleXfs count="210">
    <xf numFmtId="0" fontId="0" fillId="0" borderId="0"/>
    <xf numFmtId="43"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5" fillId="0" borderId="0"/>
    <xf numFmtId="0" fontId="14" fillId="0" borderId="0"/>
    <xf numFmtId="188" fontId="16" fillId="0" borderId="0" applyFont="0" applyFill="0" applyBorder="0" applyAlignment="0" applyProtection="0"/>
    <xf numFmtId="0" fontId="17" fillId="0" borderId="0" applyFont="0" applyFill="0" applyBorder="0" applyAlignment="0" applyProtection="0"/>
    <xf numFmtId="183" fontId="18" fillId="0" borderId="0" applyFont="0" applyFill="0" applyBorder="0" applyAlignment="0" applyProtection="0"/>
    <xf numFmtId="40" fontId="17" fillId="0" borderId="0" applyFont="0" applyFill="0" applyBorder="0" applyAlignment="0" applyProtection="0"/>
    <xf numFmtId="38" fontId="17" fillId="0" borderId="0" applyFont="0" applyFill="0" applyBorder="0" applyAlignment="0" applyProtection="0"/>
    <xf numFmtId="178" fontId="19" fillId="0" borderId="0" applyFont="0" applyFill="0" applyBorder="0" applyAlignment="0" applyProtection="0"/>
    <xf numFmtId="9" fontId="20" fillId="0" borderId="0" applyFont="0" applyFill="0" applyBorder="0" applyAlignment="0" applyProtection="0"/>
    <xf numFmtId="0" fontId="21" fillId="0" borderId="0"/>
    <xf numFmtId="0" fontId="22" fillId="0" borderId="0" applyNumberFormat="0" applyFill="0" applyBorder="0" applyAlignment="0" applyProtection="0"/>
    <xf numFmtId="0" fontId="23" fillId="5" borderId="0"/>
    <xf numFmtId="0" fontId="24" fillId="5" borderId="0"/>
    <xf numFmtId="0" fontId="26" fillId="5" borderId="0"/>
    <xf numFmtId="0" fontId="27" fillId="0" borderId="0">
      <alignment wrapText="1"/>
    </xf>
    <xf numFmtId="0" fontId="28" fillId="0" borderId="0" applyFont="0" applyFill="0" applyBorder="0" applyAlignment="0" applyProtection="0"/>
    <xf numFmtId="187" fontId="18" fillId="0" borderId="0" applyFont="0" applyFill="0" applyBorder="0" applyAlignment="0" applyProtection="0"/>
    <xf numFmtId="0" fontId="28" fillId="0" borderId="0" applyFont="0" applyFill="0" applyBorder="0" applyAlignment="0" applyProtection="0"/>
    <xf numFmtId="186" fontId="18" fillId="0" borderId="0" applyFont="0" applyFill="0" applyBorder="0" applyAlignment="0" applyProtection="0"/>
    <xf numFmtId="0" fontId="28" fillId="0" borderId="0" applyFont="0" applyFill="0" applyBorder="0" applyAlignment="0" applyProtection="0"/>
    <xf numFmtId="184" fontId="18" fillId="0" borderId="0" applyFont="0" applyFill="0" applyBorder="0" applyAlignment="0" applyProtection="0"/>
    <xf numFmtId="0" fontId="28" fillId="0" borderId="0" applyFont="0" applyFill="0" applyBorder="0" applyAlignment="0" applyProtection="0"/>
    <xf numFmtId="185" fontId="18" fillId="0" borderId="0" applyFont="0" applyFill="0" applyBorder="0" applyAlignment="0" applyProtection="0"/>
    <xf numFmtId="0" fontId="28" fillId="0" borderId="0"/>
    <xf numFmtId="0" fontId="28" fillId="0" borderId="0"/>
    <xf numFmtId="37" fontId="29" fillId="0" borderId="0"/>
    <xf numFmtId="0" fontId="30" fillId="0" borderId="0"/>
    <xf numFmtId="170" fontId="14" fillId="0" borderId="0" applyFill="0" applyBorder="0" applyAlignment="0"/>
    <xf numFmtId="170" fontId="4" fillId="0" borderId="0" applyFill="0" applyBorder="0" applyAlignment="0"/>
    <xf numFmtId="170" fontId="4" fillId="0" borderId="0" applyFill="0" applyBorder="0" applyAlignment="0"/>
    <xf numFmtId="164" fontId="14" fillId="0" borderId="0" applyFont="0" applyFill="0" applyBorder="0" applyAlignment="0" applyProtection="0"/>
    <xf numFmtId="164" fontId="2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2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4" fillId="0" borderId="0" applyFont="0" applyFill="0" applyBorder="0" applyAlignment="0" applyProtection="0"/>
    <xf numFmtId="3" fontId="5" fillId="0" borderId="0" applyFont="0" applyFill="0" applyBorder="0" applyAlignment="0" applyProtection="0"/>
    <xf numFmtId="171"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8" fillId="0" borderId="21" applyNumberFormat="0" applyAlignment="0" applyProtection="0">
      <alignment horizontal="left" vertical="center"/>
    </xf>
    <xf numFmtId="0" fontId="8" fillId="0" borderId="22">
      <alignment horizontal="left" vertical="center"/>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177" fontId="14" fillId="0" borderId="23"/>
    <xf numFmtId="177" fontId="4" fillId="0" borderId="23"/>
    <xf numFmtId="177" fontId="4" fillId="0" borderId="23"/>
    <xf numFmtId="0" fontId="15" fillId="0" borderId="0" applyNumberFormat="0" applyFont="0" applyFill="0" applyAlignment="0"/>
    <xf numFmtId="182" fontId="32" fillId="0" borderId="0"/>
    <xf numFmtId="0" fontId="25" fillId="0" borderId="0"/>
    <xf numFmtId="0" fontId="4" fillId="0" borderId="0"/>
    <xf numFmtId="0" fontId="4" fillId="0" borderId="0"/>
    <xf numFmtId="0" fontId="4" fillId="0" borderId="0"/>
    <xf numFmtId="0" fontId="4" fillId="0" borderId="0"/>
    <xf numFmtId="0" fontId="13" fillId="0" borderId="0"/>
    <xf numFmtId="0" fontId="4" fillId="0" borderId="0"/>
    <xf numFmtId="0" fontId="4" fillId="0" borderId="0"/>
    <xf numFmtId="0" fontId="4" fillId="0" borderId="0"/>
    <xf numFmtId="0" fontId="5" fillId="0" borderId="0"/>
    <xf numFmtId="0" fontId="25" fillId="0" borderId="0"/>
    <xf numFmtId="0" fontId="25"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13" fillId="0" borderId="0"/>
    <xf numFmtId="0" fontId="5" fillId="0" borderId="0"/>
    <xf numFmtId="0" fontId="5" fillId="0" borderId="0"/>
    <xf numFmtId="0" fontId="5" fillId="0" borderId="0"/>
    <xf numFmtId="0" fontId="4" fillId="0" borderId="0"/>
    <xf numFmtId="0" fontId="4" fillId="0" borderId="0"/>
    <xf numFmtId="0" fontId="3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18" fillId="0" borderId="0"/>
    <xf numFmtId="0" fontId="18" fillId="0" borderId="0"/>
    <xf numFmtId="0" fontId="18" fillId="0" borderId="0"/>
    <xf numFmtId="9" fontId="14" fillId="0" borderId="0" applyFont="0" applyFill="0" applyBorder="0" applyAlignment="0" applyProtection="0"/>
    <xf numFmtId="9" fontId="4" fillId="0" borderId="0" applyFont="0" applyFill="0" applyBorder="0" applyAlignment="0" applyProtection="0"/>
    <xf numFmtId="0" fontId="14" fillId="0" borderId="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4" fillId="0" borderId="0" applyFont="0" applyFill="0" applyBorder="0" applyAlignment="0" applyProtection="0"/>
    <xf numFmtId="0" fontId="34" fillId="0" borderId="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35" fillId="0" borderId="0" applyNumberForma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34" fillId="0" borderId="0">
      <alignment vertical="center"/>
    </xf>
    <xf numFmtId="40" fontId="36" fillId="0" borderId="0" applyFont="0" applyFill="0" applyBorder="0" applyAlignment="0" applyProtection="0"/>
    <xf numFmtId="38"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9" fontId="37" fillId="0" borderId="0" applyFont="0" applyFill="0" applyBorder="0" applyAlignment="0" applyProtection="0"/>
    <xf numFmtId="0" fontId="38" fillId="0" borderId="0"/>
    <xf numFmtId="172" fontId="5" fillId="0" borderId="0" applyFont="0" applyFill="0" applyBorder="0" applyAlignment="0" applyProtection="0"/>
    <xf numFmtId="173" fontId="5" fillId="0" borderId="0" applyFont="0" applyFill="0" applyBorder="0" applyAlignment="0" applyProtection="0"/>
    <xf numFmtId="174" fontId="40" fillId="0" borderId="0" applyFont="0" applyFill="0" applyBorder="0" applyAlignment="0" applyProtection="0"/>
    <xf numFmtId="175" fontId="40" fillId="0" borderId="0" applyFont="0" applyFill="0" applyBorder="0" applyAlignment="0" applyProtection="0"/>
    <xf numFmtId="0" fontId="41" fillId="0" borderId="0"/>
    <xf numFmtId="0" fontId="15" fillId="0" borderId="0"/>
    <xf numFmtId="178"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81" fontId="42" fillId="0" borderId="0" applyFont="0" applyFill="0" applyBorder="0" applyAlignment="0" applyProtection="0"/>
    <xf numFmtId="180" fontId="39" fillId="0" borderId="0" applyFont="0" applyFill="0" applyBorder="0" applyAlignment="0" applyProtection="0"/>
    <xf numFmtId="0" fontId="14" fillId="0" borderId="0"/>
    <xf numFmtId="0" fontId="14" fillId="0" borderId="0"/>
    <xf numFmtId="0" fontId="44" fillId="0" borderId="0" applyNumberFormat="0" applyFill="0" applyBorder="0" applyAlignment="0" applyProtection="0"/>
    <xf numFmtId="0" fontId="45" fillId="0" borderId="26" applyNumberFormat="0" applyFill="0" applyAlignment="0" applyProtection="0"/>
    <xf numFmtId="0" fontId="46" fillId="0" borderId="27" applyNumberFormat="0" applyFill="0" applyAlignment="0" applyProtection="0"/>
    <xf numFmtId="0" fontId="47" fillId="0" borderId="28" applyNumberFormat="0" applyFill="0" applyAlignment="0" applyProtection="0"/>
    <xf numFmtId="0" fontId="47" fillId="0" borderId="0" applyNumberFormat="0" applyFill="0" applyBorder="0" applyAlignment="0" applyProtection="0"/>
    <xf numFmtId="0" fontId="48" fillId="6" borderId="0" applyNumberFormat="0" applyBorder="0" applyAlignment="0" applyProtection="0"/>
    <xf numFmtId="0" fontId="49" fillId="7" borderId="0" applyNumberFormat="0" applyBorder="0" applyAlignment="0" applyProtection="0"/>
    <xf numFmtId="0" fontId="50" fillId="8" borderId="0" applyNumberFormat="0" applyBorder="0" applyAlignment="0" applyProtection="0"/>
    <xf numFmtId="0" fontId="51" fillId="9" borderId="29" applyNumberFormat="0" applyAlignment="0" applyProtection="0"/>
    <xf numFmtId="0" fontId="52" fillId="10" borderId="30" applyNumberFormat="0" applyAlignment="0" applyProtection="0"/>
    <xf numFmtId="0" fontId="53" fillId="10" borderId="29" applyNumberFormat="0" applyAlignment="0" applyProtection="0"/>
    <xf numFmtId="0" fontId="54" fillId="0" borderId="31" applyNumberFormat="0" applyFill="0" applyAlignment="0" applyProtection="0"/>
    <xf numFmtId="0" fontId="55" fillId="11" borderId="32" applyNumberFormat="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34" applyNumberFormat="0" applyFill="0" applyAlignment="0" applyProtection="0"/>
    <xf numFmtId="0" fontId="5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9" fillId="24" borderId="0" applyNumberFormat="0" applyBorder="0" applyAlignment="0" applyProtection="0"/>
    <xf numFmtId="0" fontId="5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9" fillId="28" borderId="0" applyNumberFormat="0" applyBorder="0" applyAlignment="0" applyProtection="0"/>
    <xf numFmtId="0" fontId="5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9" fillId="32" borderId="0" applyNumberFormat="0" applyBorder="0" applyAlignment="0" applyProtection="0"/>
    <xf numFmtId="0" fontId="5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9" fillId="36"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12" borderId="33" applyNumberFormat="0" applyFont="0" applyAlignment="0" applyProtection="0"/>
    <xf numFmtId="0" fontId="25" fillId="0" borderId="0"/>
    <xf numFmtId="0" fontId="25" fillId="0" borderId="0"/>
  </cellStyleXfs>
  <cellXfs count="203">
    <xf numFmtId="0" fontId="0" fillId="0" borderId="0" xfId="0"/>
    <xf numFmtId="166" fontId="6" fillId="0" borderId="0" xfId="3" applyNumberFormat="1" applyFont="1"/>
    <xf numFmtId="167" fontId="10" fillId="3" borderId="0" xfId="5" applyNumberFormat="1" applyFont="1" applyFill="1"/>
    <xf numFmtId="168" fontId="11" fillId="3" borderId="0" xfId="5" applyNumberFormat="1" applyFont="1" applyFill="1" applyAlignment="1">
      <alignment horizontal="right"/>
    </xf>
    <xf numFmtId="0" fontId="10" fillId="3" borderId="0" xfId="0" applyFont="1" applyFill="1"/>
    <xf numFmtId="168" fontId="10" fillId="3" borderId="0" xfId="5" applyNumberFormat="1" applyFont="1" applyFill="1"/>
    <xf numFmtId="169" fontId="9" fillId="3" borderId="5" xfId="0" applyNumberFormat="1" applyFont="1" applyFill="1" applyBorder="1" applyAlignment="1">
      <alignment horizontal="center" vertical="center" wrapText="1"/>
    </xf>
    <xf numFmtId="0" fontId="9" fillId="3" borderId="5" xfId="6" applyFont="1" applyFill="1" applyBorder="1" applyAlignment="1">
      <alignment horizontal="center" vertical="center" wrapText="1"/>
    </xf>
    <xf numFmtId="167" fontId="9" fillId="3" borderId="5" xfId="5" applyNumberFormat="1" applyFont="1" applyFill="1" applyBorder="1" applyAlignment="1">
      <alignment horizontal="center" vertical="center" wrapText="1"/>
    </xf>
    <xf numFmtId="168" fontId="9" fillId="3" borderId="5" xfId="5" applyNumberFormat="1" applyFont="1" applyFill="1" applyBorder="1" applyAlignment="1">
      <alignment horizontal="center" vertical="center" wrapText="1"/>
    </xf>
    <xf numFmtId="0" fontId="10" fillId="3" borderId="5" xfId="0" applyFont="1" applyFill="1" applyBorder="1" applyAlignment="1">
      <alignment wrapText="1"/>
    </xf>
    <xf numFmtId="167" fontId="10" fillId="3" borderId="5" xfId="5" applyNumberFormat="1" applyFont="1" applyFill="1" applyBorder="1"/>
    <xf numFmtId="43" fontId="10" fillId="3" borderId="5" xfId="5" applyFont="1" applyFill="1" applyBorder="1"/>
    <xf numFmtId="167" fontId="9" fillId="4" borderId="5" xfId="5" applyNumberFormat="1" applyFont="1" applyFill="1" applyBorder="1" applyAlignment="1">
      <alignment horizontal="right" vertical="center" wrapText="1"/>
    </xf>
    <xf numFmtId="43" fontId="9" fillId="4" borderId="5" xfId="5" applyFont="1" applyFill="1" applyBorder="1" applyAlignment="1">
      <alignment horizontal="right" vertical="center" wrapText="1"/>
    </xf>
    <xf numFmtId="0" fontId="9" fillId="3" borderId="0" xfId="0" applyFont="1" applyFill="1" applyAlignment="1">
      <alignment horizontal="center" vertical="center" wrapText="1"/>
    </xf>
    <xf numFmtId="167" fontId="9" fillId="3" borderId="0" xfId="5" applyNumberFormat="1" applyFont="1" applyFill="1" applyBorder="1" applyAlignment="1">
      <alignment horizontal="right" vertical="center" wrapText="1"/>
    </xf>
    <xf numFmtId="168" fontId="9" fillId="3" borderId="0" xfId="5" applyNumberFormat="1" applyFont="1" applyFill="1" applyBorder="1" applyAlignment="1">
      <alignment horizontal="right" vertical="center" wrapText="1"/>
    </xf>
    <xf numFmtId="0" fontId="0" fillId="0" borderId="20" xfId="0" applyBorder="1"/>
    <xf numFmtId="169" fontId="10" fillId="3" borderId="0" xfId="0" applyNumberFormat="1" applyFont="1" applyFill="1" applyAlignment="1">
      <alignment horizontal="center"/>
    </xf>
    <xf numFmtId="1" fontId="10" fillId="3" borderId="5" xfId="0" applyNumberFormat="1" applyFont="1" applyFill="1" applyBorder="1" applyAlignment="1">
      <alignment horizontal="center"/>
    </xf>
    <xf numFmtId="0" fontId="34" fillId="0" borderId="5" xfId="0" applyFont="1" applyBorder="1" applyAlignment="1">
      <alignment wrapText="1"/>
    </xf>
    <xf numFmtId="0" fontId="64" fillId="0" borderId="0" xfId="0" applyFont="1"/>
    <xf numFmtId="0" fontId="61" fillId="0" borderId="0" xfId="0" applyFont="1" applyAlignment="1">
      <alignment horizontal="left"/>
    </xf>
    <xf numFmtId="167" fontId="64" fillId="0" borderId="0" xfId="1" applyNumberFormat="1" applyFont="1"/>
    <xf numFmtId="43" fontId="64" fillId="0" borderId="0" xfId="1" applyFont="1"/>
    <xf numFmtId="167" fontId="65" fillId="0" borderId="0" xfId="1" applyNumberFormat="1" applyFont="1" applyAlignment="1">
      <alignment horizontal="right"/>
    </xf>
    <xf numFmtId="43" fontId="65" fillId="0" borderId="0" xfId="1" applyFont="1" applyAlignment="1">
      <alignment horizontal="right"/>
    </xf>
    <xf numFmtId="0" fontId="66" fillId="2" borderId="10" xfId="0" applyFont="1" applyFill="1" applyBorder="1" applyAlignment="1">
      <alignment horizontal="center" vertical="center" wrapText="1"/>
    </xf>
    <xf numFmtId="0" fontId="66" fillId="2" borderId="11" xfId="0" applyFont="1" applyFill="1" applyBorder="1" applyAlignment="1">
      <alignment horizontal="center" vertical="center" wrapText="1"/>
    </xf>
    <xf numFmtId="167" fontId="66" fillId="2" borderId="11" xfId="1" applyNumberFormat="1" applyFont="1" applyFill="1" applyBorder="1" applyAlignment="1">
      <alignment horizontal="center" vertical="center" wrapText="1"/>
    </xf>
    <xf numFmtId="43" fontId="66" fillId="2" borderId="11" xfId="1" applyFont="1" applyFill="1" applyBorder="1" applyAlignment="1">
      <alignment horizontal="center" vertical="center" wrapText="1"/>
    </xf>
    <xf numFmtId="0" fontId="66" fillId="2" borderId="0" xfId="0" applyFont="1" applyFill="1" applyAlignment="1">
      <alignment horizontal="center" vertical="center" wrapText="1"/>
    </xf>
    <xf numFmtId="0" fontId="64" fillId="0" borderId="13" xfId="0" applyFont="1" applyBorder="1" applyAlignment="1">
      <alignment vertical="center" wrapText="1"/>
    </xf>
    <xf numFmtId="0" fontId="64" fillId="0" borderId="14" xfId="0" applyFont="1" applyBorder="1" applyAlignment="1">
      <alignment vertical="center" wrapText="1"/>
    </xf>
    <xf numFmtId="167" fontId="64" fillId="0" borderId="14" xfId="1" applyNumberFormat="1" applyFont="1" applyBorder="1" applyAlignment="1">
      <alignment vertical="center"/>
    </xf>
    <xf numFmtId="43" fontId="64" fillId="0" borderId="14" xfId="1" applyFont="1" applyBorder="1" applyAlignment="1">
      <alignment vertical="center"/>
    </xf>
    <xf numFmtId="0" fontId="64" fillId="0" borderId="0" xfId="0" applyFont="1" applyAlignment="1">
      <alignment vertical="center"/>
    </xf>
    <xf numFmtId="0" fontId="64" fillId="0" borderId="14" xfId="0" applyFont="1" applyBorder="1" applyAlignment="1">
      <alignment horizontal="left" vertical="center"/>
    </xf>
    <xf numFmtId="167" fontId="66" fillId="2" borderId="18" xfId="1" applyNumberFormat="1" applyFont="1" applyFill="1" applyBorder="1" applyAlignment="1">
      <alignment vertical="center"/>
    </xf>
    <xf numFmtId="43" fontId="66" fillId="2" borderId="18" xfId="1" applyFont="1" applyFill="1" applyBorder="1" applyAlignment="1">
      <alignment vertical="center"/>
    </xf>
    <xf numFmtId="0" fontId="66" fillId="2" borderId="0" xfId="0" applyFont="1" applyFill="1" applyAlignment="1">
      <alignment vertical="center"/>
    </xf>
    <xf numFmtId="0" fontId="66" fillId="0" borderId="0" xfId="0" applyFont="1" applyAlignment="1">
      <alignment horizontal="center" vertical="center"/>
    </xf>
    <xf numFmtId="167" fontId="66" fillId="0" borderId="0" xfId="1" applyNumberFormat="1" applyFont="1" applyFill="1" applyBorder="1" applyAlignment="1">
      <alignment vertical="center"/>
    </xf>
    <xf numFmtId="43" fontId="66" fillId="0" borderId="0" xfId="1" applyFont="1" applyFill="1" applyBorder="1" applyAlignment="1">
      <alignment vertical="center"/>
    </xf>
    <xf numFmtId="0" fontId="66" fillId="0" borderId="0" xfId="0" applyFont="1" applyAlignment="1">
      <alignment vertical="center"/>
    </xf>
    <xf numFmtId="0" fontId="64" fillId="0" borderId="0" xfId="0" applyFont="1" applyAlignment="1">
      <alignment horizontal="center"/>
    </xf>
    <xf numFmtId="0" fontId="64" fillId="0" borderId="13" xfId="0" applyFont="1" applyBorder="1" applyAlignment="1">
      <alignment horizontal="center" vertical="center"/>
    </xf>
    <xf numFmtId="43" fontId="64" fillId="0" borderId="14" xfId="1" applyFont="1" applyBorder="1" applyAlignment="1">
      <alignment horizontal="left" vertical="center"/>
    </xf>
    <xf numFmtId="43" fontId="64" fillId="0" borderId="14" xfId="1" applyFont="1" applyFill="1" applyBorder="1" applyAlignment="1">
      <alignment horizontal="left" vertical="center"/>
    </xf>
    <xf numFmtId="43" fontId="64" fillId="0" borderId="0" xfId="0" applyNumberFormat="1" applyFont="1"/>
    <xf numFmtId="167" fontId="66" fillId="4" borderId="18" xfId="1" applyNumberFormat="1" applyFont="1" applyFill="1" applyBorder="1" applyAlignment="1">
      <alignment vertical="center"/>
    </xf>
    <xf numFmtId="43" fontId="66" fillId="4" borderId="18" xfId="1" applyFont="1" applyFill="1" applyBorder="1" applyAlignment="1">
      <alignment vertical="center"/>
    </xf>
    <xf numFmtId="0" fontId="63" fillId="0" borderId="0" xfId="0" applyFont="1"/>
    <xf numFmtId="0" fontId="61" fillId="0" borderId="0" xfId="0" applyFont="1" applyAlignment="1">
      <alignment horizontal="center"/>
    </xf>
    <xf numFmtId="165" fontId="63" fillId="0" borderId="0" xfId="0" applyNumberFormat="1" applyFont="1"/>
    <xf numFmtId="165" fontId="62" fillId="0" borderId="0" xfId="0" applyNumberFormat="1" applyFont="1"/>
    <xf numFmtId="166" fontId="65" fillId="0" borderId="0" xfId="3" applyNumberFormat="1" applyFont="1" applyAlignment="1">
      <alignment horizontal="right"/>
    </xf>
    <xf numFmtId="166" fontId="63" fillId="0" borderId="0" xfId="3" applyNumberFormat="1" applyFont="1"/>
    <xf numFmtId="0" fontId="60" fillId="2" borderId="1" xfId="0" applyFont="1" applyFill="1" applyBorder="1" applyAlignment="1">
      <alignment horizontal="center" vertical="center" wrapText="1"/>
    </xf>
    <xf numFmtId="0" fontId="60" fillId="2" borderId="2" xfId="0" applyFont="1" applyFill="1" applyBorder="1" applyAlignment="1">
      <alignment horizontal="center" vertical="center" wrapText="1"/>
    </xf>
    <xf numFmtId="49" fontId="60" fillId="2" borderId="2" xfId="0" applyNumberFormat="1" applyFont="1" applyFill="1" applyBorder="1" applyAlignment="1">
      <alignment horizontal="center" vertical="center" wrapText="1"/>
    </xf>
    <xf numFmtId="166" fontId="60" fillId="2" borderId="3" xfId="3" applyNumberFormat="1" applyFont="1" applyFill="1" applyBorder="1" applyAlignment="1">
      <alignment horizontal="center" vertical="center" wrapText="1"/>
    </xf>
    <xf numFmtId="0" fontId="60" fillId="2" borderId="0" xfId="0" applyFont="1" applyFill="1" applyAlignment="1">
      <alignment horizontal="center" vertical="center" wrapText="1"/>
    </xf>
    <xf numFmtId="0" fontId="62" fillId="0" borderId="4" xfId="0" applyFont="1" applyBorder="1" applyAlignment="1">
      <alignment horizontal="left"/>
    </xf>
    <xf numFmtId="0" fontId="62" fillId="0" borderId="5" xfId="0" applyFont="1" applyBorder="1"/>
    <xf numFmtId="0" fontId="62" fillId="0" borderId="5" xfId="0" applyFont="1" applyBorder="1" applyAlignment="1">
      <alignment horizontal="center"/>
    </xf>
    <xf numFmtId="3" fontId="62" fillId="0" borderId="5" xfId="0" applyNumberFormat="1" applyFont="1" applyBorder="1"/>
    <xf numFmtId="166" fontId="62" fillId="0" borderId="6" xfId="3" applyNumberFormat="1" applyFont="1" applyFill="1" applyBorder="1"/>
    <xf numFmtId="0" fontId="62" fillId="0" borderId="0" xfId="0" applyFont="1"/>
    <xf numFmtId="4" fontId="62" fillId="0" borderId="5" xfId="1" applyNumberFormat="1" applyFont="1" applyFill="1" applyBorder="1" applyAlignment="1">
      <alignment horizontal="right"/>
    </xf>
    <xf numFmtId="166" fontId="62" fillId="0" borderId="6" xfId="3" applyNumberFormat="1" applyFont="1" applyBorder="1"/>
    <xf numFmtId="0" fontId="62" fillId="0" borderId="25" xfId="0" applyFont="1" applyBorder="1" applyAlignment="1">
      <alignment horizontal="center"/>
    </xf>
    <xf numFmtId="3" fontId="62" fillId="0" borderId="25" xfId="0" applyNumberFormat="1" applyFont="1" applyBorder="1"/>
    <xf numFmtId="166" fontId="62" fillId="0" borderId="36" xfId="3" applyNumberFormat="1" applyFont="1" applyBorder="1"/>
    <xf numFmtId="0" fontId="62" fillId="0" borderId="8" xfId="0" applyFont="1" applyBorder="1" applyAlignment="1">
      <alignment horizontal="center"/>
    </xf>
    <xf numFmtId="0" fontId="62" fillId="0" borderId="0" xfId="0" applyFont="1" applyAlignment="1">
      <alignment horizontal="left"/>
    </xf>
    <xf numFmtId="0" fontId="62" fillId="0" borderId="0" xfId="0" applyFont="1" applyAlignment="1">
      <alignment horizontal="center"/>
    </xf>
    <xf numFmtId="3" fontId="62" fillId="0" borderId="0" xfId="0" applyNumberFormat="1" applyFont="1"/>
    <xf numFmtId="166" fontId="62" fillId="0" borderId="0" xfId="3" applyNumberFormat="1" applyFont="1" applyFill="1" applyBorder="1"/>
    <xf numFmtId="0" fontId="60" fillId="0" borderId="0" xfId="0" applyFont="1" applyAlignment="1">
      <alignment vertical="center"/>
    </xf>
    <xf numFmtId="0" fontId="69" fillId="0" borderId="0" xfId="0" applyFont="1"/>
    <xf numFmtId="167" fontId="70" fillId="0" borderId="0" xfId="4" applyNumberFormat="1" applyFont="1"/>
    <xf numFmtId="166" fontId="62" fillId="0" borderId="0" xfId="3" applyNumberFormat="1" applyFont="1"/>
    <xf numFmtId="10" fontId="62" fillId="0" borderId="0" xfId="2" applyNumberFormat="1" applyFont="1"/>
    <xf numFmtId="4" fontId="60" fillId="0" borderId="0" xfId="0" applyNumberFormat="1" applyFont="1"/>
    <xf numFmtId="165" fontId="60" fillId="0" borderId="0" xfId="0" applyNumberFormat="1" applyFont="1"/>
    <xf numFmtId="9" fontId="60" fillId="0" borderId="0" xfId="3" applyFont="1"/>
    <xf numFmtId="166" fontId="60" fillId="0" borderId="0" xfId="3" applyNumberFormat="1" applyFont="1"/>
    <xf numFmtId="166" fontId="60" fillId="0" borderId="0" xfId="3" applyNumberFormat="1" applyFont="1" applyAlignment="1"/>
    <xf numFmtId="165" fontId="61" fillId="0" borderId="0" xfId="0" applyNumberFormat="1" applyFont="1"/>
    <xf numFmtId="166" fontId="61" fillId="0" borderId="0" xfId="3" applyNumberFormat="1" applyFont="1" applyAlignment="1"/>
    <xf numFmtId="1" fontId="63" fillId="0" borderId="0" xfId="4" applyNumberFormat="1" applyFont="1" applyAlignment="1">
      <alignment horizontal="left"/>
    </xf>
    <xf numFmtId="165" fontId="60" fillId="0" borderId="0" xfId="0" applyNumberFormat="1" applyFont="1" applyAlignment="1">
      <alignment horizontal="center"/>
    </xf>
    <xf numFmtId="166" fontId="61" fillId="0" borderId="0" xfId="3" applyNumberFormat="1" applyFont="1"/>
    <xf numFmtId="9" fontId="61" fillId="0" borderId="0" xfId="3" applyFont="1"/>
    <xf numFmtId="43" fontId="61" fillId="0" borderId="0" xfId="4" applyFont="1"/>
    <xf numFmtId="9" fontId="63" fillId="0" borderId="0" xfId="2" applyFont="1"/>
    <xf numFmtId="43" fontId="10" fillId="3" borderId="0" xfId="0" applyNumberFormat="1" applyFont="1" applyFill="1"/>
    <xf numFmtId="168" fontId="64" fillId="0" borderId="14" xfId="1" applyNumberFormat="1" applyFont="1" applyBorder="1" applyAlignment="1">
      <alignment vertical="center"/>
    </xf>
    <xf numFmtId="190" fontId="64" fillId="0" borderId="0" xfId="1" applyNumberFormat="1" applyFont="1"/>
    <xf numFmtId="190" fontId="65" fillId="0" borderId="0" xfId="1" applyNumberFormat="1" applyFont="1" applyAlignment="1">
      <alignment horizontal="right"/>
    </xf>
    <xf numFmtId="43" fontId="61" fillId="2" borderId="11" xfId="1" applyFont="1" applyFill="1" applyBorder="1" applyAlignment="1">
      <alignment horizontal="center" vertical="center" wrapText="1"/>
    </xf>
    <xf numFmtId="190" fontId="61" fillId="2" borderId="12" xfId="1" applyNumberFormat="1" applyFont="1" applyFill="1" applyBorder="1" applyAlignment="1">
      <alignment horizontal="center" vertical="center" wrapText="1"/>
    </xf>
    <xf numFmtId="190" fontId="64" fillId="0" borderId="15" xfId="1" applyNumberFormat="1" applyFont="1" applyBorder="1" applyAlignment="1">
      <alignment vertical="center"/>
    </xf>
    <xf numFmtId="43" fontId="61" fillId="0" borderId="0" xfId="1" applyFont="1" applyFill="1" applyBorder="1" applyAlignment="1">
      <alignment vertical="center"/>
    </xf>
    <xf numFmtId="190" fontId="61" fillId="0" borderId="0" xfId="1" applyNumberFormat="1" applyFont="1" applyFill="1" applyBorder="1" applyAlignment="1">
      <alignment vertical="center"/>
    </xf>
    <xf numFmtId="43" fontId="61" fillId="4" borderId="18" xfId="1" applyFont="1" applyFill="1" applyBorder="1" applyAlignment="1">
      <alignment vertical="center"/>
    </xf>
    <xf numFmtId="43" fontId="61" fillId="0" borderId="14" xfId="1" applyFont="1" applyBorder="1" applyAlignment="1">
      <alignment vertical="center"/>
    </xf>
    <xf numFmtId="190" fontId="73" fillId="0" borderId="15" xfId="1" applyNumberFormat="1" applyFont="1" applyBorder="1" applyAlignment="1">
      <alignment vertical="center"/>
    </xf>
    <xf numFmtId="2" fontId="61" fillId="0" borderId="11" xfId="0" applyNumberFormat="1" applyFont="1" applyBorder="1" applyAlignment="1">
      <alignment vertical="center"/>
    </xf>
    <xf numFmtId="190" fontId="73" fillId="0" borderId="12" xfId="1" applyNumberFormat="1" applyFont="1" applyFill="1" applyBorder="1" applyAlignment="1">
      <alignment vertical="center"/>
    </xf>
    <xf numFmtId="43" fontId="61" fillId="0" borderId="11" xfId="1" applyFont="1" applyBorder="1" applyAlignment="1">
      <alignment vertical="center"/>
    </xf>
    <xf numFmtId="190" fontId="61" fillId="0" borderId="12" xfId="0" applyNumberFormat="1" applyFont="1" applyBorder="1" applyAlignment="1">
      <alignment vertical="center"/>
    </xf>
    <xf numFmtId="190" fontId="73" fillId="0" borderId="12" xfId="1" applyNumberFormat="1" applyFont="1" applyBorder="1" applyAlignment="1">
      <alignment vertical="center"/>
    </xf>
    <xf numFmtId="0" fontId="61" fillId="2" borderId="10" xfId="0" applyFont="1" applyFill="1" applyBorder="1" applyAlignment="1">
      <alignment horizontal="center" vertical="center" wrapText="1"/>
    </xf>
    <xf numFmtId="0" fontId="61" fillId="2" borderId="11" xfId="0" applyFont="1" applyFill="1" applyBorder="1" applyAlignment="1">
      <alignment horizontal="center" vertical="center" wrapText="1"/>
    </xf>
    <xf numFmtId="167" fontId="61" fillId="2" borderId="11" xfId="1" applyNumberFormat="1" applyFont="1" applyFill="1" applyBorder="1" applyAlignment="1">
      <alignment horizontal="center" vertical="center" wrapText="1"/>
    </xf>
    <xf numFmtId="3" fontId="61" fillId="2" borderId="11" xfId="0" applyNumberFormat="1" applyFont="1" applyFill="1" applyBorder="1" applyAlignment="1">
      <alignment horizontal="center" vertical="center" wrapText="1"/>
    </xf>
    <xf numFmtId="0" fontId="61" fillId="0" borderId="13" xfId="0" applyFont="1" applyBorder="1" applyAlignment="1">
      <alignment horizontal="center" vertical="center"/>
    </xf>
    <xf numFmtId="0" fontId="61" fillId="0" borderId="14" xfId="0" applyFont="1" applyBorder="1" applyAlignment="1">
      <alignment vertical="center"/>
    </xf>
    <xf numFmtId="167" fontId="61" fillId="0" borderId="14" xfId="1" applyNumberFormat="1" applyFont="1" applyBorder="1" applyAlignment="1">
      <alignment vertical="center"/>
    </xf>
    <xf numFmtId="0" fontId="61" fillId="0" borderId="0" xfId="0" applyFont="1" applyAlignment="1">
      <alignment vertical="center"/>
    </xf>
    <xf numFmtId="0" fontId="64" fillId="0" borderId="14" xfId="0" applyFont="1" applyBorder="1" applyAlignment="1">
      <alignment vertical="center"/>
    </xf>
    <xf numFmtId="43" fontId="64" fillId="0" borderId="14" xfId="0" applyNumberFormat="1" applyFont="1" applyBorder="1" applyAlignment="1">
      <alignment vertical="center"/>
    </xf>
    <xf numFmtId="0" fontId="63" fillId="0" borderId="14" xfId="0" applyFont="1" applyBorder="1" applyAlignment="1">
      <alignment vertical="center"/>
    </xf>
    <xf numFmtId="0" fontId="64" fillId="0" borderId="37" xfId="0" applyFont="1" applyBorder="1" applyAlignment="1">
      <alignment horizontal="center" vertical="center"/>
    </xf>
    <xf numFmtId="0" fontId="63" fillId="0" borderId="16" xfId="0" applyFont="1" applyBorder="1" applyAlignment="1">
      <alignment vertical="center"/>
    </xf>
    <xf numFmtId="0" fontId="61" fillId="0" borderId="10" xfId="0" applyFont="1" applyBorder="1" applyAlignment="1">
      <alignment horizontal="center" vertical="center" wrapText="1"/>
    </xf>
    <xf numFmtId="0" fontId="61" fillId="0" borderId="11" xfId="0" applyFont="1" applyBorder="1" applyAlignment="1">
      <alignment horizontal="left" vertical="center" wrapText="1"/>
    </xf>
    <xf numFmtId="0" fontId="61" fillId="0" borderId="11" xfId="0" applyFont="1" applyBorder="1" applyAlignment="1">
      <alignment vertical="center"/>
    </xf>
    <xf numFmtId="43" fontId="61" fillId="0" borderId="11" xfId="0" applyNumberFormat="1" applyFont="1" applyBorder="1" applyAlignment="1">
      <alignment vertical="center"/>
    </xf>
    <xf numFmtId="0" fontId="64" fillId="0" borderId="16" xfId="0" applyFont="1" applyBorder="1" applyAlignment="1">
      <alignment vertical="center"/>
    </xf>
    <xf numFmtId="0" fontId="61" fillId="0" borderId="10" xfId="0" applyFont="1" applyBorder="1" applyAlignment="1">
      <alignment horizontal="center" vertical="center"/>
    </xf>
    <xf numFmtId="0" fontId="61" fillId="2" borderId="0" xfId="0" applyFont="1" applyFill="1" applyAlignment="1">
      <alignment vertical="center"/>
    </xf>
    <xf numFmtId="43" fontId="61" fillId="0" borderId="14" xfId="0" applyNumberFormat="1" applyFont="1" applyBorder="1" applyAlignment="1">
      <alignment vertical="center"/>
    </xf>
    <xf numFmtId="43" fontId="61" fillId="2" borderId="18" xfId="1" applyFont="1" applyFill="1" applyBorder="1" applyAlignment="1">
      <alignment vertical="center"/>
    </xf>
    <xf numFmtId="190" fontId="64" fillId="0" borderId="0" xfId="0" applyNumberFormat="1" applyFont="1"/>
    <xf numFmtId="0" fontId="67" fillId="0" borderId="0" xfId="0" applyFont="1" applyAlignment="1">
      <alignment horizontal="center"/>
    </xf>
    <xf numFmtId="0" fontId="67" fillId="0" borderId="0" xfId="0" applyFont="1"/>
    <xf numFmtId="167" fontId="67" fillId="0" borderId="0" xfId="5" applyNumberFormat="1" applyFont="1"/>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167" fontId="9" fillId="2" borderId="11" xfId="5" applyNumberFormat="1"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left" vertical="center" wrapText="1"/>
    </xf>
    <xf numFmtId="167" fontId="9" fillId="0" borderId="11" xfId="5" applyNumberFormat="1" applyFont="1" applyFill="1" applyBorder="1" applyAlignment="1">
      <alignment vertical="center"/>
    </xf>
    <xf numFmtId="43" fontId="9" fillId="0" borderId="12" xfId="1" applyFont="1" applyFill="1" applyBorder="1" applyAlignment="1">
      <alignment vertical="center"/>
    </xf>
    <xf numFmtId="0" fontId="10" fillId="0" borderId="0" xfId="0" applyFont="1"/>
    <xf numFmtId="0" fontId="34" fillId="0" borderId="13" xfId="0" applyFont="1" applyBorder="1" applyAlignment="1">
      <alignment horizontal="center" vertical="center"/>
    </xf>
    <xf numFmtId="0" fontId="34" fillId="0" borderId="14" xfId="0" applyFont="1" applyBorder="1" applyAlignment="1">
      <alignment vertical="center"/>
    </xf>
    <xf numFmtId="167" fontId="10" fillId="3" borderId="14" xfId="5" applyNumberFormat="1" applyFont="1" applyFill="1" applyBorder="1" applyAlignment="1">
      <alignment wrapText="1"/>
    </xf>
    <xf numFmtId="43" fontId="10" fillId="3" borderId="15" xfId="5" applyFont="1" applyFill="1" applyBorder="1" applyAlignment="1">
      <alignment wrapText="1"/>
    </xf>
    <xf numFmtId="0" fontId="34" fillId="0" borderId="37" xfId="0" applyFont="1" applyBorder="1" applyAlignment="1">
      <alignment horizontal="center" vertical="center"/>
    </xf>
    <xf numFmtId="0" fontId="34" fillId="0" borderId="16" xfId="0" applyFont="1" applyBorder="1" applyAlignment="1">
      <alignment vertical="center"/>
    </xf>
    <xf numFmtId="167" fontId="10" fillId="3" borderId="16" xfId="5" applyNumberFormat="1" applyFont="1" applyFill="1" applyBorder="1" applyAlignment="1">
      <alignment wrapText="1"/>
    </xf>
    <xf numFmtId="43" fontId="10" fillId="3" borderId="38" xfId="5" applyFont="1" applyFill="1" applyBorder="1" applyAlignment="1">
      <alignment wrapText="1"/>
    </xf>
    <xf numFmtId="0" fontId="9" fillId="0" borderId="10" xfId="0" applyFont="1" applyBorder="1" applyAlignment="1">
      <alignment horizontal="center" vertical="center"/>
    </xf>
    <xf numFmtId="0" fontId="9" fillId="0" borderId="11" xfId="0" applyFont="1" applyBorder="1" applyAlignment="1">
      <alignment vertical="center"/>
    </xf>
    <xf numFmtId="167" fontId="9" fillId="0" borderId="11" xfId="5" applyNumberFormat="1" applyFont="1" applyBorder="1" applyAlignment="1">
      <alignment vertical="center"/>
    </xf>
    <xf numFmtId="43" fontId="9" fillId="0" borderId="12" xfId="1" applyFont="1" applyBorder="1" applyAlignment="1">
      <alignment vertical="center"/>
    </xf>
    <xf numFmtId="0" fontId="10" fillId="3" borderId="13" xfId="0" applyFont="1" applyFill="1" applyBorder="1" applyAlignment="1">
      <alignment horizontal="center" wrapText="1"/>
    </xf>
    <xf numFmtId="0" fontId="10" fillId="3" borderId="14" xfId="0" applyFont="1" applyFill="1" applyBorder="1" applyAlignment="1">
      <alignment wrapText="1"/>
    </xf>
    <xf numFmtId="0" fontId="10" fillId="3" borderId="17" xfId="0" applyFont="1" applyFill="1" applyBorder="1" applyAlignment="1">
      <alignment horizontal="center" wrapText="1"/>
    </xf>
    <xf numFmtId="0" fontId="10" fillId="3" borderId="18" xfId="0" applyFont="1" applyFill="1" applyBorder="1" applyAlignment="1">
      <alignment wrapText="1"/>
    </xf>
    <xf numFmtId="0" fontId="34" fillId="0" borderId="14" xfId="0" applyFont="1" applyBorder="1" applyAlignment="1">
      <alignment horizontal="left" vertical="center"/>
    </xf>
    <xf numFmtId="167" fontId="9" fillId="4" borderId="18" xfId="5" applyNumberFormat="1" applyFont="1" applyFill="1" applyBorder="1" applyAlignment="1">
      <alignment vertical="center"/>
    </xf>
    <xf numFmtId="43" fontId="9" fillId="4" borderId="19" xfId="1" applyFont="1" applyFill="1" applyBorder="1" applyAlignment="1">
      <alignment vertical="center"/>
    </xf>
    <xf numFmtId="3" fontId="62" fillId="0" borderId="8" xfId="0" applyNumberFormat="1" applyFont="1" applyBorder="1"/>
    <xf numFmtId="166" fontId="62" fillId="0" borderId="9" xfId="3" applyNumberFormat="1" applyFont="1" applyFill="1" applyBorder="1"/>
    <xf numFmtId="43" fontId="63" fillId="0" borderId="14" xfId="1" applyFont="1" applyBorder="1" applyAlignment="1">
      <alignment vertical="center"/>
    </xf>
    <xf numFmtId="190" fontId="66" fillId="2" borderId="18" xfId="1" applyNumberFormat="1" applyFont="1" applyFill="1" applyBorder="1" applyAlignment="1">
      <alignment vertical="center"/>
    </xf>
    <xf numFmtId="190" fontId="66" fillId="4" borderId="19" xfId="1" applyNumberFormat="1" applyFont="1" applyFill="1" applyBorder="1" applyAlignment="1">
      <alignment vertical="center"/>
    </xf>
    <xf numFmtId="190" fontId="66" fillId="2" borderId="19" xfId="1" applyNumberFormat="1" applyFont="1" applyFill="1" applyBorder="1" applyAlignment="1">
      <alignment vertical="center"/>
    </xf>
    <xf numFmtId="0" fontId="64" fillId="0" borderId="39" xfId="0" applyFont="1" applyBorder="1" applyAlignment="1">
      <alignment vertical="center" wrapText="1"/>
    </xf>
    <xf numFmtId="0" fontId="60" fillId="0" borderId="4" xfId="0" applyFont="1" applyBorder="1" applyAlignment="1">
      <alignment horizontal="left"/>
    </xf>
    <xf numFmtId="0" fontId="60" fillId="0" borderId="5" xfId="0" applyFont="1" applyBorder="1"/>
    <xf numFmtId="0" fontId="60" fillId="0" borderId="0" xfId="0" applyFont="1"/>
    <xf numFmtId="0" fontId="60" fillId="0" borderId="35" xfId="0" applyFont="1" applyBorder="1" applyAlignment="1">
      <alignment horizontal="left"/>
    </xf>
    <xf numFmtId="0" fontId="60" fillId="0" borderId="25" xfId="0" applyFont="1" applyBorder="1"/>
    <xf numFmtId="0" fontId="60" fillId="0" borderId="7" xfId="0" applyFont="1" applyBorder="1" applyAlignment="1">
      <alignment horizontal="left"/>
    </xf>
    <xf numFmtId="0" fontId="60" fillId="0" borderId="8" xfId="0" applyFont="1" applyBorder="1"/>
    <xf numFmtId="0" fontId="68" fillId="0" borderId="0" xfId="0" applyFont="1" applyAlignment="1">
      <alignment horizontal="center" vertical="center" wrapText="1" shrinkToFit="1"/>
    </xf>
    <xf numFmtId="0" fontId="72" fillId="0" borderId="0" xfId="0" applyFont="1" applyAlignment="1">
      <alignment horizontal="left" vertical="center" wrapText="1"/>
    </xf>
    <xf numFmtId="0" fontId="71" fillId="0" borderId="0" xfId="0" applyFont="1" applyAlignment="1">
      <alignment horizontal="center"/>
    </xf>
    <xf numFmtId="0" fontId="61" fillId="0" borderId="0" xfId="0" applyFont="1" applyAlignment="1">
      <alignment horizontal="center"/>
    </xf>
    <xf numFmtId="0" fontId="68" fillId="0" borderId="0" xfId="0" applyFont="1" applyAlignment="1">
      <alignment horizontal="center"/>
    </xf>
    <xf numFmtId="0" fontId="66" fillId="2" borderId="17" xfId="0" applyFont="1" applyFill="1" applyBorder="1" applyAlignment="1">
      <alignment horizontal="center" vertical="center"/>
    </xf>
    <xf numFmtId="0" fontId="66" fillId="2" borderId="18" xfId="0" applyFont="1" applyFill="1" applyBorder="1" applyAlignment="1">
      <alignment horizontal="center" vertical="center"/>
    </xf>
    <xf numFmtId="0" fontId="9" fillId="0" borderId="0" xfId="0" applyFont="1" applyAlignment="1">
      <alignment horizontal="center"/>
    </xf>
    <xf numFmtId="0" fontId="65" fillId="0" borderId="0" xfId="0" applyFont="1" applyAlignment="1">
      <alignment horizontal="center"/>
    </xf>
    <xf numFmtId="0" fontId="66" fillId="4" borderId="17" xfId="0" applyFont="1" applyFill="1" applyBorder="1" applyAlignment="1">
      <alignment horizontal="center" vertical="center"/>
    </xf>
    <xf numFmtId="0" fontId="66" fillId="4" borderId="18"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3" fillId="0" borderId="0" xfId="0" applyFont="1" applyAlignment="1">
      <alignment horizontal="center"/>
    </xf>
    <xf numFmtId="0" fontId="9" fillId="4" borderId="5" xfId="0" applyFont="1" applyFill="1" applyBorder="1" applyAlignment="1">
      <alignment horizontal="center" vertical="center" wrapText="1"/>
    </xf>
    <xf numFmtId="0" fontId="9" fillId="3" borderId="0" xfId="6" applyFont="1" applyFill="1" applyAlignment="1">
      <alignment horizontal="center"/>
    </xf>
    <xf numFmtId="0" fontId="9" fillId="3" borderId="0" xfId="0" applyFont="1" applyFill="1" applyAlignment="1">
      <alignment horizontal="left"/>
    </xf>
    <xf numFmtId="0" fontId="9" fillId="3" borderId="0" xfId="6" applyFont="1" applyFill="1" applyAlignment="1">
      <alignment horizontal="center" vertical="center"/>
    </xf>
    <xf numFmtId="0" fontId="12" fillId="3" borderId="0" xfId="0" applyFont="1" applyFill="1" applyAlignment="1">
      <alignment horizontal="center"/>
    </xf>
    <xf numFmtId="43" fontId="64" fillId="0" borderId="14" xfId="1" applyNumberFormat="1" applyFont="1" applyBorder="1" applyAlignment="1">
      <alignment vertical="center"/>
    </xf>
  </cellXfs>
  <cellStyles count="210">
    <cellStyle name="??" xfId="8" xr:uid="{00000000-0005-0000-0000-000000000000}"/>
    <cellStyle name="?? [0.00]_PRODUCT DETAIL Q1" xfId="9" xr:uid="{00000000-0005-0000-0000-000001000000}"/>
    <cellStyle name="?? [0]" xfId="10" xr:uid="{00000000-0005-0000-0000-000002000000}"/>
    <cellStyle name="???? [0.00]_PRODUCT DETAIL Q1" xfId="11" xr:uid="{00000000-0005-0000-0000-000003000000}"/>
    <cellStyle name="????_PRODUCT DETAIL Q1" xfId="12" xr:uid="{00000000-0005-0000-0000-000004000000}"/>
    <cellStyle name="???[0]_Book1" xfId="13" xr:uid="{00000000-0005-0000-0000-000005000000}"/>
    <cellStyle name="???_95" xfId="14" xr:uid="{00000000-0005-0000-0000-000006000000}"/>
    <cellStyle name="??_(????)??????" xfId="15" xr:uid="{00000000-0005-0000-0000-000007000000}"/>
    <cellStyle name="_Book1" xfId="16" xr:uid="{00000000-0005-0000-0000-000008000000}"/>
    <cellStyle name="1" xfId="17" xr:uid="{00000000-0005-0000-0000-000009000000}"/>
    <cellStyle name="2" xfId="18" xr:uid="{00000000-0005-0000-0000-00000A000000}"/>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xr:uid="{00000000-0005-0000-0000-000011000000}"/>
    <cellStyle name="4" xfId="20" xr:uid="{00000000-0005-0000-0000-00001200000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xr:uid="{00000000-0005-0000-0000-000025000000}"/>
    <cellStyle name="ÅëÈ­ [0]_S" xfId="22" xr:uid="{00000000-0005-0000-0000-000026000000}"/>
    <cellStyle name="AeE­_INQUIRY ¿μ¾÷AßAø " xfId="23" xr:uid="{00000000-0005-0000-0000-000027000000}"/>
    <cellStyle name="ÅëÈ­_S" xfId="24" xr:uid="{00000000-0005-0000-0000-000028000000}"/>
    <cellStyle name="AÞ¸¶ [0]_INQUIRY ¿?¾÷AßAø " xfId="25" xr:uid="{00000000-0005-0000-0000-000029000000}"/>
    <cellStyle name="ÄÞ¸¶ [0]_S" xfId="26" xr:uid="{00000000-0005-0000-0000-00002A000000}"/>
    <cellStyle name="AÞ¸¶_INQUIRY ¿?¾÷AßAø " xfId="27" xr:uid="{00000000-0005-0000-0000-00002B000000}"/>
    <cellStyle name="ÄÞ¸¶_S" xfId="28" xr:uid="{00000000-0005-0000-0000-00002C000000}"/>
    <cellStyle name="Bad" xfId="169" builtinId="27" customBuiltin="1"/>
    <cellStyle name="C?AØ_¿?¾÷CoE² " xfId="29" xr:uid="{00000000-0005-0000-0000-00002E000000}"/>
    <cellStyle name="C￥AØ_¿μ¾÷CoE² " xfId="30" xr:uid="{00000000-0005-0000-0000-00002F000000}"/>
    <cellStyle name="Ç¥ÁØ_S" xfId="31" xr:uid="{00000000-0005-0000-0000-000030000000}"/>
    <cellStyle name="C￥AØ_Sheet1_¿μ¾÷CoE² " xfId="32" xr:uid="{00000000-0005-0000-0000-000031000000}"/>
    <cellStyle name="Calc Currency (0)" xfId="33" xr:uid="{00000000-0005-0000-0000-000032000000}"/>
    <cellStyle name="Calc Currency (0) 2" xfId="34" xr:uid="{00000000-0005-0000-0000-000033000000}"/>
    <cellStyle name="Calc Currency (0) 3" xfId="35" xr:uid="{00000000-0005-0000-0000-000034000000}"/>
    <cellStyle name="Calculation" xfId="173" builtinId="22" customBuiltin="1"/>
    <cellStyle name="Check Cell" xfId="175" builtinId="23" customBuiltin="1"/>
    <cellStyle name="Comma" xfId="1" builtinId="3"/>
    <cellStyle name="Comma 2" xfId="37" xr:uid="{00000000-0005-0000-0000-000037000000}"/>
    <cellStyle name="Comma 2 2" xfId="38" xr:uid="{00000000-0005-0000-0000-000038000000}"/>
    <cellStyle name="Comma 2 2 2" xfId="39" xr:uid="{00000000-0005-0000-0000-000039000000}"/>
    <cellStyle name="Comma 2 2 3" xfId="4" xr:uid="{00000000-0005-0000-0000-00003A000000}"/>
    <cellStyle name="Comma 2 2 3 2" xfId="40" xr:uid="{00000000-0005-0000-0000-00003B000000}"/>
    <cellStyle name="Comma 2 2 4" xfId="41" xr:uid="{00000000-0005-0000-0000-00003C000000}"/>
    <cellStyle name="Comma 2 3" xfId="42" xr:uid="{00000000-0005-0000-0000-00003D000000}"/>
    <cellStyle name="Comma 2 4" xfId="43" xr:uid="{00000000-0005-0000-0000-00003E000000}"/>
    <cellStyle name="Comma 2 5" xfId="44" xr:uid="{00000000-0005-0000-0000-00003F000000}"/>
    <cellStyle name="Comma 3" xfId="45" xr:uid="{00000000-0005-0000-0000-000040000000}"/>
    <cellStyle name="Comma 3 2" xfId="46" xr:uid="{00000000-0005-0000-0000-000041000000}"/>
    <cellStyle name="Comma 3 3" xfId="47" xr:uid="{00000000-0005-0000-0000-000042000000}"/>
    <cellStyle name="Comma 3 4" xfId="48" xr:uid="{00000000-0005-0000-0000-000043000000}"/>
    <cellStyle name="Comma 4" xfId="5" xr:uid="{00000000-0005-0000-0000-000044000000}"/>
    <cellStyle name="Comma 4 2" xfId="49" xr:uid="{00000000-0005-0000-0000-000045000000}"/>
    <cellStyle name="Comma 5" xfId="36" xr:uid="{00000000-0005-0000-0000-000046000000}"/>
    <cellStyle name="Comma 6" xfId="204" xr:uid="{00000000-0005-0000-0000-000047000000}"/>
    <cellStyle name="Comma0" xfId="50" xr:uid="{00000000-0005-0000-0000-000048000000}"/>
    <cellStyle name="Currency0" xfId="51" xr:uid="{00000000-0005-0000-0000-000049000000}"/>
    <cellStyle name="Date" xfId="52" xr:uid="{00000000-0005-0000-0000-00004B000000}"/>
    <cellStyle name="Explanatory Text" xfId="177" builtinId="53" customBuiltin="1"/>
    <cellStyle name="Fixed" xfId="53" xr:uid="{00000000-0005-0000-0000-00004D000000}"/>
    <cellStyle name="Good" xfId="168" builtinId="26" customBuiltin="1"/>
    <cellStyle name="Header1" xfId="54" xr:uid="{00000000-0005-0000-0000-00004F000000}"/>
    <cellStyle name="Header2" xfId="55" xr:uid="{00000000-0005-0000-0000-000050000000}"/>
    <cellStyle name="Heading 1" xfId="164" builtinId="16" customBuiltin="1"/>
    <cellStyle name="Heading 1 2" xfId="56" xr:uid="{00000000-0005-0000-0000-000052000000}"/>
    <cellStyle name="Heading 1 3" xfId="57" xr:uid="{00000000-0005-0000-0000-000053000000}"/>
    <cellStyle name="Heading 1 4" xfId="58" xr:uid="{00000000-0005-0000-0000-000054000000}"/>
    <cellStyle name="Heading 1 5" xfId="59" xr:uid="{00000000-0005-0000-0000-000055000000}"/>
    <cellStyle name="Heading 1 6" xfId="60" xr:uid="{00000000-0005-0000-0000-000056000000}"/>
    <cellStyle name="Heading 1 7" xfId="61" xr:uid="{00000000-0005-0000-0000-000057000000}"/>
    <cellStyle name="Heading 1 8" xfId="62" xr:uid="{00000000-0005-0000-0000-000058000000}"/>
    <cellStyle name="Heading 1 9" xfId="63" xr:uid="{00000000-0005-0000-0000-000059000000}"/>
    <cellStyle name="Heading 2" xfId="165" builtinId="17" customBuiltin="1"/>
    <cellStyle name="Heading 2 2" xfId="64" xr:uid="{00000000-0005-0000-0000-00005B000000}"/>
    <cellStyle name="Heading 2 3" xfId="65" xr:uid="{00000000-0005-0000-0000-00005C000000}"/>
    <cellStyle name="Heading 2 4" xfId="66" xr:uid="{00000000-0005-0000-0000-00005D000000}"/>
    <cellStyle name="Heading 2 5" xfId="67" xr:uid="{00000000-0005-0000-0000-00005E000000}"/>
    <cellStyle name="Heading 2 6" xfId="68" xr:uid="{00000000-0005-0000-0000-00005F000000}"/>
    <cellStyle name="Heading 2 7" xfId="69" xr:uid="{00000000-0005-0000-0000-000060000000}"/>
    <cellStyle name="Heading 2 8" xfId="70" xr:uid="{00000000-0005-0000-0000-000061000000}"/>
    <cellStyle name="Heading 2 9" xfId="71" xr:uid="{00000000-0005-0000-0000-000062000000}"/>
    <cellStyle name="Heading 3" xfId="166" builtinId="18" customBuiltin="1"/>
    <cellStyle name="Heading 4" xfId="167" builtinId="19" customBuiltin="1"/>
    <cellStyle name="Input" xfId="171" builtinId="20" customBuiltin="1"/>
    <cellStyle name="Ledger 17 x 11 in" xfId="72" xr:uid="{00000000-0005-0000-0000-000066000000}"/>
    <cellStyle name="Linked Cell" xfId="174" builtinId="24" customBuiltin="1"/>
    <cellStyle name="moi" xfId="73" xr:uid="{00000000-0005-0000-0000-000068000000}"/>
    <cellStyle name="moi 2" xfId="74" xr:uid="{00000000-0005-0000-0000-000069000000}"/>
    <cellStyle name="moi 3" xfId="75" xr:uid="{00000000-0005-0000-0000-00006A000000}"/>
    <cellStyle name="n" xfId="76" xr:uid="{00000000-0005-0000-0000-00006B000000}"/>
    <cellStyle name="Neutral" xfId="170" builtinId="28" customBuiltin="1"/>
    <cellStyle name="Normal" xfId="0" builtinId="0"/>
    <cellStyle name="Normal - Style1" xfId="77" xr:uid="{00000000-0005-0000-0000-00006E000000}"/>
    <cellStyle name="Normal 10" xfId="6" xr:uid="{00000000-0005-0000-0000-00006F000000}"/>
    <cellStyle name="Normal 11" xfId="78" xr:uid="{00000000-0005-0000-0000-000070000000}"/>
    <cellStyle name="Normal 12" xfId="79" xr:uid="{00000000-0005-0000-0000-000071000000}"/>
    <cellStyle name="Normal 13" xfId="80" xr:uid="{00000000-0005-0000-0000-000072000000}"/>
    <cellStyle name="Normal 14" xfId="81" xr:uid="{00000000-0005-0000-0000-000073000000}"/>
    <cellStyle name="Normal 15" xfId="82" xr:uid="{00000000-0005-0000-0000-000074000000}"/>
    <cellStyle name="Normal 16" xfId="83" xr:uid="{00000000-0005-0000-0000-000075000000}"/>
    <cellStyle name="Normal 17" xfId="84" xr:uid="{00000000-0005-0000-0000-000076000000}"/>
    <cellStyle name="Normal 18" xfId="85" xr:uid="{00000000-0005-0000-0000-000077000000}"/>
    <cellStyle name="Normal 19" xfId="86" xr:uid="{00000000-0005-0000-0000-000078000000}"/>
    <cellStyle name="Normal 2" xfId="87" xr:uid="{00000000-0005-0000-0000-000079000000}"/>
    <cellStyle name="Normal 2 2" xfId="88" xr:uid="{00000000-0005-0000-0000-00007A000000}"/>
    <cellStyle name="Normal 2 2 2" xfId="89" xr:uid="{00000000-0005-0000-0000-00007B000000}"/>
    <cellStyle name="Normal 2 2 3" xfId="90" xr:uid="{00000000-0005-0000-0000-00007C000000}"/>
    <cellStyle name="Normal 2 2 4" xfId="91" xr:uid="{00000000-0005-0000-0000-00007D000000}"/>
    <cellStyle name="Normal 2 3" xfId="92" xr:uid="{00000000-0005-0000-0000-00007E000000}"/>
    <cellStyle name="Normal 2 4" xfId="93" xr:uid="{00000000-0005-0000-0000-00007F000000}"/>
    <cellStyle name="Normal 2 5" xfId="94" xr:uid="{00000000-0005-0000-0000-000080000000}"/>
    <cellStyle name="Normal 2 6" xfId="95" xr:uid="{00000000-0005-0000-0000-000081000000}"/>
    <cellStyle name="Normal 2 7" xfId="96" xr:uid="{00000000-0005-0000-0000-000082000000}"/>
    <cellStyle name="Normal 20" xfId="97" xr:uid="{00000000-0005-0000-0000-000083000000}"/>
    <cellStyle name="Normal 21" xfId="98" xr:uid="{00000000-0005-0000-0000-000084000000}"/>
    <cellStyle name="Normal 22" xfId="99" xr:uid="{00000000-0005-0000-0000-000085000000}"/>
    <cellStyle name="Normal 23" xfId="100" xr:uid="{00000000-0005-0000-0000-000086000000}"/>
    <cellStyle name="Normal 24" xfId="7" xr:uid="{00000000-0005-0000-0000-000087000000}"/>
    <cellStyle name="Normal 25" xfId="126" xr:uid="{00000000-0005-0000-0000-000088000000}"/>
    <cellStyle name="Normal 26" xfId="162" xr:uid="{00000000-0005-0000-0000-000089000000}"/>
    <cellStyle name="Normal 27" xfId="161" xr:uid="{00000000-0005-0000-0000-00008A000000}"/>
    <cellStyle name="Normal 28" xfId="203" xr:uid="{00000000-0005-0000-0000-00008B000000}"/>
    <cellStyle name="Normal 29" xfId="206" xr:uid="{00000000-0005-0000-0000-00008C000000}"/>
    <cellStyle name="Normal 3" xfId="101" xr:uid="{00000000-0005-0000-0000-00008D000000}"/>
    <cellStyle name="Normal 3 2" xfId="102" xr:uid="{00000000-0005-0000-0000-00008E000000}"/>
    <cellStyle name="Normal 3 3" xfId="103" xr:uid="{00000000-0005-0000-0000-00008F000000}"/>
    <cellStyle name="Normal 3 4" xfId="104" xr:uid="{00000000-0005-0000-0000-000090000000}"/>
    <cellStyle name="Normal 3 5" xfId="105" xr:uid="{00000000-0005-0000-0000-000091000000}"/>
    <cellStyle name="Normal 3_Book1" xfId="106" xr:uid="{00000000-0005-0000-0000-000092000000}"/>
    <cellStyle name="Normal 30" xfId="205" xr:uid="{00000000-0005-0000-0000-000093000000}"/>
    <cellStyle name="Normal 31" xfId="208" xr:uid="{07E3CB90-2BDB-43B7-9B21-0D33A9EF050B}"/>
    <cellStyle name="Normal 32" xfId="209" xr:uid="{E47A0294-45A7-4F6A-9CB6-2540415DEB39}"/>
    <cellStyle name="Normal 4" xfId="107" xr:uid="{00000000-0005-0000-0000-000094000000}"/>
    <cellStyle name="Normal 4 2" xfId="108" xr:uid="{00000000-0005-0000-0000-000095000000}"/>
    <cellStyle name="Normal 4 3" xfId="109" xr:uid="{00000000-0005-0000-0000-000096000000}"/>
    <cellStyle name="Normal 4 4" xfId="110" xr:uid="{00000000-0005-0000-0000-000097000000}"/>
    <cellStyle name="Normal 4 5" xfId="111" xr:uid="{00000000-0005-0000-0000-000098000000}"/>
    <cellStyle name="Normal 5" xfId="112" xr:uid="{00000000-0005-0000-0000-000099000000}"/>
    <cellStyle name="Normal 5 2" xfId="113" xr:uid="{00000000-0005-0000-0000-00009A000000}"/>
    <cellStyle name="Normal 5 3" xfId="114" xr:uid="{00000000-0005-0000-0000-00009B000000}"/>
    <cellStyle name="Normal 5 4" xfId="115" xr:uid="{00000000-0005-0000-0000-00009C000000}"/>
    <cellStyle name="Normal 5 5" xfId="116" xr:uid="{00000000-0005-0000-0000-00009D000000}"/>
    <cellStyle name="Normal 6" xfId="117" xr:uid="{00000000-0005-0000-0000-00009E000000}"/>
    <cellStyle name="Normal 7" xfId="118" xr:uid="{00000000-0005-0000-0000-00009F000000}"/>
    <cellStyle name="Normal 8" xfId="119" xr:uid="{00000000-0005-0000-0000-0000A0000000}"/>
    <cellStyle name="Normal 9" xfId="120" xr:uid="{00000000-0005-0000-0000-0000A1000000}"/>
    <cellStyle name="Normal1" xfId="121" xr:uid="{00000000-0005-0000-0000-0000A2000000}"/>
    <cellStyle name="Normal1 2" xfId="122" xr:uid="{00000000-0005-0000-0000-0000A3000000}"/>
    <cellStyle name="Normal1 3" xfId="123" xr:uid="{00000000-0005-0000-0000-0000A4000000}"/>
    <cellStyle name="Note 2" xfId="207" xr:uid="{00000000-0005-0000-0000-0000A5000000}"/>
    <cellStyle name="Output" xfId="172" builtinId="21" customBuiltin="1"/>
    <cellStyle name="Percent" xfId="2" builtinId="5"/>
    <cellStyle name="Percent 2" xfId="125" xr:uid="{00000000-0005-0000-0000-0000A8000000}"/>
    <cellStyle name="Percent 2 2" xfId="3" xr:uid="{00000000-0005-0000-0000-0000A9000000}"/>
    <cellStyle name="Percent 3" xfId="127" xr:uid="{00000000-0005-0000-0000-0000AA000000}"/>
    <cellStyle name="Percent 4" xfId="128" xr:uid="{00000000-0005-0000-0000-0000AB000000}"/>
    <cellStyle name="Percent 5" xfId="129" xr:uid="{00000000-0005-0000-0000-0000AC000000}"/>
    <cellStyle name="Percent 6" xfId="130" xr:uid="{00000000-0005-0000-0000-0000AD000000}"/>
    <cellStyle name="Percent 7" xfId="124" xr:uid="{00000000-0005-0000-0000-0000AE000000}"/>
    <cellStyle name="Style 1" xfId="131" xr:uid="{00000000-0005-0000-0000-0000AF000000}"/>
    <cellStyle name="Title" xfId="163" builtinId="15" customBuiltin="1"/>
    <cellStyle name="Total" xfId="178" builtinId="25" customBuiltin="1"/>
    <cellStyle name="Total 2" xfId="132" xr:uid="{00000000-0005-0000-0000-0000B2000000}"/>
    <cellStyle name="Total 3" xfId="133" xr:uid="{00000000-0005-0000-0000-0000B3000000}"/>
    <cellStyle name="Total 4" xfId="134" xr:uid="{00000000-0005-0000-0000-0000B4000000}"/>
    <cellStyle name="Total 5" xfId="135" xr:uid="{00000000-0005-0000-0000-0000B5000000}"/>
    <cellStyle name="Total 6" xfId="136" xr:uid="{00000000-0005-0000-0000-0000B6000000}"/>
    <cellStyle name="Total 7" xfId="137" xr:uid="{00000000-0005-0000-0000-0000B7000000}"/>
    <cellStyle name="Total 8" xfId="138" xr:uid="{00000000-0005-0000-0000-0000B8000000}"/>
    <cellStyle name="Total 9" xfId="139" xr:uid="{00000000-0005-0000-0000-0000B9000000}"/>
    <cellStyle name="Warning Text" xfId="176" builtinId="11" customBuiltin="1"/>
    <cellStyle name="xuan" xfId="140" xr:uid="{00000000-0005-0000-0000-0000BB000000}"/>
    <cellStyle name=" [0.00]_ Att. 1- Cover" xfId="141" xr:uid="{00000000-0005-0000-0000-0000BC000000}"/>
    <cellStyle name="_ Att. 1- Cover" xfId="142" xr:uid="{00000000-0005-0000-0000-0000BD000000}"/>
    <cellStyle name="?_ Att. 1- Cover" xfId="143" xr:uid="{00000000-0005-0000-0000-0000BE000000}"/>
    <cellStyle name="똿뗦먛귟 [0.00]_PRODUCT DETAIL Q1" xfId="144" xr:uid="{00000000-0005-0000-0000-0000BF000000}"/>
    <cellStyle name="똿뗦먛귟_PRODUCT DETAIL Q1" xfId="145" xr:uid="{00000000-0005-0000-0000-0000C0000000}"/>
    <cellStyle name="믅됞 [0.00]_PRODUCT DETAIL Q1" xfId="146" xr:uid="{00000000-0005-0000-0000-0000C1000000}"/>
    <cellStyle name="믅됞_PRODUCT DETAIL Q1" xfId="147" xr:uid="{00000000-0005-0000-0000-0000C2000000}"/>
    <cellStyle name="백분율_95" xfId="148" xr:uid="{00000000-0005-0000-0000-0000C3000000}"/>
    <cellStyle name="뷭?_BOOKSHIP" xfId="149" xr:uid="{00000000-0005-0000-0000-0000C4000000}"/>
    <cellStyle name="콤마 [0]_1202" xfId="150" xr:uid="{00000000-0005-0000-0000-0000C5000000}"/>
    <cellStyle name="콤마_1202" xfId="151" xr:uid="{00000000-0005-0000-0000-0000C6000000}"/>
    <cellStyle name="통화 [0]_1202" xfId="152" xr:uid="{00000000-0005-0000-0000-0000C7000000}"/>
    <cellStyle name="통화_1202" xfId="153" xr:uid="{00000000-0005-0000-0000-0000C8000000}"/>
    <cellStyle name="표준_(정보부문)월별인원계획" xfId="154" xr:uid="{00000000-0005-0000-0000-0000C9000000}"/>
    <cellStyle name="一般_00Q3902REV.1" xfId="155" xr:uid="{00000000-0005-0000-0000-0000CA000000}"/>
    <cellStyle name="千分位[0]_00Q3902REV.1" xfId="156" xr:uid="{00000000-0005-0000-0000-0000CB000000}"/>
    <cellStyle name="千分位_00Q3902REV.1" xfId="157" xr:uid="{00000000-0005-0000-0000-0000CC000000}"/>
    <cellStyle name="貨幣 [0]_00Q3902REV.1" xfId="158" xr:uid="{00000000-0005-0000-0000-0000CD000000}"/>
    <cellStyle name="貨幣[0]_BRE" xfId="159" xr:uid="{00000000-0005-0000-0000-0000CE000000}"/>
    <cellStyle name="貨幣_00Q3902REV.1" xfId="160" xr:uid="{00000000-0005-0000-0000-0000CF000000}"/>
  </cellStyles>
  <dxfs count="26">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topLeftCell="C5" workbookViewId="0">
      <selection activeCell="E19" sqref="E19"/>
    </sheetView>
  </sheetViews>
  <sheetFormatPr defaultColWidth="9.140625" defaultRowHeight="15"/>
  <cols>
    <col min="1" max="1" width="6.140625" style="53" customWidth="1"/>
    <col min="2" max="2" width="32.28515625" style="53" customWidth="1"/>
    <col min="3" max="3" width="16.5703125" style="53" customWidth="1"/>
    <col min="4" max="4" width="16.28515625" style="55" customWidth="1"/>
    <col min="5" max="5" width="16.28515625" style="56" customWidth="1"/>
    <col min="6" max="6" width="16.28515625" style="58" customWidth="1"/>
    <col min="7" max="16384" width="9.140625" style="53"/>
  </cols>
  <sheetData>
    <row r="1" spans="1:6" hidden="1">
      <c r="A1" s="186" t="s">
        <v>270</v>
      </c>
      <c r="B1" s="186"/>
      <c r="C1" s="186"/>
      <c r="D1" s="186"/>
      <c r="E1" s="186"/>
      <c r="F1" s="186"/>
    </row>
    <row r="2" spans="1:6">
      <c r="A2" s="54"/>
      <c r="B2" s="54"/>
      <c r="C2" s="54"/>
      <c r="D2" s="54"/>
      <c r="E2" s="54"/>
      <c r="F2" s="54"/>
    </row>
    <row r="3" spans="1:6">
      <c r="A3" s="23" t="s">
        <v>0</v>
      </c>
      <c r="F3" s="57" t="s">
        <v>321</v>
      </c>
    </row>
    <row r="5" spans="1:6" ht="18.75">
      <c r="A5" s="183" t="s">
        <v>320</v>
      </c>
      <c r="B5" s="183"/>
      <c r="C5" s="183"/>
      <c r="D5" s="183"/>
      <c r="E5" s="183"/>
      <c r="F5" s="183"/>
    </row>
    <row r="6" spans="1:6" ht="18.75">
      <c r="A6" s="187"/>
      <c r="B6" s="187"/>
      <c r="C6" s="187"/>
      <c r="D6" s="187"/>
      <c r="E6" s="187"/>
      <c r="F6" s="187"/>
    </row>
    <row r="7" spans="1:6" ht="15.75" thickBot="1"/>
    <row r="8" spans="1:6" s="63" customFormat="1" ht="29.25" thickTop="1">
      <c r="A8" s="59" t="s">
        <v>1</v>
      </c>
      <c r="B8" s="60" t="s">
        <v>2</v>
      </c>
      <c r="C8" s="60" t="s">
        <v>3</v>
      </c>
      <c r="D8" s="61" t="s">
        <v>322</v>
      </c>
      <c r="E8" s="61" t="s">
        <v>323</v>
      </c>
      <c r="F8" s="62" t="s">
        <v>4</v>
      </c>
    </row>
    <row r="9" spans="1:6" s="178" customFormat="1">
      <c r="A9" s="176">
        <v>1</v>
      </c>
      <c r="B9" s="177" t="s">
        <v>5</v>
      </c>
      <c r="C9" s="66" t="s">
        <v>6</v>
      </c>
      <c r="D9" s="67">
        <v>10021</v>
      </c>
      <c r="E9" s="67">
        <v>10842</v>
      </c>
      <c r="F9" s="68">
        <f>E9/D9</f>
        <v>1.0819279513022653</v>
      </c>
    </row>
    <row r="10" spans="1:6" s="178" customFormat="1">
      <c r="A10" s="176">
        <v>2</v>
      </c>
      <c r="B10" s="177" t="s">
        <v>7</v>
      </c>
      <c r="C10" s="66" t="s">
        <v>6</v>
      </c>
      <c r="D10" s="70">
        <v>13432.284716110706</v>
      </c>
      <c r="E10" s="70">
        <f>E11+E12+E13</f>
        <v>15185.21818385231</v>
      </c>
      <c r="F10" s="71">
        <f>E10/D10</f>
        <v>1.1305015121991222</v>
      </c>
    </row>
    <row r="11" spans="1:6" s="69" customFormat="1">
      <c r="A11" s="64" t="s">
        <v>8</v>
      </c>
      <c r="B11" s="65" t="s">
        <v>9</v>
      </c>
      <c r="C11" s="66" t="s">
        <v>6</v>
      </c>
      <c r="D11" s="70">
        <v>6492.1288241400016</v>
      </c>
      <c r="E11" s="70">
        <f>'Thang 6 2024'!D27</f>
        <v>9536.7541051500011</v>
      </c>
      <c r="F11" s="71">
        <f>E11/D11</f>
        <v>1.468971790838318</v>
      </c>
    </row>
    <row r="12" spans="1:6" s="69" customFormat="1">
      <c r="A12" s="64" t="s">
        <v>10</v>
      </c>
      <c r="B12" s="65" t="s">
        <v>11</v>
      </c>
      <c r="C12" s="66" t="s">
        <v>6</v>
      </c>
      <c r="D12" s="70">
        <v>2925.9808055907024</v>
      </c>
      <c r="E12" s="70">
        <f>'Thang 6 2024'!F27</f>
        <v>3950.3507291324404</v>
      </c>
      <c r="F12" s="71">
        <f t="shared" ref="F12:F21" si="0">E12/D12</f>
        <v>1.3500945466164589</v>
      </c>
    </row>
    <row r="13" spans="1:6" s="69" customFormat="1">
      <c r="A13" s="64" t="s">
        <v>12</v>
      </c>
      <c r="B13" s="65" t="s">
        <v>13</v>
      </c>
      <c r="C13" s="66" t="s">
        <v>6</v>
      </c>
      <c r="D13" s="70">
        <v>4014.1750863800007</v>
      </c>
      <c r="E13" s="70">
        <f>'Thang 6 2024'!H27</f>
        <v>1698.1133495698693</v>
      </c>
      <c r="F13" s="71">
        <f t="shared" si="0"/>
        <v>0.4230292184642187</v>
      </c>
    </row>
    <row r="14" spans="1:6" s="69" customFormat="1">
      <c r="A14" s="176">
        <v>3</v>
      </c>
      <c r="B14" s="177" t="s">
        <v>14</v>
      </c>
      <c r="C14" s="66"/>
      <c r="D14" s="67"/>
      <c r="E14" s="67"/>
      <c r="F14" s="71" t="s">
        <v>282</v>
      </c>
    </row>
    <row r="15" spans="1:6" s="69" customFormat="1">
      <c r="A15" s="64" t="s">
        <v>15</v>
      </c>
      <c r="B15" s="65" t="s">
        <v>16</v>
      </c>
      <c r="C15" s="66" t="s">
        <v>17</v>
      </c>
      <c r="D15" s="67">
        <v>1293</v>
      </c>
      <c r="E15" s="67">
        <f>'Thang 6 2024'!C27</f>
        <v>1538</v>
      </c>
      <c r="F15" s="71">
        <f t="shared" si="0"/>
        <v>1.1894818252126838</v>
      </c>
    </row>
    <row r="16" spans="1:6" s="69" customFormat="1">
      <c r="A16" s="64" t="s">
        <v>18</v>
      </c>
      <c r="B16" s="65" t="s">
        <v>19</v>
      </c>
      <c r="C16" s="66" t="s">
        <v>20</v>
      </c>
      <c r="D16" s="67">
        <v>632</v>
      </c>
      <c r="E16" s="67">
        <f>'Thang 6 2024'!E27</f>
        <v>592</v>
      </c>
      <c r="F16" s="71">
        <f t="shared" si="0"/>
        <v>0.93670886075949367</v>
      </c>
    </row>
    <row r="17" spans="1:6" s="69" customFormat="1">
      <c r="A17" s="64" t="s">
        <v>21</v>
      </c>
      <c r="B17" s="65" t="s">
        <v>13</v>
      </c>
      <c r="C17" s="66" t="s">
        <v>20</v>
      </c>
      <c r="D17" s="67">
        <v>1594</v>
      </c>
      <c r="E17" s="67">
        <f>'Thang 6 2024'!G27</f>
        <v>1420</v>
      </c>
      <c r="F17" s="71">
        <f t="shared" si="0"/>
        <v>0.89084065244667499</v>
      </c>
    </row>
    <row r="18" spans="1:6" s="69" customFormat="1" ht="14.25" customHeight="1">
      <c r="A18" s="179">
        <v>4</v>
      </c>
      <c r="B18" s="180" t="s">
        <v>22</v>
      </c>
      <c r="C18" s="72"/>
      <c r="D18" s="73"/>
      <c r="E18" s="73"/>
      <c r="F18" s="74"/>
    </row>
    <row r="19" spans="1:6" s="69" customFormat="1" ht="14.25" customHeight="1">
      <c r="A19" s="64" t="s">
        <v>23</v>
      </c>
      <c r="B19" s="65" t="s">
        <v>24</v>
      </c>
      <c r="C19" s="66" t="s">
        <v>6</v>
      </c>
      <c r="D19" s="67">
        <v>121723</v>
      </c>
      <c r="E19" s="67">
        <v>136733</v>
      </c>
      <c r="F19" s="68">
        <f t="shared" si="0"/>
        <v>1.123312767513124</v>
      </c>
    </row>
    <row r="20" spans="1:6" s="69" customFormat="1" ht="14.25" customHeight="1">
      <c r="A20" s="64" t="s">
        <v>25</v>
      </c>
      <c r="B20" s="65" t="s">
        <v>26</v>
      </c>
      <c r="C20" s="66" t="s">
        <v>6</v>
      </c>
      <c r="D20" s="67">
        <v>120793</v>
      </c>
      <c r="E20" s="67">
        <v>135733</v>
      </c>
      <c r="F20" s="68">
        <f t="shared" si="0"/>
        <v>1.1236826637305142</v>
      </c>
    </row>
    <row r="21" spans="1:6" s="69" customFormat="1" ht="15" customHeight="1" thickBot="1">
      <c r="A21" s="181">
        <v>5</v>
      </c>
      <c r="B21" s="182" t="s">
        <v>27</v>
      </c>
      <c r="C21" s="75" t="s">
        <v>6</v>
      </c>
      <c r="D21" s="169">
        <v>98808</v>
      </c>
      <c r="E21" s="169">
        <v>114110</v>
      </c>
      <c r="F21" s="170">
        <f t="shared" si="0"/>
        <v>1.1548660027528135</v>
      </c>
    </row>
    <row r="22" spans="1:6" s="69" customFormat="1" ht="15.75" thickTop="1">
      <c r="A22" s="76"/>
      <c r="C22" s="77"/>
      <c r="D22" s="78"/>
      <c r="E22" s="56"/>
      <c r="F22" s="79"/>
    </row>
    <row r="23" spans="1:6" s="69" customFormat="1" ht="53.25" customHeight="1">
      <c r="A23" s="76"/>
      <c r="B23" s="80" t="s">
        <v>324</v>
      </c>
      <c r="C23" s="184" t="s">
        <v>329</v>
      </c>
      <c r="D23" s="184"/>
      <c r="E23" s="184"/>
      <c r="F23" s="184"/>
    </row>
    <row r="24" spans="1:6" s="69" customFormat="1">
      <c r="A24" s="81" t="s">
        <v>28</v>
      </c>
      <c r="C24" s="82"/>
      <c r="D24" s="82"/>
      <c r="E24" s="56"/>
      <c r="F24" s="83"/>
    </row>
    <row r="25" spans="1:6" s="69" customFormat="1" ht="16.5">
      <c r="B25" s="76" t="s">
        <v>310</v>
      </c>
      <c r="D25" s="56"/>
      <c r="E25" s="56"/>
      <c r="F25" s="1"/>
    </row>
    <row r="26" spans="1:6" s="69" customFormat="1" ht="16.5">
      <c r="B26" s="76"/>
      <c r="D26" s="84"/>
      <c r="E26" s="85"/>
      <c r="F26" s="1"/>
    </row>
    <row r="27" spans="1:6" s="69" customFormat="1" hidden="1">
      <c r="A27" s="185" t="s">
        <v>29</v>
      </c>
      <c r="B27" s="185"/>
      <c r="D27" s="86"/>
      <c r="E27" s="87"/>
      <c r="F27" s="88"/>
    </row>
    <row r="28" spans="1:6" s="69" customFormat="1" hidden="1">
      <c r="B28" s="76" t="s">
        <v>30</v>
      </c>
      <c r="C28" s="69" t="s">
        <v>31</v>
      </c>
      <c r="D28" s="56"/>
      <c r="E28" s="86"/>
      <c r="F28" s="89"/>
    </row>
    <row r="29" spans="1:6" hidden="1">
      <c r="A29" s="69"/>
      <c r="B29" s="69" t="s">
        <v>32</v>
      </c>
      <c r="C29" s="69" t="s">
        <v>33</v>
      </c>
      <c r="D29" s="86"/>
      <c r="E29" s="90"/>
      <c r="F29" s="91"/>
    </row>
    <row r="30" spans="1:6" hidden="1">
      <c r="B30" s="53" t="s">
        <v>34</v>
      </c>
      <c r="C30" s="92">
        <v>14716</v>
      </c>
      <c r="D30" s="90"/>
      <c r="E30" s="93"/>
      <c r="F30" s="94"/>
    </row>
    <row r="31" spans="1:6" hidden="1">
      <c r="D31" s="95"/>
      <c r="E31" s="93"/>
      <c r="F31" s="96"/>
    </row>
    <row r="32" spans="1:6" hidden="1"/>
    <row r="33" spans="6:6" hidden="1"/>
    <row r="36" spans="6:6">
      <c r="F36" s="97"/>
    </row>
  </sheetData>
  <mergeCells count="5">
    <mergeCell ref="A5:F5"/>
    <mergeCell ref="C23:F23"/>
    <mergeCell ref="A27:B27"/>
    <mergeCell ref="A1:F1"/>
    <mergeCell ref="A6:F6"/>
  </mergeCells>
  <pageMargins left="1.45" right="0.7" top="1"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49"/>
  <sheetViews>
    <sheetView showZeros="0" topLeftCell="B24" zoomScaleNormal="100" workbookViewId="0">
      <selection activeCell="F36" sqref="F36"/>
    </sheetView>
  </sheetViews>
  <sheetFormatPr defaultColWidth="8.7109375" defaultRowHeight="15"/>
  <cols>
    <col min="1" max="1" width="4.85546875" style="46" customWidth="1"/>
    <col min="2" max="2" width="44.140625" style="22" customWidth="1"/>
    <col min="3" max="3" width="10.28515625" style="24" customWidth="1"/>
    <col min="4" max="4" width="14.28515625" style="25" customWidth="1"/>
    <col min="5" max="5" width="10.7109375" style="24" customWidth="1"/>
    <col min="6" max="6" width="12.28515625" style="25" customWidth="1"/>
    <col min="7" max="7" width="11.140625" style="24" bestFit="1" customWidth="1"/>
    <col min="8" max="8" width="12.85546875" style="25" bestFit="1" customWidth="1"/>
    <col min="9" max="9" width="13.140625" style="25" customWidth="1"/>
    <col min="10" max="10" width="13.85546875" style="25" hidden="1" customWidth="1"/>
    <col min="11" max="11" width="12.42578125" style="100" customWidth="1"/>
    <col min="12" max="16384" width="8.7109375" style="22"/>
  </cols>
  <sheetData>
    <row r="1" spans="1:11">
      <c r="A1" s="186" t="s">
        <v>271</v>
      </c>
      <c r="B1" s="186"/>
      <c r="C1" s="186"/>
      <c r="D1" s="186"/>
      <c r="E1" s="186"/>
      <c r="F1" s="186"/>
      <c r="G1" s="186"/>
      <c r="H1" s="186"/>
      <c r="I1" s="186"/>
      <c r="J1" s="186"/>
      <c r="K1" s="186"/>
    </row>
    <row r="3" spans="1:11">
      <c r="A3" s="23" t="s">
        <v>35</v>
      </c>
      <c r="G3" s="26"/>
      <c r="H3" s="27"/>
      <c r="I3" s="27"/>
      <c r="J3" s="27"/>
      <c r="K3" s="101"/>
    </row>
    <row r="5" spans="1:11" ht="15.75">
      <c r="A5" s="190" t="s">
        <v>317</v>
      </c>
      <c r="B5" s="190"/>
      <c r="C5" s="190"/>
      <c r="D5" s="190"/>
      <c r="E5" s="190"/>
      <c r="F5" s="190"/>
      <c r="G5" s="190"/>
      <c r="H5" s="190"/>
      <c r="I5" s="190"/>
      <c r="J5" s="190"/>
      <c r="K5" s="190"/>
    </row>
    <row r="6" spans="1:11">
      <c r="A6" s="191" t="s">
        <v>318</v>
      </c>
      <c r="B6" s="191"/>
      <c r="C6" s="191"/>
      <c r="D6" s="191"/>
      <c r="E6" s="191"/>
      <c r="F6" s="191"/>
      <c r="G6" s="191"/>
      <c r="H6" s="191"/>
      <c r="I6" s="191"/>
      <c r="J6" s="191"/>
      <c r="K6" s="191"/>
    </row>
    <row r="8" spans="1:11" s="32" customFormat="1" ht="54.6" customHeight="1">
      <c r="A8" s="28" t="s">
        <v>1</v>
      </c>
      <c r="B8" s="29" t="s">
        <v>36</v>
      </c>
      <c r="C8" s="30" t="s">
        <v>37</v>
      </c>
      <c r="D8" s="31" t="s">
        <v>38</v>
      </c>
      <c r="E8" s="30" t="s">
        <v>39</v>
      </c>
      <c r="F8" s="31" t="s">
        <v>40</v>
      </c>
      <c r="G8" s="30" t="s">
        <v>41</v>
      </c>
      <c r="H8" s="31" t="s">
        <v>42</v>
      </c>
      <c r="I8" s="31" t="s">
        <v>43</v>
      </c>
      <c r="J8" s="102" t="s">
        <v>319</v>
      </c>
      <c r="K8" s="103" t="s">
        <v>287</v>
      </c>
    </row>
    <row r="9" spans="1:11" s="37" customFormat="1" ht="14.25" customHeight="1">
      <c r="A9" s="33">
        <v>1</v>
      </c>
      <c r="B9" s="34" t="s">
        <v>45</v>
      </c>
      <c r="C9" s="35">
        <v>541</v>
      </c>
      <c r="D9" s="36">
        <v>6826.0056527200004</v>
      </c>
      <c r="E9" s="35">
        <v>390</v>
      </c>
      <c r="F9" s="36">
        <v>3539.9941784062498</v>
      </c>
      <c r="G9" s="35">
        <v>190</v>
      </c>
      <c r="H9" s="36">
        <v>323.14804267999995</v>
      </c>
      <c r="I9" s="36">
        <f>D9+F9+H9</f>
        <v>10689.147873806251</v>
      </c>
      <c r="J9" s="36">
        <v>8460.3143964076553</v>
      </c>
      <c r="K9" s="104">
        <f>I9/J9*100</f>
        <v>126.34457034297665</v>
      </c>
    </row>
    <row r="10" spans="1:11" s="37" customFormat="1" ht="14.25" customHeight="1">
      <c r="A10" s="33">
        <v>2</v>
      </c>
      <c r="B10" s="34" t="s">
        <v>47</v>
      </c>
      <c r="C10" s="35">
        <v>37</v>
      </c>
      <c r="D10" s="36">
        <v>1893.10590241</v>
      </c>
      <c r="E10" s="35">
        <v>20</v>
      </c>
      <c r="F10" s="36">
        <v>98.135739000000001</v>
      </c>
      <c r="G10" s="35">
        <v>31</v>
      </c>
      <c r="H10" s="36">
        <v>480.29133308999997</v>
      </c>
      <c r="I10" s="36">
        <f>D10+F10+H10</f>
        <v>2471.5329744999999</v>
      </c>
      <c r="J10" s="36">
        <v>1530.6355681999999</v>
      </c>
      <c r="K10" s="104">
        <f>I10/J10*100</f>
        <v>161.47102718947519</v>
      </c>
    </row>
    <row r="11" spans="1:11" s="37" customFormat="1" ht="14.25" customHeight="1">
      <c r="A11" s="33">
        <v>3</v>
      </c>
      <c r="B11" s="34" t="s">
        <v>46</v>
      </c>
      <c r="C11" s="35">
        <v>539</v>
      </c>
      <c r="D11" s="36">
        <v>375.33764351000008</v>
      </c>
      <c r="E11" s="35">
        <v>71</v>
      </c>
      <c r="F11" s="36">
        <v>67.918440718750006</v>
      </c>
      <c r="G11" s="35">
        <v>617</v>
      </c>
      <c r="H11" s="36">
        <v>170.32377357000001</v>
      </c>
      <c r="I11" s="36">
        <f>D11+F11+H11</f>
        <v>613.57985779875003</v>
      </c>
      <c r="J11" s="36">
        <v>515.3412559652345</v>
      </c>
      <c r="K11" s="104">
        <f>I11/J11*100</f>
        <v>119.0628250108784</v>
      </c>
    </row>
    <row r="12" spans="1:11" s="37" customFormat="1" ht="14.25" customHeight="1">
      <c r="A12" s="33">
        <v>4</v>
      </c>
      <c r="B12" s="34" t="s">
        <v>48</v>
      </c>
      <c r="C12" s="35">
        <v>161</v>
      </c>
      <c r="D12" s="36">
        <v>52.612869340000003</v>
      </c>
      <c r="E12" s="35">
        <v>31</v>
      </c>
      <c r="F12" s="36">
        <v>75.10086652062499</v>
      </c>
      <c r="G12" s="35">
        <v>220</v>
      </c>
      <c r="H12" s="36">
        <v>324.69714139000007</v>
      </c>
      <c r="I12" s="36">
        <f>D12+F12+H12</f>
        <v>452.41087725062505</v>
      </c>
      <c r="J12" s="36">
        <v>630.63170306875008</v>
      </c>
      <c r="K12" s="104">
        <f>I12/J12*100</f>
        <v>71.739317108404904</v>
      </c>
    </row>
    <row r="13" spans="1:11" s="37" customFormat="1" ht="14.25" customHeight="1">
      <c r="A13" s="33">
        <v>5</v>
      </c>
      <c r="B13" s="34" t="s">
        <v>50</v>
      </c>
      <c r="C13" s="35">
        <v>42</v>
      </c>
      <c r="D13" s="36">
        <v>161.983947</v>
      </c>
      <c r="E13" s="35">
        <v>5</v>
      </c>
      <c r="F13" s="36">
        <v>16.872689000000001</v>
      </c>
      <c r="G13" s="35">
        <v>59</v>
      </c>
      <c r="H13" s="36">
        <v>203.61474425999998</v>
      </c>
      <c r="I13" s="36">
        <f>D13+F13+H13</f>
        <v>382.47138025999999</v>
      </c>
      <c r="J13" s="36">
        <v>212.20090106999999</v>
      </c>
      <c r="K13" s="104">
        <f>I13/J13*100</f>
        <v>180.24022439651745</v>
      </c>
    </row>
    <row r="14" spans="1:11" s="37" customFormat="1" ht="14.25" customHeight="1">
      <c r="A14" s="33">
        <v>6</v>
      </c>
      <c r="B14" s="34" t="s">
        <v>61</v>
      </c>
      <c r="C14" s="35">
        <v>2</v>
      </c>
      <c r="D14" s="36">
        <v>0.27500000000000002</v>
      </c>
      <c r="E14" s="35">
        <v>2</v>
      </c>
      <c r="F14" s="36">
        <v>160</v>
      </c>
      <c r="G14" s="35">
        <v>6</v>
      </c>
      <c r="H14" s="36">
        <v>0.53486009000000001</v>
      </c>
      <c r="I14" s="36">
        <f>D14+F14+H14</f>
        <v>160.80986009</v>
      </c>
      <c r="J14" s="36">
        <v>0.93663959999999991</v>
      </c>
      <c r="K14" s="104">
        <f>I14/J14*100</f>
        <v>17168.808588703705</v>
      </c>
    </row>
    <row r="15" spans="1:11" s="37" customFormat="1" ht="14.25" customHeight="1">
      <c r="A15" s="33">
        <v>7</v>
      </c>
      <c r="B15" s="34" t="s">
        <v>44</v>
      </c>
      <c r="C15" s="35">
        <v>2</v>
      </c>
      <c r="D15" s="36">
        <v>118.00064751000001</v>
      </c>
      <c r="E15" s="35">
        <v>0</v>
      </c>
      <c r="F15" s="36">
        <v>0</v>
      </c>
      <c r="G15" s="35">
        <v>5</v>
      </c>
      <c r="H15" s="36">
        <v>30.778100379869564</v>
      </c>
      <c r="I15" s="36">
        <f>D15+F15+H15</f>
        <v>148.77874788986958</v>
      </c>
      <c r="J15" s="36">
        <v>119.35683530999999</v>
      </c>
      <c r="K15" s="104">
        <f>I15/J15*100</f>
        <v>124.65037926269862</v>
      </c>
    </row>
    <row r="16" spans="1:11" s="37" customFormat="1" ht="14.25" customHeight="1">
      <c r="A16" s="33">
        <v>8</v>
      </c>
      <c r="B16" s="34" t="s">
        <v>54</v>
      </c>
      <c r="C16" s="35">
        <v>106</v>
      </c>
      <c r="D16" s="36">
        <v>21.54454192</v>
      </c>
      <c r="E16" s="35">
        <v>24</v>
      </c>
      <c r="F16" s="36">
        <v>28.031444125</v>
      </c>
      <c r="G16" s="35">
        <v>113</v>
      </c>
      <c r="H16" s="36">
        <v>23.065518329999996</v>
      </c>
      <c r="I16" s="36">
        <f>D16+F16+H16</f>
        <v>72.641504374999997</v>
      </c>
      <c r="J16" s="36">
        <v>192.92169200625003</v>
      </c>
      <c r="K16" s="104">
        <f>I16/J16*100</f>
        <v>37.65336267766439</v>
      </c>
    </row>
    <row r="17" spans="1:11" s="37" customFormat="1" ht="14.25" customHeight="1">
      <c r="A17" s="33">
        <v>9</v>
      </c>
      <c r="B17" s="34" t="s">
        <v>56</v>
      </c>
      <c r="C17" s="35">
        <v>35</v>
      </c>
      <c r="D17" s="36">
        <v>16.934717329999998</v>
      </c>
      <c r="E17" s="35">
        <v>9</v>
      </c>
      <c r="F17" s="36">
        <v>2.8474059999999999</v>
      </c>
      <c r="G17" s="35">
        <v>29</v>
      </c>
      <c r="H17" s="36">
        <v>42.375662480000003</v>
      </c>
      <c r="I17" s="36">
        <f>D17+F17+H17</f>
        <v>62.15778581</v>
      </c>
      <c r="J17" s="36">
        <v>22.042313650000001</v>
      </c>
      <c r="K17" s="104">
        <f>I17/J17*100</f>
        <v>281.9930194124608</v>
      </c>
    </row>
    <row r="18" spans="1:11" s="37" customFormat="1" ht="14.25" customHeight="1">
      <c r="A18" s="33">
        <v>10</v>
      </c>
      <c r="B18" s="34" t="s">
        <v>49</v>
      </c>
      <c r="C18" s="35">
        <v>18</v>
      </c>
      <c r="D18" s="36">
        <v>16.602467999999998</v>
      </c>
      <c r="E18" s="35">
        <v>10</v>
      </c>
      <c r="F18" s="36">
        <v>15.892573689941406</v>
      </c>
      <c r="G18" s="35">
        <v>76</v>
      </c>
      <c r="H18" s="36">
        <v>24.129754670000001</v>
      </c>
      <c r="I18" s="36">
        <f>D18+F18+H18</f>
        <v>56.624796359941399</v>
      </c>
      <c r="J18" s="36">
        <v>56.499790369999985</v>
      </c>
      <c r="K18" s="104">
        <f>I18/J18*100</f>
        <v>100.22125036061689</v>
      </c>
    </row>
    <row r="19" spans="1:11" s="37" customFormat="1" ht="14.25" customHeight="1">
      <c r="A19" s="33">
        <v>11</v>
      </c>
      <c r="B19" s="38" t="s">
        <v>53</v>
      </c>
      <c r="C19" s="35">
        <v>4</v>
      </c>
      <c r="D19" s="36">
        <v>18.07375639</v>
      </c>
      <c r="E19" s="35">
        <v>3</v>
      </c>
      <c r="F19" s="36">
        <v>33.994563999999997</v>
      </c>
      <c r="G19" s="35">
        <v>6</v>
      </c>
      <c r="H19" s="36">
        <v>2.3082420699999999</v>
      </c>
      <c r="I19" s="36">
        <f>D19+F19+H19</f>
        <v>54.376562459999995</v>
      </c>
      <c r="J19" s="36">
        <v>8.1853928700000012</v>
      </c>
      <c r="K19" s="104">
        <f>I19/J19*100</f>
        <v>664.31218786447801</v>
      </c>
    </row>
    <row r="20" spans="1:11" s="37" customFormat="1" ht="14.25" customHeight="1">
      <c r="A20" s="33">
        <v>12</v>
      </c>
      <c r="B20" s="34" t="s">
        <v>52</v>
      </c>
      <c r="C20" s="35">
        <v>25</v>
      </c>
      <c r="D20" s="36">
        <v>10.181926000000001</v>
      </c>
      <c r="E20" s="35">
        <v>17</v>
      </c>
      <c r="F20" s="36">
        <v>16.666286171875001</v>
      </c>
      <c r="G20" s="35">
        <v>32</v>
      </c>
      <c r="H20" s="36">
        <v>16.648782430000001</v>
      </c>
      <c r="I20" s="36">
        <f>D20+F20+H20</f>
        <v>43.496994601875002</v>
      </c>
      <c r="J20" s="36">
        <v>124.82063094656252</v>
      </c>
      <c r="K20" s="104">
        <f>I20/J20*100</f>
        <v>34.847600330186346</v>
      </c>
    </row>
    <row r="21" spans="1:11" s="37" customFormat="1" ht="14.25" customHeight="1">
      <c r="A21" s="33">
        <v>13</v>
      </c>
      <c r="B21" s="34" t="s">
        <v>51</v>
      </c>
      <c r="C21" s="35">
        <v>3</v>
      </c>
      <c r="D21" s="36">
        <v>1.986645</v>
      </c>
      <c r="E21" s="35">
        <v>1</v>
      </c>
      <c r="F21" s="36">
        <v>0.06</v>
      </c>
      <c r="G21" s="35">
        <v>8</v>
      </c>
      <c r="H21" s="36">
        <v>31.960474630000004</v>
      </c>
      <c r="I21" s="36">
        <f>D21+F21+H21</f>
        <v>34.007119630000005</v>
      </c>
      <c r="J21" s="36">
        <v>1534.3171195499999</v>
      </c>
      <c r="K21" s="104">
        <f>I21/J21*100</f>
        <v>2.2164335649187019</v>
      </c>
    </row>
    <row r="22" spans="1:11" s="37" customFormat="1" ht="14.25" customHeight="1">
      <c r="A22" s="33">
        <v>14</v>
      </c>
      <c r="B22" s="34" t="s">
        <v>55</v>
      </c>
      <c r="C22" s="35">
        <v>19</v>
      </c>
      <c r="D22" s="36">
        <v>18.3862329</v>
      </c>
      <c r="E22" s="35">
        <v>4</v>
      </c>
      <c r="F22" s="36">
        <v>2.9141694999999999</v>
      </c>
      <c r="G22" s="35">
        <v>15</v>
      </c>
      <c r="H22" s="36">
        <v>2.2906955999999989</v>
      </c>
      <c r="I22" s="36">
        <f>D22+F22+H22</f>
        <v>23.591097999999999</v>
      </c>
      <c r="J22" s="36">
        <v>14.225822726250001</v>
      </c>
      <c r="K22" s="104">
        <f>I22/J22*100</f>
        <v>165.83292547621062</v>
      </c>
    </row>
    <row r="23" spans="1:11" s="37" customFormat="1" ht="14.25" customHeight="1">
      <c r="A23" s="33">
        <v>15</v>
      </c>
      <c r="B23" s="34" t="s">
        <v>58</v>
      </c>
      <c r="C23" s="35">
        <v>0</v>
      </c>
      <c r="D23" s="36">
        <v>0</v>
      </c>
      <c r="E23" s="35">
        <v>2</v>
      </c>
      <c r="F23" s="36">
        <v>0.75862099999999999</v>
      </c>
      <c r="G23" s="35">
        <v>8</v>
      </c>
      <c r="H23" s="36">
        <v>18.310070900000003</v>
      </c>
      <c r="I23" s="36">
        <f>D23+F23+H23</f>
        <v>19.068691900000005</v>
      </c>
      <c r="J23" s="36">
        <v>1.84510928</v>
      </c>
      <c r="K23" s="104">
        <f>I23/J23*100</f>
        <v>1033.4722233904761</v>
      </c>
    </row>
    <row r="24" spans="1:11" s="37" customFormat="1" ht="14.25" customHeight="1">
      <c r="A24" s="33">
        <v>16</v>
      </c>
      <c r="B24" s="18" t="s">
        <v>60</v>
      </c>
      <c r="C24" s="35">
        <v>3</v>
      </c>
      <c r="D24" s="36">
        <v>5.6974761199999993</v>
      </c>
      <c r="E24" s="35">
        <v>0</v>
      </c>
      <c r="F24" s="36">
        <v>0</v>
      </c>
      <c r="G24" s="35">
        <v>3</v>
      </c>
      <c r="H24" s="36">
        <v>0.58616299999999999</v>
      </c>
      <c r="I24" s="36">
        <f>D24+F24+H24</f>
        <v>6.2836391199999992</v>
      </c>
      <c r="J24" s="36">
        <v>7.8049413399999992</v>
      </c>
      <c r="K24" s="104">
        <f>I24/J24*100</f>
        <v>80.508473366694133</v>
      </c>
    </row>
    <row r="25" spans="1:11" s="37" customFormat="1" ht="14.25" customHeight="1">
      <c r="A25" s="33">
        <v>17</v>
      </c>
      <c r="B25" s="175" t="s">
        <v>59</v>
      </c>
      <c r="C25" s="35">
        <v>0</v>
      </c>
      <c r="D25" s="36">
        <v>0</v>
      </c>
      <c r="E25" s="35">
        <v>1</v>
      </c>
      <c r="F25" s="36">
        <v>0.22500000000000001</v>
      </c>
      <c r="G25" s="35">
        <v>1</v>
      </c>
      <c r="H25" s="36">
        <v>0.54998999999999998</v>
      </c>
      <c r="I25" s="36">
        <f>D25+F25+H25</f>
        <v>0.77498999999999996</v>
      </c>
      <c r="J25" s="36">
        <v>0.200791</v>
      </c>
      <c r="K25" s="104">
        <f>I25/J25*100</f>
        <v>385.9684946038418</v>
      </c>
    </row>
    <row r="26" spans="1:11" s="37" customFormat="1" ht="14.25" customHeight="1">
      <c r="A26" s="33">
        <v>18</v>
      </c>
      <c r="B26" s="34" t="s">
        <v>57</v>
      </c>
      <c r="C26" s="35">
        <v>1</v>
      </c>
      <c r="D26" s="36">
        <v>2.4679E-2</v>
      </c>
      <c r="E26" s="35">
        <v>2</v>
      </c>
      <c r="F26" s="36">
        <v>-109.061249</v>
      </c>
      <c r="G26" s="35">
        <v>1</v>
      </c>
      <c r="H26" s="36">
        <v>2.5</v>
      </c>
      <c r="I26" s="36">
        <f>D26+F26+H26</f>
        <v>-106.53657</v>
      </c>
      <c r="J26" s="36">
        <v>3.8127500000000002E-3</v>
      </c>
      <c r="K26" s="104"/>
    </row>
    <row r="27" spans="1:11" s="41" customFormat="1" ht="14.25" customHeight="1">
      <c r="A27" s="188" t="s">
        <v>62</v>
      </c>
      <c r="B27" s="189"/>
      <c r="C27" s="39">
        <f t="shared" ref="C27:I27" si="0">SUM(C9:C26)</f>
        <v>1538</v>
      </c>
      <c r="D27" s="40">
        <f t="shared" si="0"/>
        <v>9536.7541051500011</v>
      </c>
      <c r="E27" s="39">
        <f t="shared" si="0"/>
        <v>592</v>
      </c>
      <c r="F27" s="40">
        <f t="shared" si="0"/>
        <v>3950.3507291324404</v>
      </c>
      <c r="G27" s="39">
        <f t="shared" si="0"/>
        <v>1420</v>
      </c>
      <c r="H27" s="40">
        <f t="shared" si="0"/>
        <v>1698.1133495698693</v>
      </c>
      <c r="I27" s="40">
        <f t="shared" si="0"/>
        <v>15185.218183852312</v>
      </c>
      <c r="J27" s="136"/>
      <c r="K27" s="172">
        <f>I27/'thang 6'!D10*100</f>
        <v>113.05015121991224</v>
      </c>
    </row>
    <row r="28" spans="1:11" s="45" customFormat="1" ht="14.25" customHeight="1">
      <c r="A28" s="42"/>
      <c r="B28" s="42"/>
      <c r="C28" s="43"/>
      <c r="D28" s="44"/>
      <c r="E28" s="43"/>
      <c r="F28" s="44"/>
      <c r="G28" s="43"/>
      <c r="H28" s="44"/>
      <c r="I28" s="44"/>
      <c r="J28" s="105"/>
      <c r="K28" s="106"/>
    </row>
    <row r="29" spans="1:11" ht="15.75">
      <c r="A29" s="190" t="s">
        <v>325</v>
      </c>
      <c r="B29" s="190"/>
      <c r="C29" s="190"/>
      <c r="D29" s="190"/>
      <c r="E29" s="190"/>
      <c r="F29" s="190"/>
      <c r="G29" s="190"/>
      <c r="H29" s="190"/>
      <c r="I29" s="190"/>
      <c r="J29" s="190"/>
      <c r="K29" s="190"/>
    </row>
    <row r="30" spans="1:11">
      <c r="A30" s="191" t="str">
        <f>A6</f>
        <v>Tính từ 01/01/2024 đến 20/06/2024</v>
      </c>
      <c r="B30" s="191"/>
      <c r="C30" s="191"/>
      <c r="D30" s="191"/>
      <c r="E30" s="191"/>
      <c r="F30" s="191"/>
      <c r="G30" s="191"/>
      <c r="H30" s="191"/>
      <c r="I30" s="191"/>
      <c r="J30" s="191"/>
      <c r="K30" s="191"/>
    </row>
    <row r="32" spans="1:11" s="32" customFormat="1" ht="51">
      <c r="A32" s="28" t="s">
        <v>1</v>
      </c>
      <c r="B32" s="31" t="s">
        <v>63</v>
      </c>
      <c r="C32" s="31" t="s">
        <v>37</v>
      </c>
      <c r="D32" s="31" t="s">
        <v>38</v>
      </c>
      <c r="E32" s="31" t="s">
        <v>39</v>
      </c>
      <c r="F32" s="31" t="s">
        <v>40</v>
      </c>
      <c r="G32" s="31" t="s">
        <v>41</v>
      </c>
      <c r="H32" s="31" t="s">
        <v>42</v>
      </c>
      <c r="I32" s="31" t="s">
        <v>43</v>
      </c>
      <c r="J32" s="102" t="s">
        <v>319</v>
      </c>
      <c r="K32" s="103" t="s">
        <v>287</v>
      </c>
    </row>
    <row r="33" spans="1:11" s="37" customFormat="1">
      <c r="A33" s="47">
        <v>1</v>
      </c>
      <c r="B33" s="48" t="s">
        <v>64</v>
      </c>
      <c r="C33" s="35">
        <v>220</v>
      </c>
      <c r="D33" s="36">
        <v>4013.9653142400002</v>
      </c>
      <c r="E33" s="35">
        <v>64</v>
      </c>
      <c r="F33" s="36">
        <v>1216.6819203125001</v>
      </c>
      <c r="G33" s="35">
        <v>142</v>
      </c>
      <c r="H33" s="36">
        <v>349.07305049986957</v>
      </c>
      <c r="I33" s="36">
        <f>D33+F33+H33</f>
        <v>5579.720285052369</v>
      </c>
      <c r="J33" s="36">
        <v>3000.2761436443752</v>
      </c>
      <c r="K33" s="104">
        <f>I33/J33*100</f>
        <v>185.97355769641905</v>
      </c>
    </row>
    <row r="34" spans="1:11" s="37" customFormat="1">
      <c r="A34" s="47">
        <v>2</v>
      </c>
      <c r="B34" s="48" t="s">
        <v>66</v>
      </c>
      <c r="C34" s="35">
        <v>115</v>
      </c>
      <c r="D34" s="36">
        <v>978.99737973000003</v>
      </c>
      <c r="E34" s="35">
        <v>65</v>
      </c>
      <c r="F34" s="36">
        <v>246.101026703125</v>
      </c>
      <c r="G34" s="35">
        <v>90</v>
      </c>
      <c r="H34" s="36">
        <v>506.10115610000003</v>
      </c>
      <c r="I34" s="36">
        <f>D34+F34+H34</f>
        <v>1731.1995625331251</v>
      </c>
      <c r="J34" s="36">
        <v>2208.0188505743749</v>
      </c>
      <c r="K34" s="104">
        <f>I34/J34*100</f>
        <v>78.405107913040951</v>
      </c>
    </row>
    <row r="35" spans="1:11" s="37" customFormat="1">
      <c r="A35" s="47">
        <v>3</v>
      </c>
      <c r="B35" s="49" t="s">
        <v>69</v>
      </c>
      <c r="C35" s="35">
        <v>163</v>
      </c>
      <c r="D35" s="36">
        <v>1178.318906</v>
      </c>
      <c r="E35" s="35">
        <v>67</v>
      </c>
      <c r="F35" s="36">
        <v>505.14826775</v>
      </c>
      <c r="G35" s="35">
        <v>41</v>
      </c>
      <c r="H35" s="36">
        <v>46.821663000000001</v>
      </c>
      <c r="I35" s="36">
        <f>D35+F35+H35</f>
        <v>1730.28883675</v>
      </c>
      <c r="J35" s="36">
        <v>941.36143016999995</v>
      </c>
      <c r="K35" s="104">
        <f>I35/J35*100</f>
        <v>183.80706722151641</v>
      </c>
    </row>
    <row r="36" spans="1:11" s="37" customFormat="1">
      <c r="A36" s="47">
        <v>4</v>
      </c>
      <c r="B36" s="48" t="s">
        <v>67</v>
      </c>
      <c r="C36" s="35">
        <v>189</v>
      </c>
      <c r="D36" s="36">
        <v>393.43276175000005</v>
      </c>
      <c r="E36" s="35">
        <v>147</v>
      </c>
      <c r="F36" s="36">
        <v>718.95031942150388</v>
      </c>
      <c r="G36" s="35">
        <v>375</v>
      </c>
      <c r="H36" s="36">
        <v>299.24572397999998</v>
      </c>
      <c r="I36" s="36">
        <f>D36+F36+H36</f>
        <v>1411.6288051515039</v>
      </c>
      <c r="J36" s="36">
        <v>1219.2863896128129</v>
      </c>
      <c r="K36" s="104">
        <f>I36/J36*100</f>
        <v>115.77499898114748</v>
      </c>
    </row>
    <row r="37" spans="1:11" s="37" customFormat="1">
      <c r="A37" s="47">
        <v>5</v>
      </c>
      <c r="B37" s="48" t="s">
        <v>65</v>
      </c>
      <c r="C37" s="35">
        <v>447</v>
      </c>
      <c r="D37" s="36">
        <v>1011.8953771600001</v>
      </c>
      <c r="E37" s="35">
        <v>86</v>
      </c>
      <c r="F37" s="36">
        <v>198.6917845390625</v>
      </c>
      <c r="G37" s="35">
        <v>205</v>
      </c>
      <c r="H37" s="36">
        <v>89.369969519999984</v>
      </c>
      <c r="I37" s="36">
        <f>D37+F37+H37</f>
        <v>1299.9571312190626</v>
      </c>
      <c r="J37" s="36">
        <v>1953.6245439849999</v>
      </c>
      <c r="K37" s="104">
        <f>I37/J37*100</f>
        <v>66.540786213066937</v>
      </c>
    </row>
    <row r="38" spans="1:11" s="37" customFormat="1">
      <c r="A38" s="47">
        <v>6</v>
      </c>
      <c r="B38" s="48" t="s">
        <v>68</v>
      </c>
      <c r="C38" s="35">
        <v>88</v>
      </c>
      <c r="D38" s="36">
        <v>529.80195208999999</v>
      </c>
      <c r="E38" s="35">
        <v>46</v>
      </c>
      <c r="F38" s="36">
        <v>392.94623224999998</v>
      </c>
      <c r="G38" s="35">
        <v>93</v>
      </c>
      <c r="H38" s="36">
        <v>129.09006657999998</v>
      </c>
      <c r="I38" s="36">
        <f>D38+F38+H38</f>
        <v>1051.8382509200001</v>
      </c>
      <c r="J38" s="36">
        <v>895.34750888000008</v>
      </c>
      <c r="K38" s="104">
        <f>I38/J38*100</f>
        <v>117.47821270377531</v>
      </c>
    </row>
    <row r="39" spans="1:11" s="37" customFormat="1">
      <c r="A39" s="47">
        <v>7</v>
      </c>
      <c r="B39" s="48" t="s">
        <v>101</v>
      </c>
      <c r="C39" s="35">
        <v>4</v>
      </c>
      <c r="D39" s="36">
        <v>730.14499999999998</v>
      </c>
      <c r="E39" s="35">
        <v>2</v>
      </c>
      <c r="F39" s="36">
        <v>31.643000000000001</v>
      </c>
      <c r="G39" s="35">
        <v>4</v>
      </c>
      <c r="H39" s="36">
        <v>0.22900000000000001</v>
      </c>
      <c r="I39" s="36">
        <f>D39+F39+H39</f>
        <v>762.01700000000005</v>
      </c>
      <c r="J39" s="36">
        <v>182.60562361000001</v>
      </c>
      <c r="K39" s="104">
        <f>I39/J39*100</f>
        <v>417.30204411857432</v>
      </c>
    </row>
    <row r="40" spans="1:11" s="37" customFormat="1">
      <c r="A40" s="47">
        <v>8</v>
      </c>
      <c r="B40" s="36" t="s">
        <v>79</v>
      </c>
      <c r="C40" s="35">
        <v>22</v>
      </c>
      <c r="D40" s="36">
        <v>202.52617000000001</v>
      </c>
      <c r="E40" s="35">
        <v>19</v>
      </c>
      <c r="F40" s="36">
        <v>251.9786005</v>
      </c>
      <c r="G40" s="35">
        <v>10</v>
      </c>
      <c r="H40" s="36">
        <v>15.484817</v>
      </c>
      <c r="I40" s="36">
        <f>D40+F40+H40</f>
        <v>469.98958750000003</v>
      </c>
      <c r="J40" s="36">
        <v>334.14372000000003</v>
      </c>
      <c r="K40" s="104">
        <f>I40/J40*100</f>
        <v>140.65492163072824</v>
      </c>
    </row>
    <row r="41" spans="1:11" s="37" customFormat="1">
      <c r="A41" s="47">
        <v>9</v>
      </c>
      <c r="B41" s="48" t="s">
        <v>70</v>
      </c>
      <c r="C41" s="35">
        <v>5</v>
      </c>
      <c r="D41" s="36">
        <v>25.684448</v>
      </c>
      <c r="E41" s="35">
        <v>11</v>
      </c>
      <c r="F41" s="36">
        <v>57.282601</v>
      </c>
      <c r="G41" s="35">
        <v>9</v>
      </c>
      <c r="H41" s="36">
        <v>97.742031690000005</v>
      </c>
      <c r="I41" s="36">
        <f>D41+F41+H41</f>
        <v>180.70908069000001</v>
      </c>
      <c r="J41" s="36">
        <v>95.501481249999998</v>
      </c>
      <c r="K41" s="104">
        <f>I41/J41*100</f>
        <v>189.22123335128899</v>
      </c>
    </row>
    <row r="42" spans="1:11" s="37" customFormat="1">
      <c r="A42" s="47">
        <v>10</v>
      </c>
      <c r="B42" s="48" t="s">
        <v>74</v>
      </c>
      <c r="C42" s="35">
        <v>21</v>
      </c>
      <c r="D42" s="36">
        <v>107.08355218999999</v>
      </c>
      <c r="E42" s="35">
        <v>3</v>
      </c>
      <c r="F42" s="36">
        <v>18.219975999999999</v>
      </c>
      <c r="G42" s="35">
        <v>24</v>
      </c>
      <c r="H42" s="36">
        <v>11.876951629999999</v>
      </c>
      <c r="I42" s="36">
        <f>D42+F42+H42</f>
        <v>137.18047981999999</v>
      </c>
      <c r="J42" s="36">
        <v>34.140621615390629</v>
      </c>
      <c r="K42" s="104">
        <f>I42/J42*100</f>
        <v>401.81014090897185</v>
      </c>
    </row>
    <row r="43" spans="1:11" s="37" customFormat="1">
      <c r="A43" s="47">
        <v>11</v>
      </c>
      <c r="B43" s="48" t="s">
        <v>73</v>
      </c>
      <c r="C43" s="35">
        <v>10</v>
      </c>
      <c r="D43" s="36">
        <v>39.177002999999999</v>
      </c>
      <c r="E43" s="35">
        <v>7</v>
      </c>
      <c r="F43" s="36">
        <v>72.793756000000002</v>
      </c>
      <c r="G43" s="35">
        <v>10</v>
      </c>
      <c r="H43" s="36">
        <v>6.1708437900000002</v>
      </c>
      <c r="I43" s="36">
        <f>D43+F43+H43</f>
        <v>118.14160279000001</v>
      </c>
      <c r="J43" s="36">
        <v>601.80515775000003</v>
      </c>
      <c r="K43" s="104">
        <f>I43/J43*100</f>
        <v>19.63120476263482</v>
      </c>
    </row>
    <row r="44" spans="1:11" s="37" customFormat="1">
      <c r="A44" s="47">
        <v>12</v>
      </c>
      <c r="B44" s="36" t="s">
        <v>89</v>
      </c>
      <c r="C44" s="35">
        <v>7</v>
      </c>
      <c r="D44" s="36">
        <v>1.135</v>
      </c>
      <c r="E44" s="35">
        <v>3</v>
      </c>
      <c r="F44" s="36">
        <v>104.731427</v>
      </c>
      <c r="G44" s="35">
        <v>7</v>
      </c>
      <c r="H44" s="36">
        <v>0.38390389000000003</v>
      </c>
      <c r="I44" s="36">
        <f>D44+F44+H44</f>
        <v>106.25033089</v>
      </c>
      <c r="J44" s="36">
        <v>16.774571999999999</v>
      </c>
      <c r="K44" s="104">
        <f>I44/J44*100</f>
        <v>633.40114364765907</v>
      </c>
    </row>
    <row r="45" spans="1:11" s="37" customFormat="1">
      <c r="A45" s="47">
        <v>13</v>
      </c>
      <c r="B45" s="48" t="s">
        <v>75</v>
      </c>
      <c r="C45" s="35">
        <v>52</v>
      </c>
      <c r="D45" s="36">
        <v>69.584148450000001</v>
      </c>
      <c r="E45" s="35">
        <v>10</v>
      </c>
      <c r="F45" s="36">
        <v>8.2122934062499997</v>
      </c>
      <c r="G45" s="35">
        <v>61</v>
      </c>
      <c r="H45" s="36">
        <v>27.913743349999997</v>
      </c>
      <c r="I45" s="36">
        <f>D45+F45+H45</f>
        <v>105.71018520625</v>
      </c>
      <c r="J45" s="36">
        <v>405.12657076000005</v>
      </c>
      <c r="K45" s="104">
        <f>I45/J45*100</f>
        <v>26.093125663898626</v>
      </c>
    </row>
    <row r="46" spans="1:11" s="37" customFormat="1">
      <c r="A46" s="47">
        <v>14</v>
      </c>
      <c r="B46" s="48" t="s">
        <v>76</v>
      </c>
      <c r="C46" s="35">
        <v>16</v>
      </c>
      <c r="D46" s="36">
        <v>42.33067939</v>
      </c>
      <c r="E46" s="35">
        <v>3</v>
      </c>
      <c r="F46" s="36">
        <v>23.75</v>
      </c>
      <c r="G46" s="35">
        <v>16</v>
      </c>
      <c r="H46" s="36">
        <v>9.3163140000000002</v>
      </c>
      <c r="I46" s="36">
        <f>D46+F46+H46</f>
        <v>75.396993390000006</v>
      </c>
      <c r="J46" s="36">
        <v>385.20487890999999</v>
      </c>
      <c r="K46" s="104">
        <f>I46/J46*100</f>
        <v>19.573218699448482</v>
      </c>
    </row>
    <row r="47" spans="1:11" s="37" customFormat="1">
      <c r="A47" s="47">
        <v>15</v>
      </c>
      <c r="B47" s="48" t="s">
        <v>83</v>
      </c>
      <c r="C47" s="35">
        <v>10</v>
      </c>
      <c r="D47" s="36">
        <v>41.973424100000003</v>
      </c>
      <c r="E47" s="35">
        <v>2</v>
      </c>
      <c r="F47" s="36">
        <v>4.4174049999999996</v>
      </c>
      <c r="G47" s="35">
        <v>14</v>
      </c>
      <c r="H47" s="36">
        <v>8.5002274200000016</v>
      </c>
      <c r="I47" s="36">
        <f>D47+F47+H47</f>
        <v>54.891056520000006</v>
      </c>
      <c r="J47" s="36">
        <v>5.5318260199999996</v>
      </c>
      <c r="K47" s="104">
        <f>I47/J47*100</f>
        <v>992.27734786930273</v>
      </c>
    </row>
    <row r="48" spans="1:11" s="37" customFormat="1">
      <c r="A48" s="47">
        <v>16</v>
      </c>
      <c r="B48" s="48" t="s">
        <v>82</v>
      </c>
      <c r="C48" s="35">
        <v>13</v>
      </c>
      <c r="D48" s="36">
        <v>55.122188000000001</v>
      </c>
      <c r="E48" s="35">
        <v>7</v>
      </c>
      <c r="F48" s="36">
        <v>-7.15</v>
      </c>
      <c r="G48" s="35">
        <v>4</v>
      </c>
      <c r="H48" s="36">
        <v>5.3586150000000004</v>
      </c>
      <c r="I48" s="36">
        <f>D48+F48+H48</f>
        <v>53.330803000000003</v>
      </c>
      <c r="J48" s="36">
        <v>96.299540039999997</v>
      </c>
      <c r="K48" s="104">
        <f>I48/J48*100</f>
        <v>55.380122249647258</v>
      </c>
    </row>
    <row r="49" spans="1:11" s="37" customFormat="1">
      <c r="A49" s="47">
        <v>17</v>
      </c>
      <c r="B49" s="48" t="s">
        <v>72</v>
      </c>
      <c r="C49" s="35">
        <v>0</v>
      </c>
      <c r="D49" s="36">
        <v>0</v>
      </c>
      <c r="E49" s="35">
        <v>1</v>
      </c>
      <c r="F49" s="36">
        <v>42.866211999999997</v>
      </c>
      <c r="G49" s="35">
        <v>1</v>
      </c>
      <c r="H49" s="36">
        <v>2.5100000000000001E-3</v>
      </c>
      <c r="I49" s="36">
        <f>D49+F49+H49</f>
        <v>42.868721999999998</v>
      </c>
      <c r="J49" s="36">
        <v>0.03</v>
      </c>
      <c r="K49" s="104">
        <f>I49/J49*100</f>
        <v>142895.74</v>
      </c>
    </row>
    <row r="50" spans="1:11" s="37" customFormat="1">
      <c r="A50" s="47">
        <v>18</v>
      </c>
      <c r="B50" s="48" t="s">
        <v>110</v>
      </c>
      <c r="C50" s="35">
        <v>1</v>
      </c>
      <c r="D50" s="36">
        <v>1.081</v>
      </c>
      <c r="E50" s="35">
        <v>1</v>
      </c>
      <c r="F50" s="36">
        <v>0.53924775000000003</v>
      </c>
      <c r="G50" s="35">
        <v>1</v>
      </c>
      <c r="H50" s="36">
        <v>30.634274999999999</v>
      </c>
      <c r="I50" s="36">
        <f>D50+F50+H50</f>
        <v>32.25452275</v>
      </c>
      <c r="J50" s="36">
        <v>0.52120469000000003</v>
      </c>
      <c r="K50" s="104">
        <f>I50/J50*100</f>
        <v>6188.4559691893792</v>
      </c>
    </row>
    <row r="51" spans="1:11" s="37" customFormat="1">
      <c r="A51" s="47">
        <v>19</v>
      </c>
      <c r="B51" s="48" t="s">
        <v>81</v>
      </c>
      <c r="C51" s="35">
        <v>1</v>
      </c>
      <c r="D51" s="36">
        <v>27.81</v>
      </c>
      <c r="E51" s="35">
        <v>0</v>
      </c>
      <c r="F51" s="36">
        <v>0</v>
      </c>
      <c r="G51" s="35">
        <v>4</v>
      </c>
      <c r="H51" s="36">
        <v>0.9137324</v>
      </c>
      <c r="I51" s="36">
        <f>D51+F51+H51</f>
        <v>28.723732399999999</v>
      </c>
      <c r="J51" s="36">
        <v>191.27594071999999</v>
      </c>
      <c r="K51" s="104">
        <f>I51/J51*100</f>
        <v>15.016908186088779</v>
      </c>
    </row>
    <row r="52" spans="1:11" s="37" customFormat="1">
      <c r="A52" s="47">
        <v>20</v>
      </c>
      <c r="B52" s="48" t="s">
        <v>77</v>
      </c>
      <c r="C52" s="35">
        <v>29</v>
      </c>
      <c r="D52" s="36">
        <v>20.173241999999998</v>
      </c>
      <c r="E52" s="35">
        <v>2</v>
      </c>
      <c r="F52" s="36">
        <v>2.1570079999999998</v>
      </c>
      <c r="G52" s="35">
        <v>23</v>
      </c>
      <c r="H52" s="36">
        <v>2.8922573700000003</v>
      </c>
      <c r="I52" s="36">
        <f>D52+F52+H52</f>
        <v>25.222507369999999</v>
      </c>
      <c r="J52" s="36">
        <v>20.447335069999998</v>
      </c>
      <c r="K52" s="104">
        <f>I52/J52*100</f>
        <v>123.35351909504362</v>
      </c>
    </row>
    <row r="53" spans="1:11" s="37" customFormat="1">
      <c r="A53" s="47">
        <v>21</v>
      </c>
      <c r="B53" s="48" t="s">
        <v>209</v>
      </c>
      <c r="C53" s="35">
        <v>0</v>
      </c>
      <c r="D53" s="36">
        <v>0</v>
      </c>
      <c r="E53" s="35">
        <v>3</v>
      </c>
      <c r="F53" s="36">
        <v>21.570399999999999</v>
      </c>
      <c r="G53" s="35">
        <v>0</v>
      </c>
      <c r="H53" s="36">
        <v>0</v>
      </c>
      <c r="I53" s="36">
        <f>D53+F53+H53</f>
        <v>21.570399999999999</v>
      </c>
      <c r="J53" s="36"/>
      <c r="K53" s="104"/>
    </row>
    <row r="54" spans="1:11" s="37" customFormat="1">
      <c r="A54" s="47">
        <v>22</v>
      </c>
      <c r="B54" s="48" t="s">
        <v>78</v>
      </c>
      <c r="C54" s="35">
        <v>13</v>
      </c>
      <c r="D54" s="36">
        <v>3.4557069999999999</v>
      </c>
      <c r="E54" s="35">
        <v>8</v>
      </c>
      <c r="F54" s="36">
        <v>9.2676490000000005</v>
      </c>
      <c r="G54" s="35">
        <v>24</v>
      </c>
      <c r="H54" s="36">
        <v>7.6275704500000003</v>
      </c>
      <c r="I54" s="36">
        <f>D54+F54+H54</f>
        <v>20.350926450000003</v>
      </c>
      <c r="J54" s="36">
        <v>54.512837449999999</v>
      </c>
      <c r="K54" s="104">
        <f>I54/J54*100</f>
        <v>37.332355830250407</v>
      </c>
    </row>
    <row r="55" spans="1:11" s="37" customFormat="1">
      <c r="A55" s="47">
        <v>23</v>
      </c>
      <c r="B55" s="48" t="s">
        <v>88</v>
      </c>
      <c r="C55" s="35">
        <v>23</v>
      </c>
      <c r="D55" s="36">
        <v>1.3345549999999999</v>
      </c>
      <c r="E55" s="35">
        <v>2</v>
      </c>
      <c r="F55" s="36">
        <v>12.744999999999999</v>
      </c>
      <c r="G55" s="35">
        <v>39</v>
      </c>
      <c r="H55" s="36">
        <v>5.06149235</v>
      </c>
      <c r="I55" s="36">
        <f>D55+F55+H55</f>
        <v>19.141047350000001</v>
      </c>
      <c r="J55" s="36">
        <v>27.990632280000003</v>
      </c>
      <c r="K55" s="104">
        <f>I55/J55*100</f>
        <v>68.383761961950214</v>
      </c>
    </row>
    <row r="56" spans="1:11" s="37" customFormat="1">
      <c r="A56" s="47">
        <v>24</v>
      </c>
      <c r="B56" s="48" t="s">
        <v>114</v>
      </c>
      <c r="C56" s="35">
        <v>1</v>
      </c>
      <c r="D56" s="36">
        <v>4.8621999999999999E-2</v>
      </c>
      <c r="E56" s="35">
        <v>1</v>
      </c>
      <c r="F56" s="36">
        <v>16.502124999999999</v>
      </c>
      <c r="G56" s="35">
        <v>2</v>
      </c>
      <c r="H56" s="36">
        <v>0.16669500000000001</v>
      </c>
      <c r="I56" s="36">
        <f>D56+F56+H56</f>
        <v>16.717442000000002</v>
      </c>
      <c r="J56" s="36">
        <v>9.0355000000000005E-2</v>
      </c>
      <c r="K56" s="104">
        <f>I56/J56*100</f>
        <v>18501.955619500859</v>
      </c>
    </row>
    <row r="57" spans="1:11" s="37" customFormat="1">
      <c r="A57" s="47">
        <v>25</v>
      </c>
      <c r="B57" s="48" t="s">
        <v>71</v>
      </c>
      <c r="C57" s="35">
        <v>20</v>
      </c>
      <c r="D57" s="36">
        <v>5.1791681599999988</v>
      </c>
      <c r="E57" s="35">
        <v>5</v>
      </c>
      <c r="F57" s="36">
        <v>0.67974000000000001</v>
      </c>
      <c r="G57" s="35">
        <v>29</v>
      </c>
      <c r="H57" s="36">
        <v>9.8698674900000025</v>
      </c>
      <c r="I57" s="36">
        <f>D57+F57+H57</f>
        <v>15.728775650000001</v>
      </c>
      <c r="J57" s="36">
        <v>12.34329645</v>
      </c>
      <c r="K57" s="104">
        <f>I57/J57*100</f>
        <v>127.42767471974636</v>
      </c>
    </row>
    <row r="58" spans="1:11" s="37" customFormat="1">
      <c r="A58" s="47">
        <v>26</v>
      </c>
      <c r="B58" s="48" t="s">
        <v>84</v>
      </c>
      <c r="C58" s="35">
        <v>8</v>
      </c>
      <c r="D58" s="36">
        <v>0.64489700000000005</v>
      </c>
      <c r="E58" s="35">
        <v>8</v>
      </c>
      <c r="F58" s="36">
        <v>13.9670065</v>
      </c>
      <c r="G58" s="35">
        <v>6</v>
      </c>
      <c r="H58" s="36">
        <v>8.4876499999999994E-2</v>
      </c>
      <c r="I58" s="36">
        <f>D58+F58+H58</f>
        <v>14.69678</v>
      </c>
      <c r="J58" s="36">
        <v>176.27177196</v>
      </c>
      <c r="K58" s="104">
        <f>I58/J58*100</f>
        <v>8.3375686512841245</v>
      </c>
    </row>
    <row r="59" spans="1:11" s="37" customFormat="1">
      <c r="A59" s="47">
        <v>27</v>
      </c>
      <c r="B59" s="48" t="s">
        <v>115</v>
      </c>
      <c r="C59" s="35">
        <v>4</v>
      </c>
      <c r="D59" s="36">
        <v>0.08</v>
      </c>
      <c r="E59" s="35">
        <v>2</v>
      </c>
      <c r="F59" s="36">
        <v>11</v>
      </c>
      <c r="G59" s="35">
        <v>4</v>
      </c>
      <c r="H59" s="36">
        <v>0.51380999999999999</v>
      </c>
      <c r="I59" s="36">
        <f>D59+F59+H59</f>
        <v>11.59381</v>
      </c>
      <c r="J59" s="36">
        <v>4.5493308599999995</v>
      </c>
      <c r="K59" s="104">
        <f>I59/J59*100</f>
        <v>254.84648966595498</v>
      </c>
    </row>
    <row r="60" spans="1:11" s="37" customFormat="1">
      <c r="A60" s="47">
        <v>28</v>
      </c>
      <c r="B60" s="48" t="s">
        <v>95</v>
      </c>
      <c r="C60" s="35">
        <v>4</v>
      </c>
      <c r="D60" s="36">
        <v>6.9558999999999996E-2</v>
      </c>
      <c r="E60" s="35">
        <v>2</v>
      </c>
      <c r="F60" s="36">
        <v>4.6836140000000004</v>
      </c>
      <c r="G60" s="35">
        <v>36</v>
      </c>
      <c r="H60" s="36">
        <v>4.0672498199999998</v>
      </c>
      <c r="I60" s="36">
        <f>D60+F60+H60</f>
        <v>8.820422820000001</v>
      </c>
      <c r="J60" s="36">
        <v>10.885628860000001</v>
      </c>
      <c r="K60" s="104">
        <f>I60/J60*100</f>
        <v>81.028142089349174</v>
      </c>
    </row>
    <row r="61" spans="1:11" s="37" customFormat="1">
      <c r="A61" s="47">
        <v>29</v>
      </c>
      <c r="B61" s="48" t="s">
        <v>99</v>
      </c>
      <c r="C61" s="35">
        <v>2</v>
      </c>
      <c r="D61" s="36">
        <v>1.6E-2</v>
      </c>
      <c r="E61" s="35">
        <v>0</v>
      </c>
      <c r="F61" s="36">
        <v>0</v>
      </c>
      <c r="G61" s="35">
        <v>33</v>
      </c>
      <c r="H61" s="36">
        <v>8.6473854199999991</v>
      </c>
      <c r="I61" s="36">
        <f>D61+F61+H61</f>
        <v>8.6633854199999991</v>
      </c>
      <c r="J61" s="36">
        <v>8.07878775</v>
      </c>
      <c r="K61" s="104">
        <f>I61/J61*100</f>
        <v>107.23620533291023</v>
      </c>
    </row>
    <row r="62" spans="1:11" s="37" customFormat="1">
      <c r="A62" s="47">
        <v>30</v>
      </c>
      <c r="B62" s="48" t="s">
        <v>93</v>
      </c>
      <c r="C62" s="35">
        <v>1</v>
      </c>
      <c r="D62" s="36">
        <v>0.04</v>
      </c>
      <c r="E62" s="35">
        <v>0</v>
      </c>
      <c r="F62" s="36">
        <v>0</v>
      </c>
      <c r="G62" s="35">
        <v>19</v>
      </c>
      <c r="H62" s="36">
        <v>4.8961040000000002</v>
      </c>
      <c r="I62" s="36">
        <f>D62+F62+H62</f>
        <v>4.9361040000000003</v>
      </c>
      <c r="J62" s="36">
        <v>3.5224929999999999</v>
      </c>
      <c r="K62" s="104">
        <f>I62/J62*100</f>
        <v>140.13098109776229</v>
      </c>
    </row>
    <row r="63" spans="1:11" s="37" customFormat="1">
      <c r="A63" s="47">
        <v>31</v>
      </c>
      <c r="B63" s="48" t="s">
        <v>85</v>
      </c>
      <c r="C63" s="35">
        <v>1</v>
      </c>
      <c r="D63" s="36">
        <v>0.4</v>
      </c>
      <c r="E63" s="35">
        <v>1</v>
      </c>
      <c r="F63" s="36">
        <v>0.95855299999999999</v>
      </c>
      <c r="G63" s="35">
        <v>2</v>
      </c>
      <c r="H63" s="36">
        <v>3.44513932</v>
      </c>
      <c r="I63" s="36">
        <f>D63+F63+H63</f>
        <v>4.8036923199999997</v>
      </c>
      <c r="J63" s="36">
        <v>2.4044439999999998</v>
      </c>
      <c r="K63" s="104">
        <f>I63/J63*100</f>
        <v>199.78391345358844</v>
      </c>
    </row>
    <row r="64" spans="1:11" s="37" customFormat="1">
      <c r="A64" s="47">
        <v>32</v>
      </c>
      <c r="B64" s="48" t="s">
        <v>86</v>
      </c>
      <c r="C64" s="35">
        <v>1</v>
      </c>
      <c r="D64" s="36">
        <v>0.124844</v>
      </c>
      <c r="E64" s="35">
        <v>1</v>
      </c>
      <c r="F64" s="36">
        <v>3.5</v>
      </c>
      <c r="G64" s="35">
        <v>1</v>
      </c>
      <c r="H64" s="36">
        <v>0.48</v>
      </c>
      <c r="I64" s="36">
        <f>D64+F64+H64</f>
        <v>4.1048439999999999</v>
      </c>
      <c r="J64" s="36"/>
      <c r="K64" s="104"/>
    </row>
    <row r="65" spans="1:11" s="37" customFormat="1">
      <c r="A65" s="47">
        <v>33</v>
      </c>
      <c r="B65" s="48" t="s">
        <v>98</v>
      </c>
      <c r="C65" s="35">
        <v>4</v>
      </c>
      <c r="D65" s="36">
        <v>3.1752919999999998</v>
      </c>
      <c r="E65" s="35">
        <v>0</v>
      </c>
      <c r="F65" s="36">
        <v>0</v>
      </c>
      <c r="G65" s="35">
        <v>5</v>
      </c>
      <c r="H65" s="36">
        <v>0.52650200000000003</v>
      </c>
      <c r="I65" s="36">
        <f>D65+F65+H65</f>
        <v>3.7017939999999996</v>
      </c>
      <c r="J65" s="36">
        <v>2.455136</v>
      </c>
      <c r="K65" s="104">
        <f>I65/J65*100</f>
        <v>150.77755366708806</v>
      </c>
    </row>
    <row r="66" spans="1:11" s="37" customFormat="1">
      <c r="A66" s="47">
        <v>34</v>
      </c>
      <c r="B66" s="48" t="s">
        <v>94</v>
      </c>
      <c r="C66" s="35">
        <v>2</v>
      </c>
      <c r="D66" s="36">
        <v>0.33449099999999998</v>
      </c>
      <c r="E66" s="35">
        <v>1</v>
      </c>
      <c r="F66" s="36">
        <v>0.9</v>
      </c>
      <c r="G66" s="35">
        <v>10</v>
      </c>
      <c r="H66" s="36">
        <v>1.8704160000000001</v>
      </c>
      <c r="I66" s="36">
        <f>D66+F66+H66</f>
        <v>3.1049069999999999</v>
      </c>
      <c r="J66" s="36">
        <v>3.0712358100000001</v>
      </c>
      <c r="K66" s="104">
        <f>I66/J66*100</f>
        <v>101.09634010812083</v>
      </c>
    </row>
    <row r="67" spans="1:11" s="37" customFormat="1">
      <c r="A67" s="47">
        <v>35</v>
      </c>
      <c r="B67" s="48" t="s">
        <v>139</v>
      </c>
      <c r="C67" s="35">
        <v>1</v>
      </c>
      <c r="D67" s="36">
        <v>3</v>
      </c>
      <c r="E67" s="35">
        <v>0</v>
      </c>
      <c r="F67" s="36">
        <v>0</v>
      </c>
      <c r="G67" s="35">
        <v>0</v>
      </c>
      <c r="H67" s="36">
        <v>0</v>
      </c>
      <c r="I67" s="36">
        <f>D67+F67+H67</f>
        <v>3</v>
      </c>
      <c r="J67" s="36"/>
      <c r="K67" s="104"/>
    </row>
    <row r="68" spans="1:11" s="37" customFormat="1">
      <c r="A68" s="47">
        <v>36</v>
      </c>
      <c r="B68" s="48" t="s">
        <v>210</v>
      </c>
      <c r="C68" s="35">
        <v>1</v>
      </c>
      <c r="D68" s="36">
        <v>1.5</v>
      </c>
      <c r="E68" s="35">
        <v>0</v>
      </c>
      <c r="F68" s="36">
        <v>0</v>
      </c>
      <c r="G68" s="35">
        <v>1</v>
      </c>
      <c r="H68" s="36">
        <v>1.198</v>
      </c>
      <c r="I68" s="36">
        <f>D68+F68+H68</f>
        <v>2.698</v>
      </c>
      <c r="J68" s="36">
        <v>0.3</v>
      </c>
      <c r="K68" s="104">
        <f>I68/J68*100</f>
        <v>899.33333333333337</v>
      </c>
    </row>
    <row r="69" spans="1:11" s="37" customFormat="1">
      <c r="A69" s="47">
        <v>37</v>
      </c>
      <c r="B69" s="48" t="s">
        <v>232</v>
      </c>
      <c r="C69" s="35">
        <v>0</v>
      </c>
      <c r="D69" s="36">
        <v>0</v>
      </c>
      <c r="E69" s="35">
        <v>1</v>
      </c>
      <c r="F69" s="36">
        <v>2.5200469999999999</v>
      </c>
      <c r="G69" s="35">
        <v>0</v>
      </c>
      <c r="H69" s="36">
        <v>0</v>
      </c>
      <c r="I69" s="36">
        <f>D69+F69+H69</f>
        <v>2.5200469999999999</v>
      </c>
      <c r="J69" s="36"/>
      <c r="K69" s="104"/>
    </row>
    <row r="70" spans="1:11" s="37" customFormat="1">
      <c r="A70" s="47">
        <v>38</v>
      </c>
      <c r="B70" s="48" t="s">
        <v>132</v>
      </c>
      <c r="C70" s="35">
        <v>1</v>
      </c>
      <c r="D70" s="36">
        <v>3.9E-2</v>
      </c>
      <c r="E70" s="35">
        <v>0</v>
      </c>
      <c r="F70" s="36">
        <v>0</v>
      </c>
      <c r="G70" s="35">
        <v>11</v>
      </c>
      <c r="H70" s="36">
        <v>2.4669270000000001</v>
      </c>
      <c r="I70" s="36">
        <f>D70+F70+H70</f>
        <v>2.5059270000000002</v>
      </c>
      <c r="J70" s="36">
        <v>1.486742</v>
      </c>
      <c r="K70" s="104">
        <f>I70/J70*100</f>
        <v>168.55157115356937</v>
      </c>
    </row>
    <row r="71" spans="1:11" s="37" customFormat="1">
      <c r="A71" s="47">
        <v>39</v>
      </c>
      <c r="B71" s="48" t="s">
        <v>97</v>
      </c>
      <c r="C71" s="35">
        <v>2</v>
      </c>
      <c r="D71" s="36">
        <v>2.0041250000000002</v>
      </c>
      <c r="E71" s="35">
        <v>0</v>
      </c>
      <c r="F71" s="36">
        <v>0</v>
      </c>
      <c r="G71" s="35">
        <v>7</v>
      </c>
      <c r="H71" s="36">
        <v>0.48567399999999999</v>
      </c>
      <c r="I71" s="36">
        <f>D71+F71+H71</f>
        <v>2.4897990000000001</v>
      </c>
      <c r="J71" s="36">
        <v>60.179428000000001</v>
      </c>
      <c r="K71" s="104">
        <f>I71/J71*100</f>
        <v>4.1372925644956284</v>
      </c>
    </row>
    <row r="72" spans="1:11" s="37" customFormat="1">
      <c r="A72" s="47">
        <v>40</v>
      </c>
      <c r="B72" s="48" t="s">
        <v>113</v>
      </c>
      <c r="C72" s="35">
        <v>3</v>
      </c>
      <c r="D72" s="36">
        <v>1.097173</v>
      </c>
      <c r="E72" s="35">
        <v>0</v>
      </c>
      <c r="F72" s="36">
        <v>0</v>
      </c>
      <c r="G72" s="35">
        <v>1</v>
      </c>
      <c r="H72" s="36">
        <v>0.84</v>
      </c>
      <c r="I72" s="36">
        <f>D72+F72+H72</f>
        <v>1.937173</v>
      </c>
      <c r="J72" s="36"/>
      <c r="K72" s="104"/>
    </row>
    <row r="73" spans="1:11" s="37" customFormat="1">
      <c r="A73" s="47">
        <v>41</v>
      </c>
      <c r="B73" s="48" t="s">
        <v>119</v>
      </c>
      <c r="C73" s="35">
        <v>0</v>
      </c>
      <c r="D73" s="36">
        <v>0</v>
      </c>
      <c r="E73" s="35">
        <v>0</v>
      </c>
      <c r="F73" s="36">
        <v>0</v>
      </c>
      <c r="G73" s="35">
        <v>2</v>
      </c>
      <c r="H73" s="36">
        <v>1.5147109999999999</v>
      </c>
      <c r="I73" s="36">
        <f>D73+F73+H73</f>
        <v>1.5147109999999999</v>
      </c>
      <c r="J73" s="36">
        <v>4.3E-3</v>
      </c>
      <c r="K73" s="104">
        <f>I73/J73*100</f>
        <v>35225.837209302321</v>
      </c>
    </row>
    <row r="74" spans="1:11" s="37" customFormat="1">
      <c r="A74" s="47">
        <v>42</v>
      </c>
      <c r="B74" s="48" t="s">
        <v>103</v>
      </c>
      <c r="C74" s="35">
        <v>4</v>
      </c>
      <c r="D74" s="36">
        <v>40.302284999999998</v>
      </c>
      <c r="E74" s="35">
        <v>2</v>
      </c>
      <c r="F74" s="36">
        <v>-39</v>
      </c>
      <c r="G74" s="35">
        <v>2</v>
      </c>
      <c r="H74" s="36">
        <v>1.6199999999999999E-2</v>
      </c>
      <c r="I74" s="36">
        <f>D74+F74+H74</f>
        <v>1.3184849999999977</v>
      </c>
      <c r="J74" s="36">
        <v>70.134637819999995</v>
      </c>
      <c r="K74" s="104">
        <f>I74/J74*100</f>
        <v>1.8799341395101792</v>
      </c>
    </row>
    <row r="75" spans="1:11" s="37" customFormat="1">
      <c r="A75" s="47">
        <v>43</v>
      </c>
      <c r="B75" s="48" t="s">
        <v>105</v>
      </c>
      <c r="C75" s="35">
        <v>2</v>
      </c>
      <c r="D75" s="36">
        <v>0.27</v>
      </c>
      <c r="E75" s="35">
        <v>3</v>
      </c>
      <c r="F75" s="36">
        <v>0.85</v>
      </c>
      <c r="G75" s="35">
        <v>1</v>
      </c>
      <c r="H75" s="36">
        <v>6.8955000000000002E-2</v>
      </c>
      <c r="I75" s="36">
        <f>D75+F75+H75</f>
        <v>1.1889550000000002</v>
      </c>
      <c r="J75" s="36">
        <v>0.56352203000000001</v>
      </c>
      <c r="K75" s="104">
        <f>I75/J75*100</f>
        <v>210.98642762910265</v>
      </c>
    </row>
    <row r="76" spans="1:11" s="37" customFormat="1">
      <c r="A76" s="47">
        <v>44</v>
      </c>
      <c r="B76" s="48" t="s">
        <v>127</v>
      </c>
      <c r="C76" s="35">
        <v>1</v>
      </c>
      <c r="D76" s="36">
        <v>4.0000000000000001E-3</v>
      </c>
      <c r="E76" s="35">
        <v>1</v>
      </c>
      <c r="F76" s="36">
        <v>0.25</v>
      </c>
      <c r="G76" s="35">
        <v>4</v>
      </c>
      <c r="H76" s="36">
        <v>0.83235572000000002</v>
      </c>
      <c r="I76" s="36">
        <f>D76+F76+H76</f>
        <v>1.08635572</v>
      </c>
      <c r="J76" s="36">
        <v>0.48923282000000001</v>
      </c>
      <c r="K76" s="104">
        <f>I76/J76*100</f>
        <v>222.05291133166415</v>
      </c>
    </row>
    <row r="77" spans="1:11" s="37" customFormat="1">
      <c r="A77" s="47">
        <v>45</v>
      </c>
      <c r="B77" s="48" t="s">
        <v>304</v>
      </c>
      <c r="C77" s="35">
        <v>1</v>
      </c>
      <c r="D77" s="36">
        <v>1.0212410000000001</v>
      </c>
      <c r="E77" s="35">
        <v>1</v>
      </c>
      <c r="F77" s="36">
        <v>3.0000000000000001E-3</v>
      </c>
      <c r="G77" s="35">
        <v>0</v>
      </c>
      <c r="H77" s="36">
        <v>0</v>
      </c>
      <c r="I77" s="36">
        <f>D77+F77+H77</f>
        <v>1.024241</v>
      </c>
      <c r="J77" s="36">
        <v>9.0695999999999999E-2</v>
      </c>
      <c r="K77" s="104">
        <f>I77/J77*100</f>
        <v>1129.3122078151187</v>
      </c>
    </row>
    <row r="78" spans="1:11" s="37" customFormat="1">
      <c r="A78" s="47">
        <v>46</v>
      </c>
      <c r="B78" s="48" t="s">
        <v>90</v>
      </c>
      <c r="C78" s="35">
        <v>2</v>
      </c>
      <c r="D78" s="36">
        <v>2.615E-2</v>
      </c>
      <c r="E78" s="35">
        <v>0</v>
      </c>
      <c r="F78" s="36">
        <v>0</v>
      </c>
      <c r="G78" s="35">
        <v>1</v>
      </c>
      <c r="H78" s="36">
        <v>0.85499999999999998</v>
      </c>
      <c r="I78" s="36">
        <f>D78+F78+H78</f>
        <v>0.88114999999999999</v>
      </c>
      <c r="J78" s="36">
        <v>0.21137085999999999</v>
      </c>
      <c r="K78" s="104">
        <f>I78/J78*100</f>
        <v>416.87392481631571</v>
      </c>
    </row>
    <row r="79" spans="1:11" s="37" customFormat="1">
      <c r="A79" s="47">
        <v>47</v>
      </c>
      <c r="B79" s="48" t="s">
        <v>118</v>
      </c>
      <c r="C79" s="35">
        <v>0</v>
      </c>
      <c r="D79" s="36">
        <v>0</v>
      </c>
      <c r="E79" s="35">
        <v>0</v>
      </c>
      <c r="F79" s="36">
        <v>0</v>
      </c>
      <c r="G79" s="35">
        <v>2</v>
      </c>
      <c r="H79" s="36">
        <v>0.74957499999999999</v>
      </c>
      <c r="I79" s="36">
        <f>D79+F79+H79</f>
        <v>0.74957499999999999</v>
      </c>
      <c r="J79" s="36">
        <v>1.21201056</v>
      </c>
      <c r="K79" s="104">
        <f>I79/J79*100</f>
        <v>61.845583259604609</v>
      </c>
    </row>
    <row r="80" spans="1:11" s="37" customFormat="1">
      <c r="A80" s="47">
        <v>48</v>
      </c>
      <c r="B80" s="48" t="s">
        <v>212</v>
      </c>
      <c r="C80" s="35">
        <v>3</v>
      </c>
      <c r="D80" s="36">
        <v>0.55200000000000005</v>
      </c>
      <c r="E80" s="35">
        <v>0</v>
      </c>
      <c r="F80" s="36">
        <v>0</v>
      </c>
      <c r="G80" s="35">
        <v>1</v>
      </c>
      <c r="H80" s="36">
        <v>5.5986000000000001E-2</v>
      </c>
      <c r="I80" s="36">
        <f>D80+F80+H80</f>
        <v>0.60798600000000003</v>
      </c>
      <c r="J80" s="36">
        <v>1.1728830000000001</v>
      </c>
      <c r="K80" s="104">
        <f>I80/J80*100</f>
        <v>51.836883985870706</v>
      </c>
    </row>
    <row r="81" spans="1:11" s="37" customFormat="1">
      <c r="A81" s="47">
        <v>49</v>
      </c>
      <c r="B81" s="48" t="s">
        <v>229</v>
      </c>
      <c r="C81" s="35">
        <v>0</v>
      </c>
      <c r="D81" s="36">
        <v>0</v>
      </c>
      <c r="E81" s="35">
        <v>0</v>
      </c>
      <c r="F81" s="36">
        <v>0</v>
      </c>
      <c r="G81" s="35">
        <v>4</v>
      </c>
      <c r="H81" s="36">
        <v>0.58586765000000007</v>
      </c>
      <c r="I81" s="36">
        <f>D81+F81+H81</f>
        <v>0.58586765000000007</v>
      </c>
      <c r="J81" s="36">
        <v>0.12766</v>
      </c>
      <c r="K81" s="104">
        <f>I81/J81*100</f>
        <v>458.92812940623537</v>
      </c>
    </row>
    <row r="82" spans="1:11" s="37" customFormat="1">
      <c r="A82" s="47">
        <v>50</v>
      </c>
      <c r="B82" s="48" t="s">
        <v>124</v>
      </c>
      <c r="C82" s="35">
        <v>0</v>
      </c>
      <c r="D82" s="36">
        <v>0</v>
      </c>
      <c r="E82" s="35">
        <v>0</v>
      </c>
      <c r="F82" s="36">
        <v>0</v>
      </c>
      <c r="G82" s="35">
        <v>1</v>
      </c>
      <c r="H82" s="36">
        <v>0.57509600000000005</v>
      </c>
      <c r="I82" s="36">
        <f>D82+F82+H82</f>
        <v>0.57509600000000005</v>
      </c>
      <c r="J82" s="36">
        <v>27.941177</v>
      </c>
      <c r="K82" s="104">
        <f>I82/J82*100</f>
        <v>2.058238276791275</v>
      </c>
    </row>
    <row r="83" spans="1:11" s="37" customFormat="1">
      <c r="A83" s="47">
        <v>51</v>
      </c>
      <c r="B83" s="48" t="s">
        <v>100</v>
      </c>
      <c r="C83" s="35">
        <v>3</v>
      </c>
      <c r="D83" s="36">
        <v>0.32992038000000001</v>
      </c>
      <c r="E83" s="35">
        <v>0</v>
      </c>
      <c r="F83" s="36">
        <v>0</v>
      </c>
      <c r="G83" s="35">
        <v>1</v>
      </c>
      <c r="H83" s="36">
        <v>0.24154800000000001</v>
      </c>
      <c r="I83" s="36">
        <f>D83+F83+H83</f>
        <v>0.57146838</v>
      </c>
      <c r="J83" s="36">
        <v>165.872072</v>
      </c>
      <c r="K83" s="104">
        <f>I83/J83*100</f>
        <v>0.34452356753582969</v>
      </c>
    </row>
    <row r="84" spans="1:11" s="37" customFormat="1">
      <c r="A84" s="47">
        <v>52</v>
      </c>
      <c r="B84" s="48" t="s">
        <v>87</v>
      </c>
      <c r="C84" s="35">
        <v>1</v>
      </c>
      <c r="D84" s="36">
        <v>0.5</v>
      </c>
      <c r="E84" s="35">
        <v>0</v>
      </c>
      <c r="F84" s="36">
        <v>0</v>
      </c>
      <c r="G84" s="35">
        <v>0</v>
      </c>
      <c r="H84" s="36">
        <v>0</v>
      </c>
      <c r="I84" s="36">
        <f>D84+F84+H84</f>
        <v>0.5</v>
      </c>
      <c r="J84" s="36">
        <v>15</v>
      </c>
      <c r="K84" s="104">
        <f>I84/J84*100</f>
        <v>3.3333333333333335</v>
      </c>
    </row>
    <row r="85" spans="1:11" s="37" customFormat="1">
      <c r="A85" s="47">
        <v>53</v>
      </c>
      <c r="B85" s="48" t="s">
        <v>141</v>
      </c>
      <c r="C85" s="35">
        <v>1</v>
      </c>
      <c r="D85" s="36">
        <v>2.4782999999999999E-2</v>
      </c>
      <c r="E85" s="35">
        <v>0</v>
      </c>
      <c r="F85" s="36">
        <v>0</v>
      </c>
      <c r="G85" s="35">
        <v>1</v>
      </c>
      <c r="H85" s="36">
        <v>0.38701622999999996</v>
      </c>
      <c r="I85" s="36">
        <f>D85+F85+H85</f>
        <v>0.41179922999999996</v>
      </c>
      <c r="J85" s="36">
        <v>0.55457900000000004</v>
      </c>
      <c r="K85" s="104">
        <f>I85/J85*100</f>
        <v>74.254385759287672</v>
      </c>
    </row>
    <row r="86" spans="1:11" s="37" customFormat="1">
      <c r="A86" s="47">
        <v>54</v>
      </c>
      <c r="B86" s="48" t="s">
        <v>316</v>
      </c>
      <c r="C86" s="35">
        <v>0</v>
      </c>
      <c r="D86" s="36">
        <v>0</v>
      </c>
      <c r="E86" s="35">
        <v>0</v>
      </c>
      <c r="F86" s="36">
        <v>0</v>
      </c>
      <c r="G86" s="35">
        <v>1</v>
      </c>
      <c r="H86" s="36">
        <v>0.40699999999999997</v>
      </c>
      <c r="I86" s="202">
        <f>D86+F86+H86</f>
        <v>0.40699999999999997</v>
      </c>
      <c r="J86" s="36"/>
      <c r="K86" s="104"/>
    </row>
    <row r="87" spans="1:11" s="37" customFormat="1">
      <c r="A87" s="47">
        <v>55</v>
      </c>
      <c r="B87" s="48" t="s">
        <v>240</v>
      </c>
      <c r="C87" s="35">
        <v>1</v>
      </c>
      <c r="D87" s="36">
        <v>0.12124151</v>
      </c>
      <c r="E87" s="35">
        <v>1</v>
      </c>
      <c r="F87" s="36">
        <v>1.8790000000000001E-2</v>
      </c>
      <c r="G87" s="35">
        <v>1</v>
      </c>
      <c r="H87" s="36">
        <v>0.25</v>
      </c>
      <c r="I87" s="36">
        <f>D87+F87+H87</f>
        <v>0.39003151000000003</v>
      </c>
      <c r="J87" s="36">
        <v>4.6334E-2</v>
      </c>
      <c r="K87" s="104">
        <f>I87/J87*100</f>
        <v>841.78251392066306</v>
      </c>
    </row>
    <row r="88" spans="1:11" s="37" customFormat="1">
      <c r="A88" s="47">
        <v>56</v>
      </c>
      <c r="B88" s="48" t="s">
        <v>252</v>
      </c>
      <c r="C88" s="35">
        <v>0</v>
      </c>
      <c r="D88" s="36">
        <v>0</v>
      </c>
      <c r="E88" s="35">
        <v>0</v>
      </c>
      <c r="F88" s="36">
        <v>0</v>
      </c>
      <c r="G88" s="35">
        <v>2</v>
      </c>
      <c r="H88" s="36">
        <v>0.369363</v>
      </c>
      <c r="I88" s="36">
        <f>D88+F88+H88</f>
        <v>0.369363</v>
      </c>
      <c r="J88" s="36"/>
      <c r="K88" s="104"/>
    </row>
    <row r="89" spans="1:11" s="37" customFormat="1">
      <c r="A89" s="47">
        <v>57</v>
      </c>
      <c r="B89" s="48" t="s">
        <v>239</v>
      </c>
      <c r="C89" s="35">
        <v>0</v>
      </c>
      <c r="D89" s="36">
        <v>0</v>
      </c>
      <c r="E89" s="35">
        <v>0</v>
      </c>
      <c r="F89" s="36">
        <v>0</v>
      </c>
      <c r="G89" s="35">
        <v>1</v>
      </c>
      <c r="H89" s="36">
        <v>0.33333400000000002</v>
      </c>
      <c r="I89" s="36">
        <f>D89+F89+H89</f>
        <v>0.33333400000000002</v>
      </c>
      <c r="J89" s="36">
        <v>8.7912000000000007E-3</v>
      </c>
      <c r="K89" s="104">
        <f>I89/J89*100</f>
        <v>3791.6780416780421</v>
      </c>
    </row>
    <row r="90" spans="1:11" s="37" customFormat="1">
      <c r="A90" s="47">
        <v>58</v>
      </c>
      <c r="B90" s="48" t="s">
        <v>102</v>
      </c>
      <c r="C90" s="35">
        <v>1</v>
      </c>
      <c r="D90" s="36">
        <v>0.3</v>
      </c>
      <c r="E90" s="35">
        <v>0</v>
      </c>
      <c r="F90" s="36">
        <v>0</v>
      </c>
      <c r="G90" s="35">
        <v>0</v>
      </c>
      <c r="H90" s="36">
        <v>0</v>
      </c>
      <c r="I90" s="202">
        <f>D90+F90+H90</f>
        <v>0.3</v>
      </c>
      <c r="J90" s="36">
        <v>-0.6</v>
      </c>
      <c r="K90" s="104">
        <f>I90/J90*100</f>
        <v>-50</v>
      </c>
    </row>
    <row r="91" spans="1:11" s="37" customFormat="1">
      <c r="A91" s="47">
        <v>59</v>
      </c>
      <c r="B91" s="48" t="s">
        <v>112</v>
      </c>
      <c r="C91" s="35">
        <v>3</v>
      </c>
      <c r="D91" s="36">
        <v>0.253749</v>
      </c>
      <c r="E91" s="35">
        <v>0</v>
      </c>
      <c r="F91" s="36">
        <v>0</v>
      </c>
      <c r="G91" s="35">
        <v>1</v>
      </c>
      <c r="H91" s="36">
        <v>2.0839999999999999E-3</v>
      </c>
      <c r="I91" s="36">
        <f>D91+F91+H91</f>
        <v>0.25583299999999998</v>
      </c>
      <c r="J91" s="36">
        <v>0.73414199999999996</v>
      </c>
      <c r="K91" s="104">
        <f>I91/J91*100</f>
        <v>34.847890462608049</v>
      </c>
    </row>
    <row r="92" spans="1:11" s="37" customFormat="1">
      <c r="A92" s="47">
        <v>60</v>
      </c>
      <c r="B92" s="48" t="s">
        <v>120</v>
      </c>
      <c r="C92" s="35">
        <v>2</v>
      </c>
      <c r="D92" s="36">
        <v>8.1921999999999995E-2</v>
      </c>
      <c r="E92" s="35">
        <v>0</v>
      </c>
      <c r="F92" s="36">
        <v>0</v>
      </c>
      <c r="G92" s="35">
        <v>4</v>
      </c>
      <c r="H92" s="36">
        <v>0.16384597000000001</v>
      </c>
      <c r="I92" s="36">
        <f>D92+F92+H92</f>
        <v>0.24576797</v>
      </c>
      <c r="J92" s="36">
        <v>0.10572000000000001</v>
      </c>
      <c r="K92" s="104">
        <f>I92/J92*100</f>
        <v>232.47064888384412</v>
      </c>
    </row>
    <row r="93" spans="1:11" s="37" customFormat="1">
      <c r="A93" s="47">
        <v>61</v>
      </c>
      <c r="B93" s="48" t="s">
        <v>211</v>
      </c>
      <c r="C93" s="35">
        <v>0</v>
      </c>
      <c r="D93" s="36">
        <v>0</v>
      </c>
      <c r="E93" s="35">
        <v>0</v>
      </c>
      <c r="F93" s="36">
        <v>0</v>
      </c>
      <c r="G93" s="35">
        <v>1</v>
      </c>
      <c r="H93" s="36">
        <v>0.202184</v>
      </c>
      <c r="I93" s="202">
        <f>D93+F93+H93</f>
        <v>0.202184</v>
      </c>
      <c r="J93" s="36"/>
      <c r="K93" s="104"/>
    </row>
    <row r="94" spans="1:11" s="37" customFormat="1">
      <c r="A94" s="47">
        <v>62</v>
      </c>
      <c r="B94" s="48" t="s">
        <v>258</v>
      </c>
      <c r="C94" s="35">
        <v>0</v>
      </c>
      <c r="D94" s="36">
        <v>0</v>
      </c>
      <c r="E94" s="35">
        <v>0</v>
      </c>
      <c r="F94" s="36">
        <v>0</v>
      </c>
      <c r="G94" s="35">
        <v>2</v>
      </c>
      <c r="H94" s="36">
        <v>0.186337</v>
      </c>
      <c r="I94" s="36">
        <f>D94+F94+H94</f>
        <v>0.186337</v>
      </c>
      <c r="J94" s="36"/>
      <c r="K94" s="104"/>
    </row>
    <row r="95" spans="1:11" s="37" customFormat="1">
      <c r="A95" s="47">
        <v>63</v>
      </c>
      <c r="B95" s="48" t="s">
        <v>117</v>
      </c>
      <c r="C95" s="35">
        <v>1</v>
      </c>
      <c r="D95" s="36">
        <v>4.4999999999999998E-2</v>
      </c>
      <c r="E95" s="35">
        <v>0</v>
      </c>
      <c r="F95" s="36">
        <v>0</v>
      </c>
      <c r="G95" s="35">
        <v>2</v>
      </c>
      <c r="H95" s="36">
        <v>0.122961</v>
      </c>
      <c r="I95" s="36">
        <f>D95+F95+H95</f>
        <v>0.167961</v>
      </c>
      <c r="J95" s="36">
        <v>167.97555899999998</v>
      </c>
      <c r="K95" s="104">
        <f>I95/J95*100</f>
        <v>9.9991332667629357E-2</v>
      </c>
    </row>
    <row r="96" spans="1:11" s="37" customFormat="1">
      <c r="A96" s="47">
        <v>64</v>
      </c>
      <c r="B96" s="48" t="s">
        <v>108</v>
      </c>
      <c r="C96" s="35">
        <v>1</v>
      </c>
      <c r="D96" s="36">
        <v>5.0000000000000001E-3</v>
      </c>
      <c r="E96" s="35">
        <v>1</v>
      </c>
      <c r="F96" s="36">
        <v>1.2E-2</v>
      </c>
      <c r="G96" s="35">
        <v>1</v>
      </c>
      <c r="H96" s="36">
        <v>0.1245</v>
      </c>
      <c r="I96" s="36">
        <f>D96+F96+H96</f>
        <v>0.14150000000000001</v>
      </c>
      <c r="J96" s="36">
        <v>1.7660775999999998</v>
      </c>
      <c r="K96" s="104">
        <f>I96/J96*100</f>
        <v>8.0121054703372057</v>
      </c>
    </row>
    <row r="97" spans="1:11" s="37" customFormat="1">
      <c r="A97" s="47">
        <v>65</v>
      </c>
      <c r="B97" s="48" t="s">
        <v>96</v>
      </c>
      <c r="C97" s="35">
        <v>0</v>
      </c>
      <c r="D97" s="36">
        <v>0</v>
      </c>
      <c r="E97" s="35">
        <v>1</v>
      </c>
      <c r="F97" s="36">
        <v>0.12180199999999999</v>
      </c>
      <c r="G97" s="35">
        <v>1</v>
      </c>
      <c r="H97" s="36">
        <v>2.3570000000000002E-3</v>
      </c>
      <c r="I97" s="36">
        <f>D97+F97+H97</f>
        <v>0.12415899999999999</v>
      </c>
      <c r="J97" s="36">
        <v>0.71774151875000003</v>
      </c>
      <c r="K97" s="104">
        <f>I97/J97*100</f>
        <v>17.298567347229969</v>
      </c>
    </row>
    <row r="98" spans="1:11" s="37" customFormat="1">
      <c r="A98" s="47">
        <v>66</v>
      </c>
      <c r="B98" s="48" t="s">
        <v>253</v>
      </c>
      <c r="C98" s="35">
        <v>0</v>
      </c>
      <c r="D98" s="36">
        <v>0</v>
      </c>
      <c r="E98" s="35">
        <v>0</v>
      </c>
      <c r="F98" s="36">
        <v>0</v>
      </c>
      <c r="G98" s="35">
        <v>1</v>
      </c>
      <c r="H98" s="36">
        <v>0.12269943</v>
      </c>
      <c r="I98" s="36">
        <f>D98+F98+H98</f>
        <v>0.12269943</v>
      </c>
      <c r="J98" s="36">
        <v>0.16863500000000001</v>
      </c>
      <c r="K98" s="104">
        <f>I98/J98*100</f>
        <v>72.760358170012154</v>
      </c>
    </row>
    <row r="99" spans="1:11" s="37" customFormat="1">
      <c r="A99" s="47">
        <v>67</v>
      </c>
      <c r="B99" s="48" t="s">
        <v>275</v>
      </c>
      <c r="C99" s="35">
        <v>0</v>
      </c>
      <c r="D99" s="36">
        <v>0</v>
      </c>
      <c r="E99" s="35">
        <v>0</v>
      </c>
      <c r="F99" s="36">
        <v>0</v>
      </c>
      <c r="G99" s="35">
        <v>1</v>
      </c>
      <c r="H99" s="36">
        <v>0.122699</v>
      </c>
      <c r="I99" s="36">
        <f>D99+F99+H99</f>
        <v>0.122699</v>
      </c>
      <c r="J99" s="36">
        <v>0.168492</v>
      </c>
      <c r="K99" s="104">
        <f>I99/J99*100</f>
        <v>72.821855043562906</v>
      </c>
    </row>
    <row r="100" spans="1:11" s="37" customFormat="1">
      <c r="A100" s="47">
        <v>68</v>
      </c>
      <c r="B100" s="48" t="s">
        <v>315</v>
      </c>
      <c r="C100" s="35">
        <v>0</v>
      </c>
      <c r="D100" s="36">
        <v>0</v>
      </c>
      <c r="E100" s="35">
        <v>0</v>
      </c>
      <c r="F100" s="36">
        <v>0</v>
      </c>
      <c r="G100" s="35">
        <v>1</v>
      </c>
      <c r="H100" s="36">
        <v>9.8137000000000002E-2</v>
      </c>
      <c r="I100" s="36">
        <f>D100+F100+H100</f>
        <v>9.8137000000000002E-2</v>
      </c>
      <c r="J100" s="36"/>
      <c r="K100" s="104"/>
    </row>
    <row r="101" spans="1:11" s="37" customFormat="1">
      <c r="A101" s="47">
        <v>69</v>
      </c>
      <c r="B101" s="48" t="s">
        <v>225</v>
      </c>
      <c r="C101" s="35">
        <v>0</v>
      </c>
      <c r="D101" s="36">
        <v>0</v>
      </c>
      <c r="E101" s="35">
        <v>0</v>
      </c>
      <c r="F101" s="36">
        <v>0</v>
      </c>
      <c r="G101" s="35">
        <v>1</v>
      </c>
      <c r="H101" s="36">
        <v>8.3500000000000005E-2</v>
      </c>
      <c r="I101" s="36">
        <f>D101+F101+H101</f>
        <v>8.3500000000000005E-2</v>
      </c>
      <c r="J101" s="36"/>
      <c r="K101" s="104"/>
    </row>
    <row r="102" spans="1:11" s="37" customFormat="1">
      <c r="A102" s="47">
        <v>70</v>
      </c>
      <c r="B102" s="48" t="s">
        <v>247</v>
      </c>
      <c r="C102" s="35">
        <v>0</v>
      </c>
      <c r="D102" s="36">
        <v>0</v>
      </c>
      <c r="E102" s="35">
        <v>0</v>
      </c>
      <c r="F102" s="36">
        <v>0</v>
      </c>
      <c r="G102" s="35">
        <v>2</v>
      </c>
      <c r="H102" s="36">
        <v>6.8333000000000005E-2</v>
      </c>
      <c r="I102" s="36">
        <f>D102+F102+H102</f>
        <v>6.8333000000000005E-2</v>
      </c>
      <c r="J102" s="36">
        <v>0.196851</v>
      </c>
      <c r="K102" s="104">
        <f>I102/J102*100</f>
        <v>34.713057083784179</v>
      </c>
    </row>
    <row r="103" spans="1:11" s="37" customFormat="1">
      <c r="A103" s="47">
        <v>71</v>
      </c>
      <c r="B103" s="48" t="s">
        <v>143</v>
      </c>
      <c r="C103" s="35">
        <v>0</v>
      </c>
      <c r="D103" s="36">
        <v>0</v>
      </c>
      <c r="E103" s="35">
        <v>0</v>
      </c>
      <c r="F103" s="36">
        <v>0</v>
      </c>
      <c r="G103" s="35">
        <v>2</v>
      </c>
      <c r="H103" s="36">
        <v>4.1272000000000003E-2</v>
      </c>
      <c r="I103" s="36">
        <f>D103+F103+H103</f>
        <v>4.1272000000000003E-2</v>
      </c>
      <c r="J103" s="36"/>
      <c r="K103" s="104"/>
    </row>
    <row r="104" spans="1:11" s="37" customFormat="1">
      <c r="A104" s="47">
        <v>72</v>
      </c>
      <c r="B104" s="48" t="s">
        <v>223</v>
      </c>
      <c r="C104" s="35">
        <v>0</v>
      </c>
      <c r="D104" s="36">
        <v>0</v>
      </c>
      <c r="E104" s="35">
        <v>0</v>
      </c>
      <c r="F104" s="36">
        <v>0</v>
      </c>
      <c r="G104" s="35">
        <v>1</v>
      </c>
      <c r="H104" s="36">
        <v>3.7499999999999999E-2</v>
      </c>
      <c r="I104" s="36">
        <f>D104+F104+H104</f>
        <v>3.7499999999999999E-2</v>
      </c>
      <c r="J104" s="36">
        <v>0.26433600000000002</v>
      </c>
      <c r="K104" s="104">
        <f>I104/J104*100</f>
        <v>14.186489921917559</v>
      </c>
    </row>
    <row r="105" spans="1:11" s="37" customFormat="1">
      <c r="A105" s="47">
        <v>73</v>
      </c>
      <c r="B105" s="48" t="s">
        <v>238</v>
      </c>
      <c r="C105" s="35">
        <v>0</v>
      </c>
      <c r="D105" s="36">
        <v>0</v>
      </c>
      <c r="E105" s="35">
        <v>0</v>
      </c>
      <c r="F105" s="36">
        <v>0</v>
      </c>
      <c r="G105" s="35">
        <v>1</v>
      </c>
      <c r="H105" s="36">
        <v>0.03</v>
      </c>
      <c r="I105" s="36">
        <f>D105+F105+H105</f>
        <v>0.03</v>
      </c>
      <c r="J105" s="36">
        <v>0.01</v>
      </c>
      <c r="K105" s="104">
        <f>I105/J105*100</f>
        <v>300</v>
      </c>
    </row>
    <row r="106" spans="1:11" s="37" customFormat="1">
      <c r="A106" s="47">
        <v>74</v>
      </c>
      <c r="B106" s="48" t="s">
        <v>140</v>
      </c>
      <c r="C106" s="35">
        <v>0</v>
      </c>
      <c r="D106" s="36">
        <v>0</v>
      </c>
      <c r="E106" s="35">
        <v>0</v>
      </c>
      <c r="F106" s="36">
        <v>0</v>
      </c>
      <c r="G106" s="35">
        <v>2</v>
      </c>
      <c r="H106" s="36">
        <v>2.9959E-2</v>
      </c>
      <c r="I106" s="36">
        <f>D106+F106+H106</f>
        <v>2.9959E-2</v>
      </c>
      <c r="J106" s="36">
        <v>0.297871</v>
      </c>
      <c r="K106" s="104">
        <f>I106/J106*100</f>
        <v>10.05770954540724</v>
      </c>
    </row>
    <row r="107" spans="1:11" s="37" customFormat="1">
      <c r="A107" s="47">
        <v>75</v>
      </c>
      <c r="B107" s="48" t="s">
        <v>230</v>
      </c>
      <c r="C107" s="35">
        <v>1</v>
      </c>
      <c r="D107" s="36">
        <v>2.5000000000000001E-2</v>
      </c>
      <c r="E107" s="35">
        <v>0</v>
      </c>
      <c r="F107" s="36">
        <v>0</v>
      </c>
      <c r="G107" s="35">
        <v>0</v>
      </c>
      <c r="H107" s="36">
        <v>0</v>
      </c>
      <c r="I107" s="36">
        <f>D107+F107+H107</f>
        <v>2.5000000000000001E-2</v>
      </c>
      <c r="J107" s="36"/>
      <c r="K107" s="104"/>
    </row>
    <row r="108" spans="1:11" s="37" customFormat="1">
      <c r="A108" s="47">
        <v>76</v>
      </c>
      <c r="B108" s="48" t="s">
        <v>314</v>
      </c>
      <c r="C108" s="35">
        <v>1</v>
      </c>
      <c r="D108" s="36">
        <v>2.0833999999999998E-2</v>
      </c>
      <c r="E108" s="35">
        <v>0</v>
      </c>
      <c r="F108" s="36">
        <v>0</v>
      </c>
      <c r="G108" s="35">
        <v>0</v>
      </c>
      <c r="H108" s="36">
        <v>0</v>
      </c>
      <c r="I108" s="36">
        <f>D108+F108+H108</f>
        <v>2.0833999999999998E-2</v>
      </c>
      <c r="J108" s="36"/>
      <c r="K108" s="104"/>
    </row>
    <row r="109" spans="1:11" s="37" customFormat="1">
      <c r="A109" s="47">
        <v>77</v>
      </c>
      <c r="B109" s="48" t="s">
        <v>142</v>
      </c>
      <c r="C109" s="35">
        <v>0</v>
      </c>
      <c r="D109" s="36">
        <v>0</v>
      </c>
      <c r="E109" s="35">
        <v>0</v>
      </c>
      <c r="F109" s="36">
        <v>0</v>
      </c>
      <c r="G109" s="35">
        <v>2</v>
      </c>
      <c r="H109" s="36">
        <v>2.0806999999999999E-2</v>
      </c>
      <c r="I109" s="36">
        <f>D109+F109+H109</f>
        <v>2.0806999999999999E-2</v>
      </c>
      <c r="J109" s="36">
        <v>2.0833000000000001E-2</v>
      </c>
      <c r="K109" s="104">
        <f>I109/J109*100</f>
        <v>99.875198003168038</v>
      </c>
    </row>
    <row r="110" spans="1:11" s="37" customFormat="1">
      <c r="A110" s="47">
        <v>78</v>
      </c>
      <c r="B110" s="48" t="s">
        <v>312</v>
      </c>
      <c r="C110" s="35">
        <v>0</v>
      </c>
      <c r="D110" s="36">
        <v>0</v>
      </c>
      <c r="E110" s="35">
        <v>0</v>
      </c>
      <c r="F110" s="36">
        <v>0</v>
      </c>
      <c r="G110" s="35">
        <v>1</v>
      </c>
      <c r="H110" s="36">
        <v>2.0490000000000001E-2</v>
      </c>
      <c r="I110" s="36">
        <f>D110+F110+H110</f>
        <v>2.0490000000000001E-2</v>
      </c>
      <c r="J110" s="36"/>
      <c r="K110" s="104"/>
    </row>
    <row r="111" spans="1:11" s="37" customFormat="1">
      <c r="A111" s="47">
        <v>79</v>
      </c>
      <c r="B111" s="48" t="s">
        <v>116</v>
      </c>
      <c r="C111" s="35">
        <v>0</v>
      </c>
      <c r="D111" s="36">
        <v>0</v>
      </c>
      <c r="E111" s="35">
        <v>0</v>
      </c>
      <c r="F111" s="36">
        <v>0</v>
      </c>
      <c r="G111" s="35">
        <v>1</v>
      </c>
      <c r="H111" s="36">
        <v>1.2279999999999999E-2</v>
      </c>
      <c r="I111" s="36">
        <f>D111+F111+H111</f>
        <v>1.2279999999999999E-2</v>
      </c>
      <c r="J111" s="36">
        <v>0.17612923999999999</v>
      </c>
      <c r="K111" s="104">
        <f>I111/J111*100</f>
        <v>6.9721529485961558</v>
      </c>
    </row>
    <row r="112" spans="1:11" s="37" customFormat="1">
      <c r="A112" s="47">
        <v>80</v>
      </c>
      <c r="B112" s="48" t="s">
        <v>227</v>
      </c>
      <c r="C112" s="35">
        <v>0</v>
      </c>
      <c r="D112" s="36">
        <v>0</v>
      </c>
      <c r="E112" s="35">
        <v>0</v>
      </c>
      <c r="F112" s="36">
        <v>0</v>
      </c>
      <c r="G112" s="35">
        <v>1</v>
      </c>
      <c r="H112" s="36">
        <v>0.01</v>
      </c>
      <c r="I112" s="36">
        <f>D112+F112+H112</f>
        <v>0.01</v>
      </c>
      <c r="J112" s="36">
        <v>0.15021499999999999</v>
      </c>
      <c r="K112" s="104">
        <f>I112/J112*100</f>
        <v>6.6571247878041486</v>
      </c>
    </row>
    <row r="113" spans="1:11" s="37" customFormat="1">
      <c r="A113" s="47">
        <v>81</v>
      </c>
      <c r="B113" s="48" t="s">
        <v>125</v>
      </c>
      <c r="C113" s="35">
        <v>1</v>
      </c>
      <c r="D113" s="36">
        <v>0.01</v>
      </c>
      <c r="E113" s="35">
        <v>0</v>
      </c>
      <c r="F113" s="36">
        <v>0</v>
      </c>
      <c r="G113" s="35">
        <v>0</v>
      </c>
      <c r="H113" s="36">
        <v>0</v>
      </c>
      <c r="I113" s="36">
        <f>D113+F113+H113</f>
        <v>0.01</v>
      </c>
      <c r="J113" s="36">
        <v>0.72919999999999996</v>
      </c>
      <c r="K113" s="104">
        <f>I113/J113*100</f>
        <v>1.3713658804168953</v>
      </c>
    </row>
    <row r="114" spans="1:11" s="37" customFormat="1">
      <c r="A114" s="47">
        <v>82</v>
      </c>
      <c r="B114" s="48" t="s">
        <v>309</v>
      </c>
      <c r="C114" s="35">
        <v>1</v>
      </c>
      <c r="D114" s="36">
        <v>5.0000000000000001E-3</v>
      </c>
      <c r="E114" s="35">
        <v>0</v>
      </c>
      <c r="F114" s="36">
        <v>0</v>
      </c>
      <c r="G114" s="35">
        <v>0</v>
      </c>
      <c r="H114" s="36">
        <v>0</v>
      </c>
      <c r="I114" s="36">
        <f>D114+F114+H114</f>
        <v>5.0000000000000001E-3</v>
      </c>
      <c r="J114" s="36">
        <v>4.4485870000000004E-2</v>
      </c>
      <c r="K114" s="104">
        <f>I114/J114*100</f>
        <v>11.239523920741574</v>
      </c>
    </row>
    <row r="115" spans="1:11" s="37" customFormat="1">
      <c r="A115" s="47">
        <v>83</v>
      </c>
      <c r="B115" s="48" t="s">
        <v>286</v>
      </c>
      <c r="C115" s="35">
        <v>0</v>
      </c>
      <c r="D115" s="36">
        <v>0</v>
      </c>
      <c r="E115" s="35">
        <v>0</v>
      </c>
      <c r="F115" s="36">
        <v>0</v>
      </c>
      <c r="G115" s="35">
        <v>2</v>
      </c>
      <c r="H115" s="99">
        <v>8.3500000000000002E-4</v>
      </c>
      <c r="I115" s="99">
        <f>D115+F115+H115</f>
        <v>8.3500000000000002E-4</v>
      </c>
      <c r="J115" s="36"/>
      <c r="K115" s="104"/>
    </row>
    <row r="116" spans="1:11" s="37" customFormat="1">
      <c r="A116" s="47">
        <v>84</v>
      </c>
      <c r="B116" s="48" t="s">
        <v>91</v>
      </c>
      <c r="C116" s="35">
        <v>2</v>
      </c>
      <c r="D116" s="36">
        <v>7.4999999999999997E-2</v>
      </c>
      <c r="E116" s="35">
        <v>1</v>
      </c>
      <c r="F116" s="36">
        <v>-0.160075</v>
      </c>
      <c r="G116" s="35">
        <v>0</v>
      </c>
      <c r="H116" s="36">
        <v>0</v>
      </c>
      <c r="I116" s="36">
        <f>D116+F116+H116</f>
        <v>-8.5074999999999998E-2</v>
      </c>
      <c r="J116" s="36">
        <v>0.72730000000000006</v>
      </c>
      <c r="K116" s="104">
        <f>I116/J116*100</f>
        <v>-11.697373848480682</v>
      </c>
    </row>
    <row r="117" spans="1:11" s="41" customFormat="1" ht="14.25">
      <c r="A117" s="188" t="s">
        <v>62</v>
      </c>
      <c r="B117" s="189"/>
      <c r="C117" s="39">
        <f t="shared" ref="C117:I117" si="1">SUM(C33:C116)</f>
        <v>1538</v>
      </c>
      <c r="D117" s="40">
        <f t="shared" si="1"/>
        <v>9536.7541051499975</v>
      </c>
      <c r="E117" s="39">
        <f t="shared" si="1"/>
        <v>592</v>
      </c>
      <c r="F117" s="40">
        <f t="shared" si="1"/>
        <v>3950.3507291324422</v>
      </c>
      <c r="G117" s="39">
        <f t="shared" si="1"/>
        <v>1420</v>
      </c>
      <c r="H117" s="40">
        <f t="shared" si="1"/>
        <v>1698.1133495698687</v>
      </c>
      <c r="I117" s="40">
        <f t="shared" si="1"/>
        <v>15185.218183852308</v>
      </c>
      <c r="J117" s="136"/>
      <c r="K117" s="174">
        <f>K27</f>
        <v>113.05015121991224</v>
      </c>
    </row>
    <row r="118" spans="1:11" s="45" customFormat="1" ht="14.25">
      <c r="A118" s="42"/>
      <c r="B118" s="42"/>
      <c r="C118" s="43"/>
      <c r="D118" s="44"/>
      <c r="E118" s="43"/>
      <c r="F118" s="44"/>
      <c r="G118" s="43"/>
      <c r="H118" s="44"/>
      <c r="I118" s="44"/>
      <c r="J118" s="105"/>
      <c r="K118" s="106"/>
    </row>
    <row r="119" spans="1:11" s="45" customFormat="1">
      <c r="A119" s="42"/>
      <c r="B119" s="42"/>
      <c r="C119" s="43"/>
      <c r="D119" s="44"/>
      <c r="E119" s="43"/>
      <c r="F119" s="44"/>
      <c r="G119" s="43"/>
      <c r="H119" s="44"/>
      <c r="I119" s="44"/>
      <c r="J119" s="22"/>
      <c r="K119" s="137"/>
    </row>
    <row r="120" spans="1:11" s="45" customFormat="1">
      <c r="A120" s="42"/>
      <c r="B120" s="42"/>
      <c r="C120" s="43"/>
      <c r="D120" s="44"/>
      <c r="E120" s="43"/>
      <c r="F120" s="44"/>
      <c r="G120" s="43"/>
      <c r="H120" s="44"/>
      <c r="I120" s="44"/>
      <c r="J120" s="22"/>
      <c r="K120" s="137"/>
    </row>
    <row r="121" spans="1:11" ht="15.75">
      <c r="A121" s="190" t="s">
        <v>326</v>
      </c>
      <c r="B121" s="190"/>
      <c r="C121" s="190"/>
      <c r="D121" s="190"/>
      <c r="E121" s="190"/>
      <c r="F121" s="190"/>
      <c r="G121" s="190"/>
      <c r="H121" s="190"/>
      <c r="I121" s="190"/>
      <c r="J121" s="190"/>
      <c r="K121" s="190"/>
    </row>
    <row r="122" spans="1:11">
      <c r="A122" s="191" t="str">
        <f>A6</f>
        <v>Tính từ 01/01/2024 đến 20/06/2024</v>
      </c>
      <c r="B122" s="191"/>
      <c r="C122" s="191"/>
      <c r="D122" s="191"/>
      <c r="E122" s="191"/>
      <c r="F122" s="191"/>
      <c r="G122" s="191"/>
      <c r="H122" s="191"/>
      <c r="I122" s="191"/>
      <c r="J122" s="191"/>
      <c r="K122" s="191"/>
    </row>
    <row r="123" spans="1:11" ht="18.75" customHeight="1"/>
    <row r="124" spans="1:11" ht="51">
      <c r="A124" s="28" t="s">
        <v>1</v>
      </c>
      <c r="B124" s="31" t="s">
        <v>145</v>
      </c>
      <c r="C124" s="31" t="s">
        <v>37</v>
      </c>
      <c r="D124" s="31" t="s">
        <v>38</v>
      </c>
      <c r="E124" s="31" t="s">
        <v>39</v>
      </c>
      <c r="F124" s="31" t="s">
        <v>40</v>
      </c>
      <c r="G124" s="31" t="s">
        <v>41</v>
      </c>
      <c r="H124" s="31" t="s">
        <v>42</v>
      </c>
      <c r="I124" s="31" t="s">
        <v>43</v>
      </c>
      <c r="J124" s="102" t="s">
        <v>319</v>
      </c>
      <c r="K124" s="103" t="s">
        <v>287</v>
      </c>
    </row>
    <row r="125" spans="1:11" s="37" customFormat="1" ht="14.25" customHeight="1">
      <c r="A125" s="47">
        <v>1</v>
      </c>
      <c r="B125" s="36" t="s">
        <v>154</v>
      </c>
      <c r="C125" s="35">
        <v>224</v>
      </c>
      <c r="D125" s="36">
        <v>1076.1801175900002</v>
      </c>
      <c r="E125" s="35">
        <v>80</v>
      </c>
      <c r="F125" s="36">
        <v>1465.052144125</v>
      </c>
      <c r="G125" s="35">
        <v>32</v>
      </c>
      <c r="H125" s="36">
        <v>36.26047286</v>
      </c>
      <c r="I125" s="36">
        <f>D125+F125+H125</f>
        <v>2577.4927345750002</v>
      </c>
      <c r="J125" s="36">
        <v>829.41058207328115</v>
      </c>
      <c r="K125" s="104">
        <f>I125/J125*100</f>
        <v>310.76197848019137</v>
      </c>
    </row>
    <row r="126" spans="1:11" s="37" customFormat="1" ht="14.25" customHeight="1">
      <c r="A126" s="47">
        <v>2</v>
      </c>
      <c r="B126" s="36" t="s">
        <v>151</v>
      </c>
      <c r="C126" s="35">
        <v>20</v>
      </c>
      <c r="D126" s="36">
        <v>1533.1411415499999</v>
      </c>
      <c r="E126" s="35">
        <v>2</v>
      </c>
      <c r="F126" s="36">
        <v>-9.5574569999999994</v>
      </c>
      <c r="G126" s="35">
        <v>4</v>
      </c>
      <c r="H126" s="36">
        <v>11.968528529999999</v>
      </c>
      <c r="I126" s="36">
        <f>D126+F126+H126</f>
        <v>1535.5522130799998</v>
      </c>
      <c r="J126" s="36">
        <v>124.90795722999999</v>
      </c>
      <c r="K126" s="104">
        <f>I126/J126*100</f>
        <v>1229.3469904823612</v>
      </c>
    </row>
    <row r="127" spans="1:11" s="37" customFormat="1" ht="14.25" customHeight="1">
      <c r="A127" s="47">
        <v>3</v>
      </c>
      <c r="B127" s="171" t="s">
        <v>176</v>
      </c>
      <c r="C127" s="35">
        <v>23</v>
      </c>
      <c r="D127" s="36">
        <v>1357.9683279999999</v>
      </c>
      <c r="E127" s="35">
        <v>3</v>
      </c>
      <c r="F127" s="36">
        <v>3.6710379999999998</v>
      </c>
      <c r="G127" s="35">
        <v>1</v>
      </c>
      <c r="H127" s="36">
        <v>6.6791000000000003E-2</v>
      </c>
      <c r="I127" s="36">
        <f>D127+F127+H127</f>
        <v>1361.7061569999998</v>
      </c>
      <c r="J127" s="36">
        <v>441.277311</v>
      </c>
      <c r="K127" s="104">
        <f>I127/J127*100</f>
        <v>308.58286230809631</v>
      </c>
    </row>
    <row r="128" spans="1:11" s="37" customFormat="1" ht="14.25" customHeight="1">
      <c r="A128" s="47">
        <v>4</v>
      </c>
      <c r="B128" s="36" t="s">
        <v>149</v>
      </c>
      <c r="C128" s="35">
        <v>120</v>
      </c>
      <c r="D128" s="36">
        <v>1036.9082862499999</v>
      </c>
      <c r="E128" s="35">
        <v>79</v>
      </c>
      <c r="F128" s="36">
        <v>55.654967379999995</v>
      </c>
      <c r="G128" s="35">
        <v>102</v>
      </c>
      <c r="H128" s="36">
        <v>89.54765999</v>
      </c>
      <c r="I128" s="36">
        <f>D128+F128+H128</f>
        <v>1182.11091362</v>
      </c>
      <c r="J128" s="36">
        <v>2265.9290073965617</v>
      </c>
      <c r="K128" s="104">
        <f>I128/J128*100</f>
        <v>52.168929819129062</v>
      </c>
    </row>
    <row r="129" spans="1:11" s="37" customFormat="1" ht="14.25" customHeight="1">
      <c r="A129" s="47">
        <v>5</v>
      </c>
      <c r="B129" s="36" t="s">
        <v>153</v>
      </c>
      <c r="C129" s="35">
        <v>54</v>
      </c>
      <c r="D129" s="36">
        <v>276.71300889999998</v>
      </c>
      <c r="E129" s="35">
        <v>25</v>
      </c>
      <c r="F129" s="36">
        <v>454.76243649999998</v>
      </c>
      <c r="G129" s="35">
        <v>22</v>
      </c>
      <c r="H129" s="36">
        <v>405.85064782000006</v>
      </c>
      <c r="I129" s="36">
        <f>D129+F129+H129</f>
        <v>1137.3260932200001</v>
      </c>
      <c r="J129" s="36">
        <v>903.96846304000007</v>
      </c>
      <c r="K129" s="104">
        <f>I129/J129*100</f>
        <v>125.81479771929544</v>
      </c>
    </row>
    <row r="130" spans="1:11" s="37" customFormat="1" ht="14.25" customHeight="1">
      <c r="A130" s="47">
        <v>6</v>
      </c>
      <c r="B130" s="36" t="s">
        <v>147</v>
      </c>
      <c r="C130" s="35">
        <v>597</v>
      </c>
      <c r="D130" s="36">
        <v>192.64746200999997</v>
      </c>
      <c r="E130" s="35">
        <v>79</v>
      </c>
      <c r="F130" s="36">
        <v>107.00646922119141</v>
      </c>
      <c r="G130" s="35">
        <v>1015</v>
      </c>
      <c r="H130" s="36">
        <v>821.34180730000026</v>
      </c>
      <c r="I130" s="36">
        <f>D130+F130+H130</f>
        <v>1120.9957385311916</v>
      </c>
      <c r="J130" s="36">
        <v>1392.3188669760939</v>
      </c>
      <c r="K130" s="104">
        <f>I130/J130*100</f>
        <v>80.512859885740468</v>
      </c>
    </row>
    <row r="131" spans="1:11" s="37" customFormat="1" ht="14.25" customHeight="1">
      <c r="A131" s="47">
        <v>7</v>
      </c>
      <c r="B131" s="36" t="s">
        <v>152</v>
      </c>
      <c r="C131" s="35">
        <v>48</v>
      </c>
      <c r="D131" s="36">
        <v>570.63430000000005</v>
      </c>
      <c r="E131" s="35">
        <v>40</v>
      </c>
      <c r="F131" s="36">
        <v>242.90185124999999</v>
      </c>
      <c r="G131" s="35">
        <v>20</v>
      </c>
      <c r="H131" s="36">
        <v>123.93534785986957</v>
      </c>
      <c r="I131" s="36">
        <f>D131+F131+H131</f>
        <v>937.47149910986968</v>
      </c>
      <c r="J131" s="36">
        <v>776.46144157000003</v>
      </c>
      <c r="K131" s="104">
        <f>I131/J131*100</f>
        <v>120.73638804449946</v>
      </c>
    </row>
    <row r="132" spans="1:11" s="37" customFormat="1" ht="14.25" customHeight="1">
      <c r="A132" s="47">
        <v>8</v>
      </c>
      <c r="B132" s="36" t="s">
        <v>159</v>
      </c>
      <c r="C132" s="35">
        <v>39</v>
      </c>
      <c r="D132" s="36">
        <v>250.47785300000001</v>
      </c>
      <c r="E132" s="35">
        <v>29</v>
      </c>
      <c r="F132" s="36">
        <v>483.97828531250002</v>
      </c>
      <c r="G132" s="35">
        <v>20</v>
      </c>
      <c r="H132" s="36">
        <v>29.760122849999998</v>
      </c>
      <c r="I132" s="36">
        <f>D132+F132+H132</f>
        <v>764.21626116250002</v>
      </c>
      <c r="J132" s="36">
        <v>1251.57471777</v>
      </c>
      <c r="K132" s="104">
        <f>I132/J132*100</f>
        <v>61.060378602417472</v>
      </c>
    </row>
    <row r="133" spans="1:11" s="37" customFormat="1" ht="14.25" customHeight="1">
      <c r="A133" s="47">
        <v>9</v>
      </c>
      <c r="B133" s="36" t="s">
        <v>150</v>
      </c>
      <c r="C133" s="35">
        <v>88</v>
      </c>
      <c r="D133" s="36">
        <v>318.77570535999996</v>
      </c>
      <c r="E133" s="35">
        <v>63</v>
      </c>
      <c r="F133" s="36">
        <v>261.01168124999998</v>
      </c>
      <c r="G133" s="35">
        <v>77</v>
      </c>
      <c r="H133" s="36">
        <v>89.331147169999966</v>
      </c>
      <c r="I133" s="36">
        <f>D133+F133+H133</f>
        <v>669.11853377999989</v>
      </c>
      <c r="J133" s="36">
        <v>1043.046543858125</v>
      </c>
      <c r="K133" s="104">
        <f>I133/J133*100</f>
        <v>64.150400355577347</v>
      </c>
    </row>
    <row r="134" spans="1:11" s="37" customFormat="1" ht="14.25" customHeight="1">
      <c r="A134" s="47">
        <v>10</v>
      </c>
      <c r="B134" s="36" t="s">
        <v>169</v>
      </c>
      <c r="C134" s="35">
        <v>10</v>
      </c>
      <c r="D134" s="36">
        <v>482.85700000000003</v>
      </c>
      <c r="E134" s="35">
        <v>12</v>
      </c>
      <c r="F134" s="36">
        <v>62.870876500000001</v>
      </c>
      <c r="G134" s="35">
        <v>2</v>
      </c>
      <c r="H134" s="36">
        <v>0.78406619999999994</v>
      </c>
      <c r="I134" s="36">
        <f>D134+F134+H134</f>
        <v>546.51194269999996</v>
      </c>
      <c r="J134" s="36">
        <v>138.86521071625</v>
      </c>
      <c r="K134" s="104">
        <f>I134/J134*100</f>
        <v>393.55569323746192</v>
      </c>
    </row>
    <row r="135" spans="1:11" s="37" customFormat="1" ht="14.25" customHeight="1">
      <c r="A135" s="47">
        <v>11</v>
      </c>
      <c r="B135" s="36" t="s">
        <v>155</v>
      </c>
      <c r="C135" s="35">
        <v>32</v>
      </c>
      <c r="D135" s="36">
        <v>543.78744800000004</v>
      </c>
      <c r="E135" s="35">
        <v>22</v>
      </c>
      <c r="F135" s="36">
        <v>-29.109233</v>
      </c>
      <c r="G135" s="35">
        <v>9</v>
      </c>
      <c r="H135" s="36">
        <v>1.7362263600000001</v>
      </c>
      <c r="I135" s="36">
        <f>D135+F135+H135</f>
        <v>516.41444136000007</v>
      </c>
      <c r="J135" s="36">
        <v>386.91783312500002</v>
      </c>
      <c r="K135" s="104">
        <f>I135/J135*100</f>
        <v>133.46876187874341</v>
      </c>
    </row>
    <row r="136" spans="1:11" s="37" customFormat="1" ht="14.25" customHeight="1">
      <c r="A136" s="47">
        <v>12</v>
      </c>
      <c r="B136" s="36" t="s">
        <v>165</v>
      </c>
      <c r="C136" s="35">
        <v>17</v>
      </c>
      <c r="D136" s="36">
        <v>396.58859899999999</v>
      </c>
      <c r="E136" s="35">
        <v>2</v>
      </c>
      <c r="F136" s="36">
        <v>5</v>
      </c>
      <c r="G136" s="35">
        <v>1</v>
      </c>
      <c r="H136" s="36">
        <v>3.5620550000000001E-2</v>
      </c>
      <c r="I136" s="36">
        <f>D136+F136+H136</f>
        <v>401.62421954999996</v>
      </c>
      <c r="J136" s="36">
        <v>62.861646</v>
      </c>
      <c r="K136" s="104">
        <f>I136/J136*100</f>
        <v>638.90185050197374</v>
      </c>
    </row>
    <row r="137" spans="1:11" s="37" customFormat="1" ht="14.25" customHeight="1">
      <c r="A137" s="47">
        <v>13</v>
      </c>
      <c r="B137" s="36" t="s">
        <v>157</v>
      </c>
      <c r="C137" s="35">
        <v>59</v>
      </c>
      <c r="D137" s="36">
        <v>273.47797200000002</v>
      </c>
      <c r="E137" s="35">
        <v>46</v>
      </c>
      <c r="F137" s="36">
        <v>108.28722462011719</v>
      </c>
      <c r="G137" s="35">
        <v>25</v>
      </c>
      <c r="H137" s="36">
        <v>11.559325130000003</v>
      </c>
      <c r="I137" s="36">
        <f>D137+F137+H137</f>
        <v>393.32452175011719</v>
      </c>
      <c r="J137" s="36">
        <v>525.30659843000001</v>
      </c>
      <c r="K137" s="104">
        <f>I137/J137*100</f>
        <v>74.875229613650063</v>
      </c>
    </row>
    <row r="138" spans="1:11" s="37" customFormat="1" ht="14.25" customHeight="1">
      <c r="A138" s="47">
        <v>14</v>
      </c>
      <c r="B138" s="36" t="s">
        <v>156</v>
      </c>
      <c r="C138" s="35">
        <v>14</v>
      </c>
      <c r="D138" s="36">
        <v>85.18</v>
      </c>
      <c r="E138" s="35">
        <v>13</v>
      </c>
      <c r="F138" s="36">
        <v>283.625061625</v>
      </c>
      <c r="G138" s="35">
        <v>0</v>
      </c>
      <c r="H138" s="36">
        <v>0</v>
      </c>
      <c r="I138" s="36">
        <f>D138+F138+H138</f>
        <v>368.80506162500001</v>
      </c>
      <c r="J138" s="36">
        <v>133.4740989</v>
      </c>
      <c r="K138" s="104">
        <f>I138/J138*100</f>
        <v>276.31208201773444</v>
      </c>
    </row>
    <row r="139" spans="1:11" s="37" customFormat="1" ht="14.25" customHeight="1">
      <c r="A139" s="47">
        <v>15</v>
      </c>
      <c r="B139" s="36" t="s">
        <v>148</v>
      </c>
      <c r="C139" s="35">
        <v>13</v>
      </c>
      <c r="D139" s="36">
        <v>76.8</v>
      </c>
      <c r="E139" s="35">
        <v>14</v>
      </c>
      <c r="F139" s="36">
        <v>138.64266281249999</v>
      </c>
      <c r="G139" s="35">
        <v>2</v>
      </c>
      <c r="H139" s="36">
        <v>0.35981907000000002</v>
      </c>
      <c r="I139" s="36">
        <f>D139+F139+H139</f>
        <v>215.80248188249996</v>
      </c>
      <c r="J139" s="36">
        <v>476.834654785</v>
      </c>
      <c r="K139" s="104">
        <f>I139/J139*100</f>
        <v>45.257298251487853</v>
      </c>
    </row>
    <row r="140" spans="1:11" s="37" customFormat="1" ht="14.25" customHeight="1">
      <c r="A140" s="47">
        <v>16</v>
      </c>
      <c r="B140" s="36" t="s">
        <v>158</v>
      </c>
      <c r="C140" s="35">
        <v>15</v>
      </c>
      <c r="D140" s="36">
        <v>183.90543700000001</v>
      </c>
      <c r="E140" s="35">
        <v>1</v>
      </c>
      <c r="F140" s="36">
        <v>0.5</v>
      </c>
      <c r="G140" s="35">
        <v>1</v>
      </c>
      <c r="H140" s="36">
        <v>0.57509600000000005</v>
      </c>
      <c r="I140" s="36">
        <f>D140+F140+H140</f>
        <v>184.98053300000001</v>
      </c>
      <c r="J140" s="36">
        <v>207.10177346</v>
      </c>
      <c r="K140" s="104">
        <f>I140/J140*100</f>
        <v>89.318661984189845</v>
      </c>
    </row>
    <row r="141" spans="1:11" s="37" customFormat="1" ht="14.25" customHeight="1">
      <c r="A141" s="47">
        <v>17</v>
      </c>
      <c r="B141" s="36" t="s">
        <v>168</v>
      </c>
      <c r="C141" s="35">
        <v>19</v>
      </c>
      <c r="D141" s="36">
        <v>70.929241000000005</v>
      </c>
      <c r="E141" s="35">
        <v>2</v>
      </c>
      <c r="F141" s="36">
        <v>94.77</v>
      </c>
      <c r="G141" s="35">
        <v>2</v>
      </c>
      <c r="H141" s="36">
        <v>1.3528713900000002</v>
      </c>
      <c r="I141" s="36">
        <f>D141+F141+H141</f>
        <v>167.05211238999999</v>
      </c>
      <c r="J141" s="36">
        <v>117.65641539000001</v>
      </c>
      <c r="K141" s="104">
        <f>I141/J141*100</f>
        <v>141.98300350751489</v>
      </c>
    </row>
    <row r="142" spans="1:11" s="37" customFormat="1" ht="14.25" customHeight="1">
      <c r="A142" s="47">
        <v>18</v>
      </c>
      <c r="B142" s="36" t="s">
        <v>161</v>
      </c>
      <c r="C142" s="35">
        <v>30</v>
      </c>
      <c r="D142" s="36">
        <v>115.34</v>
      </c>
      <c r="E142" s="35">
        <v>8</v>
      </c>
      <c r="F142" s="36">
        <v>32.478000000000002</v>
      </c>
      <c r="G142" s="35">
        <v>17</v>
      </c>
      <c r="H142" s="36">
        <v>2.7905917399999995</v>
      </c>
      <c r="I142" s="36">
        <f>D142+F142+H142</f>
        <v>150.60859174000001</v>
      </c>
      <c r="J142" s="36">
        <v>209.55249023999997</v>
      </c>
      <c r="K142" s="104">
        <f>I142/J142*100</f>
        <v>71.871535178373847</v>
      </c>
    </row>
    <row r="143" spans="1:11" s="37" customFormat="1" ht="14.25" customHeight="1">
      <c r="A143" s="47">
        <v>19</v>
      </c>
      <c r="B143" s="48" t="s">
        <v>187</v>
      </c>
      <c r="C143" s="35">
        <v>3</v>
      </c>
      <c r="D143" s="36">
        <v>131.64166399999999</v>
      </c>
      <c r="E143" s="35">
        <v>0</v>
      </c>
      <c r="F143" s="36">
        <v>0</v>
      </c>
      <c r="G143" s="35">
        <v>3</v>
      </c>
      <c r="H143" s="36">
        <v>1.400954</v>
      </c>
      <c r="I143" s="36">
        <f>D143+F143+H143</f>
        <v>133.042618</v>
      </c>
      <c r="J143" s="36">
        <v>1.9208889099999999</v>
      </c>
      <c r="K143" s="104">
        <f>I143/J143*100</f>
        <v>6926.0964185586363</v>
      </c>
    </row>
    <row r="144" spans="1:11" s="37" customFormat="1" ht="14.25" customHeight="1">
      <c r="A144" s="47">
        <v>20</v>
      </c>
      <c r="B144" s="36" t="s">
        <v>163</v>
      </c>
      <c r="C144" s="35">
        <v>14</v>
      </c>
      <c r="D144" s="36">
        <v>136.451065</v>
      </c>
      <c r="E144" s="35">
        <v>8</v>
      </c>
      <c r="F144" s="36">
        <v>-20.358521</v>
      </c>
      <c r="G144" s="35">
        <v>1</v>
      </c>
      <c r="H144" s="36">
        <v>2.2179999999999998E-2</v>
      </c>
      <c r="I144" s="36">
        <f>D144+F144+H144</f>
        <v>116.11472400000001</v>
      </c>
      <c r="J144" s="36">
        <v>236.63590764000003</v>
      </c>
      <c r="K144" s="104">
        <f>I144/J144*100</f>
        <v>49.068936814377373</v>
      </c>
    </row>
    <row r="145" spans="1:11" s="37" customFormat="1" ht="14.25" customHeight="1">
      <c r="A145" s="47">
        <v>21</v>
      </c>
      <c r="B145" s="36" t="s">
        <v>162</v>
      </c>
      <c r="C145" s="35">
        <v>10</v>
      </c>
      <c r="D145" s="36">
        <v>42.608328390000004</v>
      </c>
      <c r="E145" s="35">
        <v>22</v>
      </c>
      <c r="F145" s="36">
        <v>50.849106726562503</v>
      </c>
      <c r="G145" s="35">
        <v>5</v>
      </c>
      <c r="H145" s="36">
        <v>4.3655520700000006</v>
      </c>
      <c r="I145" s="36">
        <f>D145+F145+H145</f>
        <v>97.822987186562514</v>
      </c>
      <c r="J145" s="36">
        <v>558.29001722999988</v>
      </c>
      <c r="K145" s="104">
        <f>I145/J145*100</f>
        <v>17.521894385989384</v>
      </c>
    </row>
    <row r="146" spans="1:11" s="37" customFormat="1" ht="14.25" customHeight="1">
      <c r="A146" s="47">
        <v>22</v>
      </c>
      <c r="B146" s="36" t="s">
        <v>179</v>
      </c>
      <c r="C146" s="35">
        <v>3</v>
      </c>
      <c r="D146" s="36">
        <v>48</v>
      </c>
      <c r="E146" s="35">
        <v>3</v>
      </c>
      <c r="F146" s="36">
        <v>45.968938000000001</v>
      </c>
      <c r="G146" s="35">
        <v>0</v>
      </c>
      <c r="H146" s="36">
        <v>0</v>
      </c>
      <c r="I146" s="36">
        <f>D146+F146+H146</f>
        <v>93.968938000000009</v>
      </c>
      <c r="J146" s="36">
        <v>720.93795999999998</v>
      </c>
      <c r="K146" s="104">
        <f>I146/J146*100</f>
        <v>13.034261366955905</v>
      </c>
    </row>
    <row r="147" spans="1:11" s="37" customFormat="1" ht="14.25" customHeight="1">
      <c r="A147" s="47">
        <v>23</v>
      </c>
      <c r="B147" s="36" t="s">
        <v>166</v>
      </c>
      <c r="C147" s="35">
        <v>6</v>
      </c>
      <c r="D147" s="36">
        <v>87.061284999999998</v>
      </c>
      <c r="E147" s="35">
        <v>1</v>
      </c>
      <c r="F147" s="36">
        <v>1.0004189999999999</v>
      </c>
      <c r="G147" s="35">
        <v>1</v>
      </c>
      <c r="H147" s="36">
        <v>8.4109800000000002E-3</v>
      </c>
      <c r="I147" s="36">
        <f>D147+F147+H147</f>
        <v>88.070114979999985</v>
      </c>
      <c r="J147" s="36">
        <v>0.14892015</v>
      </c>
      <c r="K147" s="104">
        <f>I147/J147*100</f>
        <v>59139.152747294429</v>
      </c>
    </row>
    <row r="148" spans="1:11" s="37" customFormat="1" ht="14.25" customHeight="1">
      <c r="A148" s="47">
        <v>24</v>
      </c>
      <c r="B148" s="36" t="s">
        <v>167</v>
      </c>
      <c r="C148" s="35">
        <v>12</v>
      </c>
      <c r="D148" s="36">
        <v>71.133335000000002</v>
      </c>
      <c r="E148" s="35">
        <v>7</v>
      </c>
      <c r="F148" s="36">
        <v>-0.14522237499999999</v>
      </c>
      <c r="G148" s="35">
        <v>1</v>
      </c>
      <c r="H148" s="36">
        <v>0.64991876000000004</v>
      </c>
      <c r="I148" s="36">
        <f>D148+F148+H148</f>
        <v>71.638031385000005</v>
      </c>
      <c r="J148" s="36">
        <v>64.096592950000002</v>
      </c>
      <c r="K148" s="104">
        <f>I148/J148*100</f>
        <v>111.76573993703983</v>
      </c>
    </row>
    <row r="149" spans="1:11" s="37" customFormat="1" ht="14.25" customHeight="1">
      <c r="A149" s="47">
        <v>25</v>
      </c>
      <c r="B149" s="36" t="s">
        <v>164</v>
      </c>
      <c r="C149" s="35">
        <v>2</v>
      </c>
      <c r="D149" s="36">
        <v>14.107623</v>
      </c>
      <c r="E149" s="35">
        <v>3</v>
      </c>
      <c r="F149" s="36">
        <v>34.401000000000003</v>
      </c>
      <c r="G149" s="35">
        <v>0</v>
      </c>
      <c r="H149" s="36">
        <v>0</v>
      </c>
      <c r="I149" s="36">
        <f>D149+F149+H149</f>
        <v>48.508623</v>
      </c>
      <c r="J149" s="36">
        <v>183.97733200000002</v>
      </c>
      <c r="K149" s="104">
        <f>I149/J149*100</f>
        <v>26.36663031943522</v>
      </c>
    </row>
    <row r="150" spans="1:11" s="37" customFormat="1" ht="14.25" customHeight="1">
      <c r="A150" s="47">
        <v>26</v>
      </c>
      <c r="B150" s="36" t="s">
        <v>174</v>
      </c>
      <c r="C150" s="35">
        <v>1</v>
      </c>
      <c r="D150" s="36">
        <v>2.5000000000000001E-2</v>
      </c>
      <c r="E150" s="35">
        <v>1</v>
      </c>
      <c r="F150" s="36">
        <v>17.415216000000001</v>
      </c>
      <c r="G150" s="35">
        <v>3</v>
      </c>
      <c r="H150" s="36">
        <v>28.769325210000002</v>
      </c>
      <c r="I150" s="36">
        <f>D150+F150+H150</f>
        <v>46.209541209999998</v>
      </c>
      <c r="J150" s="36">
        <v>4</v>
      </c>
      <c r="K150" s="104">
        <f>I150/J150*100</f>
        <v>1155.2385302499999</v>
      </c>
    </row>
    <row r="151" spans="1:11" s="37" customFormat="1" ht="14.25" customHeight="1">
      <c r="A151" s="47">
        <v>27</v>
      </c>
      <c r="B151" s="48" t="s">
        <v>185</v>
      </c>
      <c r="C151" s="35">
        <v>1</v>
      </c>
      <c r="D151" s="36">
        <v>11</v>
      </c>
      <c r="E151" s="35">
        <v>0</v>
      </c>
      <c r="F151" s="36">
        <v>0</v>
      </c>
      <c r="G151" s="35">
        <v>28</v>
      </c>
      <c r="H151" s="36">
        <v>26.314522069999999</v>
      </c>
      <c r="I151" s="36">
        <f>D151+F151+H151</f>
        <v>37.314522069999995</v>
      </c>
      <c r="J151" s="36">
        <v>1.1014995799999998</v>
      </c>
      <c r="K151" s="104">
        <f>I151/J151*100</f>
        <v>3387.6111028567075</v>
      </c>
    </row>
    <row r="152" spans="1:11" s="37" customFormat="1" ht="14.25" customHeight="1">
      <c r="A152" s="47">
        <v>28</v>
      </c>
      <c r="B152" s="36" t="s">
        <v>172</v>
      </c>
      <c r="C152" s="35">
        <v>3</v>
      </c>
      <c r="D152" s="36">
        <v>24</v>
      </c>
      <c r="E152" s="35">
        <v>3</v>
      </c>
      <c r="F152" s="36">
        <v>13.12</v>
      </c>
      <c r="G152" s="35">
        <v>1</v>
      </c>
      <c r="H152" s="36">
        <v>8.238928999999999E-2</v>
      </c>
      <c r="I152" s="36">
        <f>D152+F152+H152</f>
        <v>37.202389289999999</v>
      </c>
      <c r="J152" s="36">
        <v>21.172822</v>
      </c>
      <c r="K152" s="104">
        <f>I152/J152*100</f>
        <v>175.7082229756619</v>
      </c>
    </row>
    <row r="153" spans="1:11" s="37" customFormat="1" ht="14.25" customHeight="1">
      <c r="A153" s="47">
        <v>29</v>
      </c>
      <c r="B153" s="36" t="s">
        <v>180</v>
      </c>
      <c r="C153" s="35">
        <v>8</v>
      </c>
      <c r="D153" s="36">
        <v>33.167254999999997</v>
      </c>
      <c r="E153" s="35">
        <v>0</v>
      </c>
      <c r="F153" s="36">
        <v>0</v>
      </c>
      <c r="G153" s="35">
        <v>3</v>
      </c>
      <c r="H153" s="36">
        <v>0.29403319</v>
      </c>
      <c r="I153" s="36">
        <f>D153+F153+H153</f>
        <v>33.461288189999998</v>
      </c>
      <c r="J153" s="36">
        <v>32.774109000000003</v>
      </c>
      <c r="K153" s="104">
        <f>I153/J153*100</f>
        <v>102.09671356740773</v>
      </c>
    </row>
    <row r="154" spans="1:11" s="37" customFormat="1" ht="14.25" customHeight="1">
      <c r="A154" s="47">
        <v>30</v>
      </c>
      <c r="B154" s="36" t="s">
        <v>175</v>
      </c>
      <c r="C154" s="35">
        <v>4</v>
      </c>
      <c r="D154" s="36">
        <v>31.390045000000001</v>
      </c>
      <c r="E154" s="35">
        <v>0</v>
      </c>
      <c r="F154" s="36">
        <v>0</v>
      </c>
      <c r="G154" s="35">
        <v>0</v>
      </c>
      <c r="H154" s="36">
        <v>0</v>
      </c>
      <c r="I154" s="36">
        <f>D154+F154+H154</f>
        <v>31.390045000000001</v>
      </c>
      <c r="J154" s="36">
        <v>10.370199999999999</v>
      </c>
      <c r="K154" s="104">
        <f>I154/J154*100</f>
        <v>302.69469248423371</v>
      </c>
    </row>
    <row r="155" spans="1:11" s="37" customFormat="1" ht="14.25" customHeight="1">
      <c r="A155" s="47">
        <v>31</v>
      </c>
      <c r="B155" s="36" t="s">
        <v>160</v>
      </c>
      <c r="C155" s="35">
        <v>36</v>
      </c>
      <c r="D155" s="36">
        <v>23.474592000000001</v>
      </c>
      <c r="E155" s="35">
        <v>14</v>
      </c>
      <c r="F155" s="36">
        <v>3.7905000000000001E-2</v>
      </c>
      <c r="G155" s="35">
        <v>7</v>
      </c>
      <c r="H155" s="36">
        <v>0.72645536000000011</v>
      </c>
      <c r="I155" s="36">
        <f>D155+F155+H155</f>
        <v>24.238952359999999</v>
      </c>
      <c r="J155" s="36">
        <v>27.309406740390621</v>
      </c>
      <c r="K155" s="104">
        <f>I155/J155*100</f>
        <v>88.756788422469029</v>
      </c>
    </row>
    <row r="156" spans="1:11" s="37" customFormat="1" ht="14.25" customHeight="1">
      <c r="A156" s="47">
        <v>32</v>
      </c>
      <c r="B156" s="36" t="s">
        <v>146</v>
      </c>
      <c r="C156" s="35">
        <v>1</v>
      </c>
      <c r="D156" s="36">
        <v>4.96</v>
      </c>
      <c r="E156" s="35">
        <v>1</v>
      </c>
      <c r="F156" s="36">
        <v>16</v>
      </c>
      <c r="G156" s="35">
        <v>0</v>
      </c>
      <c r="H156" s="36">
        <v>0</v>
      </c>
      <c r="I156" s="36">
        <f>D156+F156+H156</f>
        <v>20.96</v>
      </c>
      <c r="J156" s="36"/>
      <c r="K156" s="104"/>
    </row>
    <row r="157" spans="1:11" s="37" customFormat="1" ht="14.25" customHeight="1">
      <c r="A157" s="47">
        <v>33</v>
      </c>
      <c r="B157" s="36" t="s">
        <v>184</v>
      </c>
      <c r="C157" s="35">
        <v>2</v>
      </c>
      <c r="D157" s="36">
        <v>10.6753991</v>
      </c>
      <c r="E157" s="35">
        <v>1</v>
      </c>
      <c r="F157" s="36">
        <v>5.686744</v>
      </c>
      <c r="G157" s="35">
        <v>2</v>
      </c>
      <c r="H157" s="36">
        <v>0.3125</v>
      </c>
      <c r="I157" s="36">
        <f>D157+F157+H157</f>
        <v>16.674643100000001</v>
      </c>
      <c r="J157" s="36">
        <v>56.679236000000003</v>
      </c>
      <c r="K157" s="104">
        <f>I157/J157*100</f>
        <v>29.419315214481717</v>
      </c>
    </row>
    <row r="158" spans="1:11" s="37" customFormat="1" ht="14.25" customHeight="1">
      <c r="A158" s="47">
        <v>34</v>
      </c>
      <c r="B158" s="36" t="s">
        <v>191</v>
      </c>
      <c r="C158" s="35">
        <v>0</v>
      </c>
      <c r="D158" s="36">
        <v>0</v>
      </c>
      <c r="E158" s="35">
        <v>1</v>
      </c>
      <c r="F158" s="36">
        <v>16.502124999999999</v>
      </c>
      <c r="G158" s="35">
        <v>0</v>
      </c>
      <c r="H158" s="36">
        <v>0</v>
      </c>
      <c r="I158" s="36">
        <f>D158+F158+H158</f>
        <v>16.502124999999999</v>
      </c>
      <c r="J158" s="36">
        <v>90.756311999999994</v>
      </c>
      <c r="K158" s="104">
        <f>I158/J158*100</f>
        <v>18.182895091638365</v>
      </c>
    </row>
    <row r="159" spans="1:11" s="37" customFormat="1" ht="14.25" customHeight="1">
      <c r="A159" s="47">
        <v>35</v>
      </c>
      <c r="B159" s="36" t="s">
        <v>193</v>
      </c>
      <c r="C159" s="35">
        <v>1</v>
      </c>
      <c r="D159" s="36">
        <v>6.6</v>
      </c>
      <c r="E159" s="35">
        <v>1</v>
      </c>
      <c r="F159" s="36">
        <v>1</v>
      </c>
      <c r="G159" s="35">
        <v>2</v>
      </c>
      <c r="H159" s="36">
        <v>1.4473818799999998</v>
      </c>
      <c r="I159" s="36">
        <f>D159+F159+H159</f>
        <v>9.0473818799999997</v>
      </c>
      <c r="J159" s="36">
        <v>1.7045000000000001E-2</v>
      </c>
      <c r="K159" s="104">
        <f>I159/J159*100</f>
        <v>53079.389146377231</v>
      </c>
    </row>
    <row r="160" spans="1:11" s="37" customFormat="1" ht="14.25" customHeight="1">
      <c r="A160" s="47">
        <v>36</v>
      </c>
      <c r="B160" s="36" t="s">
        <v>262</v>
      </c>
      <c r="C160" s="35">
        <v>1</v>
      </c>
      <c r="D160" s="36">
        <v>6.5</v>
      </c>
      <c r="E160" s="35">
        <v>0</v>
      </c>
      <c r="F160" s="36">
        <v>0</v>
      </c>
      <c r="G160" s="35">
        <v>0</v>
      </c>
      <c r="H160" s="36">
        <v>0</v>
      </c>
      <c r="I160" s="36">
        <f>D160+F160+H160</f>
        <v>6.5</v>
      </c>
      <c r="J160" s="36"/>
      <c r="K160" s="104"/>
    </row>
    <row r="161" spans="1:11" s="37" customFormat="1" ht="14.25" customHeight="1">
      <c r="A161" s="47">
        <v>37</v>
      </c>
      <c r="B161" s="36" t="s">
        <v>190</v>
      </c>
      <c r="C161" s="35">
        <v>0</v>
      </c>
      <c r="D161" s="36">
        <v>0</v>
      </c>
      <c r="E161" s="35">
        <v>0</v>
      </c>
      <c r="F161" s="36">
        <v>0</v>
      </c>
      <c r="G161" s="35">
        <v>1</v>
      </c>
      <c r="H161" s="36">
        <v>5.6847754500000001</v>
      </c>
      <c r="I161" s="36">
        <f>D161+F161+H161</f>
        <v>5.6847754500000001</v>
      </c>
      <c r="J161" s="36">
        <v>4.056114</v>
      </c>
      <c r="K161" s="104">
        <f>I161/J161*100</f>
        <v>140.15324643242275</v>
      </c>
    </row>
    <row r="162" spans="1:11" s="37" customFormat="1" ht="14.25" customHeight="1">
      <c r="A162" s="47">
        <v>38</v>
      </c>
      <c r="B162" s="36" t="s">
        <v>171</v>
      </c>
      <c r="C162" s="35">
        <v>1</v>
      </c>
      <c r="D162" s="36">
        <v>1.2788809999999999</v>
      </c>
      <c r="E162" s="35">
        <v>5</v>
      </c>
      <c r="F162" s="36">
        <v>3.8270101845703124</v>
      </c>
      <c r="G162" s="35">
        <v>0</v>
      </c>
      <c r="H162" s="36">
        <v>0</v>
      </c>
      <c r="I162" s="36">
        <f>D162+F162+H162</f>
        <v>5.1058911845703125</v>
      </c>
      <c r="J162" s="36">
        <v>16.78</v>
      </c>
      <c r="K162" s="104">
        <f>I162/J162*100</f>
        <v>30.428433757868369</v>
      </c>
    </row>
    <row r="163" spans="1:11" s="37" customFormat="1" ht="14.25" customHeight="1">
      <c r="A163" s="47">
        <v>39</v>
      </c>
      <c r="B163" s="36" t="s">
        <v>181</v>
      </c>
      <c r="C163" s="35">
        <v>2</v>
      </c>
      <c r="D163" s="36">
        <v>4.4690000000000003</v>
      </c>
      <c r="E163" s="35">
        <v>0</v>
      </c>
      <c r="F163" s="36">
        <v>0</v>
      </c>
      <c r="G163" s="35">
        <v>0</v>
      </c>
      <c r="H163" s="36">
        <v>0</v>
      </c>
      <c r="I163" s="36">
        <f>D163+F163+H163</f>
        <v>4.4690000000000003</v>
      </c>
      <c r="J163" s="36">
        <v>1.18390068</v>
      </c>
      <c r="K163" s="104">
        <f>I163/J163*100</f>
        <v>377.48098936812846</v>
      </c>
    </row>
    <row r="164" spans="1:11" s="37" customFormat="1" ht="14.25" customHeight="1">
      <c r="A164" s="47">
        <v>40</v>
      </c>
      <c r="B164" s="36" t="s">
        <v>173</v>
      </c>
      <c r="C164" s="35">
        <v>0</v>
      </c>
      <c r="D164" s="36">
        <v>0</v>
      </c>
      <c r="E164" s="35">
        <v>1</v>
      </c>
      <c r="F164" s="36">
        <v>3.5</v>
      </c>
      <c r="G164" s="35">
        <v>2</v>
      </c>
      <c r="H164" s="36">
        <v>2.8510760000000003E-2</v>
      </c>
      <c r="I164" s="36">
        <f>D164+F164+H164</f>
        <v>3.5285107600000001</v>
      </c>
      <c r="J164" s="36">
        <v>11.906003439999999</v>
      </c>
      <c r="K164" s="104">
        <f>I164/J164*100</f>
        <v>29.636399634703952</v>
      </c>
    </row>
    <row r="165" spans="1:11" s="37" customFormat="1" ht="14.25" customHeight="1">
      <c r="A165" s="47">
        <v>41</v>
      </c>
      <c r="B165" s="36" t="s">
        <v>194</v>
      </c>
      <c r="C165" s="35">
        <v>1</v>
      </c>
      <c r="D165" s="36">
        <v>2.7445520000000001</v>
      </c>
      <c r="E165" s="35">
        <v>0</v>
      </c>
      <c r="F165" s="36">
        <v>0</v>
      </c>
      <c r="G165" s="35">
        <v>0</v>
      </c>
      <c r="H165" s="36">
        <v>0</v>
      </c>
      <c r="I165" s="36">
        <f>D165+F165+H165</f>
        <v>2.7445520000000001</v>
      </c>
      <c r="J165" s="36">
        <v>3.5834739999999998</v>
      </c>
      <c r="K165" s="104">
        <f>I165/J165*100</f>
        <v>76.589142268089574</v>
      </c>
    </row>
    <row r="166" spans="1:11" s="37" customFormat="1" ht="14.25" customHeight="1">
      <c r="A166" s="47">
        <v>42</v>
      </c>
      <c r="B166" s="36" t="s">
        <v>199</v>
      </c>
      <c r="C166" s="35">
        <v>1</v>
      </c>
      <c r="D166" s="36">
        <v>2.4175</v>
      </c>
      <c r="E166" s="35">
        <v>0</v>
      </c>
      <c r="F166" s="36">
        <v>0</v>
      </c>
      <c r="G166" s="35">
        <v>0</v>
      </c>
      <c r="H166" s="36">
        <v>0</v>
      </c>
      <c r="I166" s="36">
        <f>D166+F166+H166</f>
        <v>2.4175</v>
      </c>
      <c r="J166" s="36">
        <v>0.20532464</v>
      </c>
      <c r="K166" s="104">
        <f>I166/J166*100</f>
        <v>1177.4037446260711</v>
      </c>
    </row>
    <row r="167" spans="1:11" s="37" customFormat="1" ht="14.25" customHeight="1">
      <c r="A167" s="47">
        <v>43</v>
      </c>
      <c r="B167" s="36" t="s">
        <v>188</v>
      </c>
      <c r="C167" s="35">
        <v>0</v>
      </c>
      <c r="D167" s="36">
        <v>0</v>
      </c>
      <c r="E167" s="35">
        <v>0</v>
      </c>
      <c r="F167" s="36">
        <v>0</v>
      </c>
      <c r="G167" s="35">
        <v>2</v>
      </c>
      <c r="H167" s="36">
        <v>0.58982199999999996</v>
      </c>
      <c r="I167" s="36">
        <f>D167+F167+H167</f>
        <v>0.58982199999999996</v>
      </c>
      <c r="J167" s="36">
        <v>7.3177562199999997</v>
      </c>
      <c r="K167" s="104">
        <f>I167/J167*100</f>
        <v>8.060148251290066</v>
      </c>
    </row>
    <row r="168" spans="1:11" s="37" customFormat="1" ht="14.25" customHeight="1">
      <c r="A168" s="47">
        <v>44</v>
      </c>
      <c r="B168" s="36" t="s">
        <v>177</v>
      </c>
      <c r="C168" s="35">
        <v>1</v>
      </c>
      <c r="D168" s="36">
        <v>0.43668099999999999</v>
      </c>
      <c r="E168" s="35">
        <v>0</v>
      </c>
      <c r="F168" s="36">
        <v>0</v>
      </c>
      <c r="G168" s="35">
        <v>0</v>
      </c>
      <c r="H168" s="36">
        <v>0</v>
      </c>
      <c r="I168" s="36">
        <f>D168+F168+H168</f>
        <v>0.43668099999999999</v>
      </c>
      <c r="J168" s="36">
        <v>0.84445194999999995</v>
      </c>
      <c r="K168" s="104">
        <f>I168/J168*100</f>
        <v>51.711764061886534</v>
      </c>
    </row>
    <row r="169" spans="1:11" s="37" customFormat="1" ht="14.25" customHeight="1">
      <c r="A169" s="47">
        <v>45</v>
      </c>
      <c r="B169" s="36" t="s">
        <v>196</v>
      </c>
      <c r="C169" s="35">
        <v>1</v>
      </c>
      <c r="D169" s="36">
        <v>0.15</v>
      </c>
      <c r="E169" s="35">
        <v>0</v>
      </c>
      <c r="F169" s="36">
        <v>0</v>
      </c>
      <c r="G169" s="35">
        <v>4</v>
      </c>
      <c r="H169" s="36">
        <v>0.10593225000000001</v>
      </c>
      <c r="I169" s="36">
        <f>D169+F169+H169</f>
        <v>0.25593224999999997</v>
      </c>
      <c r="J169" s="36">
        <v>45.074391800000001</v>
      </c>
      <c r="K169" s="104">
        <f>I169/J169*100</f>
        <v>0.5677996746702636</v>
      </c>
    </row>
    <row r="170" spans="1:11" s="37" customFormat="1" ht="14.25" customHeight="1">
      <c r="A170" s="47">
        <v>46</v>
      </c>
      <c r="B170" s="36" t="s">
        <v>186</v>
      </c>
      <c r="C170" s="35">
        <v>1</v>
      </c>
      <c r="D170" s="36">
        <v>0.15</v>
      </c>
      <c r="E170" s="35">
        <v>0</v>
      </c>
      <c r="F170" s="36">
        <v>0</v>
      </c>
      <c r="G170" s="35">
        <v>0</v>
      </c>
      <c r="H170" s="36">
        <v>0</v>
      </c>
      <c r="I170" s="36">
        <f>D170+F170+H170</f>
        <v>0.15</v>
      </c>
      <c r="J170" s="36">
        <v>4.2326300000000002E-3</v>
      </c>
      <c r="K170" s="104">
        <f>I170/J170*100</f>
        <v>3543.8958756139796</v>
      </c>
    </row>
    <row r="171" spans="1:11" s="37" customFormat="1" ht="14.25" customHeight="1">
      <c r="A171" s="47">
        <v>47</v>
      </c>
      <c r="B171" s="36" t="s">
        <v>170</v>
      </c>
      <c r="C171" s="35">
        <v>0</v>
      </c>
      <c r="D171" s="36">
        <v>0</v>
      </c>
      <c r="E171" s="35">
        <v>0</v>
      </c>
      <c r="F171" s="36">
        <v>0</v>
      </c>
      <c r="G171" s="35">
        <v>1</v>
      </c>
      <c r="H171" s="36">
        <v>5.0544480000000003E-2</v>
      </c>
      <c r="I171" s="36">
        <f>D171+F171+H171</f>
        <v>5.0544480000000003E-2</v>
      </c>
      <c r="J171" s="36">
        <v>13.205921999999999</v>
      </c>
      <c r="K171" s="104">
        <f>I171/J171*100</f>
        <v>0.38274101573521335</v>
      </c>
    </row>
    <row r="172" spans="1:11" s="37" customFormat="1" ht="14.25" customHeight="1">
      <c r="A172" s="47">
        <v>48</v>
      </c>
      <c r="B172" s="36" t="s">
        <v>182</v>
      </c>
      <c r="C172" s="35">
        <v>0</v>
      </c>
      <c r="D172" s="36">
        <v>0</v>
      </c>
      <c r="E172" s="35">
        <v>0</v>
      </c>
      <c r="F172" s="36">
        <v>0</v>
      </c>
      <c r="G172" s="35">
        <v>1</v>
      </c>
      <c r="H172" s="36">
        <v>4.0000000000000001E-3</v>
      </c>
      <c r="I172" s="36">
        <f>D172+F172+H172</f>
        <v>4.0000000000000001E-3</v>
      </c>
      <c r="J172" s="36">
        <v>0.84350945999999993</v>
      </c>
      <c r="K172" s="104">
        <f>I172/J172*100</f>
        <v>0.47420926375858313</v>
      </c>
    </row>
    <row r="173" spans="1:11" s="41" customFormat="1" ht="14.25">
      <c r="A173" s="192" t="s">
        <v>62</v>
      </c>
      <c r="B173" s="193"/>
      <c r="C173" s="51">
        <f t="shared" ref="C173:I173" si="2">SUM(C125:C172)</f>
        <v>1538</v>
      </c>
      <c r="D173" s="52">
        <f t="shared" si="2"/>
        <v>9536.7541051499975</v>
      </c>
      <c r="E173" s="51">
        <f t="shared" si="2"/>
        <v>592</v>
      </c>
      <c r="F173" s="52">
        <f t="shared" si="2"/>
        <v>3950.3507291324413</v>
      </c>
      <c r="G173" s="51">
        <f t="shared" si="2"/>
        <v>1420</v>
      </c>
      <c r="H173" s="52">
        <f t="shared" si="2"/>
        <v>1698.1133495698698</v>
      </c>
      <c r="I173" s="52">
        <f t="shared" si="2"/>
        <v>15185.218183852307</v>
      </c>
      <c r="J173" s="107"/>
      <c r="K173" s="173">
        <f>K27</f>
        <v>113.05015121991224</v>
      </c>
    </row>
    <row r="176" spans="1:11">
      <c r="A176" s="186" t="s">
        <v>327</v>
      </c>
      <c r="B176" s="186"/>
      <c r="C176" s="186"/>
      <c r="D176" s="186"/>
      <c r="E176" s="186"/>
      <c r="F176" s="186"/>
      <c r="G176" s="186"/>
      <c r="H176" s="186"/>
      <c r="I176" s="186"/>
      <c r="J176" s="186"/>
      <c r="K176" s="186"/>
    </row>
    <row r="177" spans="1:11">
      <c r="A177" s="191" t="str">
        <f>A6</f>
        <v>Tính từ 01/01/2024 đến 20/06/2024</v>
      </c>
      <c r="B177" s="191"/>
      <c r="C177" s="191"/>
      <c r="D177" s="191"/>
      <c r="E177" s="191"/>
      <c r="F177" s="191"/>
      <c r="G177" s="191"/>
      <c r="H177" s="191"/>
      <c r="I177" s="191"/>
      <c r="J177" s="191"/>
      <c r="K177" s="191"/>
    </row>
    <row r="178" spans="1:11">
      <c r="E178" s="25"/>
      <c r="F178" s="50"/>
      <c r="J178" s="24"/>
    </row>
    <row r="179" spans="1:11" ht="60.75" customHeight="1">
      <c r="A179" s="115" t="s">
        <v>1</v>
      </c>
      <c r="B179" s="116" t="s">
        <v>288</v>
      </c>
      <c r="C179" s="117" t="s">
        <v>37</v>
      </c>
      <c r="D179" s="102" t="s">
        <v>38</v>
      </c>
      <c r="E179" s="118" t="s">
        <v>289</v>
      </c>
      <c r="F179" s="102" t="s">
        <v>290</v>
      </c>
      <c r="G179" s="117" t="s">
        <v>41</v>
      </c>
      <c r="H179" s="102" t="s">
        <v>291</v>
      </c>
      <c r="I179" s="102" t="s">
        <v>43</v>
      </c>
      <c r="J179" s="102" t="s">
        <v>313</v>
      </c>
      <c r="K179" s="103" t="s">
        <v>287</v>
      </c>
    </row>
    <row r="180" spans="1:11" s="122" customFormat="1" ht="14.25" customHeight="1">
      <c r="A180" s="119" t="s">
        <v>292</v>
      </c>
      <c r="B180" s="120" t="s">
        <v>293</v>
      </c>
      <c r="C180" s="121">
        <f t="shared" ref="C180:I180" si="3">SUM(C181:C191)</f>
        <v>551</v>
      </c>
      <c r="D180" s="135">
        <f t="shared" si="3"/>
        <v>5127.4361387400004</v>
      </c>
      <c r="E180" s="121">
        <f t="shared" si="3"/>
        <v>242</v>
      </c>
      <c r="F180" s="135">
        <f>SUM(F181:F191)</f>
        <v>2345.5458936299997</v>
      </c>
      <c r="G180" s="121">
        <f t="shared" si="3"/>
        <v>187</v>
      </c>
      <c r="H180" s="135">
        <f t="shared" si="3"/>
        <v>537.66306171000008</v>
      </c>
      <c r="I180" s="108">
        <f t="shared" si="3"/>
        <v>8010.6450940799996</v>
      </c>
      <c r="J180" s="108">
        <v>4568.3202198812505</v>
      </c>
      <c r="K180" s="109">
        <f t="shared" ref="K180" si="4">I180/J180*100</f>
        <v>175.35209242158226</v>
      </c>
    </row>
    <row r="181" spans="1:11" s="37" customFormat="1" ht="14.25" customHeight="1">
      <c r="A181" s="47">
        <v>1</v>
      </c>
      <c r="B181" s="38" t="s">
        <v>149</v>
      </c>
      <c r="C181" s="123">
        <f t="shared" ref="C181:C191" si="5">VLOOKUP(B181,$B$125:$K$172,2,FALSE)</f>
        <v>120</v>
      </c>
      <c r="D181" s="124">
        <f t="shared" ref="D181:D191" si="6">VLOOKUP(B181,$B$125:$K$172,3,FALSE)</f>
        <v>1036.9082862499999</v>
      </c>
      <c r="E181" s="123">
        <f t="shared" ref="E181:E191" si="7">VLOOKUP(B181,$B$125:$K$172,4,FALSE)</f>
        <v>79</v>
      </c>
      <c r="F181" s="124">
        <f t="shared" ref="F181:F191" si="8">VLOOKUP(B181,$B$125:$K$172,5,FALSE)</f>
        <v>55.654967379999995</v>
      </c>
      <c r="G181" s="123">
        <f t="shared" ref="G181:G191" si="9">VLOOKUP(B181,$B$125:$K$172,6,FALSE)</f>
        <v>102</v>
      </c>
      <c r="H181" s="124">
        <f t="shared" ref="H181:H191" si="10">VLOOKUP(B181,$B$125:$K$172,7,FALSE)</f>
        <v>89.54765999</v>
      </c>
      <c r="I181" s="124">
        <f t="shared" ref="I181:I191" si="11">VLOOKUP(B181,$B$125:$K$172,8,FALSE)</f>
        <v>1182.11091362</v>
      </c>
      <c r="J181" s="123">
        <v>1865.0855793474993</v>
      </c>
      <c r="K181" s="104">
        <f t="shared" ref="K181:K186" si="12">I181/J181*100</f>
        <v>63.381054827176442</v>
      </c>
    </row>
    <row r="182" spans="1:11" s="37" customFormat="1" ht="14.25" customHeight="1">
      <c r="A182" s="47">
        <v>2</v>
      </c>
      <c r="B182" s="123" t="s">
        <v>154</v>
      </c>
      <c r="C182" s="123">
        <f t="shared" si="5"/>
        <v>224</v>
      </c>
      <c r="D182" s="124">
        <f t="shared" si="6"/>
        <v>1076.1801175900002</v>
      </c>
      <c r="E182" s="123">
        <f t="shared" si="7"/>
        <v>80</v>
      </c>
      <c r="F182" s="124">
        <f t="shared" si="8"/>
        <v>1465.052144125</v>
      </c>
      <c r="G182" s="123">
        <f t="shared" si="9"/>
        <v>32</v>
      </c>
      <c r="H182" s="124">
        <f t="shared" si="10"/>
        <v>36.26047286</v>
      </c>
      <c r="I182" s="124">
        <f t="shared" si="11"/>
        <v>2577.4927345750002</v>
      </c>
      <c r="J182" s="123">
        <v>750.50183943874993</v>
      </c>
      <c r="K182" s="104">
        <f t="shared" si="12"/>
        <v>343.43589837201927</v>
      </c>
    </row>
    <row r="183" spans="1:11" s="37" customFormat="1" ht="14.25" customHeight="1">
      <c r="A183" s="47">
        <v>3</v>
      </c>
      <c r="B183" s="38" t="s">
        <v>176</v>
      </c>
      <c r="C183" s="123">
        <f t="shared" si="5"/>
        <v>23</v>
      </c>
      <c r="D183" s="124">
        <f t="shared" si="6"/>
        <v>1357.9683279999999</v>
      </c>
      <c r="E183" s="123">
        <f t="shared" si="7"/>
        <v>3</v>
      </c>
      <c r="F183" s="124">
        <f t="shared" si="8"/>
        <v>3.6710379999999998</v>
      </c>
      <c r="G183" s="123">
        <f t="shared" si="9"/>
        <v>1</v>
      </c>
      <c r="H183" s="124">
        <f t="shared" si="10"/>
        <v>6.6791000000000003E-2</v>
      </c>
      <c r="I183" s="124">
        <f t="shared" si="11"/>
        <v>1361.7061569999998</v>
      </c>
      <c r="J183" s="123">
        <v>422.11393099999998</v>
      </c>
      <c r="K183" s="104">
        <f t="shared" si="12"/>
        <v>322.59209113854143</v>
      </c>
    </row>
    <row r="184" spans="1:11" s="37" customFormat="1" ht="14.25" customHeight="1">
      <c r="A184" s="47">
        <v>4</v>
      </c>
      <c r="B184" s="125" t="s">
        <v>155</v>
      </c>
      <c r="C184" s="123">
        <f t="shared" si="5"/>
        <v>32</v>
      </c>
      <c r="D184" s="124">
        <f t="shared" si="6"/>
        <v>543.78744800000004</v>
      </c>
      <c r="E184" s="123">
        <f t="shared" si="7"/>
        <v>22</v>
      </c>
      <c r="F184" s="124">
        <f t="shared" si="8"/>
        <v>-29.109233</v>
      </c>
      <c r="G184" s="123">
        <f t="shared" si="9"/>
        <v>9</v>
      </c>
      <c r="H184" s="124">
        <f t="shared" si="10"/>
        <v>1.7362263600000001</v>
      </c>
      <c r="I184" s="124">
        <f t="shared" si="11"/>
        <v>516.41444136000007</v>
      </c>
      <c r="J184" s="123">
        <v>382.01382112499999</v>
      </c>
      <c r="K184" s="104">
        <f t="shared" si="12"/>
        <v>135.18213551520233</v>
      </c>
    </row>
    <row r="185" spans="1:11" s="37" customFormat="1" ht="14.25" customHeight="1">
      <c r="A185" s="47">
        <v>5</v>
      </c>
      <c r="B185" s="123" t="s">
        <v>153</v>
      </c>
      <c r="C185" s="123">
        <f t="shared" si="5"/>
        <v>54</v>
      </c>
      <c r="D185" s="124">
        <f t="shared" si="6"/>
        <v>276.71300889999998</v>
      </c>
      <c r="E185" s="123">
        <f t="shared" si="7"/>
        <v>25</v>
      </c>
      <c r="F185" s="124">
        <f t="shared" si="8"/>
        <v>454.76243649999998</v>
      </c>
      <c r="G185" s="123">
        <f t="shared" si="9"/>
        <v>22</v>
      </c>
      <c r="H185" s="124">
        <f t="shared" si="10"/>
        <v>405.85064782000006</v>
      </c>
      <c r="I185" s="124">
        <f t="shared" si="11"/>
        <v>1137.3260932200001</v>
      </c>
      <c r="J185" s="123">
        <v>552.86581883000008</v>
      </c>
      <c r="K185" s="104">
        <f t="shared" si="12"/>
        <v>205.71466972345326</v>
      </c>
    </row>
    <row r="186" spans="1:11" s="37" customFormat="1" ht="14.25" customHeight="1">
      <c r="A186" s="47">
        <v>6</v>
      </c>
      <c r="B186" s="123" t="s">
        <v>168</v>
      </c>
      <c r="C186" s="123">
        <f t="shared" si="5"/>
        <v>19</v>
      </c>
      <c r="D186" s="124">
        <f t="shared" si="6"/>
        <v>70.929241000000005</v>
      </c>
      <c r="E186" s="123">
        <f t="shared" si="7"/>
        <v>2</v>
      </c>
      <c r="F186" s="124">
        <f t="shared" si="8"/>
        <v>94.77</v>
      </c>
      <c r="G186" s="123">
        <f t="shared" si="9"/>
        <v>2</v>
      </c>
      <c r="H186" s="124">
        <f t="shared" si="10"/>
        <v>1.3528713900000002</v>
      </c>
      <c r="I186" s="124">
        <f t="shared" si="11"/>
        <v>167.05211238999999</v>
      </c>
      <c r="J186" s="123">
        <v>107.13632</v>
      </c>
      <c r="K186" s="104">
        <f t="shared" si="12"/>
        <v>155.92481839025271</v>
      </c>
    </row>
    <row r="187" spans="1:11" s="37" customFormat="1" ht="14.25" customHeight="1">
      <c r="A187" s="47">
        <v>7</v>
      </c>
      <c r="B187" s="125" t="s">
        <v>163</v>
      </c>
      <c r="C187" s="123">
        <f t="shared" si="5"/>
        <v>14</v>
      </c>
      <c r="D187" s="124">
        <f t="shared" si="6"/>
        <v>136.451065</v>
      </c>
      <c r="E187" s="123">
        <f t="shared" si="7"/>
        <v>8</v>
      </c>
      <c r="F187" s="124">
        <f t="shared" si="8"/>
        <v>-20.358521</v>
      </c>
      <c r="G187" s="123">
        <f t="shared" si="9"/>
        <v>1</v>
      </c>
      <c r="H187" s="124">
        <f t="shared" si="10"/>
        <v>2.2179999999999998E-2</v>
      </c>
      <c r="I187" s="124">
        <f t="shared" si="11"/>
        <v>116.11472400000001</v>
      </c>
      <c r="J187" s="123">
        <v>143.170851</v>
      </c>
      <c r="K187" s="104"/>
    </row>
    <row r="188" spans="1:11" s="37" customFormat="1" ht="14.25" customHeight="1">
      <c r="A188" s="47">
        <v>8</v>
      </c>
      <c r="B188" s="123" t="s">
        <v>165</v>
      </c>
      <c r="C188" s="123">
        <f t="shared" si="5"/>
        <v>17</v>
      </c>
      <c r="D188" s="124">
        <f t="shared" si="6"/>
        <v>396.58859899999999</v>
      </c>
      <c r="E188" s="123">
        <f t="shared" si="7"/>
        <v>2</v>
      </c>
      <c r="F188" s="124">
        <f t="shared" si="8"/>
        <v>5</v>
      </c>
      <c r="G188" s="123">
        <f t="shared" si="9"/>
        <v>1</v>
      </c>
      <c r="H188" s="124">
        <f t="shared" si="10"/>
        <v>3.5620550000000001E-2</v>
      </c>
      <c r="I188" s="124">
        <f t="shared" si="11"/>
        <v>401.62421954999996</v>
      </c>
      <c r="J188" s="123">
        <v>39.861646</v>
      </c>
      <c r="K188" s="104"/>
    </row>
    <row r="189" spans="1:11" s="37" customFormat="1" ht="14.25" customHeight="1">
      <c r="A189" s="47">
        <v>9</v>
      </c>
      <c r="B189" s="123" t="s">
        <v>161</v>
      </c>
      <c r="C189" s="123">
        <f t="shared" si="5"/>
        <v>30</v>
      </c>
      <c r="D189" s="124">
        <f t="shared" si="6"/>
        <v>115.34</v>
      </c>
      <c r="E189" s="123">
        <f t="shared" si="7"/>
        <v>8</v>
      </c>
      <c r="F189" s="124">
        <f t="shared" si="8"/>
        <v>32.478000000000002</v>
      </c>
      <c r="G189" s="123">
        <f t="shared" si="9"/>
        <v>17</v>
      </c>
      <c r="H189" s="124">
        <f t="shared" si="10"/>
        <v>2.7905917399999995</v>
      </c>
      <c r="I189" s="124">
        <f t="shared" si="11"/>
        <v>150.60859174000001</v>
      </c>
      <c r="J189" s="123">
        <v>175.43438123999999</v>
      </c>
      <c r="K189" s="104">
        <f>I189/J189*100</f>
        <v>85.848959978923688</v>
      </c>
    </row>
    <row r="190" spans="1:11" s="37" customFormat="1" ht="14.25" customHeight="1">
      <c r="A190" s="47">
        <v>10</v>
      </c>
      <c r="B190" s="123" t="s">
        <v>156</v>
      </c>
      <c r="C190" s="123">
        <f t="shared" si="5"/>
        <v>14</v>
      </c>
      <c r="D190" s="124">
        <f t="shared" si="6"/>
        <v>85.18</v>
      </c>
      <c r="E190" s="123">
        <f t="shared" si="7"/>
        <v>13</v>
      </c>
      <c r="F190" s="124">
        <f t="shared" si="8"/>
        <v>283.625061625</v>
      </c>
      <c r="G190" s="123">
        <f t="shared" si="9"/>
        <v>0</v>
      </c>
      <c r="H190" s="124">
        <f t="shared" si="10"/>
        <v>0</v>
      </c>
      <c r="I190" s="124">
        <f t="shared" si="11"/>
        <v>368.80506162500001</v>
      </c>
      <c r="J190" s="123">
        <v>119.76583190000001</v>
      </c>
      <c r="K190" s="104">
        <f>I190/J190*100</f>
        <v>307.93846272694736</v>
      </c>
    </row>
    <row r="191" spans="1:11" s="37" customFormat="1" ht="14.25" customHeight="1">
      <c r="A191" s="126">
        <v>11</v>
      </c>
      <c r="B191" s="127" t="s">
        <v>175</v>
      </c>
      <c r="C191" s="123">
        <f t="shared" si="5"/>
        <v>4</v>
      </c>
      <c r="D191" s="124">
        <f t="shared" si="6"/>
        <v>31.390045000000001</v>
      </c>
      <c r="E191" s="123">
        <f t="shared" si="7"/>
        <v>0</v>
      </c>
      <c r="F191" s="124">
        <f t="shared" si="8"/>
        <v>0</v>
      </c>
      <c r="G191" s="123">
        <f t="shared" si="9"/>
        <v>0</v>
      </c>
      <c r="H191" s="124">
        <f t="shared" si="10"/>
        <v>0</v>
      </c>
      <c r="I191" s="124">
        <f t="shared" si="11"/>
        <v>31.390045000000001</v>
      </c>
      <c r="J191" s="123">
        <v>10.370199999999999</v>
      </c>
      <c r="K191" s="104">
        <f>I191/J191*100</f>
        <v>302.69469248423371</v>
      </c>
    </row>
    <row r="192" spans="1:11" ht="14.25" customHeight="1">
      <c r="A192" s="128" t="s">
        <v>294</v>
      </c>
      <c r="B192" s="129" t="s">
        <v>295</v>
      </c>
      <c r="C192" s="130">
        <f t="shared" ref="C192:I192" si="13">SUM(C193:C198)</f>
        <v>776</v>
      </c>
      <c r="D192" s="131">
        <f t="shared" si="13"/>
        <v>2734.6069373100004</v>
      </c>
      <c r="E192" s="130">
        <f t="shared" si="13"/>
        <v>220</v>
      </c>
      <c r="F192" s="131">
        <f>SUM(F193:F198)</f>
        <v>790.85431426025389</v>
      </c>
      <c r="G192" s="130">
        <f t="shared" si="13"/>
        <v>1123</v>
      </c>
      <c r="H192" s="131">
        <f>SUM(H193:H198)</f>
        <v>1051.3022019998696</v>
      </c>
      <c r="I192" s="131">
        <f t="shared" si="13"/>
        <v>4576.7634535701227</v>
      </c>
      <c r="J192" s="110">
        <v>3797.5977062667189</v>
      </c>
      <c r="K192" s="111">
        <f t="shared" ref="K192:K199" si="14">I192/J192*100</f>
        <v>120.51733247093657</v>
      </c>
    </row>
    <row r="193" spans="1:11" s="37" customFormat="1" ht="14.25" customHeight="1">
      <c r="A193" s="47">
        <v>1</v>
      </c>
      <c r="B193" s="123" t="s">
        <v>151</v>
      </c>
      <c r="C193" s="123">
        <f t="shared" ref="C193:C198" si="15">VLOOKUP(B193,$B$125:$K$172,2,FALSE)</f>
        <v>20</v>
      </c>
      <c r="D193" s="124">
        <f t="shared" ref="D193:D198" si="16">VLOOKUP(B193,$B$125:$K$172,3,FALSE)</f>
        <v>1533.1411415499999</v>
      </c>
      <c r="E193" s="123">
        <f t="shared" ref="E193:E198" si="17">VLOOKUP(B193,$B$125:$K$172,4,FALSE)</f>
        <v>2</v>
      </c>
      <c r="F193" s="124">
        <f t="shared" ref="F193:F198" si="18">VLOOKUP(B193,$B$125:$K$172,5,FALSE)</f>
        <v>-9.5574569999999994</v>
      </c>
      <c r="G193" s="123">
        <f t="shared" ref="G193:G198" si="19">VLOOKUP(B193,$B$125:$K$172,6,FALSE)</f>
        <v>4</v>
      </c>
      <c r="H193" s="124">
        <f t="shared" ref="H193:H198" si="20">VLOOKUP(B193,$B$125:$K$172,7,FALSE)</f>
        <v>11.968528529999999</v>
      </c>
      <c r="I193" s="124">
        <f t="shared" ref="I193:I198" si="21">VLOOKUP(B193,$B$125:$K$172,8,FALSE)</f>
        <v>1535.5522130799998</v>
      </c>
      <c r="J193" s="123">
        <v>124.35795722999998</v>
      </c>
      <c r="K193" s="104">
        <f t="shared" ref="K193:K198" si="22">I193/J193*100</f>
        <v>1234.7840438066996</v>
      </c>
    </row>
    <row r="194" spans="1:11" s="37" customFormat="1" ht="14.25" customHeight="1">
      <c r="A194" s="47">
        <v>2</v>
      </c>
      <c r="B194" s="123" t="s">
        <v>147</v>
      </c>
      <c r="C194" s="123">
        <f t="shared" si="15"/>
        <v>597</v>
      </c>
      <c r="D194" s="124">
        <f t="shared" si="16"/>
        <v>192.64746200999997</v>
      </c>
      <c r="E194" s="123">
        <f t="shared" si="17"/>
        <v>79</v>
      </c>
      <c r="F194" s="124">
        <f t="shared" si="18"/>
        <v>107.00646922119141</v>
      </c>
      <c r="G194" s="123">
        <f t="shared" si="19"/>
        <v>1015</v>
      </c>
      <c r="H194" s="124">
        <f t="shared" si="20"/>
        <v>821.34180730000026</v>
      </c>
      <c r="I194" s="124">
        <f t="shared" si="21"/>
        <v>1120.9957385311916</v>
      </c>
      <c r="J194" s="123">
        <v>1144.2882994435936</v>
      </c>
      <c r="K194" s="104">
        <f t="shared" si="22"/>
        <v>97.964449962153083</v>
      </c>
    </row>
    <row r="195" spans="1:11" s="37" customFormat="1" ht="14.25" customHeight="1">
      <c r="A195" s="47">
        <v>3</v>
      </c>
      <c r="B195" s="123" t="s">
        <v>152</v>
      </c>
      <c r="C195" s="123">
        <f t="shared" si="15"/>
        <v>48</v>
      </c>
      <c r="D195" s="124">
        <f t="shared" si="16"/>
        <v>570.63430000000005</v>
      </c>
      <c r="E195" s="123">
        <f t="shared" si="17"/>
        <v>40</v>
      </c>
      <c r="F195" s="124">
        <f t="shared" si="18"/>
        <v>242.90185124999999</v>
      </c>
      <c r="G195" s="123">
        <f t="shared" si="19"/>
        <v>20</v>
      </c>
      <c r="H195" s="124">
        <f t="shared" si="20"/>
        <v>123.93534785986957</v>
      </c>
      <c r="I195" s="124">
        <f t="shared" si="21"/>
        <v>937.47149910986968</v>
      </c>
      <c r="J195" s="123">
        <v>678.76980244000003</v>
      </c>
      <c r="K195" s="104">
        <f t="shared" si="22"/>
        <v>138.11331849765628</v>
      </c>
    </row>
    <row r="196" spans="1:11" s="37" customFormat="1" ht="14.25" customHeight="1">
      <c r="A196" s="47">
        <v>4</v>
      </c>
      <c r="B196" s="123" t="s">
        <v>150</v>
      </c>
      <c r="C196" s="123">
        <f t="shared" si="15"/>
        <v>88</v>
      </c>
      <c r="D196" s="124">
        <f t="shared" si="16"/>
        <v>318.77570535999996</v>
      </c>
      <c r="E196" s="123">
        <f t="shared" si="17"/>
        <v>63</v>
      </c>
      <c r="F196" s="124">
        <f t="shared" si="18"/>
        <v>261.01168124999998</v>
      </c>
      <c r="G196" s="123">
        <f t="shared" si="19"/>
        <v>77</v>
      </c>
      <c r="H196" s="124">
        <f t="shared" si="20"/>
        <v>89.331147169999966</v>
      </c>
      <c r="I196" s="124">
        <f t="shared" si="21"/>
        <v>669.11853377999989</v>
      </c>
      <c r="J196" s="123">
        <v>909.10695633812531</v>
      </c>
      <c r="K196" s="104">
        <f t="shared" si="22"/>
        <v>73.601739499959763</v>
      </c>
    </row>
    <row r="197" spans="1:11" s="37" customFormat="1" ht="14.25" customHeight="1">
      <c r="A197" s="47">
        <v>5</v>
      </c>
      <c r="B197" s="123" t="s">
        <v>148</v>
      </c>
      <c r="C197" s="123">
        <f t="shared" si="15"/>
        <v>13</v>
      </c>
      <c r="D197" s="124">
        <f t="shared" si="16"/>
        <v>76.8</v>
      </c>
      <c r="E197" s="123">
        <f t="shared" si="17"/>
        <v>14</v>
      </c>
      <c r="F197" s="124">
        <f t="shared" si="18"/>
        <v>138.64266281249999</v>
      </c>
      <c r="G197" s="123">
        <f t="shared" si="19"/>
        <v>2</v>
      </c>
      <c r="H197" s="124">
        <f t="shared" si="20"/>
        <v>0.35981907000000002</v>
      </c>
      <c r="I197" s="124">
        <f t="shared" si="21"/>
        <v>215.80248188249996</v>
      </c>
      <c r="J197" s="123">
        <v>410.95363478500002</v>
      </c>
      <c r="K197" s="104">
        <f t="shared" si="22"/>
        <v>52.512610575984333</v>
      </c>
    </row>
    <row r="198" spans="1:11" s="37" customFormat="1" ht="14.25" customHeight="1">
      <c r="A198" s="126">
        <v>6</v>
      </c>
      <c r="B198" s="132" t="s">
        <v>162</v>
      </c>
      <c r="C198" s="123">
        <f t="shared" si="15"/>
        <v>10</v>
      </c>
      <c r="D198" s="124">
        <f t="shared" si="16"/>
        <v>42.608328390000004</v>
      </c>
      <c r="E198" s="123">
        <f t="shared" si="17"/>
        <v>22</v>
      </c>
      <c r="F198" s="124">
        <f t="shared" si="18"/>
        <v>50.849106726562503</v>
      </c>
      <c r="G198" s="123">
        <f t="shared" si="19"/>
        <v>5</v>
      </c>
      <c r="H198" s="124">
        <f t="shared" si="20"/>
        <v>4.3655520700000006</v>
      </c>
      <c r="I198" s="124">
        <f t="shared" si="21"/>
        <v>97.822987186562514</v>
      </c>
      <c r="J198" s="123">
        <v>530.12105602999986</v>
      </c>
      <c r="K198" s="104">
        <f t="shared" si="22"/>
        <v>18.452952599005361</v>
      </c>
    </row>
    <row r="199" spans="1:11" s="122" customFormat="1" ht="14.25" customHeight="1">
      <c r="A199" s="133" t="s">
        <v>296</v>
      </c>
      <c r="B199" s="130" t="s">
        <v>297</v>
      </c>
      <c r="C199" s="130">
        <f t="shared" ref="C199:I199" si="23">SUM(C200:C213)</f>
        <v>66</v>
      </c>
      <c r="D199" s="131">
        <f t="shared" si="23"/>
        <v>943.14653300000009</v>
      </c>
      <c r="E199" s="130">
        <f t="shared" si="23"/>
        <v>49</v>
      </c>
      <c r="F199" s="131">
        <f>SUM(F200:F213)</f>
        <v>547.70393943750003</v>
      </c>
      <c r="G199" s="130">
        <f t="shared" si="23"/>
        <v>28</v>
      </c>
      <c r="H199" s="131">
        <f>SUM(H200:H213)</f>
        <v>34.042443689999999</v>
      </c>
      <c r="I199" s="112">
        <f t="shared" si="23"/>
        <v>1524.8929161274998</v>
      </c>
      <c r="J199" s="112">
        <v>1186.7803722362501</v>
      </c>
      <c r="K199" s="113">
        <f t="shared" si="14"/>
        <v>128.48990022089296</v>
      </c>
    </row>
    <row r="200" spans="1:11" s="37" customFormat="1" ht="14.25" customHeight="1">
      <c r="A200" s="47">
        <v>1</v>
      </c>
      <c r="B200" s="123" t="s">
        <v>169</v>
      </c>
      <c r="C200" s="123">
        <f t="shared" ref="C200:C205" si="24">VLOOKUP(B200,$B$125:$K$172,2,FALSE)</f>
        <v>10</v>
      </c>
      <c r="D200" s="124">
        <f t="shared" ref="D200:D205" si="25">VLOOKUP(B200,$B$125:$K$172,3,FALSE)</f>
        <v>482.85700000000003</v>
      </c>
      <c r="E200" s="123">
        <f t="shared" ref="E200:E205" si="26">VLOOKUP(B200,$B$125:$K$172,4,FALSE)</f>
        <v>12</v>
      </c>
      <c r="F200" s="124">
        <f t="shared" ref="F200:F205" si="27">VLOOKUP(B200,$B$125:$K$172,5,FALSE)</f>
        <v>62.870876500000001</v>
      </c>
      <c r="G200" s="123">
        <f t="shared" ref="G200:G205" si="28">VLOOKUP(B200,$B$125:$K$172,6,FALSE)</f>
        <v>2</v>
      </c>
      <c r="H200" s="124">
        <f t="shared" ref="H200:H205" si="29">VLOOKUP(B200,$B$125:$K$172,7,FALSE)</f>
        <v>0.78406619999999994</v>
      </c>
      <c r="I200" s="124">
        <f t="shared" ref="I200:I205" si="30">VLOOKUP(B200,$B$125:$K$172,8,FALSE)</f>
        <v>546.51194269999996</v>
      </c>
      <c r="J200" s="123">
        <v>127.31628665625</v>
      </c>
      <c r="K200" s="104">
        <f>I200/J200*100</f>
        <v>429.25532707026332</v>
      </c>
    </row>
    <row r="201" spans="1:11" s="37" customFormat="1" ht="14.25" customHeight="1">
      <c r="A201" s="47">
        <v>2</v>
      </c>
      <c r="B201" s="123" t="s">
        <v>159</v>
      </c>
      <c r="C201" s="123">
        <f t="shared" si="24"/>
        <v>39</v>
      </c>
      <c r="D201" s="124">
        <f t="shared" si="25"/>
        <v>250.47785300000001</v>
      </c>
      <c r="E201" s="123">
        <f t="shared" si="26"/>
        <v>29</v>
      </c>
      <c r="F201" s="124">
        <f t="shared" si="27"/>
        <v>483.97828531250002</v>
      </c>
      <c r="G201" s="123">
        <f t="shared" si="28"/>
        <v>20</v>
      </c>
      <c r="H201" s="124">
        <f t="shared" si="29"/>
        <v>29.760122849999998</v>
      </c>
      <c r="I201" s="124">
        <f t="shared" si="30"/>
        <v>764.21626116250002</v>
      </c>
      <c r="J201" s="123">
        <v>1016.72065577</v>
      </c>
      <c r="K201" s="104">
        <f>I201/J201*100</f>
        <v>75.164821017994456</v>
      </c>
    </row>
    <row r="202" spans="1:11" s="37" customFormat="1" ht="14.25" customHeight="1">
      <c r="A202" s="47">
        <v>3</v>
      </c>
      <c r="B202" s="123" t="s">
        <v>167</v>
      </c>
      <c r="C202" s="123">
        <f t="shared" si="24"/>
        <v>12</v>
      </c>
      <c r="D202" s="124">
        <f t="shared" si="25"/>
        <v>71.133335000000002</v>
      </c>
      <c r="E202" s="123">
        <f t="shared" si="26"/>
        <v>7</v>
      </c>
      <c r="F202" s="124">
        <f t="shared" si="27"/>
        <v>-0.14522237499999999</v>
      </c>
      <c r="G202" s="123">
        <f t="shared" si="28"/>
        <v>1</v>
      </c>
      <c r="H202" s="124">
        <f t="shared" si="29"/>
        <v>0.64991876000000004</v>
      </c>
      <c r="I202" s="124">
        <f t="shared" si="30"/>
        <v>71.638031385000005</v>
      </c>
      <c r="J202" s="123">
        <v>39.972455950000004</v>
      </c>
      <c r="K202" s="104">
        <f>I202/J202*100</f>
        <v>179.2184885377302</v>
      </c>
    </row>
    <row r="203" spans="1:11" s="37" customFormat="1" ht="14.25" customHeight="1">
      <c r="A203" s="47">
        <v>4</v>
      </c>
      <c r="B203" s="123" t="s">
        <v>187</v>
      </c>
      <c r="C203" s="123">
        <f t="shared" si="24"/>
        <v>3</v>
      </c>
      <c r="D203" s="124">
        <f t="shared" si="25"/>
        <v>131.64166399999999</v>
      </c>
      <c r="E203" s="123">
        <f t="shared" si="26"/>
        <v>0</v>
      </c>
      <c r="F203" s="124">
        <f t="shared" si="27"/>
        <v>0</v>
      </c>
      <c r="G203" s="123">
        <f t="shared" si="28"/>
        <v>3</v>
      </c>
      <c r="H203" s="124">
        <f t="shared" si="29"/>
        <v>1.400954</v>
      </c>
      <c r="I203" s="124">
        <f t="shared" si="30"/>
        <v>133.042618</v>
      </c>
      <c r="J203" s="123">
        <v>1.90947691</v>
      </c>
      <c r="K203" s="104">
        <f>I203/J203*100</f>
        <v>6967.490274600912</v>
      </c>
    </row>
    <row r="204" spans="1:11" s="37" customFormat="1" ht="14.25" customHeight="1">
      <c r="A204" s="47">
        <v>5</v>
      </c>
      <c r="B204" s="132" t="s">
        <v>193</v>
      </c>
      <c r="C204" s="123">
        <f t="shared" si="24"/>
        <v>1</v>
      </c>
      <c r="D204" s="124">
        <f t="shared" si="25"/>
        <v>6.6</v>
      </c>
      <c r="E204" s="123">
        <f t="shared" si="26"/>
        <v>1</v>
      </c>
      <c r="F204" s="124">
        <f t="shared" si="27"/>
        <v>1</v>
      </c>
      <c r="G204" s="123">
        <f t="shared" si="28"/>
        <v>2</v>
      </c>
      <c r="H204" s="124">
        <f t="shared" si="29"/>
        <v>1.4473818799999998</v>
      </c>
      <c r="I204" s="124">
        <f t="shared" si="30"/>
        <v>9.0473818799999997</v>
      </c>
      <c r="J204" s="123">
        <v>1.7045000000000001E-2</v>
      </c>
      <c r="K204" s="104"/>
    </row>
    <row r="205" spans="1:11" s="37" customFormat="1" ht="14.25" customHeight="1">
      <c r="A205" s="47">
        <v>6</v>
      </c>
      <c r="B205" s="132" t="s">
        <v>177</v>
      </c>
      <c r="C205" s="123">
        <f t="shared" si="24"/>
        <v>1</v>
      </c>
      <c r="D205" s="124">
        <f t="shared" si="25"/>
        <v>0.43668099999999999</v>
      </c>
      <c r="E205" s="123">
        <f t="shared" si="26"/>
        <v>0</v>
      </c>
      <c r="F205" s="124">
        <f t="shared" si="27"/>
        <v>0</v>
      </c>
      <c r="G205" s="123">
        <f t="shared" si="28"/>
        <v>0</v>
      </c>
      <c r="H205" s="124">
        <f t="shared" si="29"/>
        <v>0</v>
      </c>
      <c r="I205" s="124">
        <f t="shared" si="30"/>
        <v>0.43668099999999999</v>
      </c>
      <c r="J205" s="123">
        <v>0.84445194999999995</v>
      </c>
      <c r="K205" s="104"/>
    </row>
    <row r="206" spans="1:11" s="37" customFormat="1" ht="14.25" customHeight="1">
      <c r="A206" s="47">
        <v>7</v>
      </c>
      <c r="B206" s="132" t="s">
        <v>265</v>
      </c>
      <c r="C206" s="123"/>
      <c r="D206" s="124"/>
      <c r="E206" s="123"/>
      <c r="F206" s="124"/>
      <c r="G206" s="123"/>
      <c r="H206" s="124"/>
      <c r="I206" s="124"/>
      <c r="J206" s="123"/>
      <c r="K206" s="104"/>
    </row>
    <row r="207" spans="1:11" s="37" customFormat="1" ht="14.25" customHeight="1">
      <c r="A207" s="47">
        <v>8</v>
      </c>
      <c r="B207" s="132" t="s">
        <v>198</v>
      </c>
      <c r="C207" s="123"/>
      <c r="D207" s="124"/>
      <c r="E207" s="123"/>
      <c r="F207" s="124"/>
      <c r="G207" s="123"/>
      <c r="H207" s="124"/>
      <c r="I207" s="124"/>
      <c r="J207" s="123"/>
      <c r="K207" s="104"/>
    </row>
    <row r="208" spans="1:11" s="37" customFormat="1" ht="14.25" customHeight="1">
      <c r="A208" s="47">
        <v>9</v>
      </c>
      <c r="B208" s="132" t="s">
        <v>200</v>
      </c>
      <c r="C208" s="123"/>
      <c r="D208" s="124"/>
      <c r="E208" s="123"/>
      <c r="F208" s="124"/>
      <c r="G208" s="123"/>
      <c r="H208" s="124"/>
      <c r="I208" s="124"/>
      <c r="J208" s="123"/>
      <c r="K208" s="104"/>
    </row>
    <row r="209" spans="1:11" s="37" customFormat="1" ht="14.25" customHeight="1">
      <c r="A209" s="47">
        <v>10</v>
      </c>
      <c r="B209" s="132" t="s">
        <v>263</v>
      </c>
      <c r="C209" s="123"/>
      <c r="D209" s="124"/>
      <c r="E209" s="123"/>
      <c r="F209" s="124"/>
      <c r="G209" s="123"/>
      <c r="H209" s="124"/>
      <c r="I209" s="124"/>
      <c r="J209" s="123"/>
      <c r="K209" s="104"/>
    </row>
    <row r="210" spans="1:11" s="37" customFormat="1" ht="14.25" customHeight="1">
      <c r="A210" s="47">
        <v>11</v>
      </c>
      <c r="B210" s="132" t="s">
        <v>266</v>
      </c>
      <c r="C210" s="123"/>
      <c r="D210" s="124"/>
      <c r="E210" s="123"/>
      <c r="F210" s="124"/>
      <c r="G210" s="123"/>
      <c r="H210" s="124"/>
      <c r="I210" s="124"/>
      <c r="J210" s="123"/>
      <c r="K210" s="104"/>
    </row>
    <row r="211" spans="1:11" s="37" customFormat="1" ht="14.25" customHeight="1">
      <c r="A211" s="47">
        <v>12</v>
      </c>
      <c r="B211" s="132" t="s">
        <v>268</v>
      </c>
      <c r="C211" s="123"/>
      <c r="D211" s="124"/>
      <c r="E211" s="123"/>
      <c r="F211" s="124"/>
      <c r="G211" s="123"/>
      <c r="H211" s="124"/>
      <c r="I211" s="124"/>
      <c r="J211" s="123"/>
      <c r="K211" s="104"/>
    </row>
    <row r="212" spans="1:11" s="37" customFormat="1" ht="14.25" customHeight="1">
      <c r="A212" s="47">
        <v>13</v>
      </c>
      <c r="B212" s="132" t="s">
        <v>267</v>
      </c>
      <c r="C212" s="123"/>
      <c r="D212" s="124"/>
      <c r="E212" s="123"/>
      <c r="F212" s="124"/>
      <c r="G212" s="123"/>
      <c r="H212" s="124"/>
      <c r="I212" s="124"/>
      <c r="J212" s="123"/>
      <c r="K212" s="104"/>
    </row>
    <row r="213" spans="1:11" s="37" customFormat="1" ht="14.25" customHeight="1">
      <c r="A213" s="126">
        <v>14</v>
      </c>
      <c r="B213" s="132" t="s">
        <v>197</v>
      </c>
      <c r="C213" s="123"/>
      <c r="D213" s="124"/>
      <c r="E213" s="123"/>
      <c r="F213" s="124"/>
      <c r="G213" s="123"/>
      <c r="H213" s="124"/>
      <c r="I213" s="124"/>
      <c r="J213" s="123"/>
      <c r="K213" s="104"/>
    </row>
    <row r="214" spans="1:11" s="122" customFormat="1" ht="14.25" customHeight="1">
      <c r="A214" s="133" t="s">
        <v>298</v>
      </c>
      <c r="B214" s="130" t="s">
        <v>299</v>
      </c>
      <c r="C214" s="130">
        <f t="shared" ref="C214:I214" si="31">SUM(C215:C228)</f>
        <v>73</v>
      </c>
      <c r="D214" s="131">
        <f t="shared" si="31"/>
        <v>403.48574399999995</v>
      </c>
      <c r="E214" s="130">
        <f t="shared" si="31"/>
        <v>24</v>
      </c>
      <c r="F214" s="131">
        <f>SUM(F215:F228)</f>
        <v>102.82347800000001</v>
      </c>
      <c r="G214" s="130">
        <f t="shared" si="31"/>
        <v>46</v>
      </c>
      <c r="H214" s="131">
        <f>SUM(H215:H228)</f>
        <v>62.401129019999999</v>
      </c>
      <c r="I214" s="131">
        <f t="shared" si="31"/>
        <v>568.71035101999996</v>
      </c>
      <c r="J214" s="110">
        <v>642.82342007039063</v>
      </c>
      <c r="K214" s="113">
        <f t="shared" ref="K214" si="32">I214/J214*100</f>
        <v>88.470695569511903</v>
      </c>
    </row>
    <row r="215" spans="1:11" s="37" customFormat="1" ht="14.25" customHeight="1">
      <c r="A215" s="47">
        <v>1</v>
      </c>
      <c r="B215" s="123" t="s">
        <v>158</v>
      </c>
      <c r="C215" s="123">
        <f t="shared" ref="C215:C224" si="33">VLOOKUP(B215,$B$125:$K$172,2,FALSE)</f>
        <v>15</v>
      </c>
      <c r="D215" s="124">
        <f t="shared" ref="D215:D224" si="34">VLOOKUP(B215,$B$125:$K$172,3,FALSE)</f>
        <v>183.90543700000001</v>
      </c>
      <c r="E215" s="123">
        <f t="shared" ref="E215:E224" si="35">VLOOKUP(B215,$B$125:$K$172,4,FALSE)</f>
        <v>1</v>
      </c>
      <c r="F215" s="124">
        <f t="shared" ref="F215:F224" si="36">VLOOKUP(B215,$B$125:$K$172,5,FALSE)</f>
        <v>0.5</v>
      </c>
      <c r="G215" s="123">
        <f t="shared" ref="G215:G224" si="37">VLOOKUP(B215,$B$125:$K$172,6,FALSE)</f>
        <v>1</v>
      </c>
      <c r="H215" s="124">
        <f t="shared" ref="H215:H224" si="38">VLOOKUP(B215,$B$125:$K$172,7,FALSE)</f>
        <v>0.57509600000000005</v>
      </c>
      <c r="I215" s="124">
        <f t="shared" ref="I215:I224" si="39">VLOOKUP(B215,$B$125:$K$172,8,FALSE)</f>
        <v>184.98053300000001</v>
      </c>
      <c r="J215" s="123">
        <v>104.47723660000001</v>
      </c>
      <c r="K215" s="104">
        <f t="shared" ref="K215:K220" si="40">I215/J215*100</f>
        <v>177.05343194347083</v>
      </c>
    </row>
    <row r="216" spans="1:11" s="37" customFormat="1" ht="14.25" customHeight="1">
      <c r="A216" s="47">
        <v>2</v>
      </c>
      <c r="B216" s="123" t="s">
        <v>166</v>
      </c>
      <c r="C216" s="123">
        <f t="shared" si="33"/>
        <v>6</v>
      </c>
      <c r="D216" s="124">
        <f t="shared" si="34"/>
        <v>87.061284999999998</v>
      </c>
      <c r="E216" s="123">
        <f t="shared" si="35"/>
        <v>1</v>
      </c>
      <c r="F216" s="124">
        <f t="shared" si="36"/>
        <v>1.0004189999999999</v>
      </c>
      <c r="G216" s="123">
        <f t="shared" si="37"/>
        <v>1</v>
      </c>
      <c r="H216" s="124">
        <f t="shared" si="38"/>
        <v>8.4109800000000002E-3</v>
      </c>
      <c r="I216" s="124">
        <f t="shared" si="39"/>
        <v>88.070114979999985</v>
      </c>
      <c r="J216" s="123">
        <v>0.14892015</v>
      </c>
      <c r="K216" s="104">
        <f t="shared" si="40"/>
        <v>59139.152747294429</v>
      </c>
    </row>
    <row r="217" spans="1:11" s="37" customFormat="1" ht="14.25" customHeight="1">
      <c r="A217" s="47">
        <v>3</v>
      </c>
      <c r="B217" s="38" t="s">
        <v>179</v>
      </c>
      <c r="C217" s="123">
        <f t="shared" si="33"/>
        <v>3</v>
      </c>
      <c r="D217" s="124">
        <f t="shared" si="34"/>
        <v>48</v>
      </c>
      <c r="E217" s="123">
        <f t="shared" si="35"/>
        <v>3</v>
      </c>
      <c r="F217" s="124">
        <f t="shared" si="36"/>
        <v>45.968938000000001</v>
      </c>
      <c r="G217" s="123">
        <f t="shared" si="37"/>
        <v>0</v>
      </c>
      <c r="H217" s="124">
        <f t="shared" si="38"/>
        <v>0</v>
      </c>
      <c r="I217" s="124">
        <f t="shared" si="39"/>
        <v>93.968938000000009</v>
      </c>
      <c r="J217" s="123">
        <v>427.93796000000003</v>
      </c>
      <c r="K217" s="104">
        <f t="shared" si="40"/>
        <v>21.958542308328994</v>
      </c>
    </row>
    <row r="218" spans="1:11" s="37" customFormat="1" ht="14.25" customHeight="1">
      <c r="A218" s="47">
        <v>4</v>
      </c>
      <c r="B218" s="123" t="s">
        <v>164</v>
      </c>
      <c r="C218" s="123">
        <f t="shared" si="33"/>
        <v>2</v>
      </c>
      <c r="D218" s="124">
        <f t="shared" si="34"/>
        <v>14.107623</v>
      </c>
      <c r="E218" s="123">
        <f t="shared" si="35"/>
        <v>3</v>
      </c>
      <c r="F218" s="124">
        <f t="shared" si="36"/>
        <v>34.401000000000003</v>
      </c>
      <c r="G218" s="123">
        <f t="shared" si="37"/>
        <v>0</v>
      </c>
      <c r="H218" s="124">
        <f t="shared" si="38"/>
        <v>0</v>
      </c>
      <c r="I218" s="124">
        <f t="shared" si="39"/>
        <v>48.508623</v>
      </c>
      <c r="J218" s="123">
        <v>43.692332</v>
      </c>
      <c r="K218" s="104">
        <f t="shared" si="40"/>
        <v>111.02319509977174</v>
      </c>
    </row>
    <row r="219" spans="1:11" s="37" customFormat="1" ht="14.25" customHeight="1">
      <c r="A219" s="47">
        <v>5</v>
      </c>
      <c r="B219" s="123" t="s">
        <v>180</v>
      </c>
      <c r="C219" s="123">
        <f t="shared" si="33"/>
        <v>8</v>
      </c>
      <c r="D219" s="124">
        <f t="shared" si="34"/>
        <v>33.167254999999997</v>
      </c>
      <c r="E219" s="123">
        <f t="shared" si="35"/>
        <v>0</v>
      </c>
      <c r="F219" s="124">
        <f t="shared" si="36"/>
        <v>0</v>
      </c>
      <c r="G219" s="123">
        <f t="shared" si="37"/>
        <v>3</v>
      </c>
      <c r="H219" s="124">
        <f t="shared" si="38"/>
        <v>0.29403319</v>
      </c>
      <c r="I219" s="124">
        <f t="shared" si="39"/>
        <v>33.461288189999998</v>
      </c>
      <c r="J219" s="123">
        <v>35.148446</v>
      </c>
      <c r="K219" s="104">
        <f t="shared" si="40"/>
        <v>95.199907813847588</v>
      </c>
    </row>
    <row r="220" spans="1:11" s="37" customFormat="1" ht="14.25" customHeight="1">
      <c r="A220" s="47">
        <v>6</v>
      </c>
      <c r="B220" s="123" t="s">
        <v>160</v>
      </c>
      <c r="C220" s="123">
        <f t="shared" si="33"/>
        <v>36</v>
      </c>
      <c r="D220" s="124">
        <f t="shared" si="34"/>
        <v>23.474592000000001</v>
      </c>
      <c r="E220" s="123">
        <f t="shared" si="35"/>
        <v>14</v>
      </c>
      <c r="F220" s="124">
        <f t="shared" si="36"/>
        <v>3.7905000000000001E-2</v>
      </c>
      <c r="G220" s="123">
        <f t="shared" si="37"/>
        <v>7</v>
      </c>
      <c r="H220" s="124">
        <f t="shared" si="38"/>
        <v>0.72645536000000011</v>
      </c>
      <c r="I220" s="124">
        <f t="shared" si="39"/>
        <v>24.238952359999999</v>
      </c>
      <c r="J220" s="123">
        <v>22.260911740390625</v>
      </c>
      <c r="K220" s="104">
        <f t="shared" si="40"/>
        <v>108.88571251113844</v>
      </c>
    </row>
    <row r="221" spans="1:11" s="37" customFormat="1" ht="14.25" customHeight="1">
      <c r="A221" s="47">
        <v>7</v>
      </c>
      <c r="B221" s="125" t="s">
        <v>174</v>
      </c>
      <c r="C221" s="123">
        <f t="shared" si="33"/>
        <v>1</v>
      </c>
      <c r="D221" s="124">
        <f t="shared" si="34"/>
        <v>2.5000000000000001E-2</v>
      </c>
      <c r="E221" s="123">
        <f t="shared" si="35"/>
        <v>1</v>
      </c>
      <c r="F221" s="124">
        <f t="shared" si="36"/>
        <v>17.415216000000001</v>
      </c>
      <c r="G221" s="123">
        <f t="shared" si="37"/>
        <v>3</v>
      </c>
      <c r="H221" s="124">
        <f t="shared" si="38"/>
        <v>28.769325210000002</v>
      </c>
      <c r="I221" s="124">
        <f t="shared" si="39"/>
        <v>46.209541209999998</v>
      </c>
      <c r="J221" s="123">
        <v>4</v>
      </c>
      <c r="K221" s="104"/>
    </row>
    <row r="222" spans="1:11" s="37" customFormat="1" ht="14.25" customHeight="1">
      <c r="A222" s="47">
        <v>8</v>
      </c>
      <c r="B222" s="123" t="s">
        <v>185</v>
      </c>
      <c r="C222" s="123">
        <f t="shared" si="33"/>
        <v>1</v>
      </c>
      <c r="D222" s="124">
        <f t="shared" si="34"/>
        <v>11</v>
      </c>
      <c r="E222" s="123">
        <f t="shared" si="35"/>
        <v>0</v>
      </c>
      <c r="F222" s="124">
        <f t="shared" si="36"/>
        <v>0</v>
      </c>
      <c r="G222" s="123">
        <f t="shared" si="37"/>
        <v>28</v>
      </c>
      <c r="H222" s="124">
        <f t="shared" si="38"/>
        <v>26.314522069999999</v>
      </c>
      <c r="I222" s="124">
        <f t="shared" si="39"/>
        <v>37.314522069999995</v>
      </c>
      <c r="J222" s="123">
        <v>1.1014995799999998</v>
      </c>
      <c r="K222" s="104">
        <f>I222/J222*100</f>
        <v>3387.6111028567075</v>
      </c>
    </row>
    <row r="223" spans="1:11" s="37" customFormat="1" ht="14.25" customHeight="1">
      <c r="A223" s="47">
        <v>9</v>
      </c>
      <c r="B223" s="123" t="s">
        <v>190</v>
      </c>
      <c r="C223" s="123">
        <f t="shared" si="33"/>
        <v>0</v>
      </c>
      <c r="D223" s="124">
        <f t="shared" si="34"/>
        <v>0</v>
      </c>
      <c r="E223" s="123">
        <f t="shared" si="35"/>
        <v>0</v>
      </c>
      <c r="F223" s="124">
        <f t="shared" si="36"/>
        <v>0</v>
      </c>
      <c r="G223" s="123">
        <f t="shared" si="37"/>
        <v>1</v>
      </c>
      <c r="H223" s="124">
        <f t="shared" si="38"/>
        <v>5.6847754500000001</v>
      </c>
      <c r="I223" s="124">
        <f t="shared" si="39"/>
        <v>5.6847754500000001</v>
      </c>
      <c r="J223" s="123">
        <v>4.056114</v>
      </c>
      <c r="K223" s="104">
        <f>I223/J223*100</f>
        <v>140.15324643242275</v>
      </c>
    </row>
    <row r="224" spans="1:11" s="37" customFormat="1" ht="14.25" customHeight="1">
      <c r="A224" s="47">
        <v>10</v>
      </c>
      <c r="B224" s="123" t="s">
        <v>194</v>
      </c>
      <c r="C224" s="123">
        <f t="shared" si="33"/>
        <v>1</v>
      </c>
      <c r="D224" s="124">
        <f t="shared" si="34"/>
        <v>2.7445520000000001</v>
      </c>
      <c r="E224" s="123">
        <f t="shared" si="35"/>
        <v>0</v>
      </c>
      <c r="F224" s="124">
        <f t="shared" si="36"/>
        <v>0</v>
      </c>
      <c r="G224" s="123">
        <f t="shared" si="37"/>
        <v>0</v>
      </c>
      <c r="H224" s="124">
        <f t="shared" si="38"/>
        <v>0</v>
      </c>
      <c r="I224" s="124">
        <f t="shared" si="39"/>
        <v>2.7445520000000001</v>
      </c>
      <c r="J224" s="123">
        <v>0</v>
      </c>
      <c r="K224" s="104"/>
    </row>
    <row r="225" spans="1:11" s="37" customFormat="1" ht="14.25" customHeight="1">
      <c r="A225" s="47">
        <v>11</v>
      </c>
      <c r="B225" s="123" t="s">
        <v>178</v>
      </c>
      <c r="C225" s="123"/>
      <c r="D225" s="124"/>
      <c r="E225" s="123"/>
      <c r="F225" s="124"/>
      <c r="G225" s="123"/>
      <c r="H225" s="124"/>
      <c r="I225" s="124"/>
      <c r="J225" s="123"/>
      <c r="K225" s="104"/>
    </row>
    <row r="226" spans="1:11" s="37" customFormat="1" ht="14.25" customHeight="1">
      <c r="A226" s="47">
        <v>12</v>
      </c>
      <c r="B226" s="38" t="s">
        <v>173</v>
      </c>
      <c r="C226" s="123">
        <f>VLOOKUP(B226,$B$125:$K$172,2,FALSE)</f>
        <v>0</v>
      </c>
      <c r="D226" s="124">
        <f>VLOOKUP(B226,$B$125:$K$172,3,FALSE)</f>
        <v>0</v>
      </c>
      <c r="E226" s="123">
        <f>VLOOKUP(B226,$B$125:$K$172,4,FALSE)</f>
        <v>1</v>
      </c>
      <c r="F226" s="124">
        <f>VLOOKUP(B226,$B$125:$K$172,5,FALSE)</f>
        <v>3.5</v>
      </c>
      <c r="G226" s="123">
        <f>VLOOKUP(B226,$B$125:$K$172,6,FALSE)</f>
        <v>2</v>
      </c>
      <c r="H226" s="124">
        <f>VLOOKUP(B226,$B$125:$K$172,7,FALSE)</f>
        <v>2.8510760000000003E-2</v>
      </c>
      <c r="I226" s="124">
        <f>VLOOKUP(B226,$B$125:$K$172,8,FALSE)</f>
        <v>3.5285107600000001</v>
      </c>
      <c r="J226" s="123"/>
      <c r="K226" s="104"/>
    </row>
    <row r="227" spans="1:11" s="37" customFormat="1" ht="14.25" customHeight="1">
      <c r="A227" s="47">
        <v>13</v>
      </c>
      <c r="B227" s="123" t="s">
        <v>261</v>
      </c>
      <c r="C227" s="123"/>
      <c r="D227" s="124"/>
      <c r="E227" s="123"/>
      <c r="F227" s="124"/>
      <c r="G227" s="123"/>
      <c r="H227" s="124"/>
      <c r="I227" s="124"/>
      <c r="J227" s="123"/>
      <c r="K227" s="104"/>
    </row>
    <row r="228" spans="1:11" s="37" customFormat="1" ht="14.25" customHeight="1">
      <c r="A228" s="126">
        <v>14</v>
      </c>
      <c r="B228" s="127" t="s">
        <v>264</v>
      </c>
      <c r="C228" s="123"/>
      <c r="D228" s="124"/>
      <c r="E228" s="123"/>
      <c r="F228" s="124"/>
      <c r="G228" s="123"/>
      <c r="H228" s="124"/>
      <c r="I228" s="124"/>
      <c r="J228" s="123"/>
      <c r="K228" s="104"/>
    </row>
    <row r="229" spans="1:11" s="122" customFormat="1" ht="14.25" customHeight="1">
      <c r="A229" s="133" t="s">
        <v>300</v>
      </c>
      <c r="B229" s="130" t="s">
        <v>301</v>
      </c>
      <c r="C229" s="130">
        <f>SUM(C230:C242)</f>
        <v>69</v>
      </c>
      <c r="D229" s="131">
        <f>SUM(D230:E242)</f>
        <v>366.90335299999998</v>
      </c>
      <c r="E229" s="130">
        <f t="shared" ref="E229:I229" si="41">SUM(E230:E242)</f>
        <v>56</v>
      </c>
      <c r="F229" s="131">
        <f t="shared" si="41"/>
        <v>157.73635980468751</v>
      </c>
      <c r="G229" s="130">
        <f t="shared" si="41"/>
        <v>33</v>
      </c>
      <c r="H229" s="131">
        <f t="shared" si="41"/>
        <v>12.388013150000003</v>
      </c>
      <c r="I229" s="131">
        <f t="shared" si="41"/>
        <v>481.02772595468747</v>
      </c>
      <c r="J229" s="110">
        <v>559.05455316000007</v>
      </c>
      <c r="K229" s="114">
        <f t="shared" ref="K229" si="42">I229/J229*100</f>
        <v>86.043074550726089</v>
      </c>
    </row>
    <row r="230" spans="1:11" s="37" customFormat="1" ht="14.25" customHeight="1">
      <c r="A230" s="47">
        <v>1</v>
      </c>
      <c r="B230" s="123" t="s">
        <v>157</v>
      </c>
      <c r="C230" s="123">
        <f t="shared" ref="C230:C236" si="43">VLOOKUP(B230,$B$125:$K$172,2,FALSE)</f>
        <v>59</v>
      </c>
      <c r="D230" s="124">
        <f t="shared" ref="D230:D236" si="44">VLOOKUP(B230,$B$125:$K$172,3,FALSE)</f>
        <v>273.47797200000002</v>
      </c>
      <c r="E230" s="123">
        <f t="shared" ref="E230:E236" si="45">VLOOKUP(B230,$B$125:$K$172,4,FALSE)</f>
        <v>46</v>
      </c>
      <c r="F230" s="124">
        <f t="shared" ref="F230:F236" si="46">VLOOKUP(B230,$B$125:$K$172,5,FALSE)</f>
        <v>108.28722462011719</v>
      </c>
      <c r="G230" s="123">
        <f t="shared" ref="G230:G236" si="47">VLOOKUP(B230,$B$125:$K$172,6,FALSE)</f>
        <v>25</v>
      </c>
      <c r="H230" s="124">
        <f t="shared" ref="H230:H236" si="48">VLOOKUP(B230,$B$125:$K$172,7,FALSE)</f>
        <v>11.559325130000003</v>
      </c>
      <c r="I230" s="124">
        <f t="shared" ref="I230:I236" si="49">VLOOKUP(B230,$B$125:$K$172,8,FALSE)</f>
        <v>393.32452175011719</v>
      </c>
      <c r="J230" s="123">
        <v>474.07576568000002</v>
      </c>
      <c r="K230" s="104">
        <f>I230/J230*100</f>
        <v>82.966595262667425</v>
      </c>
    </row>
    <row r="231" spans="1:11" s="37" customFormat="1" ht="14.25" customHeight="1">
      <c r="A231" s="47">
        <v>2</v>
      </c>
      <c r="B231" s="123" t="s">
        <v>172</v>
      </c>
      <c r="C231" s="123">
        <f t="shared" si="43"/>
        <v>3</v>
      </c>
      <c r="D231" s="124">
        <f t="shared" si="44"/>
        <v>24</v>
      </c>
      <c r="E231" s="123">
        <f t="shared" si="45"/>
        <v>3</v>
      </c>
      <c r="F231" s="124">
        <f t="shared" si="46"/>
        <v>13.12</v>
      </c>
      <c r="G231" s="123">
        <f t="shared" si="47"/>
        <v>1</v>
      </c>
      <c r="H231" s="124">
        <f t="shared" si="48"/>
        <v>8.238928999999999E-2</v>
      </c>
      <c r="I231" s="124">
        <f t="shared" si="49"/>
        <v>37.202389289999999</v>
      </c>
      <c r="J231" s="123">
        <v>8.172822</v>
      </c>
      <c r="K231" s="104"/>
    </row>
    <row r="232" spans="1:11" s="37" customFormat="1" ht="14.25" customHeight="1">
      <c r="A232" s="47">
        <v>3</v>
      </c>
      <c r="B232" s="38" t="s">
        <v>146</v>
      </c>
      <c r="C232" s="123">
        <f t="shared" si="43"/>
        <v>1</v>
      </c>
      <c r="D232" s="124">
        <f t="shared" si="44"/>
        <v>4.96</v>
      </c>
      <c r="E232" s="123">
        <f t="shared" si="45"/>
        <v>1</v>
      </c>
      <c r="F232" s="124">
        <f t="shared" si="46"/>
        <v>16</v>
      </c>
      <c r="G232" s="123">
        <f t="shared" si="47"/>
        <v>0</v>
      </c>
      <c r="H232" s="124">
        <f t="shared" si="48"/>
        <v>0</v>
      </c>
      <c r="I232" s="124">
        <f t="shared" si="49"/>
        <v>20.96</v>
      </c>
      <c r="J232" s="123">
        <v>0</v>
      </c>
      <c r="K232" s="104"/>
    </row>
    <row r="233" spans="1:11" s="37" customFormat="1" ht="14.25" customHeight="1">
      <c r="A233" s="47">
        <v>4</v>
      </c>
      <c r="B233" s="123" t="s">
        <v>171</v>
      </c>
      <c r="C233" s="123">
        <f t="shared" si="43"/>
        <v>1</v>
      </c>
      <c r="D233" s="124">
        <f t="shared" si="44"/>
        <v>1.2788809999999999</v>
      </c>
      <c r="E233" s="123">
        <f t="shared" si="45"/>
        <v>5</v>
      </c>
      <c r="F233" s="124">
        <f t="shared" si="46"/>
        <v>3.8270101845703124</v>
      </c>
      <c r="G233" s="123">
        <f t="shared" si="47"/>
        <v>0</v>
      </c>
      <c r="H233" s="124">
        <f t="shared" si="48"/>
        <v>0</v>
      </c>
      <c r="I233" s="124">
        <f t="shared" si="49"/>
        <v>5.1058911845703125</v>
      </c>
      <c r="J233" s="123">
        <v>16.78</v>
      </c>
      <c r="K233" s="104"/>
    </row>
    <row r="234" spans="1:11" s="37" customFormat="1" ht="14.25" customHeight="1">
      <c r="A234" s="47">
        <v>5</v>
      </c>
      <c r="B234" s="123" t="s">
        <v>181</v>
      </c>
      <c r="C234" s="123">
        <f t="shared" si="43"/>
        <v>2</v>
      </c>
      <c r="D234" s="124">
        <f t="shared" si="44"/>
        <v>4.4690000000000003</v>
      </c>
      <c r="E234" s="123">
        <f t="shared" si="45"/>
        <v>0</v>
      </c>
      <c r="F234" s="124">
        <f t="shared" si="46"/>
        <v>0</v>
      </c>
      <c r="G234" s="123">
        <f t="shared" si="47"/>
        <v>0</v>
      </c>
      <c r="H234" s="124">
        <f t="shared" si="48"/>
        <v>0</v>
      </c>
      <c r="I234" s="124">
        <f t="shared" si="49"/>
        <v>4.4690000000000003</v>
      </c>
      <c r="J234" s="123">
        <v>1.18390068</v>
      </c>
      <c r="K234" s="104"/>
    </row>
    <row r="235" spans="1:11" s="37" customFormat="1" ht="14.25" customHeight="1">
      <c r="A235" s="47">
        <v>6</v>
      </c>
      <c r="B235" s="38" t="s">
        <v>188</v>
      </c>
      <c r="C235" s="123">
        <f t="shared" si="43"/>
        <v>0</v>
      </c>
      <c r="D235" s="124">
        <f t="shared" si="44"/>
        <v>0</v>
      </c>
      <c r="E235" s="123">
        <f t="shared" si="45"/>
        <v>0</v>
      </c>
      <c r="F235" s="124">
        <f t="shared" si="46"/>
        <v>0</v>
      </c>
      <c r="G235" s="123">
        <f t="shared" si="47"/>
        <v>2</v>
      </c>
      <c r="H235" s="124">
        <f t="shared" si="48"/>
        <v>0.58982199999999996</v>
      </c>
      <c r="I235" s="124">
        <f t="shared" si="49"/>
        <v>0.58982199999999996</v>
      </c>
      <c r="J235" s="123"/>
      <c r="K235" s="104"/>
    </row>
    <row r="236" spans="1:11" s="37" customFormat="1" ht="14.25" customHeight="1">
      <c r="A236" s="47">
        <v>7</v>
      </c>
      <c r="B236" s="123" t="s">
        <v>196</v>
      </c>
      <c r="C236" s="123">
        <f t="shared" si="43"/>
        <v>1</v>
      </c>
      <c r="D236" s="124">
        <f t="shared" si="44"/>
        <v>0.15</v>
      </c>
      <c r="E236" s="123">
        <f t="shared" si="45"/>
        <v>0</v>
      </c>
      <c r="F236" s="124">
        <f t="shared" si="46"/>
        <v>0</v>
      </c>
      <c r="G236" s="123">
        <f t="shared" si="47"/>
        <v>4</v>
      </c>
      <c r="H236" s="124">
        <f t="shared" si="48"/>
        <v>0.10593225000000001</v>
      </c>
      <c r="I236" s="124">
        <f t="shared" si="49"/>
        <v>0.25593224999999997</v>
      </c>
      <c r="J236" s="123">
        <v>47.032871799999995</v>
      </c>
      <c r="K236" s="104"/>
    </row>
    <row r="237" spans="1:11" s="37" customFormat="1" ht="14.25" customHeight="1">
      <c r="A237" s="47">
        <v>8</v>
      </c>
      <c r="B237" s="123" t="s">
        <v>170</v>
      </c>
      <c r="C237" s="123">
        <f t="shared" ref="C237:C238" si="50">VLOOKUP(B237,$B$125:$K$172,2,FALSE)</f>
        <v>0</v>
      </c>
      <c r="D237" s="124">
        <f t="shared" ref="D237:D238" si="51">VLOOKUP(B237,$B$125:$K$172,3,FALSE)</f>
        <v>0</v>
      </c>
      <c r="E237" s="123">
        <f t="shared" ref="E237:E238" si="52">VLOOKUP(B237,$B$125:$K$172,4,FALSE)</f>
        <v>0</v>
      </c>
      <c r="F237" s="124">
        <f t="shared" ref="F237:F238" si="53">VLOOKUP(B237,$B$125:$K$172,5,FALSE)</f>
        <v>0</v>
      </c>
      <c r="G237" s="123">
        <f t="shared" ref="G237:G238" si="54">VLOOKUP(B237,$B$125:$K$172,6,FALSE)</f>
        <v>1</v>
      </c>
      <c r="H237" s="124">
        <f t="shared" ref="H237:H238" si="55">VLOOKUP(B237,$B$125:$K$172,7,FALSE)</f>
        <v>5.0544480000000003E-2</v>
      </c>
      <c r="I237" s="124">
        <f t="shared" ref="I237:I238" si="56">VLOOKUP(B237,$B$125:$K$172,8,FALSE)</f>
        <v>5.0544480000000003E-2</v>
      </c>
      <c r="J237" s="123">
        <v>11.809193</v>
      </c>
      <c r="K237" s="104"/>
    </row>
    <row r="238" spans="1:11" s="37" customFormat="1" ht="14.25" customHeight="1">
      <c r="A238" s="47">
        <v>9</v>
      </c>
      <c r="B238" s="123" t="s">
        <v>191</v>
      </c>
      <c r="C238" s="123">
        <f t="shared" si="50"/>
        <v>0</v>
      </c>
      <c r="D238" s="124">
        <f t="shared" si="51"/>
        <v>0</v>
      </c>
      <c r="E238" s="123">
        <f t="shared" si="52"/>
        <v>1</v>
      </c>
      <c r="F238" s="124">
        <f t="shared" si="53"/>
        <v>16.502124999999999</v>
      </c>
      <c r="G238" s="123">
        <f t="shared" si="54"/>
        <v>0</v>
      </c>
      <c r="H238" s="124">
        <f t="shared" si="55"/>
        <v>0</v>
      </c>
      <c r="I238" s="124">
        <f t="shared" si="56"/>
        <v>16.502124999999999</v>
      </c>
      <c r="J238" s="123"/>
      <c r="K238" s="104"/>
    </row>
    <row r="239" spans="1:11" s="37" customFormat="1" ht="14.25" customHeight="1">
      <c r="A239" s="47">
        <v>10</v>
      </c>
      <c r="B239" s="123" t="s">
        <v>192</v>
      </c>
      <c r="C239" s="123"/>
      <c r="D239" s="124"/>
      <c r="E239" s="123"/>
      <c r="F239" s="124"/>
      <c r="G239" s="123"/>
      <c r="H239" s="124"/>
      <c r="I239" s="124"/>
      <c r="J239" s="123"/>
      <c r="K239" s="104"/>
    </row>
    <row r="240" spans="1:11" s="37" customFormat="1" ht="14.25" customHeight="1">
      <c r="A240" s="47">
        <v>11</v>
      </c>
      <c r="B240" s="123" t="s">
        <v>199</v>
      </c>
      <c r="C240" s="123">
        <f>VLOOKUP(B240,$B$125:$K$172,2,FALSE)</f>
        <v>1</v>
      </c>
      <c r="D240" s="124">
        <f>VLOOKUP(B240,$B$125:$K$172,3,FALSE)</f>
        <v>2.4175</v>
      </c>
      <c r="E240" s="123">
        <f>VLOOKUP(B240,$B$125:$K$172,4,FALSE)</f>
        <v>0</v>
      </c>
      <c r="F240" s="124">
        <f>VLOOKUP(B240,$B$125:$K$172,5,FALSE)</f>
        <v>0</v>
      </c>
      <c r="G240" s="123">
        <f>VLOOKUP(B240,$B$125:$K$172,6,FALSE)</f>
        <v>0</v>
      </c>
      <c r="H240" s="124">
        <f>VLOOKUP(B240,$B$125:$K$172,7,FALSE)</f>
        <v>0</v>
      </c>
      <c r="I240" s="124">
        <f>VLOOKUP(B240,$B$125:$K$172,8,FALSE)</f>
        <v>2.4175</v>
      </c>
      <c r="J240" s="123"/>
      <c r="K240" s="104"/>
    </row>
    <row r="241" spans="1:11" s="37" customFormat="1" ht="14.25" customHeight="1">
      <c r="A241" s="47">
        <v>12</v>
      </c>
      <c r="B241" s="123" t="s">
        <v>186</v>
      </c>
      <c r="C241" s="123">
        <f>VLOOKUP(B241,$B$125:$K$172,2,FALSE)</f>
        <v>1</v>
      </c>
      <c r="D241" s="124">
        <f>VLOOKUP(B241,$B$125:$K$172,3,FALSE)</f>
        <v>0.15</v>
      </c>
      <c r="E241" s="123">
        <f>VLOOKUP(B241,$B$125:$K$172,4,FALSE)</f>
        <v>0</v>
      </c>
      <c r="F241" s="124">
        <f>VLOOKUP(B241,$B$125:$K$172,5,FALSE)</f>
        <v>0</v>
      </c>
      <c r="G241" s="123">
        <f>VLOOKUP(B241,$B$125:$K$172,6,FALSE)</f>
        <v>0</v>
      </c>
      <c r="H241" s="124">
        <f>VLOOKUP(B241,$B$125:$K$172,7,FALSE)</f>
        <v>0</v>
      </c>
      <c r="I241" s="124">
        <f>VLOOKUP(B241,$B$125:$K$172,8,FALSE)</f>
        <v>0.15</v>
      </c>
      <c r="J241" s="123"/>
      <c r="K241" s="104"/>
    </row>
    <row r="242" spans="1:11" s="37" customFormat="1" ht="14.25" customHeight="1">
      <c r="A242" s="47">
        <v>13</v>
      </c>
      <c r="B242" s="123" t="s">
        <v>183</v>
      </c>
      <c r="C242" s="123"/>
      <c r="D242" s="124"/>
      <c r="E242" s="123"/>
      <c r="F242" s="124"/>
      <c r="G242" s="123"/>
      <c r="H242" s="124"/>
      <c r="I242" s="124"/>
      <c r="J242" s="123"/>
      <c r="K242" s="104"/>
    </row>
    <row r="243" spans="1:11" s="122" customFormat="1" ht="14.25" customHeight="1">
      <c r="A243" s="133" t="s">
        <v>302</v>
      </c>
      <c r="B243" s="130" t="s">
        <v>303</v>
      </c>
      <c r="C243" s="130">
        <f t="shared" ref="C243:I243" si="57">SUM(C244:C248)</f>
        <v>3</v>
      </c>
      <c r="D243" s="131">
        <f t="shared" si="57"/>
        <v>17.1753991</v>
      </c>
      <c r="E243" s="130">
        <f t="shared" si="57"/>
        <v>1</v>
      </c>
      <c r="F243" s="131">
        <f>SUM(F244:F248)</f>
        <v>5.686744</v>
      </c>
      <c r="G243" s="130">
        <f t="shared" si="57"/>
        <v>3</v>
      </c>
      <c r="H243" s="131">
        <f>SUM(H244:H248)</f>
        <v>0.3165</v>
      </c>
      <c r="I243" s="131">
        <f t="shared" si="57"/>
        <v>23.178643100000002</v>
      </c>
      <c r="J243" s="110">
        <v>57.054058000000005</v>
      </c>
      <c r="K243" s="114"/>
    </row>
    <row r="244" spans="1:11" s="37" customFormat="1" ht="14.25" customHeight="1">
      <c r="A244" s="47">
        <v>1</v>
      </c>
      <c r="B244" s="123" t="s">
        <v>262</v>
      </c>
      <c r="C244" s="123">
        <f>VLOOKUP(B244,$B$125:$K$172,2,FALSE)</f>
        <v>1</v>
      </c>
      <c r="D244" s="124">
        <f>VLOOKUP(B244,$B$125:$K$172,3,FALSE)</f>
        <v>6.5</v>
      </c>
      <c r="E244" s="123">
        <f>VLOOKUP(B244,$B$125:$K$172,4,FALSE)</f>
        <v>0</v>
      </c>
      <c r="F244" s="124">
        <f>VLOOKUP(B244,$B$125:$K$172,5,FALSE)</f>
        <v>0</v>
      </c>
      <c r="G244" s="123">
        <f>VLOOKUP(B244,$B$125:$K$172,6,FALSE)</f>
        <v>0</v>
      </c>
      <c r="H244" s="124">
        <f>VLOOKUP(B244,$B$125:$K$172,7,FALSE)</f>
        <v>0</v>
      </c>
      <c r="I244" s="124">
        <f>VLOOKUP(B244,$B$125:$K$172,8,FALSE)</f>
        <v>6.5</v>
      </c>
      <c r="J244" s="123">
        <v>0</v>
      </c>
      <c r="K244" s="104"/>
    </row>
    <row r="245" spans="1:11" s="37" customFormat="1" ht="14.25" customHeight="1">
      <c r="A245" s="47">
        <v>2</v>
      </c>
      <c r="B245" s="123" t="s">
        <v>184</v>
      </c>
      <c r="C245" s="123">
        <f>VLOOKUP(B245,$B$125:$K$172,2,FALSE)</f>
        <v>2</v>
      </c>
      <c r="D245" s="124">
        <f>VLOOKUP(B245,$B$125:$K$172,3,FALSE)</f>
        <v>10.6753991</v>
      </c>
      <c r="E245" s="123">
        <f>VLOOKUP(B245,$B$125:$K$172,4,FALSE)</f>
        <v>1</v>
      </c>
      <c r="F245" s="124">
        <f>VLOOKUP(B245,$B$125:$K$172,5,FALSE)</f>
        <v>5.686744</v>
      </c>
      <c r="G245" s="123">
        <f>VLOOKUP(B245,$B$125:$K$172,6,FALSE)</f>
        <v>2</v>
      </c>
      <c r="H245" s="124">
        <f>VLOOKUP(B245,$B$125:$K$172,7,FALSE)</f>
        <v>0.3125</v>
      </c>
      <c r="I245" s="124">
        <f>VLOOKUP(B245,$B$125:$K$172,8,FALSE)</f>
        <v>16.674643100000001</v>
      </c>
      <c r="J245" s="123">
        <v>57.054058000000005</v>
      </c>
      <c r="K245" s="104"/>
    </row>
    <row r="246" spans="1:11" s="37" customFormat="1" ht="14.25" customHeight="1">
      <c r="A246" s="47">
        <v>3</v>
      </c>
      <c r="B246" s="123" t="s">
        <v>182</v>
      </c>
      <c r="C246" s="123">
        <f>VLOOKUP(B246,$B$125:$K$172,2,FALSE)</f>
        <v>0</v>
      </c>
      <c r="D246" s="124">
        <f>VLOOKUP(B246,$B$125:$K$172,3,FALSE)</f>
        <v>0</v>
      </c>
      <c r="E246" s="123">
        <f>VLOOKUP(B246,$B$125:$K$172,4,FALSE)</f>
        <v>0</v>
      </c>
      <c r="F246" s="124">
        <f>VLOOKUP(B246,$B$125:$K$172,5,FALSE)</f>
        <v>0</v>
      </c>
      <c r="G246" s="123">
        <f>VLOOKUP(B246,$B$125:$K$172,6,FALSE)</f>
        <v>1</v>
      </c>
      <c r="H246" s="124">
        <f>VLOOKUP(B246,$B$125:$K$172,7,FALSE)</f>
        <v>4.0000000000000001E-3</v>
      </c>
      <c r="I246" s="124">
        <f>VLOOKUP(B246,$B$125:$K$172,8,FALSE)</f>
        <v>4.0000000000000001E-3</v>
      </c>
      <c r="J246" s="123"/>
      <c r="K246" s="104"/>
    </row>
    <row r="247" spans="1:11" s="37" customFormat="1" ht="14.25" customHeight="1">
      <c r="A247" s="47">
        <v>4</v>
      </c>
      <c r="B247" s="123" t="s">
        <v>189</v>
      </c>
      <c r="C247" s="123"/>
      <c r="D247" s="124"/>
      <c r="E247" s="123"/>
      <c r="F247" s="124"/>
      <c r="G247" s="123"/>
      <c r="H247" s="124"/>
      <c r="I247" s="124"/>
      <c r="J247" s="123"/>
      <c r="K247" s="104"/>
    </row>
    <row r="248" spans="1:11" s="37" customFormat="1" ht="14.25" customHeight="1">
      <c r="A248" s="126">
        <v>5</v>
      </c>
      <c r="B248" s="132" t="s">
        <v>195</v>
      </c>
      <c r="C248" s="123"/>
      <c r="D248" s="124"/>
      <c r="E248" s="123"/>
      <c r="F248" s="124"/>
      <c r="G248" s="123"/>
      <c r="H248" s="124"/>
      <c r="I248" s="124"/>
      <c r="J248" s="123"/>
      <c r="K248" s="104"/>
    </row>
    <row r="249" spans="1:11" s="134" customFormat="1" ht="14.25" customHeight="1">
      <c r="A249" s="192" t="s">
        <v>62</v>
      </c>
      <c r="B249" s="193"/>
      <c r="C249" s="51">
        <f t="shared" ref="C249:I249" si="58">C229+C192+C243+C214+C199+C180</f>
        <v>1538</v>
      </c>
      <c r="D249" s="52">
        <f t="shared" si="58"/>
        <v>9592.7541051500011</v>
      </c>
      <c r="E249" s="51">
        <f t="shared" si="58"/>
        <v>592</v>
      </c>
      <c r="F249" s="52">
        <f t="shared" si="58"/>
        <v>3950.3507291324408</v>
      </c>
      <c r="G249" s="51">
        <f t="shared" si="58"/>
        <v>1420</v>
      </c>
      <c r="H249" s="52">
        <f t="shared" si="58"/>
        <v>1698.1133495698696</v>
      </c>
      <c r="I249" s="52">
        <f t="shared" si="58"/>
        <v>15185.21818385231</v>
      </c>
      <c r="J249" s="52"/>
      <c r="K249" s="173">
        <f>K27</f>
        <v>113.05015121991224</v>
      </c>
    </row>
  </sheetData>
  <sortState xmlns:xlrd2="http://schemas.microsoft.com/office/spreadsheetml/2017/richdata2" ref="B125:K172">
    <sortCondition descending="1" ref="I125:I172"/>
  </sortState>
  <mergeCells count="13">
    <mergeCell ref="A176:K176"/>
    <mergeCell ref="A177:K177"/>
    <mergeCell ref="A249:B249"/>
    <mergeCell ref="A121:K121"/>
    <mergeCell ref="A122:K122"/>
    <mergeCell ref="A173:B173"/>
    <mergeCell ref="A1:K1"/>
    <mergeCell ref="A27:B27"/>
    <mergeCell ref="A117:B117"/>
    <mergeCell ref="A29:K29"/>
    <mergeCell ref="A30:K30"/>
    <mergeCell ref="A5:K5"/>
    <mergeCell ref="A6:K6"/>
  </mergeCells>
  <conditionalFormatting sqref="B33:B116">
    <cfRule type="duplicateValues" dxfId="25" priority="1044" stopIfTrue="1"/>
  </conditionalFormatting>
  <conditionalFormatting sqref="B125:B172">
    <cfRule type="duplicateValues" dxfId="24" priority="993" stopIfTrue="1"/>
  </conditionalFormatting>
  <conditionalFormatting sqref="B178">
    <cfRule type="duplicateValues" dxfId="23" priority="11" stopIfTrue="1"/>
    <cfRule type="duplicateValues" dxfId="22" priority="12" stopIfTrue="1"/>
  </conditionalFormatting>
  <conditionalFormatting sqref="B179:B248">
    <cfRule type="duplicateValues" dxfId="21" priority="6" stopIfTrue="1"/>
    <cfRule type="duplicateValues" dxfId="20" priority="7" stopIfTrue="1"/>
  </conditionalFormatting>
  <conditionalFormatting sqref="B180:B191 B193:B248">
    <cfRule type="duplicateValues" dxfId="19" priority="8" stopIfTrue="1"/>
  </conditionalFormatting>
  <conditionalFormatting sqref="B249">
    <cfRule type="duplicateValues" dxfId="18" priority="1"/>
    <cfRule type="duplicateValues" dxfId="17" priority="2" stopIfTrue="1"/>
    <cfRule type="duplicateValues" dxfId="16" priority="3" stopIfTrue="1"/>
  </conditionalFormatting>
  <conditionalFormatting sqref="B250:B65524 B123:B175 B3:B4 B31:B120 B7:B28">
    <cfRule type="duplicateValues" dxfId="15" priority="892" stopIfTrue="1"/>
    <cfRule type="duplicateValues" dxfId="14" priority="893" stopIfTrue="1"/>
  </conditionalFormatting>
  <conditionalFormatting sqref="B250:B1048576 B2:B4 B123:B175 B31:B120 B7:B28">
    <cfRule type="duplicateValues" dxfId="13" priority="14"/>
  </conditionalFormatting>
  <pageMargins left="0.43307086614173201" right="0.43307086614173201" top="0.77559055099999996" bottom="0.511811024" header="0.15748031496063" footer="0.31496062992126"/>
  <pageSetup paperSize="9" scale="64" fitToHeight="0" orientation="portrait" r:id="rId1"/>
  <headerFooter>
    <oddFooter>Page &amp;P of &amp;N</oddFooter>
  </headerFooter>
  <rowBreaks count="4" manualBreakCount="4">
    <brk id="28" max="10" man="1"/>
    <brk id="101" max="10" man="1"/>
    <brk id="120" max="10" man="1"/>
    <brk id="17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330"/>
  <sheetViews>
    <sheetView tabSelected="1" topLeftCell="A190" zoomScaleNormal="100" workbookViewId="0">
      <selection activeCell="C203" sqref="C203"/>
    </sheetView>
  </sheetViews>
  <sheetFormatPr defaultColWidth="9.140625" defaultRowHeight="15.75"/>
  <cols>
    <col min="1" max="1" width="7.42578125" style="19" customWidth="1"/>
    <col min="2" max="2" width="51" style="4" customWidth="1"/>
    <col min="3" max="3" width="14.85546875" style="2" customWidth="1"/>
    <col min="4" max="4" width="16.42578125" style="5" customWidth="1"/>
    <col min="5" max="5" width="9.140625" style="4"/>
    <col min="6" max="6" width="12.7109375" style="4" bestFit="1" customWidth="1"/>
    <col min="7" max="16384" width="9.140625" style="4"/>
  </cols>
  <sheetData>
    <row r="1" spans="1:9">
      <c r="A1" s="196" t="s">
        <v>272</v>
      </c>
      <c r="B1" s="196"/>
      <c r="C1" s="196"/>
      <c r="D1" s="196"/>
    </row>
    <row r="3" spans="1:9" ht="15" customHeight="1">
      <c r="A3" s="199" t="s">
        <v>35</v>
      </c>
      <c r="B3" s="199"/>
      <c r="D3" s="3"/>
    </row>
    <row r="4" spans="1:9" ht="15" customHeight="1"/>
    <row r="5" spans="1:9" ht="15.75" customHeight="1">
      <c r="A5" s="198" t="s">
        <v>278</v>
      </c>
      <c r="B5" s="198"/>
      <c r="C5" s="198"/>
      <c r="D5" s="198"/>
    </row>
    <row r="6" spans="1:9" ht="15" customHeight="1">
      <c r="A6" s="200" t="s">
        <v>328</v>
      </c>
      <c r="B6" s="200"/>
      <c r="C6" s="200"/>
      <c r="D6" s="200"/>
    </row>
    <row r="7" spans="1:9" ht="15.75" customHeight="1"/>
    <row r="8" spans="1:9" ht="47.25" customHeight="1">
      <c r="A8" s="6" t="s">
        <v>201</v>
      </c>
      <c r="B8" s="7" t="s">
        <v>202</v>
      </c>
      <c r="C8" s="8" t="s">
        <v>203</v>
      </c>
      <c r="D8" s="9" t="s">
        <v>204</v>
      </c>
    </row>
    <row r="9" spans="1:9" ht="18" customHeight="1">
      <c r="A9" s="20">
        <v>1</v>
      </c>
      <c r="B9" s="10" t="s">
        <v>45</v>
      </c>
      <c r="C9" s="11">
        <v>17387</v>
      </c>
      <c r="D9" s="12">
        <v>294155.34884044999</v>
      </c>
      <c r="E9" s="4">
        <f>D9/$D$28*100</f>
        <v>60.67887589089699</v>
      </c>
      <c r="F9" s="98"/>
    </row>
    <row r="10" spans="1:9" ht="18" customHeight="1">
      <c r="A10" s="20">
        <v>2</v>
      </c>
      <c r="B10" s="10" t="s">
        <v>47</v>
      </c>
      <c r="C10" s="11">
        <v>1168</v>
      </c>
      <c r="D10" s="12">
        <v>70545.177632580002</v>
      </c>
      <c r="E10" s="4">
        <f t="shared" ref="E10:E27" si="0">D10/$D$28*100</f>
        <v>14.552181679315323</v>
      </c>
      <c r="F10" s="98"/>
    </row>
    <row r="11" spans="1:9" ht="18" customHeight="1">
      <c r="A11" s="20">
        <v>3</v>
      </c>
      <c r="B11" s="10" t="s">
        <v>44</v>
      </c>
      <c r="C11" s="11">
        <v>196</v>
      </c>
      <c r="D11" s="12">
        <v>40783.912263339997</v>
      </c>
      <c r="E11" s="4">
        <f t="shared" si="0"/>
        <v>8.4129762056943918</v>
      </c>
    </row>
    <row r="12" spans="1:9" ht="18" customHeight="1">
      <c r="A12" s="20">
        <v>4</v>
      </c>
      <c r="B12" s="10" t="s">
        <v>49</v>
      </c>
      <c r="C12" s="11">
        <v>999</v>
      </c>
      <c r="D12" s="12">
        <v>15384.441021820001</v>
      </c>
      <c r="E12" s="4">
        <f t="shared" si="0"/>
        <v>3.173529195011092</v>
      </c>
    </row>
    <row r="13" spans="1:9" ht="18" customHeight="1">
      <c r="A13" s="20">
        <v>5</v>
      </c>
      <c r="B13" s="10" t="s">
        <v>46</v>
      </c>
      <c r="C13" s="11">
        <v>7522</v>
      </c>
      <c r="D13" s="12">
        <v>11469.28495924</v>
      </c>
      <c r="E13" s="4">
        <f t="shared" si="0"/>
        <v>2.3659040073295943</v>
      </c>
      <c r="I13" s="4" t="s">
        <v>311</v>
      </c>
    </row>
    <row r="14" spans="1:9" ht="18" customHeight="1">
      <c r="A14" s="20">
        <v>6</v>
      </c>
      <c r="B14" s="10" t="s">
        <v>52</v>
      </c>
      <c r="C14" s="11">
        <v>1837</v>
      </c>
      <c r="D14" s="12">
        <v>10964.919569099999</v>
      </c>
      <c r="E14" s="4">
        <f t="shared" si="0"/>
        <v>2.2618626392816905</v>
      </c>
    </row>
    <row r="15" spans="1:9" ht="18" customHeight="1">
      <c r="A15" s="20">
        <v>7</v>
      </c>
      <c r="B15" s="10" t="s">
        <v>50</v>
      </c>
      <c r="C15" s="11">
        <v>1136</v>
      </c>
      <c r="D15" s="12">
        <v>6365.3468735499991</v>
      </c>
      <c r="E15" s="4">
        <f t="shared" si="0"/>
        <v>1.3130548006867877</v>
      </c>
    </row>
    <row r="16" spans="1:9" ht="18" customHeight="1">
      <c r="A16" s="20">
        <v>8</v>
      </c>
      <c r="B16" s="10" t="s">
        <v>48</v>
      </c>
      <c r="C16" s="11">
        <v>4633</v>
      </c>
      <c r="D16" s="12">
        <v>5547.1855456599997</v>
      </c>
      <c r="E16" s="4">
        <f t="shared" si="0"/>
        <v>1.144283061979781</v>
      </c>
    </row>
    <row r="17" spans="1:5" ht="18" customHeight="1">
      <c r="A17" s="20">
        <v>9</v>
      </c>
      <c r="B17" s="10" t="s">
        <v>54</v>
      </c>
      <c r="C17" s="11">
        <v>3024</v>
      </c>
      <c r="D17" s="12">
        <v>5166.5601149699996</v>
      </c>
      <c r="E17" s="4">
        <f t="shared" si="0"/>
        <v>1.0657669875286415</v>
      </c>
    </row>
    <row r="18" spans="1:5" ht="18" customHeight="1">
      <c r="A18" s="20">
        <v>10</v>
      </c>
      <c r="B18" s="10" t="s">
        <v>59</v>
      </c>
      <c r="C18" s="11">
        <v>107</v>
      </c>
      <c r="D18" s="12">
        <v>4892.797673</v>
      </c>
      <c r="E18" s="4">
        <f t="shared" si="0"/>
        <v>1.0092947958606375</v>
      </c>
    </row>
    <row r="19" spans="1:5" ht="18" customHeight="1">
      <c r="A19" s="20">
        <v>11</v>
      </c>
      <c r="B19" s="10" t="s">
        <v>55</v>
      </c>
      <c r="C19" s="11">
        <v>698</v>
      </c>
      <c r="D19" s="12">
        <v>4631.7936349400006</v>
      </c>
      <c r="E19" s="4">
        <f t="shared" si="0"/>
        <v>0.95545442989450335</v>
      </c>
    </row>
    <row r="20" spans="1:5" ht="18" customHeight="1">
      <c r="A20" s="20">
        <v>12</v>
      </c>
      <c r="B20" s="10" t="s">
        <v>53</v>
      </c>
      <c r="C20" s="11">
        <v>536</v>
      </c>
      <c r="D20" s="12">
        <v>3867.8291218300005</v>
      </c>
      <c r="E20" s="4">
        <f t="shared" si="0"/>
        <v>0.79786250420358207</v>
      </c>
    </row>
    <row r="21" spans="1:5" ht="18" customHeight="1">
      <c r="A21" s="20">
        <v>13</v>
      </c>
      <c r="B21" s="10" t="s">
        <v>60</v>
      </c>
      <c r="C21" s="11">
        <v>146</v>
      </c>
      <c r="D21" s="12">
        <v>3230.5325171100003</v>
      </c>
      <c r="E21" s="4">
        <f t="shared" si="0"/>
        <v>0.66639985449847738</v>
      </c>
    </row>
    <row r="22" spans="1:5" ht="18" customHeight="1">
      <c r="A22" s="20">
        <v>14</v>
      </c>
      <c r="B22" s="10" t="s">
        <v>57</v>
      </c>
      <c r="C22" s="11">
        <v>87</v>
      </c>
      <c r="D22" s="12">
        <v>3049.1790599999999</v>
      </c>
      <c r="E22" s="4">
        <f t="shared" si="0"/>
        <v>0.62898994861119217</v>
      </c>
    </row>
    <row r="23" spans="1:5" ht="18" customHeight="1">
      <c r="A23" s="20">
        <v>15</v>
      </c>
      <c r="B23" s="10" t="s">
        <v>58</v>
      </c>
      <c r="C23" s="11">
        <v>157</v>
      </c>
      <c r="D23" s="12">
        <v>1764.6361087400001</v>
      </c>
      <c r="E23" s="4">
        <f t="shared" si="0"/>
        <v>0.36401219918971461</v>
      </c>
    </row>
    <row r="24" spans="1:5" ht="18" customHeight="1">
      <c r="A24" s="20">
        <v>16</v>
      </c>
      <c r="B24" s="10" t="s">
        <v>56</v>
      </c>
      <c r="C24" s="11">
        <v>654</v>
      </c>
      <c r="D24" s="12">
        <v>1085.8644273500001</v>
      </c>
      <c r="E24" s="4">
        <f t="shared" si="0"/>
        <v>0.22399399868553413</v>
      </c>
    </row>
    <row r="25" spans="1:5" ht="18" customHeight="1">
      <c r="A25" s="20">
        <v>17</v>
      </c>
      <c r="B25" s="10" t="s">
        <v>51</v>
      </c>
      <c r="C25" s="11">
        <v>98</v>
      </c>
      <c r="D25" s="12">
        <v>930.44697499999995</v>
      </c>
      <c r="E25" s="4">
        <f t="shared" si="0"/>
        <v>0.19193421687432458</v>
      </c>
    </row>
    <row r="26" spans="1:5" ht="18" customHeight="1">
      <c r="A26" s="20">
        <v>18</v>
      </c>
      <c r="B26" s="10" t="s">
        <v>61</v>
      </c>
      <c r="C26" s="11">
        <v>152</v>
      </c>
      <c r="D26" s="12">
        <v>927.56554400000005</v>
      </c>
      <c r="E26" s="4">
        <f t="shared" si="0"/>
        <v>0.19133983028667151</v>
      </c>
    </row>
    <row r="27" spans="1:5">
      <c r="A27" s="20">
        <v>19</v>
      </c>
      <c r="B27" s="10" t="s">
        <v>205</v>
      </c>
      <c r="C27" s="11">
        <v>7</v>
      </c>
      <c r="D27" s="12">
        <v>11.071044000000001</v>
      </c>
      <c r="E27" s="4">
        <f t="shared" si="0"/>
        <v>2.2837541710758855E-3</v>
      </c>
    </row>
    <row r="28" spans="1:5" ht="17.25" customHeight="1">
      <c r="A28" s="197" t="s">
        <v>206</v>
      </c>
      <c r="B28" s="197"/>
      <c r="C28" s="13">
        <f>SUM(C9:C27)</f>
        <v>40544</v>
      </c>
      <c r="D28" s="14">
        <f>SUM(D9:D27)</f>
        <v>484773.89292667998</v>
      </c>
    </row>
    <row r="29" spans="1:5" ht="15.75" customHeight="1"/>
    <row r="30" spans="1:5" ht="12.75" customHeight="1"/>
    <row r="31" spans="1:5" ht="12.75" customHeight="1"/>
    <row r="32" spans="1:5" ht="12.75" customHeight="1"/>
    <row r="33" spans="1:6" ht="12.75" customHeight="1"/>
    <row r="34" spans="1:6" ht="24" customHeight="1">
      <c r="A34" s="198" t="s">
        <v>279</v>
      </c>
      <c r="B34" s="198"/>
      <c r="C34" s="198"/>
      <c r="D34" s="198"/>
    </row>
    <row r="35" spans="1:6" ht="12" customHeight="1">
      <c r="A35" s="201" t="str">
        <f>A6</f>
        <v>(Lũy kế các dự án còn hiệu lực đến ngày 20/06/2024)</v>
      </c>
      <c r="B35" s="201"/>
      <c r="C35" s="201"/>
      <c r="D35" s="201"/>
    </row>
    <row r="36" spans="1:6" ht="15.75" customHeight="1"/>
    <row r="37" spans="1:6" ht="47.25">
      <c r="A37" s="6" t="s">
        <v>201</v>
      </c>
      <c r="B37" s="7" t="s">
        <v>207</v>
      </c>
      <c r="C37" s="8" t="s">
        <v>203</v>
      </c>
      <c r="D37" s="9" t="s">
        <v>208</v>
      </c>
    </row>
    <row r="38" spans="1:6" ht="18" customHeight="1">
      <c r="A38" s="20">
        <v>1</v>
      </c>
      <c r="B38" s="10" t="s">
        <v>67</v>
      </c>
      <c r="C38" s="11">
        <v>10003</v>
      </c>
      <c r="D38" s="12">
        <v>87468.761661980039</v>
      </c>
      <c r="E38" s="4">
        <f>D38/$D$28*100</f>
        <v>18.04320796524604</v>
      </c>
    </row>
    <row r="39" spans="1:6" ht="18" customHeight="1">
      <c r="A39" s="20">
        <v>2</v>
      </c>
      <c r="B39" s="10" t="s">
        <v>64</v>
      </c>
      <c r="C39" s="11">
        <v>3707</v>
      </c>
      <c r="D39" s="12">
        <v>80187.454039730001</v>
      </c>
      <c r="E39" s="4">
        <f t="shared" ref="E39:E99" si="1">D39/$D$28*100</f>
        <v>16.541207191588185</v>
      </c>
      <c r="F39" s="98" t="e">
        <f>D39+#REF!</f>
        <v>#REF!</v>
      </c>
    </row>
    <row r="40" spans="1:6" ht="18" customHeight="1">
      <c r="A40" s="20">
        <v>3</v>
      </c>
      <c r="B40" s="10" t="s">
        <v>66</v>
      </c>
      <c r="C40" s="11">
        <v>5369</v>
      </c>
      <c r="D40" s="12">
        <v>76098.39798691</v>
      </c>
      <c r="E40" s="4">
        <f t="shared" si="1"/>
        <v>15.697709612101484</v>
      </c>
    </row>
    <row r="41" spans="1:6" ht="18" customHeight="1">
      <c r="A41" s="20">
        <v>4</v>
      </c>
      <c r="B41" s="10" t="s">
        <v>68</v>
      </c>
      <c r="C41" s="11">
        <v>3186</v>
      </c>
      <c r="D41" s="12">
        <v>40230.723677689995</v>
      </c>
      <c r="E41" s="4">
        <f>D41/$D$28*100</f>
        <v>8.2988635041398009</v>
      </c>
    </row>
    <row r="42" spans="1:6" ht="18" customHeight="1">
      <c r="A42" s="20">
        <v>5</v>
      </c>
      <c r="B42" s="10" t="s">
        <v>69</v>
      </c>
      <c r="C42" s="11">
        <v>2616</v>
      </c>
      <c r="D42" s="12">
        <v>35914.036583929999</v>
      </c>
      <c r="E42" s="4">
        <f t="shared" si="1"/>
        <v>7.4084097984546053</v>
      </c>
    </row>
    <row r="43" spans="1:6" ht="18" customHeight="1">
      <c r="A43" s="20">
        <v>6</v>
      </c>
      <c r="B43" s="10" t="s">
        <v>65</v>
      </c>
      <c r="C43" s="11">
        <v>4667</v>
      </c>
      <c r="D43" s="12">
        <v>28230.042113399999</v>
      </c>
      <c r="E43" s="4">
        <f t="shared" si="1"/>
        <v>5.8233420828356515</v>
      </c>
    </row>
    <row r="44" spans="1:6" ht="18" customHeight="1">
      <c r="A44" s="20">
        <v>7</v>
      </c>
      <c r="B44" s="10" t="s">
        <v>70</v>
      </c>
      <c r="C44" s="11">
        <v>916</v>
      </c>
      <c r="D44" s="12">
        <v>23201.37223927</v>
      </c>
      <c r="E44" s="4">
        <f t="shared" si="1"/>
        <v>4.7860193335079435</v>
      </c>
      <c r="F44" s="98" t="e">
        <f>D44+#REF!</f>
        <v>#REF!</v>
      </c>
    </row>
    <row r="45" spans="1:6" ht="18" customHeight="1">
      <c r="A45" s="20">
        <v>8</v>
      </c>
      <c r="B45" s="10" t="s">
        <v>73</v>
      </c>
      <c r="C45" s="11">
        <v>441</v>
      </c>
      <c r="D45" s="12">
        <v>14567.48014768</v>
      </c>
      <c r="E45" s="4">
        <f t="shared" si="1"/>
        <v>3.0050050879871266</v>
      </c>
    </row>
    <row r="46" spans="1:6" ht="18" customHeight="1">
      <c r="A46" s="20">
        <v>9</v>
      </c>
      <c r="B46" s="10" t="s">
        <v>76</v>
      </c>
      <c r="C46" s="11">
        <v>749</v>
      </c>
      <c r="D46" s="12">
        <v>14104.034878930001</v>
      </c>
      <c r="E46" s="4">
        <f t="shared" si="1"/>
        <v>2.9094047935999674</v>
      </c>
    </row>
    <row r="47" spans="1:6" ht="18" customHeight="1">
      <c r="A47" s="20">
        <v>10</v>
      </c>
      <c r="B47" s="10" t="s">
        <v>71</v>
      </c>
      <c r="C47" s="11">
        <v>745</v>
      </c>
      <c r="D47" s="12">
        <v>13067.00990361</v>
      </c>
      <c r="E47" s="4">
        <f t="shared" si="1"/>
        <v>2.6954854818442815</v>
      </c>
    </row>
    <row r="48" spans="1:6" ht="18" customHeight="1">
      <c r="A48" s="20">
        <v>11</v>
      </c>
      <c r="B48" s="10" t="s">
        <v>75</v>
      </c>
      <c r="C48" s="11">
        <v>1383</v>
      </c>
      <c r="D48" s="12">
        <v>11934.928566419998</v>
      </c>
      <c r="E48" s="4">
        <f t="shared" si="1"/>
        <v>2.4619577787835007</v>
      </c>
    </row>
    <row r="49" spans="1:5" ht="18" customHeight="1">
      <c r="A49" s="20">
        <v>12</v>
      </c>
      <c r="B49" s="10" t="s">
        <v>79</v>
      </c>
      <c r="C49" s="11">
        <v>494</v>
      </c>
      <c r="D49" s="12">
        <v>10850.381485260001</v>
      </c>
      <c r="E49" s="4">
        <f t="shared" si="1"/>
        <v>2.238235524556409</v>
      </c>
    </row>
    <row r="50" spans="1:5" ht="18" customHeight="1">
      <c r="A50" s="20">
        <v>13</v>
      </c>
      <c r="B50" s="10" t="s">
        <v>81</v>
      </c>
      <c r="C50" s="11">
        <v>133</v>
      </c>
      <c r="D50" s="12">
        <v>6855.1169129999998</v>
      </c>
      <c r="E50" s="4">
        <f t="shared" si="1"/>
        <v>1.4140854144628634</v>
      </c>
    </row>
    <row r="51" spans="1:5" ht="18" customHeight="1">
      <c r="A51" s="20">
        <v>14</v>
      </c>
      <c r="B51" s="10" t="s">
        <v>83</v>
      </c>
      <c r="C51" s="11">
        <v>268</v>
      </c>
      <c r="D51" s="12">
        <v>4857.1225074700005</v>
      </c>
      <c r="E51" s="4">
        <f t="shared" si="1"/>
        <v>1.0019356607977692</v>
      </c>
    </row>
    <row r="52" spans="1:5" ht="18" customHeight="1">
      <c r="A52" s="20">
        <v>15</v>
      </c>
      <c r="B52" s="10" t="s">
        <v>74</v>
      </c>
      <c r="C52" s="11">
        <v>569</v>
      </c>
      <c r="D52" s="12">
        <v>4370.7310850599997</v>
      </c>
      <c r="E52" s="4">
        <f t="shared" si="1"/>
        <v>0.90160199400858709</v>
      </c>
    </row>
    <row r="53" spans="1:5" ht="18" customHeight="1">
      <c r="A53" s="20">
        <v>16</v>
      </c>
      <c r="B53" s="10" t="s">
        <v>78</v>
      </c>
      <c r="C53" s="11">
        <v>688</v>
      </c>
      <c r="D53" s="12">
        <v>3931.8086251100003</v>
      </c>
      <c r="E53" s="4">
        <f t="shared" si="1"/>
        <v>0.81106030718215061</v>
      </c>
    </row>
    <row r="54" spans="1:5" ht="18" customHeight="1">
      <c r="A54" s="20">
        <v>17</v>
      </c>
      <c r="B54" s="10" t="s">
        <v>84</v>
      </c>
      <c r="C54" s="11">
        <v>472</v>
      </c>
      <c r="D54" s="12">
        <v>2761.1088865499996</v>
      </c>
      <c r="E54" s="4">
        <f t="shared" si="1"/>
        <v>0.56956633326118611</v>
      </c>
    </row>
    <row r="55" spans="1:5" ht="18" customHeight="1">
      <c r="A55" s="20">
        <v>18</v>
      </c>
      <c r="B55" s="10" t="s">
        <v>85</v>
      </c>
      <c r="C55" s="11">
        <v>62</v>
      </c>
      <c r="D55" s="12">
        <v>2625.69994</v>
      </c>
      <c r="E55" s="4">
        <f t="shared" si="1"/>
        <v>0.54163394075289573</v>
      </c>
    </row>
    <row r="56" spans="1:5" ht="18" customHeight="1">
      <c r="A56" s="20">
        <v>19</v>
      </c>
      <c r="B56" s="10" t="s">
        <v>82</v>
      </c>
      <c r="C56" s="11">
        <v>328</v>
      </c>
      <c r="D56" s="12">
        <v>2342.6059613000002</v>
      </c>
      <c r="E56" s="4">
        <f t="shared" si="1"/>
        <v>0.48323682349253683</v>
      </c>
    </row>
    <row r="57" spans="1:5" ht="18" customHeight="1">
      <c r="A57" s="20">
        <v>20</v>
      </c>
      <c r="B57" s="10" t="s">
        <v>77</v>
      </c>
      <c r="C57" s="11">
        <v>652</v>
      </c>
      <c r="D57" s="12">
        <v>2055.7309952599999</v>
      </c>
      <c r="E57" s="4">
        <f t="shared" si="1"/>
        <v>0.42405975760145159</v>
      </c>
    </row>
    <row r="58" spans="1:5" ht="18" customHeight="1">
      <c r="A58" s="20">
        <v>21</v>
      </c>
      <c r="B58" s="10" t="s">
        <v>89</v>
      </c>
      <c r="C58" s="11">
        <v>214</v>
      </c>
      <c r="D58" s="12">
        <v>2027.82218278</v>
      </c>
      <c r="E58" s="4">
        <f t="shared" si="1"/>
        <v>0.41830267932491566</v>
      </c>
    </row>
    <row r="59" spans="1:5" ht="18" customHeight="1">
      <c r="A59" s="20">
        <v>22</v>
      </c>
      <c r="B59" s="10" t="s">
        <v>100</v>
      </c>
      <c r="C59" s="11">
        <v>169</v>
      </c>
      <c r="D59" s="12">
        <v>1977.6488993800001</v>
      </c>
      <c r="E59" s="4">
        <f t="shared" si="1"/>
        <v>0.40795284734508408</v>
      </c>
    </row>
    <row r="60" spans="1:5" ht="18" customHeight="1">
      <c r="A60" s="20">
        <v>23</v>
      </c>
      <c r="B60" s="10" t="s">
        <v>101</v>
      </c>
      <c r="C60" s="11">
        <v>40</v>
      </c>
      <c r="D60" s="12">
        <v>1736.0814724899999</v>
      </c>
      <c r="E60" s="4">
        <f t="shared" si="1"/>
        <v>0.35812189926501981</v>
      </c>
    </row>
    <row r="61" spans="1:5" ht="18" customHeight="1">
      <c r="A61" s="20">
        <v>24</v>
      </c>
      <c r="B61" s="10" t="s">
        <v>105</v>
      </c>
      <c r="C61" s="11">
        <v>97</v>
      </c>
      <c r="D61" s="12">
        <v>1100.5256872999998</v>
      </c>
      <c r="E61" s="4">
        <f t="shared" si="1"/>
        <v>0.22701834883390673</v>
      </c>
    </row>
    <row r="62" spans="1:5" ht="18" customHeight="1">
      <c r="A62" s="20">
        <v>25</v>
      </c>
      <c r="B62" s="10" t="s">
        <v>88</v>
      </c>
      <c r="C62" s="11">
        <v>410</v>
      </c>
      <c r="D62" s="12">
        <v>1030.7154173800002</v>
      </c>
      <c r="E62" s="4">
        <f t="shared" si="1"/>
        <v>0.21261776519303846</v>
      </c>
    </row>
    <row r="63" spans="1:5" ht="18" customHeight="1">
      <c r="A63" s="20">
        <v>26</v>
      </c>
      <c r="B63" s="10" t="s">
        <v>95</v>
      </c>
      <c r="C63" s="11">
        <v>188</v>
      </c>
      <c r="D63" s="12">
        <v>988.73245440999995</v>
      </c>
      <c r="E63" s="4">
        <f t="shared" si="1"/>
        <v>0.20395744672651786</v>
      </c>
    </row>
    <row r="64" spans="1:5" ht="18" customHeight="1">
      <c r="A64" s="20">
        <v>27</v>
      </c>
      <c r="B64" s="10" t="s">
        <v>209</v>
      </c>
      <c r="C64" s="11">
        <v>156</v>
      </c>
      <c r="D64" s="12">
        <v>988.08929799999999</v>
      </c>
      <c r="E64" s="4">
        <f t="shared" si="1"/>
        <v>0.2038247753060094</v>
      </c>
    </row>
    <row r="65" spans="1:5" ht="18" customHeight="1">
      <c r="A65" s="20">
        <v>28</v>
      </c>
      <c r="B65" s="10" t="s">
        <v>92</v>
      </c>
      <c r="C65" s="11">
        <v>21</v>
      </c>
      <c r="D65" s="12">
        <v>987.65800000000002</v>
      </c>
      <c r="E65" s="4">
        <f t="shared" si="1"/>
        <v>0.20373580640601435</v>
      </c>
    </row>
    <row r="66" spans="1:5" ht="18" customHeight="1">
      <c r="A66" s="20">
        <v>29</v>
      </c>
      <c r="B66" s="10" t="s">
        <v>117</v>
      </c>
      <c r="C66" s="11">
        <v>111</v>
      </c>
      <c r="D66" s="12">
        <v>742.65024400000004</v>
      </c>
      <c r="E66" s="4">
        <f t="shared" si="1"/>
        <v>0.15319518126615017</v>
      </c>
    </row>
    <row r="67" spans="1:5" ht="18" customHeight="1">
      <c r="A67" s="20">
        <v>30</v>
      </c>
      <c r="B67" s="10" t="s">
        <v>115</v>
      </c>
      <c r="C67" s="11">
        <v>115</v>
      </c>
      <c r="D67" s="12">
        <v>662.08283200000005</v>
      </c>
      <c r="E67" s="4">
        <f t="shared" si="1"/>
        <v>0.13657559568706751</v>
      </c>
    </row>
    <row r="68" spans="1:5" ht="18" customHeight="1">
      <c r="A68" s="20">
        <v>31</v>
      </c>
      <c r="B68" s="10" t="s">
        <v>94</v>
      </c>
      <c r="C68" s="11">
        <v>98</v>
      </c>
      <c r="D68" s="12">
        <v>609.45666480999989</v>
      </c>
      <c r="E68" s="4">
        <f t="shared" si="1"/>
        <v>0.12571977858184241</v>
      </c>
    </row>
    <row r="69" spans="1:5" ht="18" customHeight="1">
      <c r="A69" s="20">
        <v>32</v>
      </c>
      <c r="B69" s="10" t="s">
        <v>211</v>
      </c>
      <c r="C69" s="11">
        <v>13</v>
      </c>
      <c r="D69" s="12">
        <v>587.43466699999999</v>
      </c>
      <c r="E69" s="4">
        <f t="shared" si="1"/>
        <v>0.12117704265251078</v>
      </c>
    </row>
    <row r="70" spans="1:5" ht="18" customHeight="1">
      <c r="A70" s="20">
        <v>33</v>
      </c>
      <c r="B70" s="10" t="s">
        <v>103</v>
      </c>
      <c r="C70" s="11">
        <v>152</v>
      </c>
      <c r="D70" s="12">
        <v>533.62207803000001</v>
      </c>
      <c r="E70" s="4">
        <f t="shared" si="1"/>
        <v>0.11007648840336956</v>
      </c>
    </row>
    <row r="71" spans="1:5" ht="18" customHeight="1">
      <c r="A71" s="20">
        <v>34</v>
      </c>
      <c r="B71" s="10" t="s">
        <v>121</v>
      </c>
      <c r="C71" s="11">
        <v>25</v>
      </c>
      <c r="D71" s="12">
        <v>469.39490699999999</v>
      </c>
      <c r="E71" s="4">
        <f t="shared" si="1"/>
        <v>9.6827596091482171E-2</v>
      </c>
    </row>
    <row r="72" spans="1:5" ht="18" customHeight="1">
      <c r="A72" s="20">
        <v>35</v>
      </c>
      <c r="B72" s="10" t="s">
        <v>72</v>
      </c>
      <c r="C72" s="11">
        <v>31</v>
      </c>
      <c r="D72" s="12">
        <v>465.854511</v>
      </c>
      <c r="E72" s="4">
        <f t="shared" si="1"/>
        <v>9.6097277059938244E-2</v>
      </c>
    </row>
    <row r="73" spans="1:5" ht="18" customHeight="1">
      <c r="A73" s="20">
        <v>36</v>
      </c>
      <c r="B73" s="10" t="s">
        <v>210</v>
      </c>
      <c r="C73" s="11">
        <v>66</v>
      </c>
      <c r="D73" s="12">
        <v>440.84775300000001</v>
      </c>
      <c r="E73" s="4">
        <f t="shared" si="1"/>
        <v>9.0938839618303541E-2</v>
      </c>
    </row>
    <row r="74" spans="1:5" ht="18" customHeight="1">
      <c r="A74" s="20">
        <v>37</v>
      </c>
      <c r="B74" s="10" t="s">
        <v>87</v>
      </c>
      <c r="C74" s="11">
        <v>24</v>
      </c>
      <c r="D74" s="12">
        <v>342.18158899999997</v>
      </c>
      <c r="E74" s="4">
        <f t="shared" si="1"/>
        <v>7.0585812064709E-2</v>
      </c>
    </row>
    <row r="75" spans="1:5" ht="18" customHeight="1">
      <c r="A75" s="20">
        <v>38</v>
      </c>
      <c r="B75" s="10" t="s">
        <v>86</v>
      </c>
      <c r="C75" s="11">
        <v>35</v>
      </c>
      <c r="D75" s="12">
        <v>313.41744699999998</v>
      </c>
      <c r="E75" s="4">
        <f t="shared" si="1"/>
        <v>6.4652294930288887E-2</v>
      </c>
    </row>
    <row r="76" spans="1:5" ht="18" customHeight="1">
      <c r="A76" s="20">
        <v>39</v>
      </c>
      <c r="B76" s="10" t="s">
        <v>112</v>
      </c>
      <c r="C76" s="11">
        <v>55</v>
      </c>
      <c r="D76" s="12">
        <v>208.60279097</v>
      </c>
      <c r="E76" s="4">
        <f t="shared" si="1"/>
        <v>4.3030945769505433E-2</v>
      </c>
    </row>
    <row r="77" spans="1:5" ht="18" customHeight="1">
      <c r="A77" s="20">
        <v>40</v>
      </c>
      <c r="B77" s="10" t="s">
        <v>212</v>
      </c>
      <c r="C77" s="11">
        <v>58</v>
      </c>
      <c r="D77" s="12">
        <v>194.36112900000001</v>
      </c>
      <c r="E77" s="4">
        <f t="shared" si="1"/>
        <v>4.0093151020695814E-2</v>
      </c>
    </row>
    <row r="78" spans="1:5" ht="18" customHeight="1">
      <c r="A78" s="20">
        <v>41</v>
      </c>
      <c r="B78" s="10" t="s">
        <v>124</v>
      </c>
      <c r="C78" s="11">
        <v>18</v>
      </c>
      <c r="D78" s="12">
        <v>193.468389</v>
      </c>
      <c r="E78" s="4">
        <f t="shared" si="1"/>
        <v>3.9908995064068205E-2</v>
      </c>
    </row>
    <row r="79" spans="1:5" ht="18" customHeight="1">
      <c r="A79" s="20">
        <v>42</v>
      </c>
      <c r="B79" s="10" t="s">
        <v>80</v>
      </c>
      <c r="C79" s="11">
        <v>24</v>
      </c>
      <c r="D79" s="12">
        <v>180.09</v>
      </c>
      <c r="E79" s="4">
        <f t="shared" si="1"/>
        <v>3.7149277761795205E-2</v>
      </c>
    </row>
    <row r="80" spans="1:5" ht="18" customHeight="1">
      <c r="A80" s="20">
        <v>43</v>
      </c>
      <c r="B80" s="10" t="s">
        <v>213</v>
      </c>
      <c r="C80" s="11">
        <v>2</v>
      </c>
      <c r="D80" s="12">
        <v>172</v>
      </c>
      <c r="E80" s="4">
        <f t="shared" si="1"/>
        <v>3.5480458520899406E-2</v>
      </c>
    </row>
    <row r="81" spans="1:5" ht="18" customHeight="1">
      <c r="A81" s="20">
        <v>44</v>
      </c>
      <c r="B81" s="10" t="s">
        <v>97</v>
      </c>
      <c r="C81" s="11">
        <v>43</v>
      </c>
      <c r="D81" s="12">
        <v>153.52098699999999</v>
      </c>
      <c r="E81" s="4">
        <f t="shared" si="1"/>
        <v>3.1668575647331609E-2</v>
      </c>
    </row>
    <row r="82" spans="1:5" ht="18" customHeight="1">
      <c r="A82" s="20">
        <v>45</v>
      </c>
      <c r="B82" s="10" t="s">
        <v>113</v>
      </c>
      <c r="C82" s="11">
        <v>48</v>
      </c>
      <c r="D82" s="12">
        <v>151.31232800000001</v>
      </c>
      <c r="E82" s="4">
        <f t="shared" si="1"/>
        <v>3.1212969635492596E-2</v>
      </c>
    </row>
    <row r="83" spans="1:5" ht="18" customHeight="1">
      <c r="A83" s="20">
        <v>46</v>
      </c>
      <c r="B83" s="10" t="s">
        <v>120</v>
      </c>
      <c r="C83" s="11">
        <v>96</v>
      </c>
      <c r="D83" s="12">
        <v>143.85970599999999</v>
      </c>
      <c r="E83" s="4">
        <f t="shared" si="1"/>
        <v>2.9675629834661533E-2</v>
      </c>
    </row>
    <row r="84" spans="1:5" ht="18" customHeight="1">
      <c r="A84" s="20">
        <v>47</v>
      </c>
      <c r="B84" s="10" t="s">
        <v>130</v>
      </c>
      <c r="C84" s="11">
        <v>16</v>
      </c>
      <c r="D84" s="12">
        <v>140.88177400000001</v>
      </c>
      <c r="E84" s="4">
        <f t="shared" si="1"/>
        <v>2.9061336853242588E-2</v>
      </c>
    </row>
    <row r="85" spans="1:5" ht="18" customHeight="1">
      <c r="A85" s="20">
        <v>48</v>
      </c>
      <c r="B85" s="10" t="s">
        <v>214</v>
      </c>
      <c r="C85" s="11">
        <v>10</v>
      </c>
      <c r="D85" s="12">
        <v>133.750103</v>
      </c>
      <c r="E85" s="4">
        <f t="shared" si="1"/>
        <v>2.7590203381729787E-2</v>
      </c>
    </row>
    <row r="86" spans="1:5" ht="18" customHeight="1">
      <c r="A86" s="20">
        <v>49</v>
      </c>
      <c r="B86" s="10" t="s">
        <v>215</v>
      </c>
      <c r="C86" s="11">
        <v>4</v>
      </c>
      <c r="D86" s="12">
        <v>118.4</v>
      </c>
      <c r="E86" s="4">
        <f t="shared" si="1"/>
        <v>2.4423757493456339E-2</v>
      </c>
    </row>
    <row r="87" spans="1:5" ht="18" customHeight="1">
      <c r="A87" s="20">
        <v>50</v>
      </c>
      <c r="B87" s="10" t="s">
        <v>119</v>
      </c>
      <c r="C87" s="11">
        <v>41</v>
      </c>
      <c r="D87" s="12">
        <v>92.383690000000001</v>
      </c>
      <c r="E87" s="4">
        <f t="shared" si="1"/>
        <v>1.9057067913096682E-2</v>
      </c>
    </row>
    <row r="88" spans="1:5" ht="18" customHeight="1">
      <c r="A88" s="20">
        <v>51</v>
      </c>
      <c r="B88" s="10" t="s">
        <v>98</v>
      </c>
      <c r="C88" s="11">
        <v>35</v>
      </c>
      <c r="D88" s="12">
        <v>76.745340999999996</v>
      </c>
      <c r="E88" s="4">
        <f t="shared" si="1"/>
        <v>1.5831162139667329E-2</v>
      </c>
    </row>
    <row r="89" spans="1:5" ht="18" customHeight="1">
      <c r="A89" s="20">
        <v>52</v>
      </c>
      <c r="B89" s="10" t="s">
        <v>137</v>
      </c>
      <c r="C89" s="11">
        <v>21</v>
      </c>
      <c r="D89" s="12">
        <v>72.259855000000002</v>
      </c>
      <c r="E89" s="4">
        <f t="shared" si="1"/>
        <v>1.4905888302637824E-2</v>
      </c>
    </row>
    <row r="90" spans="1:5" ht="18" customHeight="1">
      <c r="A90" s="20">
        <v>53</v>
      </c>
      <c r="B90" s="10" t="s">
        <v>91</v>
      </c>
      <c r="C90" s="11">
        <v>41</v>
      </c>
      <c r="D90" s="12">
        <v>71.600514000000004</v>
      </c>
      <c r="E90" s="4">
        <f t="shared" si="1"/>
        <v>1.4769878296814405E-2</v>
      </c>
    </row>
    <row r="91" spans="1:5" ht="18" customHeight="1">
      <c r="A91" s="20">
        <v>54</v>
      </c>
      <c r="B91" s="10" t="s">
        <v>109</v>
      </c>
      <c r="C91" s="11">
        <v>11</v>
      </c>
      <c r="D91" s="12">
        <v>71.128528000000003</v>
      </c>
      <c r="E91" s="4">
        <f t="shared" si="1"/>
        <v>1.4672516205561814E-2</v>
      </c>
    </row>
    <row r="92" spans="1:5" ht="18" customHeight="1">
      <c r="A92" s="20">
        <v>55</v>
      </c>
      <c r="B92" s="10" t="s">
        <v>114</v>
      </c>
      <c r="C92" s="11">
        <v>41</v>
      </c>
      <c r="D92" s="12">
        <v>60.823493579999997</v>
      </c>
      <c r="E92" s="4">
        <f t="shared" si="1"/>
        <v>1.2546775820124308E-2</v>
      </c>
    </row>
    <row r="93" spans="1:5" ht="18" customHeight="1">
      <c r="A93" s="20">
        <v>56</v>
      </c>
      <c r="B93" s="10" t="s">
        <v>217</v>
      </c>
      <c r="C93" s="11">
        <v>4</v>
      </c>
      <c r="D93" s="12">
        <v>56.703420000000001</v>
      </c>
      <c r="E93" s="4">
        <f t="shared" si="1"/>
        <v>1.1696879891297314E-2</v>
      </c>
    </row>
    <row r="94" spans="1:5" ht="18" customHeight="1">
      <c r="A94" s="20">
        <v>57</v>
      </c>
      <c r="B94" s="10" t="s">
        <v>220</v>
      </c>
      <c r="C94" s="11">
        <v>14</v>
      </c>
      <c r="D94" s="12">
        <v>52.49</v>
      </c>
      <c r="E94" s="4">
        <f t="shared" si="1"/>
        <v>1.0827728300941919E-2</v>
      </c>
    </row>
    <row r="95" spans="1:5" ht="18" customHeight="1">
      <c r="A95" s="20">
        <v>58</v>
      </c>
      <c r="B95" s="10" t="s">
        <v>110</v>
      </c>
      <c r="C95" s="11">
        <v>36</v>
      </c>
      <c r="D95" s="12">
        <v>48.396008689999995</v>
      </c>
      <c r="E95" s="4">
        <f t="shared" si="1"/>
        <v>9.9832126680385585E-3</v>
      </c>
    </row>
    <row r="96" spans="1:5" ht="18" customHeight="1">
      <c r="A96" s="20">
        <v>59</v>
      </c>
      <c r="B96" s="10" t="s">
        <v>218</v>
      </c>
      <c r="C96" s="11">
        <v>4</v>
      </c>
      <c r="D96" s="12">
        <v>47.6</v>
      </c>
      <c r="E96" s="4">
        <f t="shared" si="1"/>
        <v>9.8190106139233249E-3</v>
      </c>
    </row>
    <row r="97" spans="1:5" ht="18" customHeight="1">
      <c r="A97" s="20">
        <v>60</v>
      </c>
      <c r="B97" s="10" t="s">
        <v>93</v>
      </c>
      <c r="C97" s="11">
        <v>75</v>
      </c>
      <c r="D97" s="12">
        <v>45.090921000000002</v>
      </c>
      <c r="E97" s="4">
        <f t="shared" si="1"/>
        <v>9.3014334430793731E-3</v>
      </c>
    </row>
    <row r="98" spans="1:5" ht="18" customHeight="1">
      <c r="A98" s="20">
        <v>61</v>
      </c>
      <c r="B98" s="10" t="s">
        <v>219</v>
      </c>
      <c r="C98" s="11">
        <v>1</v>
      </c>
      <c r="D98" s="12">
        <v>45</v>
      </c>
      <c r="E98" s="4">
        <f t="shared" si="1"/>
        <v>9.2826781013981008E-3</v>
      </c>
    </row>
    <row r="99" spans="1:5" ht="18" customHeight="1">
      <c r="A99" s="20">
        <v>62</v>
      </c>
      <c r="B99" s="10" t="s">
        <v>108</v>
      </c>
      <c r="C99" s="11">
        <v>31</v>
      </c>
      <c r="D99" s="12">
        <v>42.9356638</v>
      </c>
      <c r="E99" s="4">
        <f t="shared" si="1"/>
        <v>8.8568432472278039E-3</v>
      </c>
    </row>
    <row r="100" spans="1:5" ht="18" customHeight="1">
      <c r="A100" s="20">
        <v>63</v>
      </c>
      <c r="B100" s="21" t="s">
        <v>230</v>
      </c>
      <c r="C100" s="11">
        <v>5</v>
      </c>
      <c r="D100" s="12">
        <v>42.448756209999999</v>
      </c>
      <c r="E100" s="4">
        <f t="shared" ref="E100:E122" si="2">D100/$D$28*100</f>
        <v>8.7564031044923031E-3</v>
      </c>
    </row>
    <row r="101" spans="1:5" ht="18" customHeight="1">
      <c r="A101" s="20">
        <v>64</v>
      </c>
      <c r="B101" s="10" t="s">
        <v>269</v>
      </c>
      <c r="C101" s="11">
        <v>1</v>
      </c>
      <c r="D101" s="12">
        <v>40.772531999999998</v>
      </c>
      <c r="E101" s="4">
        <f t="shared" si="2"/>
        <v>8.4106286652211835E-3</v>
      </c>
    </row>
    <row r="102" spans="1:5" ht="18" customHeight="1">
      <c r="A102" s="20">
        <v>65</v>
      </c>
      <c r="B102" s="10" t="s">
        <v>106</v>
      </c>
      <c r="C102" s="11">
        <v>4</v>
      </c>
      <c r="D102" s="12">
        <v>39.905000000000001</v>
      </c>
      <c r="E102" s="4">
        <f t="shared" si="2"/>
        <v>8.2316726585842485E-3</v>
      </c>
    </row>
    <row r="103" spans="1:5" ht="18" customHeight="1">
      <c r="A103" s="20">
        <v>66</v>
      </c>
      <c r="B103" s="10" t="s">
        <v>221</v>
      </c>
      <c r="C103" s="11">
        <v>9</v>
      </c>
      <c r="D103" s="12">
        <v>38.076000000000001</v>
      </c>
      <c r="E103" s="4">
        <f t="shared" si="2"/>
        <v>7.8543833641963132E-3</v>
      </c>
    </row>
    <row r="104" spans="1:5" ht="18" customHeight="1">
      <c r="A104" s="20">
        <v>67</v>
      </c>
      <c r="B104" s="10" t="s">
        <v>139</v>
      </c>
      <c r="C104" s="11">
        <v>4</v>
      </c>
      <c r="D104" s="12">
        <v>35.252552000000001</v>
      </c>
      <c r="E104" s="4">
        <f t="shared" si="2"/>
        <v>7.2719576104177293E-3</v>
      </c>
    </row>
    <row r="105" spans="1:5" ht="18" customHeight="1">
      <c r="A105" s="20">
        <v>68</v>
      </c>
      <c r="B105" s="10" t="s">
        <v>222</v>
      </c>
      <c r="C105" s="11">
        <v>1</v>
      </c>
      <c r="D105" s="12">
        <v>35</v>
      </c>
      <c r="E105" s="4">
        <f t="shared" si="2"/>
        <v>7.2198607455318566E-3</v>
      </c>
    </row>
    <row r="106" spans="1:5" ht="18" customHeight="1">
      <c r="A106" s="20">
        <v>69</v>
      </c>
      <c r="B106" s="10" t="s">
        <v>223</v>
      </c>
      <c r="C106" s="11">
        <v>14</v>
      </c>
      <c r="D106" s="12">
        <v>31.320467000000001</v>
      </c>
      <c r="E106" s="4">
        <f t="shared" si="2"/>
        <v>6.4608402921435982E-3</v>
      </c>
    </row>
    <row r="107" spans="1:5" ht="18" customHeight="1">
      <c r="A107" s="20">
        <v>70</v>
      </c>
      <c r="B107" s="10" t="s">
        <v>96</v>
      </c>
      <c r="C107" s="11">
        <v>28</v>
      </c>
      <c r="D107" s="12">
        <v>30.61359101</v>
      </c>
      <c r="E107" s="4">
        <f t="shared" si="2"/>
        <v>6.3150246860818847E-3</v>
      </c>
    </row>
    <row r="108" spans="1:5" ht="18" customHeight="1">
      <c r="A108" s="20">
        <v>71</v>
      </c>
      <c r="B108" s="10" t="s">
        <v>126</v>
      </c>
      <c r="C108" s="11">
        <v>6</v>
      </c>
      <c r="D108" s="12">
        <v>27.283180999999999</v>
      </c>
      <c r="E108" s="4">
        <f t="shared" si="2"/>
        <v>5.6280219290040165E-3</v>
      </c>
    </row>
    <row r="109" spans="1:5" ht="18" customHeight="1">
      <c r="A109" s="20">
        <v>72</v>
      </c>
      <c r="B109" s="10" t="s">
        <v>227</v>
      </c>
      <c r="C109" s="11">
        <v>4</v>
      </c>
      <c r="D109" s="12">
        <v>22.58</v>
      </c>
      <c r="E109" s="4">
        <f t="shared" si="2"/>
        <v>4.65784158954598E-3</v>
      </c>
    </row>
    <row r="110" spans="1:5" ht="18" customHeight="1">
      <c r="A110" s="20">
        <v>73</v>
      </c>
      <c r="B110" s="10" t="s">
        <v>224</v>
      </c>
      <c r="C110" s="11">
        <v>2</v>
      </c>
      <c r="D110" s="12">
        <v>22.5</v>
      </c>
      <c r="E110" s="4">
        <f t="shared" si="2"/>
        <v>4.6413390506990504E-3</v>
      </c>
    </row>
    <row r="111" spans="1:5" ht="18" customHeight="1">
      <c r="A111" s="20">
        <v>74</v>
      </c>
      <c r="B111" s="10" t="s">
        <v>142</v>
      </c>
      <c r="C111" s="11">
        <v>8</v>
      </c>
      <c r="D111" s="12">
        <v>21.108302999999999</v>
      </c>
      <c r="E111" s="4">
        <f t="shared" si="2"/>
        <v>4.3542573781283518E-3</v>
      </c>
    </row>
    <row r="112" spans="1:5" ht="18" customHeight="1">
      <c r="A112" s="20">
        <v>75</v>
      </c>
      <c r="B112" s="10" t="s">
        <v>225</v>
      </c>
      <c r="C112" s="11">
        <v>3</v>
      </c>
      <c r="D112" s="12">
        <v>20.774493</v>
      </c>
      <c r="E112" s="4">
        <f t="shared" si="2"/>
        <v>4.2853984719721802E-3</v>
      </c>
    </row>
    <row r="113" spans="1:6" ht="18" customHeight="1">
      <c r="A113" s="20">
        <v>76</v>
      </c>
      <c r="B113" s="10" t="s">
        <v>111</v>
      </c>
      <c r="C113" s="11">
        <v>3</v>
      </c>
      <c r="D113" s="12">
        <v>20.315000000000001</v>
      </c>
      <c r="E113" s="4">
        <f t="shared" si="2"/>
        <v>4.1906134584422765E-3</v>
      </c>
    </row>
    <row r="114" spans="1:6" ht="18" customHeight="1">
      <c r="A114" s="20">
        <v>77</v>
      </c>
      <c r="B114" s="10" t="s">
        <v>226</v>
      </c>
      <c r="C114" s="11">
        <v>4</v>
      </c>
      <c r="D114" s="12">
        <v>16.598061999999999</v>
      </c>
      <c r="E114" s="4">
        <f t="shared" si="2"/>
        <v>3.423877036734399E-3</v>
      </c>
    </row>
    <row r="115" spans="1:6" ht="18" customHeight="1">
      <c r="A115" s="20">
        <v>78</v>
      </c>
      <c r="B115" s="10" t="s">
        <v>228</v>
      </c>
      <c r="C115" s="11">
        <v>2</v>
      </c>
      <c r="D115" s="12">
        <v>10.278</v>
      </c>
      <c r="E115" s="4">
        <f t="shared" si="2"/>
        <v>2.1201636783593266E-3</v>
      </c>
    </row>
    <row r="116" spans="1:6" ht="18" customHeight="1">
      <c r="A116" s="20">
        <v>79</v>
      </c>
      <c r="B116" s="10" t="s">
        <v>102</v>
      </c>
      <c r="C116" s="11">
        <v>8</v>
      </c>
      <c r="D116" s="12">
        <v>8.5663990000000005</v>
      </c>
      <c r="E116" s="4">
        <f t="shared" si="2"/>
        <v>1.7670916534475243E-3</v>
      </c>
    </row>
    <row r="117" spans="1:6" ht="18" customHeight="1">
      <c r="A117" s="20">
        <v>80</v>
      </c>
      <c r="B117" s="10" t="s">
        <v>129</v>
      </c>
      <c r="C117" s="11">
        <v>2</v>
      </c>
      <c r="D117" s="12">
        <v>8.0431500000000007</v>
      </c>
      <c r="E117" s="4">
        <f t="shared" si="2"/>
        <v>1.6591549415835589E-3</v>
      </c>
    </row>
    <row r="118" spans="1:6" ht="18" customHeight="1">
      <c r="A118" s="20">
        <v>81</v>
      </c>
      <c r="B118" s="10" t="s">
        <v>229</v>
      </c>
      <c r="C118" s="11">
        <v>4</v>
      </c>
      <c r="D118" s="12">
        <v>7.0309999999999997</v>
      </c>
      <c r="E118" s="4">
        <f t="shared" si="2"/>
        <v>1.4503668829095565E-3</v>
      </c>
    </row>
    <row r="119" spans="1:6" ht="18" customHeight="1">
      <c r="A119" s="20">
        <v>82</v>
      </c>
      <c r="B119" s="10" t="s">
        <v>232</v>
      </c>
      <c r="C119" s="11">
        <v>4</v>
      </c>
      <c r="D119" s="12">
        <v>5.7362320000000002</v>
      </c>
      <c r="E119" s="4">
        <f t="shared" si="2"/>
        <v>1.1832798926875341E-3</v>
      </c>
    </row>
    <row r="120" spans="1:6" ht="18" customHeight="1">
      <c r="A120" s="20">
        <v>83</v>
      </c>
      <c r="B120" s="10" t="s">
        <v>305</v>
      </c>
      <c r="C120" s="11">
        <v>1</v>
      </c>
      <c r="D120" s="12">
        <v>4</v>
      </c>
      <c r="E120" s="4">
        <f t="shared" si="2"/>
        <v>8.2512694234649795E-4</v>
      </c>
    </row>
    <row r="121" spans="1:6" ht="18" customHeight="1">
      <c r="A121" s="20">
        <v>84</v>
      </c>
      <c r="B121" s="10" t="s">
        <v>99</v>
      </c>
      <c r="C121" s="11">
        <v>42</v>
      </c>
      <c r="D121" s="12">
        <v>3.908207</v>
      </c>
      <c r="E121" s="4">
        <f t="shared" si="2"/>
        <v>8.0619172299179484E-4</v>
      </c>
    </row>
    <row r="122" spans="1:6" ht="18" customHeight="1">
      <c r="A122" s="20">
        <v>85</v>
      </c>
      <c r="B122" s="10" t="s">
        <v>135</v>
      </c>
      <c r="C122" s="11">
        <v>7</v>
      </c>
      <c r="D122" s="12">
        <v>3.8475060000000001</v>
      </c>
      <c r="E122" s="4">
        <f t="shared" si="2"/>
        <v>7.9367021535995113E-4</v>
      </c>
      <c r="F122" s="98" t="e">
        <f>D122+#REF!</f>
        <v>#REF!</v>
      </c>
    </row>
    <row r="123" spans="1:6" ht="18" customHeight="1">
      <c r="A123" s="20">
        <v>86</v>
      </c>
      <c r="B123" s="10" t="s">
        <v>231</v>
      </c>
      <c r="C123" s="11">
        <v>1</v>
      </c>
      <c r="D123" s="12">
        <v>3.8</v>
      </c>
      <c r="E123" s="4">
        <f>157000000000/6780000</f>
        <v>23156.342182890854</v>
      </c>
    </row>
    <row r="124" spans="1:6" ht="18" customHeight="1">
      <c r="A124" s="20">
        <v>87</v>
      </c>
      <c r="B124" s="10" t="s">
        <v>283</v>
      </c>
      <c r="C124" s="11">
        <v>1</v>
      </c>
      <c r="D124" s="12">
        <v>3.225806</v>
      </c>
    </row>
    <row r="125" spans="1:6" ht="18" customHeight="1">
      <c r="A125" s="20">
        <v>88</v>
      </c>
      <c r="B125" s="10" t="s">
        <v>233</v>
      </c>
      <c r="C125" s="11">
        <v>2</v>
      </c>
      <c r="D125" s="12">
        <v>3.1</v>
      </c>
    </row>
    <row r="126" spans="1:6" ht="18" customHeight="1">
      <c r="A126" s="20">
        <v>89</v>
      </c>
      <c r="B126" s="10" t="s">
        <v>118</v>
      </c>
      <c r="C126" s="11">
        <v>22</v>
      </c>
      <c r="D126" s="12">
        <v>2.8710100000000001</v>
      </c>
    </row>
    <row r="127" spans="1:6" ht="18" customHeight="1">
      <c r="A127" s="20">
        <v>90</v>
      </c>
      <c r="B127" s="10" t="s">
        <v>143</v>
      </c>
      <c r="C127" s="11">
        <v>8</v>
      </c>
      <c r="D127" s="12">
        <v>2.796367</v>
      </c>
    </row>
    <row r="128" spans="1:6" ht="18" customHeight="1">
      <c r="A128" s="20">
        <v>91</v>
      </c>
      <c r="B128" s="10" t="s">
        <v>216</v>
      </c>
      <c r="C128" s="11">
        <v>2</v>
      </c>
      <c r="D128" s="12">
        <v>2.75</v>
      </c>
    </row>
    <row r="129" spans="1:4" ht="18" customHeight="1">
      <c r="A129" s="20">
        <v>92</v>
      </c>
      <c r="B129" s="10" t="s">
        <v>234</v>
      </c>
      <c r="C129" s="11">
        <v>3</v>
      </c>
      <c r="D129" s="12">
        <v>2.27</v>
      </c>
    </row>
    <row r="130" spans="1:4" ht="18" customHeight="1">
      <c r="A130" s="20">
        <v>93</v>
      </c>
      <c r="B130" s="10" t="s">
        <v>144</v>
      </c>
      <c r="C130" s="11">
        <v>6</v>
      </c>
      <c r="D130" s="12">
        <v>1.681643</v>
      </c>
    </row>
    <row r="131" spans="1:4" ht="18" customHeight="1">
      <c r="A131" s="20">
        <v>94</v>
      </c>
      <c r="B131" s="10" t="s">
        <v>235</v>
      </c>
      <c r="C131" s="11">
        <v>2</v>
      </c>
      <c r="D131" s="12">
        <v>1.5845</v>
      </c>
    </row>
    <row r="132" spans="1:4" ht="18" customHeight="1">
      <c r="A132" s="20">
        <v>95</v>
      </c>
      <c r="B132" s="10" t="s">
        <v>236</v>
      </c>
      <c r="C132" s="11">
        <v>3</v>
      </c>
      <c r="D132" s="12">
        <v>1.4043000000000001</v>
      </c>
    </row>
    <row r="133" spans="1:4" ht="18" customHeight="1">
      <c r="A133" s="20">
        <v>96</v>
      </c>
      <c r="B133" s="10" t="s">
        <v>107</v>
      </c>
      <c r="C133" s="11">
        <v>6</v>
      </c>
      <c r="D133" s="12">
        <v>1.2845420000000001</v>
      </c>
    </row>
    <row r="134" spans="1:4" ht="18" customHeight="1">
      <c r="A134" s="20">
        <v>97</v>
      </c>
      <c r="B134" s="10" t="s">
        <v>277</v>
      </c>
      <c r="C134" s="11">
        <v>1</v>
      </c>
      <c r="D134" s="12">
        <v>1.239743</v>
      </c>
    </row>
    <row r="135" spans="1:4" ht="18" customHeight="1">
      <c r="A135" s="20">
        <v>98</v>
      </c>
      <c r="B135" s="10" t="s">
        <v>237</v>
      </c>
      <c r="C135" s="11">
        <v>5</v>
      </c>
      <c r="D135" s="12">
        <v>1.2</v>
      </c>
    </row>
    <row r="136" spans="1:4" ht="18" customHeight="1">
      <c r="A136" s="20">
        <v>99</v>
      </c>
      <c r="B136" s="10" t="s">
        <v>238</v>
      </c>
      <c r="C136" s="11">
        <v>4</v>
      </c>
      <c r="D136" s="12">
        <v>1.1100000000000001</v>
      </c>
    </row>
    <row r="137" spans="1:4" ht="18" customHeight="1">
      <c r="A137" s="20">
        <v>100</v>
      </c>
      <c r="B137" s="10" t="s">
        <v>240</v>
      </c>
      <c r="C137" s="11">
        <v>5</v>
      </c>
      <c r="D137" s="12">
        <v>1.0842695099999999</v>
      </c>
    </row>
    <row r="138" spans="1:4" ht="18" customHeight="1">
      <c r="A138" s="20">
        <v>101</v>
      </c>
      <c r="B138" s="10" t="s">
        <v>131</v>
      </c>
      <c r="C138" s="11">
        <v>3</v>
      </c>
      <c r="D138" s="12">
        <v>1.07</v>
      </c>
    </row>
    <row r="139" spans="1:4" ht="18" customHeight="1">
      <c r="A139" s="20">
        <v>102</v>
      </c>
      <c r="B139" s="10" t="s">
        <v>304</v>
      </c>
      <c r="C139" s="11">
        <v>2</v>
      </c>
      <c r="D139" s="12">
        <v>1.034241</v>
      </c>
    </row>
    <row r="140" spans="1:4" ht="18" customHeight="1">
      <c r="A140" s="20">
        <v>103</v>
      </c>
      <c r="B140" s="10" t="s">
        <v>239</v>
      </c>
      <c r="C140" s="11">
        <v>2</v>
      </c>
      <c r="D140" s="12">
        <v>1.0149999999999999</v>
      </c>
    </row>
    <row r="141" spans="1:4" ht="18" customHeight="1">
      <c r="A141" s="20">
        <v>104</v>
      </c>
      <c r="B141" s="10" t="s">
        <v>122</v>
      </c>
      <c r="C141" s="11">
        <v>5</v>
      </c>
      <c r="D141" s="12">
        <v>1.003787</v>
      </c>
    </row>
    <row r="142" spans="1:4" ht="18" customHeight="1">
      <c r="A142" s="20">
        <v>105</v>
      </c>
      <c r="B142" s="10" t="s">
        <v>132</v>
      </c>
      <c r="C142" s="11">
        <v>20</v>
      </c>
      <c r="D142" s="12">
        <v>0.980688</v>
      </c>
    </row>
    <row r="143" spans="1:4" ht="18" customHeight="1">
      <c r="A143" s="20">
        <v>106</v>
      </c>
      <c r="B143" s="10" t="s">
        <v>127</v>
      </c>
      <c r="C143" s="11">
        <v>20</v>
      </c>
      <c r="D143" s="12">
        <v>0.87515200000000004</v>
      </c>
    </row>
    <row r="144" spans="1:4" ht="18" customHeight="1">
      <c r="A144" s="20">
        <v>107</v>
      </c>
      <c r="B144" s="10" t="s">
        <v>241</v>
      </c>
      <c r="C144" s="11">
        <v>8</v>
      </c>
      <c r="D144" s="12">
        <v>0.82611859999999993</v>
      </c>
    </row>
    <row r="145" spans="1:4" ht="18" customHeight="1">
      <c r="A145" s="20">
        <v>108</v>
      </c>
      <c r="B145" s="10" t="s">
        <v>273</v>
      </c>
      <c r="C145" s="11">
        <v>3</v>
      </c>
      <c r="D145" s="12">
        <v>0.71</v>
      </c>
    </row>
    <row r="146" spans="1:4" ht="18" customHeight="1">
      <c r="A146" s="20">
        <v>109</v>
      </c>
      <c r="B146" s="10" t="s">
        <v>90</v>
      </c>
      <c r="C146" s="11">
        <v>7</v>
      </c>
      <c r="D146" s="12">
        <v>0.70908700000000002</v>
      </c>
    </row>
    <row r="147" spans="1:4" ht="18" customHeight="1">
      <c r="A147" s="20">
        <v>110</v>
      </c>
      <c r="B147" s="10" t="s">
        <v>116</v>
      </c>
      <c r="C147" s="11">
        <v>6</v>
      </c>
      <c r="D147" s="12">
        <v>0.56370699999999996</v>
      </c>
    </row>
    <row r="148" spans="1:4" ht="18" customHeight="1">
      <c r="A148" s="20">
        <v>111</v>
      </c>
      <c r="B148" s="10" t="s">
        <v>133</v>
      </c>
      <c r="C148" s="11">
        <v>3</v>
      </c>
      <c r="D148" s="12">
        <v>0.52214300000000002</v>
      </c>
    </row>
    <row r="149" spans="1:4" ht="18" customHeight="1">
      <c r="A149" s="20">
        <v>112</v>
      </c>
      <c r="B149" s="10" t="s">
        <v>242</v>
      </c>
      <c r="C149" s="11">
        <v>1</v>
      </c>
      <c r="D149" s="12">
        <v>0.5</v>
      </c>
    </row>
    <row r="150" spans="1:4" ht="18" customHeight="1">
      <c r="A150" s="20">
        <v>113</v>
      </c>
      <c r="B150" s="10" t="s">
        <v>134</v>
      </c>
      <c r="C150" s="11">
        <v>4</v>
      </c>
      <c r="D150" s="12">
        <v>0.40699999999999997</v>
      </c>
    </row>
    <row r="151" spans="1:4" ht="18" customHeight="1">
      <c r="A151" s="20">
        <v>114</v>
      </c>
      <c r="B151" s="10" t="s">
        <v>136</v>
      </c>
      <c r="C151" s="11">
        <v>6</v>
      </c>
      <c r="D151" s="12">
        <v>0.395455</v>
      </c>
    </row>
    <row r="152" spans="1:4" ht="18" customHeight="1">
      <c r="A152" s="20">
        <v>115</v>
      </c>
      <c r="B152" s="10" t="s">
        <v>128</v>
      </c>
      <c r="C152" s="11">
        <v>2</v>
      </c>
      <c r="D152" s="12">
        <v>0.32</v>
      </c>
    </row>
    <row r="153" spans="1:4" ht="18" customHeight="1">
      <c r="A153" s="20">
        <v>116</v>
      </c>
      <c r="B153" s="10" t="s">
        <v>243</v>
      </c>
      <c r="C153" s="11">
        <v>3</v>
      </c>
      <c r="D153" s="12">
        <v>0.31282902000000001</v>
      </c>
    </row>
    <row r="154" spans="1:4" ht="18" customHeight="1">
      <c r="A154" s="20">
        <v>117</v>
      </c>
      <c r="B154" s="10" t="s">
        <v>248</v>
      </c>
      <c r="C154" s="11">
        <v>2</v>
      </c>
      <c r="D154" s="12">
        <v>0.30685699999999999</v>
      </c>
    </row>
    <row r="155" spans="1:4" ht="18" customHeight="1">
      <c r="A155" s="20">
        <v>118</v>
      </c>
      <c r="B155" s="10" t="s">
        <v>138</v>
      </c>
      <c r="C155" s="11">
        <v>4</v>
      </c>
      <c r="D155" s="12">
        <v>0.29499999999999998</v>
      </c>
    </row>
    <row r="156" spans="1:4" ht="18" customHeight="1">
      <c r="A156" s="20">
        <v>119</v>
      </c>
      <c r="B156" s="10" t="s">
        <v>244</v>
      </c>
      <c r="C156" s="11">
        <v>5</v>
      </c>
      <c r="D156" s="12">
        <v>0.27500000000000002</v>
      </c>
    </row>
    <row r="157" spans="1:4" ht="18" customHeight="1">
      <c r="A157" s="20">
        <v>120</v>
      </c>
      <c r="B157" s="10" t="s">
        <v>245</v>
      </c>
      <c r="C157" s="11">
        <v>1</v>
      </c>
      <c r="D157" s="12">
        <v>0.22500000000000001</v>
      </c>
    </row>
    <row r="158" spans="1:4" ht="18" customHeight="1">
      <c r="A158" s="20">
        <v>121</v>
      </c>
      <c r="B158" s="10" t="s">
        <v>246</v>
      </c>
      <c r="C158" s="11">
        <v>1</v>
      </c>
      <c r="D158" s="12">
        <v>0.21</v>
      </c>
    </row>
    <row r="159" spans="1:4" ht="18" customHeight="1">
      <c r="A159" s="20">
        <v>122</v>
      </c>
      <c r="B159" s="10" t="s">
        <v>258</v>
      </c>
      <c r="C159" s="11">
        <v>5</v>
      </c>
      <c r="D159" s="12">
        <v>0.202795</v>
      </c>
    </row>
    <row r="160" spans="1:4" ht="18" customHeight="1">
      <c r="A160" s="20">
        <v>123</v>
      </c>
      <c r="B160" s="10" t="s">
        <v>125</v>
      </c>
      <c r="C160" s="11">
        <v>11</v>
      </c>
      <c r="D160" s="12">
        <v>0.16804215</v>
      </c>
    </row>
    <row r="161" spans="1:4" ht="18" customHeight="1">
      <c r="A161" s="20">
        <v>124</v>
      </c>
      <c r="B161" s="10" t="s">
        <v>253</v>
      </c>
      <c r="C161" s="11">
        <v>3</v>
      </c>
      <c r="D161" s="12">
        <v>0.16447300000000001</v>
      </c>
    </row>
    <row r="162" spans="1:4" ht="18" customHeight="1">
      <c r="A162" s="20">
        <v>125</v>
      </c>
      <c r="B162" s="10" t="s">
        <v>249</v>
      </c>
      <c r="C162" s="11">
        <v>5</v>
      </c>
      <c r="D162" s="12">
        <v>0.15781999999999999</v>
      </c>
    </row>
    <row r="163" spans="1:4" ht="18" customHeight="1">
      <c r="A163" s="20">
        <v>126</v>
      </c>
      <c r="B163" s="10" t="s">
        <v>250</v>
      </c>
      <c r="C163" s="11">
        <v>2</v>
      </c>
      <c r="D163" s="12">
        <v>0.14291799999999999</v>
      </c>
    </row>
    <row r="164" spans="1:4" ht="18" customHeight="1">
      <c r="A164" s="20">
        <v>127</v>
      </c>
      <c r="B164" s="10" t="s">
        <v>252</v>
      </c>
      <c r="C164" s="11">
        <v>2</v>
      </c>
      <c r="D164" s="12">
        <v>0.129</v>
      </c>
    </row>
    <row r="165" spans="1:4" ht="18" customHeight="1">
      <c r="A165" s="20">
        <v>128</v>
      </c>
      <c r="B165" s="10" t="s">
        <v>123</v>
      </c>
      <c r="C165" s="11">
        <v>6</v>
      </c>
      <c r="D165" s="12">
        <v>0.11526</v>
      </c>
    </row>
    <row r="166" spans="1:4" ht="18" customHeight="1">
      <c r="A166" s="20">
        <v>129</v>
      </c>
      <c r="B166" s="10" t="s">
        <v>285</v>
      </c>
      <c r="C166" s="11">
        <v>1</v>
      </c>
      <c r="D166" s="12">
        <v>0.1</v>
      </c>
    </row>
    <row r="167" spans="1:4" ht="18" customHeight="1">
      <c r="A167" s="20">
        <v>130</v>
      </c>
      <c r="B167" s="10" t="s">
        <v>251</v>
      </c>
      <c r="C167" s="11">
        <v>1</v>
      </c>
      <c r="D167" s="12">
        <v>0.1</v>
      </c>
    </row>
    <row r="168" spans="1:4" ht="18" customHeight="1">
      <c r="A168" s="20">
        <v>131</v>
      </c>
      <c r="B168" s="10" t="s">
        <v>247</v>
      </c>
      <c r="C168" s="11">
        <v>2</v>
      </c>
      <c r="D168" s="12">
        <v>9.7000000000000003E-2</v>
      </c>
    </row>
    <row r="169" spans="1:4" ht="18" customHeight="1">
      <c r="A169" s="20">
        <v>132</v>
      </c>
      <c r="B169" s="10" t="s">
        <v>255</v>
      </c>
      <c r="C169" s="11">
        <v>3</v>
      </c>
      <c r="D169" s="12">
        <v>8.9399999999999993E-2</v>
      </c>
    </row>
    <row r="170" spans="1:4" ht="18" customHeight="1">
      <c r="A170" s="20">
        <v>133</v>
      </c>
      <c r="B170" s="10" t="s">
        <v>140</v>
      </c>
      <c r="C170" s="11">
        <v>2</v>
      </c>
      <c r="D170" s="12">
        <v>8.8900000000000007E-2</v>
      </c>
    </row>
    <row r="171" spans="1:4" ht="18" customHeight="1">
      <c r="A171" s="20">
        <v>134</v>
      </c>
      <c r="B171" s="10" t="s">
        <v>254</v>
      </c>
      <c r="C171" s="11">
        <v>1</v>
      </c>
      <c r="D171" s="12">
        <v>7.0935999999999999E-2</v>
      </c>
    </row>
    <row r="172" spans="1:4" ht="18" customHeight="1">
      <c r="A172" s="20">
        <v>135</v>
      </c>
      <c r="B172" s="10" t="s">
        <v>141</v>
      </c>
      <c r="C172" s="11">
        <v>2</v>
      </c>
      <c r="D172" s="12">
        <v>3.4783000000000001E-2</v>
      </c>
    </row>
    <row r="173" spans="1:4" ht="18" customHeight="1">
      <c r="A173" s="20">
        <v>136</v>
      </c>
      <c r="B173" s="10" t="s">
        <v>256</v>
      </c>
      <c r="C173" s="11">
        <v>1</v>
      </c>
      <c r="D173" s="12">
        <v>3.3184999999999999E-2</v>
      </c>
    </row>
    <row r="174" spans="1:4" ht="18" customHeight="1">
      <c r="A174" s="20">
        <v>137</v>
      </c>
      <c r="B174" s="10" t="s">
        <v>276</v>
      </c>
      <c r="C174" s="11">
        <v>1</v>
      </c>
      <c r="D174" s="12">
        <v>2.4464E-2</v>
      </c>
    </row>
    <row r="175" spans="1:4" ht="18" customHeight="1">
      <c r="A175" s="20">
        <v>138</v>
      </c>
      <c r="B175" s="10" t="s">
        <v>314</v>
      </c>
      <c r="C175" s="11">
        <v>1</v>
      </c>
      <c r="D175" s="12">
        <v>2.0833999999999998E-2</v>
      </c>
    </row>
    <row r="176" spans="1:4" ht="18" customHeight="1">
      <c r="A176" s="20">
        <v>139</v>
      </c>
      <c r="B176" s="10" t="s">
        <v>257</v>
      </c>
      <c r="C176" s="11">
        <v>1</v>
      </c>
      <c r="D176" s="12">
        <v>0.02</v>
      </c>
    </row>
    <row r="177" spans="1:9" ht="18" customHeight="1">
      <c r="A177" s="20">
        <v>140</v>
      </c>
      <c r="B177" s="10" t="s">
        <v>274</v>
      </c>
      <c r="C177" s="11">
        <v>1</v>
      </c>
      <c r="D177" s="12">
        <v>0.01</v>
      </c>
    </row>
    <row r="178" spans="1:9" ht="18" customHeight="1">
      <c r="A178" s="20">
        <v>141</v>
      </c>
      <c r="B178" s="10" t="s">
        <v>104</v>
      </c>
      <c r="C178" s="11">
        <v>1</v>
      </c>
      <c r="D178" s="12">
        <v>0.01</v>
      </c>
    </row>
    <row r="179" spans="1:9" ht="18" customHeight="1">
      <c r="A179" s="20">
        <v>142</v>
      </c>
      <c r="B179" s="10" t="s">
        <v>306</v>
      </c>
      <c r="C179" s="11">
        <v>1</v>
      </c>
      <c r="D179" s="12">
        <v>6.2090000000000001E-3</v>
      </c>
    </row>
    <row r="180" spans="1:9" ht="18" customHeight="1">
      <c r="A180" s="20">
        <v>143</v>
      </c>
      <c r="B180" s="10" t="s">
        <v>284</v>
      </c>
      <c r="C180" s="11">
        <v>1</v>
      </c>
      <c r="D180" s="12">
        <v>5.2859999999999999E-3</v>
      </c>
    </row>
    <row r="181" spans="1:9" ht="18" customHeight="1">
      <c r="A181" s="20">
        <v>144</v>
      </c>
      <c r="B181" s="10" t="s">
        <v>281</v>
      </c>
      <c r="C181" s="11">
        <v>1</v>
      </c>
      <c r="D181" s="12">
        <v>5.0000000000000001E-3</v>
      </c>
    </row>
    <row r="182" spans="1:9" ht="18" customHeight="1">
      <c r="A182" s="20">
        <v>145</v>
      </c>
      <c r="B182" s="10" t="s">
        <v>309</v>
      </c>
      <c r="C182" s="11">
        <v>1</v>
      </c>
      <c r="D182" s="12">
        <v>5.0000000000000001E-3</v>
      </c>
    </row>
    <row r="183" spans="1:9" ht="18" customHeight="1">
      <c r="A183" s="20">
        <v>146</v>
      </c>
      <c r="B183" s="10" t="s">
        <v>275</v>
      </c>
      <c r="C183" s="11">
        <v>1</v>
      </c>
      <c r="D183" s="12">
        <v>5.0000000000000001E-3</v>
      </c>
    </row>
    <row r="184" spans="1:9" ht="18" customHeight="1">
      <c r="A184" s="197" t="s">
        <v>206</v>
      </c>
      <c r="B184" s="197"/>
      <c r="C184" s="13">
        <f>SUM(C38:C183)</f>
        <v>40544</v>
      </c>
      <c r="D184" s="14">
        <f>SUM(D38:D183)</f>
        <v>484773.8929266801</v>
      </c>
    </row>
    <row r="185" spans="1:9" ht="15" customHeight="1">
      <c r="A185" s="15"/>
      <c r="B185" s="15"/>
      <c r="C185" s="16"/>
      <c r="D185" s="17"/>
    </row>
    <row r="186" spans="1:9" ht="15.75" customHeight="1">
      <c r="A186" s="198" t="s">
        <v>280</v>
      </c>
      <c r="B186" s="198"/>
      <c r="C186" s="198"/>
      <c r="D186" s="198"/>
      <c r="I186" s="4">
        <f>1775392+2105697+41288</f>
        <v>3922377</v>
      </c>
    </row>
    <row r="187" spans="1:9" ht="15.75" customHeight="1">
      <c r="A187" s="198" t="str">
        <f>A6</f>
        <v>(Lũy kế các dự án còn hiệu lực đến ngày 20/06/2024)</v>
      </c>
      <c r="B187" s="198"/>
      <c r="C187" s="198"/>
      <c r="D187" s="198"/>
    </row>
    <row r="188" spans="1:9" ht="19.5" customHeight="1"/>
    <row r="189" spans="1:9" ht="47.25">
      <c r="A189" s="6" t="s">
        <v>201</v>
      </c>
      <c r="B189" s="7" t="s">
        <v>259</v>
      </c>
      <c r="C189" s="8" t="s">
        <v>203</v>
      </c>
      <c r="D189" s="9" t="s">
        <v>208</v>
      </c>
    </row>
    <row r="190" spans="1:9" ht="19.5" customHeight="1">
      <c r="A190" s="20">
        <v>1</v>
      </c>
      <c r="B190" s="10" t="s">
        <v>147</v>
      </c>
      <c r="C190" s="11">
        <v>12912</v>
      </c>
      <c r="D190" s="12">
        <v>57807.520306789993</v>
      </c>
      <c r="E190" s="4">
        <f>D190/$D$184*100</f>
        <v>11.924635618843675</v>
      </c>
    </row>
    <row r="191" spans="1:9" ht="19.5" customHeight="1">
      <c r="A191" s="20">
        <v>2</v>
      </c>
      <c r="B191" s="10" t="s">
        <v>149</v>
      </c>
      <c r="C191" s="11">
        <v>7462</v>
      </c>
      <c r="D191" s="12">
        <v>43482.417597849999</v>
      </c>
      <c r="E191" s="4">
        <f t="shared" ref="E191:E253" si="3">D191/$D$184*100</f>
        <v>8.9696285695868774</v>
      </c>
    </row>
    <row r="192" spans="1:9" ht="19.5" customHeight="1">
      <c r="A192" s="20">
        <v>3</v>
      </c>
      <c r="B192" s="10" t="s">
        <v>150</v>
      </c>
      <c r="C192" s="11">
        <v>4311</v>
      </c>
      <c r="D192" s="12">
        <v>41087.195467589998</v>
      </c>
      <c r="E192" s="4">
        <f t="shared" si="3"/>
        <v>8.4755379914413531</v>
      </c>
    </row>
    <row r="193" spans="1:5" ht="19.5" customHeight="1">
      <c r="A193" s="20">
        <v>4</v>
      </c>
      <c r="B193" s="10" t="s">
        <v>152</v>
      </c>
      <c r="C193" s="11">
        <v>1948</v>
      </c>
      <c r="D193" s="12">
        <v>36727.526455320003</v>
      </c>
      <c r="E193" s="4">
        <f t="shared" si="3"/>
        <v>7.5762179010070732</v>
      </c>
    </row>
    <row r="194" spans="1:5" ht="19.5" customHeight="1">
      <c r="A194" s="20">
        <v>5</v>
      </c>
      <c r="B194" s="10" t="s">
        <v>151</v>
      </c>
      <c r="C194" s="11">
        <v>570</v>
      </c>
      <c r="D194" s="12">
        <v>36340.831347130006</v>
      </c>
      <c r="E194" s="4">
        <f t="shared" si="3"/>
        <v>7.4964497629467841</v>
      </c>
    </row>
    <row r="195" spans="1:5" ht="19.5" customHeight="1">
      <c r="A195" s="20">
        <v>6</v>
      </c>
      <c r="B195" s="10" t="s">
        <v>153</v>
      </c>
      <c r="C195" s="11">
        <v>1165</v>
      </c>
      <c r="D195" s="12">
        <v>29594.68671242</v>
      </c>
      <c r="E195" s="4">
        <f t="shared" si="3"/>
        <v>6.1048433391804098</v>
      </c>
    </row>
    <row r="196" spans="1:5" ht="19.5" customHeight="1">
      <c r="A196" s="20">
        <v>7</v>
      </c>
      <c r="B196" s="10" t="s">
        <v>154</v>
      </c>
      <c r="C196" s="11">
        <v>2349</v>
      </c>
      <c r="D196" s="12">
        <v>27342.952016840001</v>
      </c>
      <c r="E196" s="4">
        <f t="shared" si="3"/>
        <v>5.6403515980955481</v>
      </c>
    </row>
    <row r="197" spans="1:5" ht="19.5" customHeight="1">
      <c r="A197" s="20">
        <v>8</v>
      </c>
      <c r="B197" s="10" t="s">
        <v>158</v>
      </c>
      <c r="C197" s="11">
        <v>207</v>
      </c>
      <c r="D197" s="12">
        <v>15272.116153000001</v>
      </c>
      <c r="E197" s="4">
        <f t="shared" si="3"/>
        <v>3.1503586261213621</v>
      </c>
    </row>
    <row r="198" spans="1:5" ht="19.5" customHeight="1">
      <c r="A198" s="20">
        <v>9</v>
      </c>
      <c r="B198" s="10" t="s">
        <v>176</v>
      </c>
      <c r="C198" s="11">
        <v>204</v>
      </c>
      <c r="D198" s="12">
        <v>14565.958739239999</v>
      </c>
      <c r="E198" s="4">
        <f t="shared" si="3"/>
        <v>3.0046912492135864</v>
      </c>
    </row>
    <row r="199" spans="1:5" ht="19.5" customHeight="1">
      <c r="A199" s="20">
        <v>10</v>
      </c>
      <c r="B199" s="10" t="s">
        <v>157</v>
      </c>
      <c r="C199" s="11">
        <v>1442</v>
      </c>
      <c r="D199" s="12">
        <v>13887.16962384</v>
      </c>
      <c r="E199" s="4">
        <f t="shared" si="3"/>
        <v>2.8646694523915652</v>
      </c>
    </row>
    <row r="200" spans="1:5" ht="19.5" customHeight="1">
      <c r="A200" s="20">
        <v>11</v>
      </c>
      <c r="B200" s="10" t="s">
        <v>159</v>
      </c>
      <c r="C200" s="11">
        <v>710</v>
      </c>
      <c r="D200" s="12">
        <v>13156.554660700001</v>
      </c>
      <c r="E200" s="4">
        <f t="shared" si="3"/>
        <v>2.713956929749489</v>
      </c>
    </row>
    <row r="201" spans="1:5" ht="19.5" customHeight="1">
      <c r="A201" s="20">
        <v>12</v>
      </c>
      <c r="B201" s="10" t="s">
        <v>190</v>
      </c>
      <c r="C201" s="11">
        <v>84</v>
      </c>
      <c r="D201" s="12">
        <v>12087.984806</v>
      </c>
      <c r="E201" s="4">
        <f t="shared" si="3"/>
        <v>2.4935304855264255</v>
      </c>
    </row>
    <row r="202" spans="1:5" ht="19.5" customHeight="1">
      <c r="A202" s="20">
        <v>13</v>
      </c>
      <c r="B202" s="10" t="s">
        <v>169</v>
      </c>
      <c r="C202" s="11">
        <v>239</v>
      </c>
      <c r="D202" s="12">
        <v>11386.970258040001</v>
      </c>
      <c r="E202" s="4">
        <f t="shared" si="3"/>
        <v>2.348923987901764</v>
      </c>
    </row>
    <row r="203" spans="1:5" ht="19.5" customHeight="1">
      <c r="A203" s="20">
        <v>14</v>
      </c>
      <c r="B203" s="10" t="s">
        <v>161</v>
      </c>
      <c r="C203" s="11">
        <v>608</v>
      </c>
      <c r="D203" s="12">
        <v>10564.907842680001</v>
      </c>
      <c r="E203" s="4">
        <f t="shared" si="3"/>
        <v>2.1793475261007704</v>
      </c>
    </row>
    <row r="204" spans="1:5" ht="19.5" customHeight="1">
      <c r="A204" s="20">
        <v>15</v>
      </c>
      <c r="B204" s="10" t="s">
        <v>148</v>
      </c>
      <c r="C204" s="11">
        <v>370</v>
      </c>
      <c r="D204" s="12">
        <v>9840.5618743199993</v>
      </c>
      <c r="E204" s="4">
        <f t="shared" si="3"/>
        <v>2.0299281825822955</v>
      </c>
    </row>
    <row r="205" spans="1:5" ht="19.5" customHeight="1">
      <c r="A205" s="20">
        <v>16</v>
      </c>
      <c r="B205" s="10" t="s">
        <v>155</v>
      </c>
      <c r="C205" s="11">
        <v>612</v>
      </c>
      <c r="D205" s="12">
        <v>8050.2508830400002</v>
      </c>
      <c r="E205" s="4">
        <f t="shared" si="3"/>
        <v>1.660619724061247</v>
      </c>
    </row>
    <row r="206" spans="1:5" ht="19.5" customHeight="1">
      <c r="A206" s="20">
        <v>17</v>
      </c>
      <c r="B206" s="10" t="s">
        <v>168</v>
      </c>
      <c r="C206" s="11">
        <v>554</v>
      </c>
      <c r="D206" s="12">
        <v>7313.7325950499999</v>
      </c>
      <c r="E206" s="4">
        <f t="shared" si="3"/>
        <v>1.5086894533233803</v>
      </c>
    </row>
    <row r="207" spans="1:5" ht="19.5" customHeight="1">
      <c r="A207" s="20">
        <v>18</v>
      </c>
      <c r="B207" s="10" t="s">
        <v>160</v>
      </c>
      <c r="C207" s="11">
        <v>1047</v>
      </c>
      <c r="D207" s="12">
        <v>6532.5222890300001</v>
      </c>
      <c r="E207" s="4">
        <f t="shared" si="3"/>
        <v>1.3475400355394169</v>
      </c>
    </row>
    <row r="208" spans="1:5" ht="19.5" customHeight="1">
      <c r="A208" s="20">
        <v>19</v>
      </c>
      <c r="B208" s="10" t="s">
        <v>156</v>
      </c>
      <c r="C208" s="11">
        <v>426</v>
      </c>
      <c r="D208" s="12">
        <v>6501.5587858599993</v>
      </c>
      <c r="E208" s="4">
        <f t="shared" si="3"/>
        <v>1.3411528303656672</v>
      </c>
    </row>
    <row r="209" spans="1:5" ht="19.5" customHeight="1">
      <c r="A209" s="20">
        <v>20</v>
      </c>
      <c r="B209" s="10" t="s">
        <v>166</v>
      </c>
      <c r="C209" s="11">
        <v>232</v>
      </c>
      <c r="D209" s="12">
        <v>6429.8802044700005</v>
      </c>
      <c r="E209" s="4">
        <f t="shared" si="3"/>
        <v>1.3263668481921513</v>
      </c>
    </row>
    <row r="210" spans="1:5" ht="19.5" customHeight="1">
      <c r="A210" s="20">
        <v>21</v>
      </c>
      <c r="B210" s="10" t="s">
        <v>165</v>
      </c>
      <c r="C210" s="11">
        <v>167</v>
      </c>
      <c r="D210" s="12">
        <v>5122.6561951499998</v>
      </c>
      <c r="E210" s="4">
        <f t="shared" si="3"/>
        <v>1.0567104107491156</v>
      </c>
    </row>
    <row r="211" spans="1:5" ht="19.5" customHeight="1">
      <c r="A211" s="20">
        <v>22</v>
      </c>
      <c r="B211" s="10" t="s">
        <v>181</v>
      </c>
      <c r="C211" s="11">
        <v>67</v>
      </c>
      <c r="D211" s="12">
        <v>4815.2892350000002</v>
      </c>
      <c r="E211" s="4">
        <f t="shared" si="3"/>
        <v>0.99330622074738895</v>
      </c>
    </row>
    <row r="212" spans="1:5" ht="19.5" customHeight="1">
      <c r="A212" s="20">
        <v>23</v>
      </c>
      <c r="B212" s="10" t="s">
        <v>162</v>
      </c>
      <c r="C212" s="11">
        <v>460</v>
      </c>
      <c r="D212" s="12">
        <v>4774.1077184600008</v>
      </c>
      <c r="E212" s="4">
        <f t="shared" si="3"/>
        <v>0.98481122604142868</v>
      </c>
    </row>
    <row r="213" spans="1:5" ht="19.5" customHeight="1">
      <c r="A213" s="20">
        <v>24</v>
      </c>
      <c r="B213" s="10" t="s">
        <v>146</v>
      </c>
      <c r="C213" s="11">
        <v>17</v>
      </c>
      <c r="D213" s="12">
        <v>4697.5693879999999</v>
      </c>
      <c r="E213" s="4">
        <f t="shared" si="3"/>
        <v>0.96902276639523699</v>
      </c>
    </row>
    <row r="214" spans="1:5" ht="19.5" customHeight="1">
      <c r="A214" s="20">
        <v>25</v>
      </c>
      <c r="B214" s="10" t="s">
        <v>185</v>
      </c>
      <c r="C214" s="11">
        <v>122</v>
      </c>
      <c r="D214" s="12">
        <v>4429.8252454499998</v>
      </c>
      <c r="E214" s="4">
        <f t="shared" si="3"/>
        <v>0.91379203997687053</v>
      </c>
    </row>
    <row r="215" spans="1:5" ht="19.5" customHeight="1">
      <c r="A215" s="20">
        <v>26</v>
      </c>
      <c r="B215" s="10" t="s">
        <v>179</v>
      </c>
      <c r="C215" s="11">
        <v>154</v>
      </c>
      <c r="D215" s="12">
        <v>4299.8961610100005</v>
      </c>
      <c r="E215" s="4">
        <f t="shared" si="3"/>
        <v>0.88699004293540629</v>
      </c>
    </row>
    <row r="216" spans="1:5" ht="19.5" customHeight="1">
      <c r="A216" s="20">
        <v>27</v>
      </c>
      <c r="B216" s="10" t="s">
        <v>163</v>
      </c>
      <c r="C216" s="11">
        <v>159</v>
      </c>
      <c r="D216" s="12">
        <v>4171.7021480000003</v>
      </c>
      <c r="E216" s="4">
        <f t="shared" si="3"/>
        <v>0.86054595943988921</v>
      </c>
    </row>
    <row r="217" spans="1:5" ht="19.5" customHeight="1">
      <c r="A217" s="20">
        <v>28</v>
      </c>
      <c r="B217" s="10" t="s">
        <v>180</v>
      </c>
      <c r="C217" s="11">
        <v>148</v>
      </c>
      <c r="D217" s="12">
        <v>4165.4471540000004</v>
      </c>
      <c r="E217" s="4">
        <f t="shared" si="3"/>
        <v>0.85925566842148526</v>
      </c>
    </row>
    <row r="218" spans="1:5" ht="19.5" customHeight="1">
      <c r="A218" s="20">
        <v>29</v>
      </c>
      <c r="B218" s="10" t="s">
        <v>173</v>
      </c>
      <c r="C218" s="11">
        <v>160</v>
      </c>
      <c r="D218" s="12">
        <v>3854.2315979999998</v>
      </c>
      <c r="E218" s="4">
        <f t="shared" si="3"/>
        <v>0.79505758338824883</v>
      </c>
    </row>
    <row r="219" spans="1:5" ht="19.5" customHeight="1">
      <c r="A219" s="20">
        <v>30</v>
      </c>
      <c r="B219" s="10" t="s">
        <v>167</v>
      </c>
      <c r="C219" s="11">
        <v>234</v>
      </c>
      <c r="D219" s="12">
        <v>3401.33836965</v>
      </c>
      <c r="E219" s="4">
        <f t="shared" si="3"/>
        <v>0.70163398220878148</v>
      </c>
    </row>
    <row r="220" spans="1:5" ht="19.5" customHeight="1">
      <c r="A220" s="20">
        <v>31</v>
      </c>
      <c r="B220" s="10" t="s">
        <v>170</v>
      </c>
      <c r="C220" s="11">
        <v>40</v>
      </c>
      <c r="D220" s="12">
        <v>3199.7324269999999</v>
      </c>
      <c r="E220" s="4">
        <f t="shared" si="3"/>
        <v>0.66004635845436199</v>
      </c>
    </row>
    <row r="221" spans="1:5" ht="19.5" customHeight="1">
      <c r="A221" s="20">
        <v>32</v>
      </c>
      <c r="B221" s="10" t="s">
        <v>260</v>
      </c>
      <c r="C221" s="11">
        <v>50</v>
      </c>
      <c r="D221" s="12">
        <v>2768.6918150000001</v>
      </c>
      <c r="E221" s="4">
        <f t="shared" si="3"/>
        <v>0.57113055290268122</v>
      </c>
    </row>
    <row r="222" spans="1:5" ht="19.5" customHeight="1">
      <c r="A222" s="20">
        <v>33</v>
      </c>
      <c r="B222" s="10" t="s">
        <v>172</v>
      </c>
      <c r="C222" s="11">
        <v>145</v>
      </c>
      <c r="D222" s="12">
        <v>2726.6196214899996</v>
      </c>
      <c r="E222" s="4">
        <f t="shared" si="3"/>
        <v>0.56245182780550207</v>
      </c>
    </row>
    <row r="223" spans="1:5" ht="19.5" customHeight="1">
      <c r="A223" s="20">
        <v>34</v>
      </c>
      <c r="B223" s="10" t="s">
        <v>264</v>
      </c>
      <c r="C223" s="11">
        <v>27</v>
      </c>
      <c r="D223" s="12">
        <v>2525.0135248299998</v>
      </c>
      <c r="E223" s="4">
        <f t="shared" si="3"/>
        <v>0.52086417228163251</v>
      </c>
    </row>
    <row r="224" spans="1:5" ht="19.5" customHeight="1">
      <c r="A224" s="20">
        <v>35</v>
      </c>
      <c r="B224" s="10" t="s">
        <v>164</v>
      </c>
      <c r="C224" s="11">
        <v>72</v>
      </c>
      <c r="D224" s="12">
        <v>2337.4213970000001</v>
      </c>
      <c r="E224" s="4">
        <f t="shared" si="3"/>
        <v>0.48216734257047228</v>
      </c>
    </row>
    <row r="225" spans="1:5" ht="19.5" customHeight="1">
      <c r="A225" s="20">
        <v>36</v>
      </c>
      <c r="B225" s="10" t="s">
        <v>196</v>
      </c>
      <c r="C225" s="11">
        <v>81</v>
      </c>
      <c r="D225" s="12">
        <v>2274.9712357399999</v>
      </c>
      <c r="E225" s="4">
        <f t="shared" si="3"/>
        <v>0.46928501491809482</v>
      </c>
    </row>
    <row r="226" spans="1:5" ht="19.5" customHeight="1">
      <c r="A226" s="20">
        <v>37</v>
      </c>
      <c r="B226" s="10" t="s">
        <v>194</v>
      </c>
      <c r="C226" s="11">
        <v>55</v>
      </c>
      <c r="D226" s="12">
        <v>2041.2909910000001</v>
      </c>
      <c r="E226" s="4">
        <f t="shared" si="3"/>
        <v>0.42108104846082056</v>
      </c>
    </row>
    <row r="227" spans="1:5" ht="19.5" customHeight="1">
      <c r="A227" s="20">
        <v>38</v>
      </c>
      <c r="B227" s="10" t="s">
        <v>175</v>
      </c>
      <c r="C227" s="11">
        <v>106</v>
      </c>
      <c r="D227" s="12">
        <v>1782.525785</v>
      </c>
      <c r="E227" s="4">
        <f t="shared" si="3"/>
        <v>0.36770251265771015</v>
      </c>
    </row>
    <row r="228" spans="1:5" ht="19.5" customHeight="1">
      <c r="A228" s="20">
        <v>39</v>
      </c>
      <c r="B228" s="10" t="s">
        <v>174</v>
      </c>
      <c r="C228" s="11">
        <v>58</v>
      </c>
      <c r="D228" s="12">
        <v>1742.9046657200001</v>
      </c>
      <c r="E228" s="4">
        <f t="shared" si="3"/>
        <v>0.35952939940674711</v>
      </c>
    </row>
    <row r="229" spans="1:5" ht="19.5" customHeight="1">
      <c r="A229" s="20">
        <v>40</v>
      </c>
      <c r="B229" s="10" t="s">
        <v>192</v>
      </c>
      <c r="C229" s="11">
        <v>67</v>
      </c>
      <c r="D229" s="12">
        <v>1599.46406957</v>
      </c>
      <c r="E229" s="4">
        <f t="shared" si="3"/>
        <v>0.329940224279345</v>
      </c>
    </row>
    <row r="230" spans="1:5" ht="19.5" customHeight="1">
      <c r="A230" s="20">
        <v>41</v>
      </c>
      <c r="B230" s="10" t="s">
        <v>178</v>
      </c>
      <c r="C230" s="11">
        <v>104</v>
      </c>
      <c r="D230" s="12">
        <v>1258.23347928</v>
      </c>
      <c r="E230" s="4">
        <f t="shared" si="3"/>
        <v>0.25955058587907542</v>
      </c>
    </row>
    <row r="231" spans="1:5" ht="19.5" customHeight="1">
      <c r="A231" s="20">
        <v>42</v>
      </c>
      <c r="B231" s="10" t="s">
        <v>261</v>
      </c>
      <c r="C231" s="11">
        <v>24</v>
      </c>
      <c r="D231" s="12">
        <v>1116.2776690000001</v>
      </c>
      <c r="E231" s="4">
        <f t="shared" si="3"/>
        <v>0.23026769495791147</v>
      </c>
    </row>
    <row r="232" spans="1:5" ht="19.5" customHeight="1">
      <c r="A232" s="20">
        <v>43</v>
      </c>
      <c r="B232" s="10" t="s">
        <v>171</v>
      </c>
      <c r="C232" s="11">
        <v>73</v>
      </c>
      <c r="D232" s="12">
        <v>1099.0995050199999</v>
      </c>
      <c r="E232" s="4">
        <f t="shared" si="3"/>
        <v>0.22672415347792541</v>
      </c>
    </row>
    <row r="233" spans="1:5" ht="19.5" customHeight="1">
      <c r="A233" s="20">
        <v>44</v>
      </c>
      <c r="B233" s="10" t="s">
        <v>177</v>
      </c>
      <c r="C233" s="11">
        <v>53</v>
      </c>
      <c r="D233" s="12">
        <v>780.57798300000002</v>
      </c>
      <c r="E233" s="4">
        <f t="shared" si="3"/>
        <v>0.16101898109394661</v>
      </c>
    </row>
    <row r="234" spans="1:5" ht="19.5" customHeight="1">
      <c r="A234" s="20">
        <v>45</v>
      </c>
      <c r="B234" s="10" t="s">
        <v>186</v>
      </c>
      <c r="C234" s="11">
        <v>33</v>
      </c>
      <c r="D234" s="12">
        <v>774.26769310999998</v>
      </c>
      <c r="E234" s="4">
        <f t="shared" si="3"/>
        <v>0.15971728354338266</v>
      </c>
    </row>
    <row r="235" spans="1:5" ht="19.5" customHeight="1">
      <c r="A235" s="20">
        <v>46</v>
      </c>
      <c r="B235" s="10" t="s">
        <v>184</v>
      </c>
      <c r="C235" s="11">
        <v>32</v>
      </c>
      <c r="D235" s="12">
        <v>723.18995110000003</v>
      </c>
      <c r="E235" s="4">
        <f t="shared" si="3"/>
        <v>0.14918087827171406</v>
      </c>
    </row>
    <row r="236" spans="1:5" ht="19.5" customHeight="1">
      <c r="A236" s="20">
        <v>47</v>
      </c>
      <c r="B236" s="10" t="s">
        <v>200</v>
      </c>
      <c r="C236" s="11">
        <v>33</v>
      </c>
      <c r="D236" s="12">
        <v>655.75248099999999</v>
      </c>
      <c r="E236" s="4">
        <f t="shared" si="3"/>
        <v>0.13526975989591494</v>
      </c>
    </row>
    <row r="237" spans="1:5" ht="19.5" customHeight="1">
      <c r="A237" s="20">
        <v>48</v>
      </c>
      <c r="B237" s="10" t="s">
        <v>182</v>
      </c>
      <c r="C237" s="11">
        <v>103</v>
      </c>
      <c r="D237" s="12">
        <v>557.14656521000006</v>
      </c>
      <c r="E237" s="4">
        <f t="shared" si="3"/>
        <v>0.11492916044764524</v>
      </c>
    </row>
    <row r="238" spans="1:5" ht="19.5" customHeight="1">
      <c r="A238" s="20">
        <v>49</v>
      </c>
      <c r="B238" s="10" t="s">
        <v>198</v>
      </c>
      <c r="C238" s="11">
        <v>43</v>
      </c>
      <c r="D238" s="12">
        <v>515.03119900000002</v>
      </c>
      <c r="E238" s="4">
        <f t="shared" si="3"/>
        <v>0.10624152961098016</v>
      </c>
    </row>
    <row r="239" spans="1:5" ht="19.5" customHeight="1">
      <c r="A239" s="20">
        <v>50</v>
      </c>
      <c r="B239" s="10" t="s">
        <v>191</v>
      </c>
      <c r="C239" s="11">
        <v>17</v>
      </c>
      <c r="D239" s="12">
        <v>448.36698100000001</v>
      </c>
      <c r="E239" s="4">
        <f t="shared" si="3"/>
        <v>9.2489919020415062E-2</v>
      </c>
    </row>
    <row r="240" spans="1:5" ht="19.5" customHeight="1">
      <c r="A240" s="20">
        <v>51</v>
      </c>
      <c r="B240" s="10" t="s">
        <v>187</v>
      </c>
      <c r="C240" s="11">
        <v>35</v>
      </c>
      <c r="D240" s="12">
        <v>394.14698900000002</v>
      </c>
      <c r="E240" s="4">
        <f t="shared" si="3"/>
        <v>8.1305324967162168E-2</v>
      </c>
    </row>
    <row r="241" spans="1:5" ht="19.5" customHeight="1">
      <c r="A241" s="20">
        <v>52</v>
      </c>
      <c r="B241" s="10" t="s">
        <v>262</v>
      </c>
      <c r="C241" s="11">
        <v>21</v>
      </c>
      <c r="D241" s="12">
        <v>318.37284799999998</v>
      </c>
      <c r="E241" s="4">
        <f t="shared" si="3"/>
        <v>6.5674503649096563E-2</v>
      </c>
    </row>
    <row r="242" spans="1:5" ht="19.5" customHeight="1">
      <c r="A242" s="20">
        <v>53</v>
      </c>
      <c r="B242" s="10" t="s">
        <v>188</v>
      </c>
      <c r="C242" s="11">
        <v>27</v>
      </c>
      <c r="D242" s="12">
        <v>269.09065399999997</v>
      </c>
      <c r="E242" s="4">
        <f t="shared" si="3"/>
        <v>5.5508487137259831E-2</v>
      </c>
    </row>
    <row r="243" spans="1:5" ht="19.5" customHeight="1">
      <c r="A243" s="20">
        <v>54</v>
      </c>
      <c r="B243" s="10" t="s">
        <v>195</v>
      </c>
      <c r="C243" s="11">
        <v>8</v>
      </c>
      <c r="D243" s="12">
        <v>243.35986299999999</v>
      </c>
      <c r="E243" s="4">
        <f t="shared" si="3"/>
        <v>5.0200694911763141E-2</v>
      </c>
    </row>
    <row r="244" spans="1:5" ht="19.5" customHeight="1">
      <c r="A244" s="20">
        <v>55</v>
      </c>
      <c r="B244" s="10" t="s">
        <v>193</v>
      </c>
      <c r="C244" s="11">
        <v>21</v>
      </c>
      <c r="D244" s="12">
        <v>238.13464200000001</v>
      </c>
      <c r="E244" s="4">
        <f t="shared" si="3"/>
        <v>4.9122827255059461E-2</v>
      </c>
    </row>
    <row r="245" spans="1:5" ht="19.5" customHeight="1">
      <c r="A245" s="20">
        <v>56</v>
      </c>
      <c r="B245" s="10" t="s">
        <v>183</v>
      </c>
      <c r="C245" s="11">
        <v>21</v>
      </c>
      <c r="D245" s="12">
        <v>231.58128487000002</v>
      </c>
      <c r="E245" s="4">
        <f t="shared" si="3"/>
        <v>4.7770989372364084E-2</v>
      </c>
    </row>
    <row r="246" spans="1:5" ht="19.5" customHeight="1">
      <c r="A246" s="20">
        <v>57</v>
      </c>
      <c r="B246" s="10" t="s">
        <v>199</v>
      </c>
      <c r="C246" s="11">
        <v>12</v>
      </c>
      <c r="D246" s="12">
        <v>157.09133800000001</v>
      </c>
      <c r="E246" s="4">
        <f t="shared" si="3"/>
        <v>3.2405073848265048E-2</v>
      </c>
    </row>
    <row r="247" spans="1:5" ht="19.5" customHeight="1">
      <c r="A247" s="20">
        <v>58</v>
      </c>
      <c r="B247" s="10" t="s">
        <v>263</v>
      </c>
      <c r="C247" s="11">
        <v>10</v>
      </c>
      <c r="D247" s="12">
        <v>135.72999999999999</v>
      </c>
      <c r="E247" s="4">
        <f t="shared" si="3"/>
        <v>2.7998619971172534E-2</v>
      </c>
    </row>
    <row r="248" spans="1:5" ht="19.5" customHeight="1">
      <c r="A248" s="20">
        <v>59</v>
      </c>
      <c r="B248" s="10" t="s">
        <v>189</v>
      </c>
      <c r="C248" s="11">
        <v>8</v>
      </c>
      <c r="D248" s="12">
        <v>93.020026999999999</v>
      </c>
      <c r="E248" s="4">
        <f t="shared" si="3"/>
        <v>1.9188332613874662E-2</v>
      </c>
    </row>
    <row r="249" spans="1:5" ht="19.5" customHeight="1">
      <c r="A249" s="20">
        <v>60</v>
      </c>
      <c r="B249" s="10" t="s">
        <v>265</v>
      </c>
      <c r="C249" s="11">
        <v>4</v>
      </c>
      <c r="D249" s="12">
        <v>32.052415809999999</v>
      </c>
      <c r="E249" s="4">
        <f t="shared" si="3"/>
        <v>6.6118279630309595E-3</v>
      </c>
    </row>
    <row r="250" spans="1:5" ht="19.5" customHeight="1">
      <c r="A250" s="20">
        <v>61</v>
      </c>
      <c r="B250" s="10" t="s">
        <v>197</v>
      </c>
      <c r="C250" s="11">
        <v>13</v>
      </c>
      <c r="D250" s="12">
        <v>20.725000000000001</v>
      </c>
      <c r="E250" s="4">
        <f t="shared" si="3"/>
        <v>4.2751889700327911E-3</v>
      </c>
    </row>
    <row r="251" spans="1:5" ht="19.5" customHeight="1">
      <c r="A251" s="20">
        <v>62</v>
      </c>
      <c r="B251" s="10" t="s">
        <v>266</v>
      </c>
      <c r="C251" s="11">
        <v>6</v>
      </c>
      <c r="D251" s="12">
        <v>4.1469940000000003</v>
      </c>
      <c r="E251" s="4">
        <f t="shared" si="3"/>
        <v>8.5544911978731797E-4</v>
      </c>
    </row>
    <row r="252" spans="1:5" ht="19.5" customHeight="1">
      <c r="A252" s="20">
        <v>63</v>
      </c>
      <c r="B252" s="10" t="s">
        <v>267</v>
      </c>
      <c r="C252" s="11">
        <v>1</v>
      </c>
      <c r="D252" s="12">
        <v>3</v>
      </c>
      <c r="E252" s="4">
        <f t="shared" si="3"/>
        <v>6.1884520675987325E-4</v>
      </c>
    </row>
    <row r="253" spans="1:5" ht="19.5" customHeight="1">
      <c r="A253" s="20">
        <v>64</v>
      </c>
      <c r="B253" s="10" t="s">
        <v>268</v>
      </c>
      <c r="C253" s="11">
        <v>1</v>
      </c>
      <c r="D253" s="12">
        <v>1.5</v>
      </c>
      <c r="E253" s="4">
        <f t="shared" si="3"/>
        <v>3.0942260337993662E-4</v>
      </c>
    </row>
    <row r="254" spans="1:5" ht="19.5" customHeight="1">
      <c r="A254" s="197" t="s">
        <v>206</v>
      </c>
      <c r="B254" s="197"/>
      <c r="C254" s="13">
        <f>SUM(C190:C253)</f>
        <v>40544</v>
      </c>
      <c r="D254" s="14">
        <f>SUM(D190:D253)</f>
        <v>484773.89292668027</v>
      </c>
    </row>
    <row r="255" spans="1:5" ht="15" customHeight="1"/>
    <row r="256" spans="1:5" ht="15.75" customHeight="1">
      <c r="A256" s="190" t="s">
        <v>307</v>
      </c>
      <c r="B256" s="190"/>
      <c r="C256" s="190"/>
      <c r="D256" s="190"/>
    </row>
    <row r="257" spans="1:4">
      <c r="A257" s="191" t="str">
        <f>A6</f>
        <v>(Lũy kế các dự án còn hiệu lực đến ngày 20/06/2024)</v>
      </c>
      <c r="B257" s="191"/>
      <c r="C257" s="191"/>
      <c r="D257" s="191"/>
    </row>
    <row r="258" spans="1:4">
      <c r="A258" s="138"/>
      <c r="B258" s="139"/>
      <c r="C258" s="140"/>
      <c r="D258" s="140"/>
    </row>
    <row r="259" spans="1:4" ht="47.25">
      <c r="A259" s="141" t="s">
        <v>1</v>
      </c>
      <c r="B259" s="142" t="s">
        <v>288</v>
      </c>
      <c r="C259" s="143" t="s">
        <v>203</v>
      </c>
      <c r="D259" s="144" t="s">
        <v>208</v>
      </c>
    </row>
    <row r="260" spans="1:4" s="149" customFormat="1">
      <c r="A260" s="145" t="s">
        <v>292</v>
      </c>
      <c r="B260" s="146" t="s">
        <v>295</v>
      </c>
      <c r="C260" s="147">
        <f>SUM(C261:C266)</f>
        <v>20571</v>
      </c>
      <c r="D260" s="148">
        <f>SUM(D261:D266)</f>
        <v>186577.74316961001</v>
      </c>
    </row>
    <row r="261" spans="1:4">
      <c r="A261" s="150">
        <v>1</v>
      </c>
      <c r="B261" s="151" t="s">
        <v>147</v>
      </c>
      <c r="C261" s="152">
        <f t="shared" ref="C261:C266" si="4">VLOOKUP(B261,$B$190:$D$253,2,FALSE)</f>
        <v>12912</v>
      </c>
      <c r="D261" s="153">
        <f t="shared" ref="D261:D266" si="5">VLOOKUP(B261,$B$190:$D$253,3,FALSE)</f>
        <v>57807.520306789993</v>
      </c>
    </row>
    <row r="262" spans="1:4">
      <c r="A262" s="150">
        <v>2</v>
      </c>
      <c r="B262" s="151" t="s">
        <v>150</v>
      </c>
      <c r="C262" s="152">
        <f t="shared" si="4"/>
        <v>4311</v>
      </c>
      <c r="D262" s="153">
        <f t="shared" si="5"/>
        <v>41087.195467589998</v>
      </c>
    </row>
    <row r="263" spans="1:4">
      <c r="A263" s="150">
        <v>3</v>
      </c>
      <c r="B263" s="151" t="s">
        <v>152</v>
      </c>
      <c r="C263" s="152">
        <f t="shared" si="4"/>
        <v>1948</v>
      </c>
      <c r="D263" s="153">
        <f t="shared" si="5"/>
        <v>36727.526455320003</v>
      </c>
    </row>
    <row r="264" spans="1:4">
      <c r="A264" s="150">
        <v>4</v>
      </c>
      <c r="B264" s="151" t="s">
        <v>151</v>
      </c>
      <c r="C264" s="152">
        <f t="shared" si="4"/>
        <v>570</v>
      </c>
      <c r="D264" s="153">
        <f t="shared" si="5"/>
        <v>36340.831347130006</v>
      </c>
    </row>
    <row r="265" spans="1:4">
      <c r="A265" s="150">
        <v>5</v>
      </c>
      <c r="B265" s="151" t="s">
        <v>148</v>
      </c>
      <c r="C265" s="152">
        <f t="shared" si="4"/>
        <v>370</v>
      </c>
      <c r="D265" s="153">
        <f t="shared" si="5"/>
        <v>9840.5618743199993</v>
      </c>
    </row>
    <row r="266" spans="1:4">
      <c r="A266" s="154">
        <v>6</v>
      </c>
      <c r="B266" s="155" t="s">
        <v>162</v>
      </c>
      <c r="C266" s="156">
        <f t="shared" si="4"/>
        <v>460</v>
      </c>
      <c r="D266" s="157">
        <f t="shared" si="5"/>
        <v>4774.1077184600008</v>
      </c>
    </row>
    <row r="267" spans="1:4">
      <c r="A267" s="158" t="s">
        <v>294</v>
      </c>
      <c r="B267" s="159" t="s">
        <v>293</v>
      </c>
      <c r="C267" s="160">
        <f>SUM(C268:C278)</f>
        <v>13812</v>
      </c>
      <c r="D267" s="161">
        <f>SUM(D268:D278)</f>
        <v>158493.34930112999</v>
      </c>
    </row>
    <row r="268" spans="1:4">
      <c r="A268" s="162">
        <v>1</v>
      </c>
      <c r="B268" s="163" t="s">
        <v>149</v>
      </c>
      <c r="C268" s="152">
        <f t="shared" ref="C268:C278" si="6">VLOOKUP(B268,$B$190:$D$253,2,FALSE)</f>
        <v>7462</v>
      </c>
      <c r="D268" s="153">
        <f t="shared" ref="D268:D278" si="7">VLOOKUP(B268,$B$190:$D$253,3,FALSE)</f>
        <v>43482.417597849999</v>
      </c>
    </row>
    <row r="269" spans="1:4">
      <c r="A269" s="162">
        <v>2</v>
      </c>
      <c r="B269" s="163" t="s">
        <v>153</v>
      </c>
      <c r="C269" s="152">
        <f t="shared" si="6"/>
        <v>1165</v>
      </c>
      <c r="D269" s="153">
        <f t="shared" si="7"/>
        <v>29594.68671242</v>
      </c>
    </row>
    <row r="270" spans="1:4">
      <c r="A270" s="162">
        <v>3</v>
      </c>
      <c r="B270" s="163" t="s">
        <v>154</v>
      </c>
      <c r="C270" s="152">
        <f t="shared" si="6"/>
        <v>2349</v>
      </c>
      <c r="D270" s="153">
        <f t="shared" si="7"/>
        <v>27342.952016840001</v>
      </c>
    </row>
    <row r="271" spans="1:4">
      <c r="A271" s="162">
        <v>4</v>
      </c>
      <c r="B271" s="163" t="s">
        <v>176</v>
      </c>
      <c r="C271" s="152">
        <f t="shared" si="6"/>
        <v>204</v>
      </c>
      <c r="D271" s="153">
        <f t="shared" si="7"/>
        <v>14565.958739239999</v>
      </c>
    </row>
    <row r="272" spans="1:4">
      <c r="A272" s="162">
        <v>5</v>
      </c>
      <c r="B272" s="163" t="s">
        <v>161</v>
      </c>
      <c r="C272" s="152">
        <f t="shared" si="6"/>
        <v>608</v>
      </c>
      <c r="D272" s="153">
        <f t="shared" si="7"/>
        <v>10564.907842680001</v>
      </c>
    </row>
    <row r="273" spans="1:4">
      <c r="A273" s="162">
        <v>6</v>
      </c>
      <c r="B273" s="163" t="s">
        <v>155</v>
      </c>
      <c r="C273" s="152">
        <f t="shared" si="6"/>
        <v>612</v>
      </c>
      <c r="D273" s="153">
        <f t="shared" si="7"/>
        <v>8050.2508830400002</v>
      </c>
    </row>
    <row r="274" spans="1:4">
      <c r="A274" s="162">
        <v>7</v>
      </c>
      <c r="B274" s="163" t="s">
        <v>168</v>
      </c>
      <c r="C274" s="152">
        <f t="shared" si="6"/>
        <v>554</v>
      </c>
      <c r="D274" s="153">
        <f t="shared" si="7"/>
        <v>7313.7325950499999</v>
      </c>
    </row>
    <row r="275" spans="1:4">
      <c r="A275" s="162">
        <v>8</v>
      </c>
      <c r="B275" s="163" t="s">
        <v>156</v>
      </c>
      <c r="C275" s="152">
        <f t="shared" si="6"/>
        <v>426</v>
      </c>
      <c r="D275" s="153">
        <f t="shared" si="7"/>
        <v>6501.5587858599993</v>
      </c>
    </row>
    <row r="276" spans="1:4">
      <c r="A276" s="162">
        <v>9</v>
      </c>
      <c r="B276" s="163" t="s">
        <v>165</v>
      </c>
      <c r="C276" s="152">
        <f t="shared" si="6"/>
        <v>167</v>
      </c>
      <c r="D276" s="153">
        <f t="shared" si="7"/>
        <v>5122.6561951499998</v>
      </c>
    </row>
    <row r="277" spans="1:4">
      <c r="A277" s="162">
        <v>10</v>
      </c>
      <c r="B277" s="163" t="s">
        <v>163</v>
      </c>
      <c r="C277" s="152">
        <f t="shared" si="6"/>
        <v>159</v>
      </c>
      <c r="D277" s="153">
        <f t="shared" si="7"/>
        <v>4171.7021480000003</v>
      </c>
    </row>
    <row r="278" spans="1:4">
      <c r="A278" s="164">
        <v>11</v>
      </c>
      <c r="B278" s="165" t="s">
        <v>175</v>
      </c>
      <c r="C278" s="152">
        <f t="shared" si="6"/>
        <v>106</v>
      </c>
      <c r="D278" s="153">
        <f t="shared" si="7"/>
        <v>1782.525785</v>
      </c>
    </row>
    <row r="279" spans="1:4">
      <c r="A279" s="158" t="s">
        <v>296</v>
      </c>
      <c r="B279" s="159" t="s">
        <v>299</v>
      </c>
      <c r="C279" s="160">
        <f>SUM(C280:C293)</f>
        <v>2494</v>
      </c>
      <c r="D279" s="161">
        <f>SUM(D280:D293)</f>
        <v>68093.045337789998</v>
      </c>
    </row>
    <row r="280" spans="1:4">
      <c r="A280" s="150">
        <v>1</v>
      </c>
      <c r="B280" s="151" t="s">
        <v>158</v>
      </c>
      <c r="C280" s="152">
        <f t="shared" ref="C280:C293" si="8">VLOOKUP(B280,$B$190:$D$253,2,FALSE)</f>
        <v>207</v>
      </c>
      <c r="D280" s="153">
        <f t="shared" ref="D280:D293" si="9">VLOOKUP(B280,$B$190:$D$253,3,FALSE)</f>
        <v>15272.116153000001</v>
      </c>
    </row>
    <row r="281" spans="1:4">
      <c r="A281" s="150">
        <v>2</v>
      </c>
      <c r="B281" s="151" t="s">
        <v>190</v>
      </c>
      <c r="C281" s="152">
        <f t="shared" si="8"/>
        <v>84</v>
      </c>
      <c r="D281" s="153">
        <f t="shared" si="9"/>
        <v>12087.984806</v>
      </c>
    </row>
    <row r="282" spans="1:4">
      <c r="A282" s="150">
        <v>3</v>
      </c>
      <c r="B282" s="151" t="s">
        <v>160</v>
      </c>
      <c r="C282" s="152">
        <f t="shared" si="8"/>
        <v>1047</v>
      </c>
      <c r="D282" s="153">
        <f t="shared" si="9"/>
        <v>6532.5222890300001</v>
      </c>
    </row>
    <row r="283" spans="1:4">
      <c r="A283" s="150">
        <v>4</v>
      </c>
      <c r="B283" s="151" t="s">
        <v>166</v>
      </c>
      <c r="C283" s="152">
        <f t="shared" si="8"/>
        <v>232</v>
      </c>
      <c r="D283" s="153">
        <f t="shared" si="9"/>
        <v>6429.8802044700005</v>
      </c>
    </row>
    <row r="284" spans="1:4">
      <c r="A284" s="150">
        <v>5</v>
      </c>
      <c r="B284" s="151" t="s">
        <v>185</v>
      </c>
      <c r="C284" s="152">
        <f t="shared" si="8"/>
        <v>122</v>
      </c>
      <c r="D284" s="153">
        <f t="shared" si="9"/>
        <v>4429.8252454499998</v>
      </c>
    </row>
    <row r="285" spans="1:4">
      <c r="A285" s="150">
        <v>6</v>
      </c>
      <c r="B285" s="151" t="s">
        <v>180</v>
      </c>
      <c r="C285" s="152">
        <f t="shared" si="8"/>
        <v>148</v>
      </c>
      <c r="D285" s="153">
        <f t="shared" si="9"/>
        <v>4165.4471540000004</v>
      </c>
    </row>
    <row r="286" spans="1:4">
      <c r="A286" s="150">
        <v>7</v>
      </c>
      <c r="B286" s="166" t="s">
        <v>179</v>
      </c>
      <c r="C286" s="152">
        <f t="shared" si="8"/>
        <v>154</v>
      </c>
      <c r="D286" s="153">
        <f t="shared" si="9"/>
        <v>4299.8961610100005</v>
      </c>
    </row>
    <row r="287" spans="1:4">
      <c r="A287" s="150">
        <v>8</v>
      </c>
      <c r="B287" s="166" t="s">
        <v>173</v>
      </c>
      <c r="C287" s="152">
        <f t="shared" si="8"/>
        <v>160</v>
      </c>
      <c r="D287" s="153">
        <f t="shared" si="9"/>
        <v>3854.2315979999998</v>
      </c>
    </row>
    <row r="288" spans="1:4">
      <c r="A288" s="150">
        <v>9</v>
      </c>
      <c r="B288" s="151" t="s">
        <v>264</v>
      </c>
      <c r="C288" s="152">
        <f t="shared" si="8"/>
        <v>27</v>
      </c>
      <c r="D288" s="153">
        <f t="shared" si="9"/>
        <v>2525.0135248299998</v>
      </c>
    </row>
    <row r="289" spans="1:4">
      <c r="A289" s="150">
        <v>10</v>
      </c>
      <c r="B289" s="151" t="s">
        <v>164</v>
      </c>
      <c r="C289" s="152">
        <f t="shared" si="8"/>
        <v>72</v>
      </c>
      <c r="D289" s="153">
        <f t="shared" si="9"/>
        <v>2337.4213970000001</v>
      </c>
    </row>
    <row r="290" spans="1:4">
      <c r="A290" s="150">
        <v>11</v>
      </c>
      <c r="B290" s="151" t="s">
        <v>194</v>
      </c>
      <c r="C290" s="152">
        <f t="shared" si="8"/>
        <v>55</v>
      </c>
      <c r="D290" s="153">
        <f t="shared" si="9"/>
        <v>2041.2909910000001</v>
      </c>
    </row>
    <row r="291" spans="1:4">
      <c r="A291" s="150">
        <v>12</v>
      </c>
      <c r="B291" s="151" t="s">
        <v>174</v>
      </c>
      <c r="C291" s="152">
        <f t="shared" si="8"/>
        <v>58</v>
      </c>
      <c r="D291" s="153">
        <f t="shared" si="9"/>
        <v>1742.9046657200001</v>
      </c>
    </row>
    <row r="292" spans="1:4">
      <c r="A292" s="150">
        <v>13</v>
      </c>
      <c r="B292" s="151" t="s">
        <v>178</v>
      </c>
      <c r="C292" s="152">
        <f t="shared" si="8"/>
        <v>104</v>
      </c>
      <c r="D292" s="153">
        <f t="shared" si="9"/>
        <v>1258.23347928</v>
      </c>
    </row>
    <row r="293" spans="1:4">
      <c r="A293" s="154">
        <v>14</v>
      </c>
      <c r="B293" s="155" t="s">
        <v>261</v>
      </c>
      <c r="C293" s="152">
        <f t="shared" si="8"/>
        <v>24</v>
      </c>
      <c r="D293" s="153">
        <f t="shared" si="9"/>
        <v>1116.2776690000001</v>
      </c>
    </row>
    <row r="294" spans="1:4">
      <c r="A294" s="158" t="s">
        <v>298</v>
      </c>
      <c r="B294" s="159" t="s">
        <v>301</v>
      </c>
      <c r="C294" s="160">
        <f>SUM(C295:C307)</f>
        <v>2042</v>
      </c>
      <c r="D294" s="161">
        <f>SUM(D295:D307)</f>
        <v>36180.313056639992</v>
      </c>
    </row>
    <row r="295" spans="1:4">
      <c r="A295" s="150">
        <v>1</v>
      </c>
      <c r="B295" s="151" t="s">
        <v>157</v>
      </c>
      <c r="C295" s="152">
        <f t="shared" ref="C295:C307" si="10">VLOOKUP(B295,$B$190:$D$253,2,FALSE)</f>
        <v>1442</v>
      </c>
      <c r="D295" s="153">
        <f t="shared" ref="D295:D307" si="11">VLOOKUP(B295,$B$190:$D$253,3,FALSE)</f>
        <v>13887.16962384</v>
      </c>
    </row>
    <row r="296" spans="1:4">
      <c r="A296" s="150">
        <v>2</v>
      </c>
      <c r="B296" s="151" t="s">
        <v>181</v>
      </c>
      <c r="C296" s="152">
        <f t="shared" si="10"/>
        <v>67</v>
      </c>
      <c r="D296" s="153">
        <f t="shared" si="11"/>
        <v>4815.2892350000002</v>
      </c>
    </row>
    <row r="297" spans="1:4">
      <c r="A297" s="150">
        <v>3</v>
      </c>
      <c r="B297" s="166" t="s">
        <v>146</v>
      </c>
      <c r="C297" s="152">
        <f t="shared" si="10"/>
        <v>17</v>
      </c>
      <c r="D297" s="153">
        <f t="shared" si="11"/>
        <v>4697.5693879999999</v>
      </c>
    </row>
    <row r="298" spans="1:4">
      <c r="A298" s="150">
        <v>4</v>
      </c>
      <c r="B298" s="151" t="s">
        <v>170</v>
      </c>
      <c r="C298" s="152">
        <f t="shared" si="10"/>
        <v>40</v>
      </c>
      <c r="D298" s="153">
        <f t="shared" si="11"/>
        <v>3199.7324269999999</v>
      </c>
    </row>
    <row r="299" spans="1:4">
      <c r="A299" s="150">
        <v>5</v>
      </c>
      <c r="B299" s="151" t="s">
        <v>172</v>
      </c>
      <c r="C299" s="152">
        <f t="shared" si="10"/>
        <v>145</v>
      </c>
      <c r="D299" s="153">
        <f t="shared" si="11"/>
        <v>2726.6196214899996</v>
      </c>
    </row>
    <row r="300" spans="1:4">
      <c r="A300" s="150">
        <v>6</v>
      </c>
      <c r="B300" s="151" t="s">
        <v>196</v>
      </c>
      <c r="C300" s="152">
        <f t="shared" si="10"/>
        <v>81</v>
      </c>
      <c r="D300" s="153">
        <f t="shared" si="11"/>
        <v>2274.9712357399999</v>
      </c>
    </row>
    <row r="301" spans="1:4">
      <c r="A301" s="150">
        <v>7</v>
      </c>
      <c r="B301" s="151" t="s">
        <v>192</v>
      </c>
      <c r="C301" s="152">
        <f t="shared" si="10"/>
        <v>67</v>
      </c>
      <c r="D301" s="153">
        <f t="shared" si="11"/>
        <v>1599.46406957</v>
      </c>
    </row>
    <row r="302" spans="1:4">
      <c r="A302" s="150">
        <v>8</v>
      </c>
      <c r="B302" s="151" t="s">
        <v>171</v>
      </c>
      <c r="C302" s="152">
        <f t="shared" si="10"/>
        <v>73</v>
      </c>
      <c r="D302" s="153">
        <f t="shared" si="11"/>
        <v>1099.0995050199999</v>
      </c>
    </row>
    <row r="303" spans="1:4">
      <c r="A303" s="150">
        <v>9</v>
      </c>
      <c r="B303" s="151" t="s">
        <v>186</v>
      </c>
      <c r="C303" s="152">
        <f t="shared" si="10"/>
        <v>33</v>
      </c>
      <c r="D303" s="153">
        <f t="shared" si="11"/>
        <v>774.26769310999998</v>
      </c>
    </row>
    <row r="304" spans="1:4">
      <c r="A304" s="150">
        <v>10</v>
      </c>
      <c r="B304" s="151" t="s">
        <v>191</v>
      </c>
      <c r="C304" s="152">
        <f t="shared" si="10"/>
        <v>17</v>
      </c>
      <c r="D304" s="153">
        <f t="shared" si="11"/>
        <v>448.36698100000001</v>
      </c>
    </row>
    <row r="305" spans="1:4">
      <c r="A305" s="150">
        <v>11</v>
      </c>
      <c r="B305" s="166" t="s">
        <v>188</v>
      </c>
      <c r="C305" s="152">
        <f t="shared" si="10"/>
        <v>27</v>
      </c>
      <c r="D305" s="153">
        <f t="shared" si="11"/>
        <v>269.09065399999997</v>
      </c>
    </row>
    <row r="306" spans="1:4">
      <c r="A306" s="150">
        <v>12</v>
      </c>
      <c r="B306" s="151" t="s">
        <v>183</v>
      </c>
      <c r="C306" s="152">
        <f t="shared" si="10"/>
        <v>21</v>
      </c>
      <c r="D306" s="153">
        <f t="shared" si="11"/>
        <v>231.58128487000002</v>
      </c>
    </row>
    <row r="307" spans="1:4">
      <c r="A307" s="150">
        <v>13</v>
      </c>
      <c r="B307" s="151" t="s">
        <v>199</v>
      </c>
      <c r="C307" s="152">
        <f t="shared" si="10"/>
        <v>12</v>
      </c>
      <c r="D307" s="153">
        <f t="shared" si="11"/>
        <v>157.09133800000001</v>
      </c>
    </row>
    <row r="308" spans="1:4">
      <c r="A308" s="158" t="s">
        <v>300</v>
      </c>
      <c r="B308" s="159" t="s">
        <v>297</v>
      </c>
      <c r="C308" s="160">
        <f>SUM(C309:C322)</f>
        <v>1403</v>
      </c>
      <c r="D308" s="161">
        <f>SUM(D309:D322)</f>
        <v>30725.660992200003</v>
      </c>
    </row>
    <row r="309" spans="1:4">
      <c r="A309" s="150">
        <v>1</v>
      </c>
      <c r="B309" s="151" t="s">
        <v>159</v>
      </c>
      <c r="C309" s="152">
        <f t="shared" ref="C309:C322" si="12">VLOOKUP(B309,$B$190:$D$253,2,FALSE)</f>
        <v>710</v>
      </c>
      <c r="D309" s="153">
        <f t="shared" ref="D309:D322" si="13">VLOOKUP(B309,$B$190:$D$253,3,FALSE)</f>
        <v>13156.554660700001</v>
      </c>
    </row>
    <row r="310" spans="1:4">
      <c r="A310" s="150">
        <v>2</v>
      </c>
      <c r="B310" s="151" t="s">
        <v>169</v>
      </c>
      <c r="C310" s="152">
        <f t="shared" si="12"/>
        <v>239</v>
      </c>
      <c r="D310" s="153">
        <f t="shared" si="13"/>
        <v>11386.970258040001</v>
      </c>
    </row>
    <row r="311" spans="1:4">
      <c r="A311" s="150">
        <v>3</v>
      </c>
      <c r="B311" s="151" t="s">
        <v>167</v>
      </c>
      <c r="C311" s="152">
        <f t="shared" si="12"/>
        <v>234</v>
      </c>
      <c r="D311" s="153">
        <f t="shared" si="13"/>
        <v>3401.33836965</v>
      </c>
    </row>
    <row r="312" spans="1:4">
      <c r="A312" s="150">
        <v>4</v>
      </c>
      <c r="B312" s="151" t="s">
        <v>177</v>
      </c>
      <c r="C312" s="152">
        <f t="shared" si="12"/>
        <v>53</v>
      </c>
      <c r="D312" s="153">
        <f t="shared" si="13"/>
        <v>780.57798300000002</v>
      </c>
    </row>
    <row r="313" spans="1:4">
      <c r="A313" s="150">
        <v>5</v>
      </c>
      <c r="B313" s="155" t="s">
        <v>200</v>
      </c>
      <c r="C313" s="152">
        <f t="shared" si="12"/>
        <v>33</v>
      </c>
      <c r="D313" s="153">
        <f t="shared" si="13"/>
        <v>655.75248099999999</v>
      </c>
    </row>
    <row r="314" spans="1:4">
      <c r="A314" s="150">
        <v>6</v>
      </c>
      <c r="B314" s="155" t="s">
        <v>187</v>
      </c>
      <c r="C314" s="152">
        <f t="shared" si="12"/>
        <v>35</v>
      </c>
      <c r="D314" s="153">
        <f t="shared" si="13"/>
        <v>394.14698900000002</v>
      </c>
    </row>
    <row r="315" spans="1:4">
      <c r="A315" s="150">
        <v>7</v>
      </c>
      <c r="B315" s="155" t="s">
        <v>198</v>
      </c>
      <c r="C315" s="152">
        <f t="shared" si="12"/>
        <v>43</v>
      </c>
      <c r="D315" s="153">
        <f t="shared" si="13"/>
        <v>515.03119900000002</v>
      </c>
    </row>
    <row r="316" spans="1:4">
      <c r="A316" s="150">
        <v>8</v>
      </c>
      <c r="B316" s="155" t="s">
        <v>193</v>
      </c>
      <c r="C316" s="152">
        <f t="shared" si="12"/>
        <v>21</v>
      </c>
      <c r="D316" s="153">
        <f t="shared" si="13"/>
        <v>238.13464200000001</v>
      </c>
    </row>
    <row r="317" spans="1:4">
      <c r="A317" s="150">
        <v>9</v>
      </c>
      <c r="B317" s="155" t="s">
        <v>263</v>
      </c>
      <c r="C317" s="152">
        <f t="shared" si="12"/>
        <v>10</v>
      </c>
      <c r="D317" s="153">
        <f t="shared" si="13"/>
        <v>135.72999999999999</v>
      </c>
    </row>
    <row r="318" spans="1:4">
      <c r="A318" s="150">
        <v>10</v>
      </c>
      <c r="B318" s="155" t="s">
        <v>265</v>
      </c>
      <c r="C318" s="152">
        <f t="shared" si="12"/>
        <v>4</v>
      </c>
      <c r="D318" s="153">
        <f t="shared" si="13"/>
        <v>32.052415809999999</v>
      </c>
    </row>
    <row r="319" spans="1:4">
      <c r="A319" s="150">
        <v>11</v>
      </c>
      <c r="B319" s="155" t="s">
        <v>197</v>
      </c>
      <c r="C319" s="152">
        <f t="shared" si="12"/>
        <v>13</v>
      </c>
      <c r="D319" s="153">
        <f t="shared" si="13"/>
        <v>20.725000000000001</v>
      </c>
    </row>
    <row r="320" spans="1:4">
      <c r="A320" s="150">
        <v>12</v>
      </c>
      <c r="B320" s="155" t="s">
        <v>266</v>
      </c>
      <c r="C320" s="152">
        <f t="shared" si="12"/>
        <v>6</v>
      </c>
      <c r="D320" s="153">
        <f t="shared" si="13"/>
        <v>4.1469940000000003</v>
      </c>
    </row>
    <row r="321" spans="1:4">
      <c r="A321" s="150">
        <v>13</v>
      </c>
      <c r="B321" s="155" t="s">
        <v>267</v>
      </c>
      <c r="C321" s="152">
        <f t="shared" si="12"/>
        <v>1</v>
      </c>
      <c r="D321" s="153">
        <f t="shared" si="13"/>
        <v>3</v>
      </c>
    </row>
    <row r="322" spans="1:4">
      <c r="A322" s="154">
        <v>14</v>
      </c>
      <c r="B322" s="155" t="s">
        <v>268</v>
      </c>
      <c r="C322" s="152">
        <f t="shared" si="12"/>
        <v>1</v>
      </c>
      <c r="D322" s="153">
        <f t="shared" si="13"/>
        <v>1.5</v>
      </c>
    </row>
    <row r="323" spans="1:4">
      <c r="A323" s="158" t="s">
        <v>302</v>
      </c>
      <c r="B323" s="159" t="s">
        <v>303</v>
      </c>
      <c r="C323" s="160">
        <f>SUM(C324:C328)</f>
        <v>172</v>
      </c>
      <c r="D323" s="161">
        <f>SUM(D324:D328)</f>
        <v>1935.0892543100001</v>
      </c>
    </row>
    <row r="324" spans="1:4">
      <c r="A324" s="150">
        <v>1</v>
      </c>
      <c r="B324" s="151" t="s">
        <v>184</v>
      </c>
      <c r="C324" s="152">
        <f>VLOOKUP(B324,$B$190:$D$253,2,FALSE)</f>
        <v>32</v>
      </c>
      <c r="D324" s="153">
        <f>VLOOKUP(B324,$B$190:$D$253,3,FALSE)</f>
        <v>723.18995110000003</v>
      </c>
    </row>
    <row r="325" spans="1:4">
      <c r="A325" s="150">
        <v>2</v>
      </c>
      <c r="B325" s="151" t="s">
        <v>182</v>
      </c>
      <c r="C325" s="152">
        <f>VLOOKUP(B325,$B$190:$D$253,2,FALSE)</f>
        <v>103</v>
      </c>
      <c r="D325" s="153">
        <f>VLOOKUP(B325,$B$190:$D$253,3,FALSE)</f>
        <v>557.14656521000006</v>
      </c>
    </row>
    <row r="326" spans="1:4">
      <c r="A326" s="150">
        <v>3</v>
      </c>
      <c r="B326" s="151" t="s">
        <v>262</v>
      </c>
      <c r="C326" s="152">
        <f>VLOOKUP(B326,$B$190:$D$253,2,FALSE)</f>
        <v>21</v>
      </c>
      <c r="D326" s="153">
        <f>VLOOKUP(B326,$B$190:$D$253,3,FALSE)</f>
        <v>318.37284799999998</v>
      </c>
    </row>
    <row r="327" spans="1:4">
      <c r="A327" s="150">
        <v>4</v>
      </c>
      <c r="B327" s="151" t="s">
        <v>195</v>
      </c>
      <c r="C327" s="152">
        <f>VLOOKUP(B327,$B$190:$D$253,2,FALSE)</f>
        <v>8</v>
      </c>
      <c r="D327" s="153">
        <f>VLOOKUP(B327,$B$190:$D$253,3,FALSE)</f>
        <v>243.35986299999999</v>
      </c>
    </row>
    <row r="328" spans="1:4">
      <c r="A328" s="154">
        <v>5</v>
      </c>
      <c r="B328" s="155" t="s">
        <v>189</v>
      </c>
      <c r="C328" s="152">
        <f>VLOOKUP(B328,$B$190:$D$253,2,FALSE)</f>
        <v>8</v>
      </c>
      <c r="D328" s="153">
        <f>VLOOKUP(B328,$B$190:$D$253,3,FALSE)</f>
        <v>93.020026999999999</v>
      </c>
    </row>
    <row r="329" spans="1:4">
      <c r="A329" s="158" t="s">
        <v>308</v>
      </c>
      <c r="B329" s="159" t="s">
        <v>260</v>
      </c>
      <c r="C329" s="159">
        <f t="shared" ref="C329" si="14">VLOOKUP(B329,$B$190:$D$253,2,FALSE)</f>
        <v>50</v>
      </c>
      <c r="D329" s="161">
        <f t="shared" ref="D329" si="15">VLOOKUP(B329,$B$190:$D$253,3,FALSE)</f>
        <v>2768.6918150000001</v>
      </c>
    </row>
    <row r="330" spans="1:4">
      <c r="A330" s="194" t="s">
        <v>62</v>
      </c>
      <c r="B330" s="195"/>
      <c r="C330" s="167">
        <f>C294+C260+C323+C279+C308+C267+C329</f>
        <v>40544</v>
      </c>
      <c r="D330" s="168">
        <f>D294+D260+D323+D279+D308+D267+D329</f>
        <v>484773.89292668004</v>
      </c>
    </row>
  </sheetData>
  <sortState xmlns:xlrd2="http://schemas.microsoft.com/office/spreadsheetml/2017/richdata2" ref="B190:D253">
    <sortCondition descending="1" ref="D190:D253"/>
  </sortState>
  <mergeCells count="14">
    <mergeCell ref="A256:D256"/>
    <mergeCell ref="A257:D257"/>
    <mergeCell ref="A330:B330"/>
    <mergeCell ref="A1:D1"/>
    <mergeCell ref="A184:B184"/>
    <mergeCell ref="A186:D186"/>
    <mergeCell ref="A187:D187"/>
    <mergeCell ref="A254:B254"/>
    <mergeCell ref="A3:B3"/>
    <mergeCell ref="A5:D5"/>
    <mergeCell ref="A6:D6"/>
    <mergeCell ref="A28:B28"/>
    <mergeCell ref="A34:D34"/>
    <mergeCell ref="A35:D35"/>
  </mergeCells>
  <conditionalFormatting sqref="B9:B27">
    <cfRule type="duplicateValues" dxfId="12" priority="12"/>
  </conditionalFormatting>
  <conditionalFormatting sqref="B38:B183">
    <cfRule type="duplicateValues" dxfId="11" priority="967"/>
  </conditionalFormatting>
  <conditionalFormatting sqref="B184:B255 B1:B8 B28:B37 B331:B1048576">
    <cfRule type="duplicateValues" dxfId="10" priority="14"/>
  </conditionalFormatting>
  <conditionalFormatting sqref="B261:B267 B279:B328">
    <cfRule type="duplicateValues" dxfId="9" priority="10" stopIfTrue="1"/>
  </conditionalFormatting>
  <conditionalFormatting sqref="B279:B328 B258:B267">
    <cfRule type="duplicateValues" dxfId="8" priority="8" stopIfTrue="1"/>
    <cfRule type="duplicateValues" dxfId="7" priority="9" stopIfTrue="1"/>
  </conditionalFormatting>
  <conditionalFormatting sqref="B330">
    <cfRule type="duplicateValues" dxfId="6" priority="6" stopIfTrue="1"/>
    <cfRule type="duplicateValues" dxfId="5" priority="7" stopIfTrue="1"/>
  </conditionalFormatting>
  <conditionalFormatting sqref="B329:D329">
    <cfRule type="duplicateValues" dxfId="4" priority="1" stopIfTrue="1"/>
    <cfRule type="duplicateValues" dxfId="3" priority="2" stopIfTrue="1"/>
    <cfRule type="duplicateValues" dxfId="2" priority="3" stopIfTrue="1"/>
  </conditionalFormatting>
  <conditionalFormatting sqref="C259:D259">
    <cfRule type="duplicateValues" dxfId="1" priority="4" stopIfTrue="1"/>
    <cfRule type="duplicateValues" dxfId="0" priority="5" stopIfTrue="1"/>
  </conditionalFormatting>
  <pageMargins left="0.7" right="0.45" top="0.5" bottom="0.5" header="0.3" footer="0.3"/>
  <pageSetup paperSize="9" fitToHeight="0" orientation="portrait" r:id="rId1"/>
  <rowBreaks count="3" manualBreakCount="3">
    <brk id="33" max="3" man="1"/>
    <brk id="185" max="3" man="1"/>
    <brk id="255"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thang 6</vt:lpstr>
      <vt:lpstr>Thang 6 2024</vt:lpstr>
      <vt:lpstr>Luy ke T6 2024</vt:lpstr>
      <vt:lpstr>'Luy ke T6 2024'!Print_Area</vt:lpstr>
      <vt:lpstr>'thang 6'!Print_Area</vt:lpstr>
      <vt:lpstr>'Thang 6 2024'!Print_Area</vt:lpstr>
      <vt:lpstr>'Luy ke T6 2024'!Print_Titles</vt:lpstr>
      <vt:lpstr>'Thang 6 2024'!Print_Titles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2024-05-24T09:14:20Z</cp:lastPrinted>
  <dcterms:created xsi:type="dcterms:W3CDTF">2020-03-20T08:58:11Z</dcterms:created>
  <dcterms:modified xsi:type="dcterms:W3CDTF">2024-06-26T03:30:34Z</dcterms:modified>
</cp:coreProperties>
</file>