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Game\GiaiTri_DesignPlayerCard\PlayerCard\Data\"/>
    </mc:Choice>
  </mc:AlternateContent>
  <bookViews>
    <workbookView xWindow="0" yWindow="0" windowWidth="28800" windowHeight="12210" tabRatio="867" firstSheet="82" activeTab="97"/>
  </bookViews>
  <sheets>
    <sheet name="Trang tính1" sheetId="1" r:id="rId1"/>
    <sheet name="Messi Icon" sheetId="2" r:id="rId2"/>
    <sheet name="Bale Icon" sheetId="3" r:id="rId3"/>
    <sheet name="CR7 Icon" sheetId="4" r:id="rId4"/>
    <sheet name="Neymar Icon" sheetId="5" r:id="rId5"/>
    <sheet name="Hazard Icon" sheetId="6" r:id="rId6"/>
    <sheet name="Kane" sheetId="7" r:id="rId7"/>
    <sheet name="Lewandowski Icon" sheetId="8" r:id="rId8"/>
    <sheet name="Ibrahimovic Icon" sheetId="9" r:id="rId9"/>
    <sheet name="Giroup Prime" sheetId="10" r:id="rId10"/>
    <sheet name="Son Icon" sheetId="11" r:id="rId11"/>
    <sheet name="Rodri" sheetId="12" r:id="rId12"/>
    <sheet name="Xavi Icon" sheetId="13" r:id="rId13"/>
    <sheet name="Iniesta Icon" sheetId="14" r:id="rId14"/>
    <sheet name="Bellingham" sheetId="15" r:id="rId15"/>
    <sheet name="Maddison" sheetId="16" r:id="rId16"/>
    <sheet name="Joao Neves" sheetId="17" r:id="rId17"/>
    <sheet name="Fabian Ruiz" sheetId="18" r:id="rId18"/>
    <sheet name="Bruno Fernandes" sheetId="19" r:id="rId19"/>
    <sheet name="Porro" sheetId="20" r:id="rId20"/>
    <sheet name="Nuno Mendes" sheetId="21" r:id="rId21"/>
    <sheet name="Udogie" sheetId="22" r:id="rId22"/>
    <sheet name="Yamal" sheetId="23" r:id="rId23"/>
    <sheet name="Ben Davies prime" sheetId="24" r:id="rId24"/>
    <sheet name="Mbappe" sheetId="25" r:id="rId25"/>
    <sheet name="Haland" sheetId="26" r:id="rId26"/>
    <sheet name="Doku" sheetId="27" r:id="rId27"/>
    <sheet name="Savinho" sheetId="28" r:id="rId28"/>
    <sheet name="Marmoush" sheetId="29" r:id="rId29"/>
    <sheet name="Perisic Icon" sheetId="30" r:id="rId30"/>
    <sheet name="Vitinha" sheetId="31" r:id="rId31"/>
    <sheet name="Pedri" sheetId="32" r:id="rId32"/>
    <sheet name="Kudus" sheetId="33" r:id="rId33"/>
    <sheet name="Kulusevki" sheetId="34" r:id="rId34"/>
    <sheet name="Kvaratkhelia" sheetId="35" r:id="rId35"/>
    <sheet name="Kante Icon" sheetId="36" r:id="rId36"/>
    <sheet name="Romero" sheetId="37" r:id="rId37"/>
    <sheet name="Van de Ven" sheetId="38" r:id="rId38"/>
    <sheet name="Lisandro Martinez" sheetId="39" r:id="rId39"/>
    <sheet name="Gvardiol" sheetId="40" r:id="rId40"/>
    <sheet name="Ake" sheetId="41" r:id="rId41"/>
    <sheet name="Ruben Dias" sheetId="42" r:id="rId42"/>
    <sheet name="Van Hecke" sheetId="43" r:id="rId43"/>
    <sheet name="Senesi" sheetId="44" r:id="rId44"/>
    <sheet name="Maguire" sheetId="45" r:id="rId45"/>
    <sheet name="Dier" sheetId="46" r:id="rId46"/>
    <sheet name="Gallager" sheetId="47" r:id="rId47"/>
    <sheet name="Pape Sarr" sheetId="48" r:id="rId48"/>
    <sheet name="Bentancur" sheetId="49" r:id="rId49"/>
    <sheet name="Tonali" sheetId="50" r:id="rId50"/>
    <sheet name="Bissouma Prime" sheetId="51" r:id="rId51"/>
    <sheet name="Rice" sheetId="52" r:id="rId52"/>
    <sheet name="Salah" sheetId="53" r:id="rId53"/>
    <sheet name="Solanke" sheetId="54" r:id="rId54"/>
    <sheet name="Muller Icon" sheetId="55" r:id="rId55"/>
    <sheet name="Lahm Icon" sheetId="56" r:id="rId56"/>
    <sheet name="Xabi Alonso Icon" sheetId="57" r:id="rId57"/>
    <sheet name="Richarlison" sheetId="58" r:id="rId58"/>
    <sheet name="Semenyo" sheetId="59" r:id="rId59"/>
    <sheet name="Foden" sheetId="60" r:id="rId60"/>
    <sheet name="Reijinders" sheetId="61" r:id="rId61"/>
    <sheet name="O.Dembele" sheetId="62" r:id="rId62"/>
    <sheet name="Musiala" sheetId="63" r:id="rId63"/>
    <sheet name="Palhinha" sheetId="64" r:id="rId64"/>
    <sheet name="Arnold" sheetId="65" r:id="rId65"/>
    <sheet name="Hakimi" sheetId="66" r:id="rId66"/>
    <sheet name="A.Davies" sheetId="67" r:id="rId67"/>
    <sheet name="Matheus Nunes" sheetId="68" r:id="rId68"/>
    <sheet name="Vinicius" sheetId="69" r:id="rId69"/>
    <sheet name="Robben Icon" sheetId="70" r:id="rId70"/>
    <sheet name="Ribery Icon" sheetId="71" r:id="rId71"/>
    <sheet name="Modric Icon" sheetId="72" r:id="rId72"/>
    <sheet name="Kroos Icon" sheetId="73" r:id="rId73"/>
    <sheet name="Kimmich" sheetId="74" r:id="rId74"/>
    <sheet name="Laimer" sheetId="75" r:id="rId75"/>
    <sheet name="Casemiro Icon" sheetId="76" r:id="rId76"/>
    <sheet name="Busquest Icon" sheetId="77" r:id="rId77"/>
    <sheet name="Benzema Icon" sheetId="78" r:id="rId78"/>
    <sheet name="Suarez Icon" sheetId="79" r:id="rId79"/>
    <sheet name="Aguero Icon" sheetId="80" r:id="rId80"/>
    <sheet name="Werner_x000a_" sheetId="81" r:id="rId81"/>
    <sheet name="Wermer_Prime" sheetId="82" r:id="rId82"/>
    <sheet name="Odobert_x000a_" sheetId="83" r:id="rId83"/>
    <sheet name="Tel" sheetId="84" r:id="rId84"/>
    <sheet name="Marquinhos" sheetId="85" r:id="rId85"/>
    <sheet name="Upamecano" sheetId="86" r:id="rId86"/>
    <sheet name="Tah" sheetId="87" r:id="rId87"/>
    <sheet name="Doue" sheetId="88" r:id="rId88"/>
    <sheet name="Luis Diaz" sheetId="89" r:id="rId89"/>
    <sheet name="Olise" sheetId="90" r:id="rId90"/>
    <sheet name="Pacho" sheetId="91" r:id="rId91"/>
    <sheet name="Pavlovic" sheetId="92" r:id="rId92"/>
    <sheet name="M.Fernandes" sheetId="93" r:id="rId93"/>
    <sheet name="Archie Gray" sheetId="94" r:id="rId94"/>
    <sheet name="Saka" sheetId="95" r:id="rId95"/>
    <sheet name="Van Dijk" sheetId="96" r:id="rId96"/>
    <sheet name="Xavi Simons" sheetId="97" r:id="rId97"/>
    <sheet name="Mousa Dembele Prime" sheetId="99" r:id="rId98"/>
    <sheet name="Thay đổi so với gốc" sheetId="98" r:id="rId99"/>
  </sheets>
  <definedNames>
    <definedName name="_xlnm._FilterDatabase" localSheetId="98" hidden="1">'Thay đổi so với gốc'!$A$3:$J$393</definedName>
  </definedNames>
  <calcPr calcId="162913"/>
  <extLst>
    <ext uri="GoogleSheetsCustomDataVersion2">
      <go:sheetsCustomData xmlns:go="http://customooxmlschemas.google.com/" r:id="rId102" roundtripDataChecksum="OxmqN4m6BnaGb2TexWQPjRM8MaHvVoVVdccggWzBz8Y="/>
    </ext>
  </extLst>
</workbook>
</file>

<file path=xl/calcChain.xml><?xml version="1.0" encoding="utf-8"?>
<calcChain xmlns="http://schemas.openxmlformats.org/spreadsheetml/2006/main">
  <c r="B39" i="99" l="1"/>
  <c r="D27" i="99"/>
  <c r="I26" i="99"/>
  <c r="I27" i="99" s="1"/>
  <c r="G24" i="99"/>
  <c r="G25" i="99" s="1"/>
  <c r="F24" i="99"/>
  <c r="F25" i="99" s="1"/>
  <c r="I20" i="99"/>
  <c r="I21" i="99" s="1"/>
  <c r="H20" i="99"/>
  <c r="H21" i="99" s="1"/>
  <c r="G20" i="99"/>
  <c r="G21" i="99" s="1"/>
  <c r="F20" i="99"/>
  <c r="F21" i="99" s="1"/>
  <c r="E20" i="99"/>
  <c r="E21" i="99" s="1"/>
  <c r="D19" i="99"/>
  <c r="E18" i="99"/>
  <c r="E19" i="99" s="1"/>
  <c r="D17" i="99"/>
  <c r="I16" i="99"/>
  <c r="I17" i="99" s="1"/>
  <c r="H16" i="99"/>
  <c r="H17" i="99" s="1"/>
  <c r="G16" i="99"/>
  <c r="G17" i="99" s="1"/>
  <c r="F12" i="99"/>
  <c r="E12" i="99"/>
  <c r="D12" i="99"/>
  <c r="C12" i="99"/>
  <c r="B12" i="99"/>
  <c r="A12" i="99"/>
  <c r="F11" i="99"/>
  <c r="E11" i="99"/>
  <c r="H26" i="99" s="1"/>
  <c r="H27" i="99" s="1"/>
  <c r="D11" i="99"/>
  <c r="G26" i="99" s="1"/>
  <c r="G27" i="99" s="1"/>
  <c r="C11" i="99"/>
  <c r="F26" i="99" s="1"/>
  <c r="F27" i="99" s="1"/>
  <c r="B11" i="99"/>
  <c r="E26" i="99" s="1"/>
  <c r="E27" i="99" s="1"/>
  <c r="F10" i="99"/>
  <c r="E10" i="99"/>
  <c r="D10" i="99"/>
  <c r="C10" i="99"/>
  <c r="B10" i="99"/>
  <c r="A10" i="99"/>
  <c r="D25" i="99" s="1"/>
  <c r="F9" i="99"/>
  <c r="I24" i="99" s="1"/>
  <c r="I25" i="99" s="1"/>
  <c r="E9" i="99"/>
  <c r="H24" i="99" s="1"/>
  <c r="H25" i="99" s="1"/>
  <c r="D9" i="99"/>
  <c r="C9" i="99"/>
  <c r="B9" i="99"/>
  <c r="E24" i="99" s="1"/>
  <c r="E25" i="99" s="1"/>
  <c r="F8" i="99"/>
  <c r="E8" i="99"/>
  <c r="D8" i="99"/>
  <c r="C8" i="99"/>
  <c r="B8" i="99"/>
  <c r="A9" i="99" s="1"/>
  <c r="J23" i="99" s="1"/>
  <c r="K23" i="99" s="1"/>
  <c r="A8" i="99"/>
  <c r="D23" i="99" s="1"/>
  <c r="F7" i="99"/>
  <c r="I22" i="99" s="1"/>
  <c r="I23" i="99" s="1"/>
  <c r="E7" i="99"/>
  <c r="H22" i="99" s="1"/>
  <c r="H23" i="99" s="1"/>
  <c r="D7" i="99"/>
  <c r="G22" i="99" s="1"/>
  <c r="G23" i="99" s="1"/>
  <c r="C7" i="99"/>
  <c r="F22" i="99" s="1"/>
  <c r="F23" i="99" s="1"/>
  <c r="B7" i="99"/>
  <c r="E22" i="99" s="1"/>
  <c r="E23" i="99" s="1"/>
  <c r="F6" i="99"/>
  <c r="E6" i="99"/>
  <c r="D6" i="99"/>
  <c r="C6" i="99"/>
  <c r="B6" i="99"/>
  <c r="A6" i="99"/>
  <c r="D21" i="99" s="1"/>
  <c r="F5" i="99"/>
  <c r="E5" i="99"/>
  <c r="A7" i="99" s="1"/>
  <c r="J21" i="99" s="1"/>
  <c r="K21" i="99" s="1"/>
  <c r="D5" i="99"/>
  <c r="C5" i="99"/>
  <c r="B5" i="99"/>
  <c r="F4" i="99"/>
  <c r="E4" i="99"/>
  <c r="D4" i="99"/>
  <c r="C4" i="99"/>
  <c r="B4" i="99"/>
  <c r="A4" i="99"/>
  <c r="F3" i="99"/>
  <c r="I18" i="99" s="1"/>
  <c r="I19" i="99" s="1"/>
  <c r="E3" i="99"/>
  <c r="H18" i="99" s="1"/>
  <c r="H19" i="99" s="1"/>
  <c r="D3" i="99"/>
  <c r="G18" i="99" s="1"/>
  <c r="G19" i="99" s="1"/>
  <c r="C3" i="99"/>
  <c r="F18" i="99" s="1"/>
  <c r="F19" i="99" s="1"/>
  <c r="B3" i="99"/>
  <c r="A5" i="99" s="1"/>
  <c r="J19" i="99" s="1"/>
  <c r="K19" i="99" s="1"/>
  <c r="F2" i="99"/>
  <c r="E2" i="99"/>
  <c r="D2" i="99"/>
  <c r="C2" i="99"/>
  <c r="B2" i="99"/>
  <c r="A2" i="99"/>
  <c r="F1" i="99"/>
  <c r="E1" i="99"/>
  <c r="D1" i="99"/>
  <c r="C1" i="99"/>
  <c r="F16" i="99" s="1"/>
  <c r="F17" i="99" s="1"/>
  <c r="B1" i="99"/>
  <c r="A3" i="99" s="1"/>
  <c r="J17" i="99" s="1"/>
  <c r="B39" i="97"/>
  <c r="F26" i="97"/>
  <c r="F27" i="97" s="1"/>
  <c r="I24" i="97"/>
  <c r="I25" i="97" s="1"/>
  <c r="G21" i="97"/>
  <c r="H18" i="97"/>
  <c r="H19" i="97" s="1"/>
  <c r="G18" i="97"/>
  <c r="G19" i="97" s="1"/>
  <c r="E16" i="97"/>
  <c r="E17" i="97" s="1"/>
  <c r="F12" i="97"/>
  <c r="E12" i="97"/>
  <c r="D12" i="97"/>
  <c r="C12" i="97"/>
  <c r="B12" i="97"/>
  <c r="A12" i="97"/>
  <c r="D27" i="97" s="1"/>
  <c r="F11" i="97"/>
  <c r="I26" i="97" s="1"/>
  <c r="I27" i="97" s="1"/>
  <c r="E11" i="97"/>
  <c r="H26" i="97" s="1"/>
  <c r="H27" i="97" s="1"/>
  <c r="D11" i="97"/>
  <c r="G26" i="97" s="1"/>
  <c r="G27" i="97" s="1"/>
  <c r="C11" i="97"/>
  <c r="B11" i="97"/>
  <c r="E26" i="97" s="1"/>
  <c r="E27" i="97" s="1"/>
  <c r="F10" i="97"/>
  <c r="E10" i="97"/>
  <c r="D10" i="97"/>
  <c r="C10" i="97"/>
  <c r="B10" i="97"/>
  <c r="A10" i="97"/>
  <c r="D25" i="97" s="1"/>
  <c r="F9" i="97"/>
  <c r="E9" i="97"/>
  <c r="H24" i="97" s="1"/>
  <c r="H25" i="97" s="1"/>
  <c r="D9" i="97"/>
  <c r="G24" i="97" s="1"/>
  <c r="G25" i="97" s="1"/>
  <c r="C9" i="97"/>
  <c r="F24" i="97" s="1"/>
  <c r="F25" i="97" s="1"/>
  <c r="B9" i="97"/>
  <c r="E24" i="97" s="1"/>
  <c r="E25" i="97" s="1"/>
  <c r="F8" i="97"/>
  <c r="E8" i="97"/>
  <c r="D8" i="97"/>
  <c r="C8" i="97"/>
  <c r="B8" i="97"/>
  <c r="A8" i="97"/>
  <c r="D23" i="97" s="1"/>
  <c r="F7" i="97"/>
  <c r="I22" i="97" s="1"/>
  <c r="I23" i="97" s="1"/>
  <c r="E7" i="97"/>
  <c r="H22" i="97" s="1"/>
  <c r="H23" i="97" s="1"/>
  <c r="D7" i="97"/>
  <c r="G22" i="97" s="1"/>
  <c r="G23" i="97" s="1"/>
  <c r="C7" i="97"/>
  <c r="F22" i="97" s="1"/>
  <c r="F23" i="97" s="1"/>
  <c r="B7" i="97"/>
  <c r="F6" i="97"/>
  <c r="E6" i="97"/>
  <c r="D6" i="97"/>
  <c r="C6" i="97"/>
  <c r="B6" i="97"/>
  <c r="A6" i="97"/>
  <c r="D21" i="97" s="1"/>
  <c r="F5" i="97"/>
  <c r="I20" i="97" s="1"/>
  <c r="I21" i="97" s="1"/>
  <c r="E5" i="97"/>
  <c r="H20" i="97" s="1"/>
  <c r="H21" i="97" s="1"/>
  <c r="D5" i="97"/>
  <c r="G20" i="97" s="1"/>
  <c r="C5" i="97"/>
  <c r="F20" i="97" s="1"/>
  <c r="F21" i="97" s="1"/>
  <c r="B5" i="97"/>
  <c r="E20" i="97" s="1"/>
  <c r="E21" i="97" s="1"/>
  <c r="A5" i="97"/>
  <c r="J19" i="97" s="1"/>
  <c r="K19" i="97" s="1"/>
  <c r="F4" i="97"/>
  <c r="E4" i="97"/>
  <c r="D4" i="97"/>
  <c r="C4" i="97"/>
  <c r="B4" i="97"/>
  <c r="A4" i="97"/>
  <c r="D19" i="97" s="1"/>
  <c r="F3" i="97"/>
  <c r="I18" i="97" s="1"/>
  <c r="I19" i="97" s="1"/>
  <c r="E3" i="97"/>
  <c r="D3" i="97"/>
  <c r="C3" i="97"/>
  <c r="F18" i="97" s="1"/>
  <c r="F19" i="97" s="1"/>
  <c r="B3" i="97"/>
  <c r="E18" i="97" s="1"/>
  <c r="E19" i="97" s="1"/>
  <c r="F2" i="97"/>
  <c r="E2" i="97"/>
  <c r="D2" i="97"/>
  <c r="C2" i="97"/>
  <c r="B2" i="97"/>
  <c r="A2" i="97"/>
  <c r="D17" i="97" s="1"/>
  <c r="F1" i="97"/>
  <c r="I16" i="97" s="1"/>
  <c r="I17" i="97" s="1"/>
  <c r="E1" i="97"/>
  <c r="H16" i="97" s="1"/>
  <c r="H17" i="97" s="1"/>
  <c r="D1" i="97"/>
  <c r="G16" i="97" s="1"/>
  <c r="G17" i="97" s="1"/>
  <c r="C1" i="97"/>
  <c r="F16" i="97" s="1"/>
  <c r="F17" i="97" s="1"/>
  <c r="B1" i="97"/>
  <c r="B39" i="96"/>
  <c r="H27" i="96"/>
  <c r="H26" i="96"/>
  <c r="F26" i="96"/>
  <c r="F27" i="96" s="1"/>
  <c r="E26" i="96"/>
  <c r="E27" i="96" s="1"/>
  <c r="E25" i="96"/>
  <c r="D25" i="96"/>
  <c r="E24" i="96"/>
  <c r="D23" i="96"/>
  <c r="H22" i="96"/>
  <c r="H23" i="96" s="1"/>
  <c r="G22" i="96"/>
  <c r="G23" i="96" s="1"/>
  <c r="G21" i="96"/>
  <c r="G20" i="96"/>
  <c r="D19" i="96"/>
  <c r="I18" i="96"/>
  <c r="I19" i="96" s="1"/>
  <c r="H18" i="96"/>
  <c r="H19" i="96" s="1"/>
  <c r="H17" i="96"/>
  <c r="G16" i="96"/>
  <c r="G17" i="96" s="1"/>
  <c r="F16" i="96"/>
  <c r="F17" i="96" s="1"/>
  <c r="E16" i="96"/>
  <c r="E17" i="96" s="1"/>
  <c r="F12" i="96"/>
  <c r="E12" i="96"/>
  <c r="D12" i="96"/>
  <c r="C12" i="96"/>
  <c r="B12" i="96"/>
  <c r="A12" i="96"/>
  <c r="D27" i="96" s="1"/>
  <c r="F11" i="96"/>
  <c r="I26" i="96" s="1"/>
  <c r="I27" i="96" s="1"/>
  <c r="E11" i="96"/>
  <c r="D11" i="96"/>
  <c r="G26" i="96" s="1"/>
  <c r="G27" i="96" s="1"/>
  <c r="C11" i="96"/>
  <c r="B11" i="96"/>
  <c r="F10" i="96"/>
  <c r="E10" i="96"/>
  <c r="D10" i="96"/>
  <c r="C10" i="96"/>
  <c r="B10" i="96"/>
  <c r="A10" i="96"/>
  <c r="F9" i="96"/>
  <c r="I24" i="96" s="1"/>
  <c r="I25" i="96" s="1"/>
  <c r="E9" i="96"/>
  <c r="H24" i="96" s="1"/>
  <c r="H25" i="96" s="1"/>
  <c r="D9" i="96"/>
  <c r="G24" i="96" s="1"/>
  <c r="G25" i="96" s="1"/>
  <c r="C9" i="96"/>
  <c r="F24" i="96" s="1"/>
  <c r="F25" i="96" s="1"/>
  <c r="B9" i="96"/>
  <c r="F8" i="96"/>
  <c r="E8" i="96"/>
  <c r="D8" i="96"/>
  <c r="C8" i="96"/>
  <c r="B8" i="96"/>
  <c r="A8" i="96"/>
  <c r="F7" i="96"/>
  <c r="I22" i="96" s="1"/>
  <c r="I23" i="96" s="1"/>
  <c r="E7" i="96"/>
  <c r="D7" i="96"/>
  <c r="C7" i="96"/>
  <c r="B7" i="96"/>
  <c r="E22" i="96" s="1"/>
  <c r="E23" i="96" s="1"/>
  <c r="F6" i="96"/>
  <c r="E6" i="96"/>
  <c r="D6" i="96"/>
  <c r="C6" i="96"/>
  <c r="B6" i="96"/>
  <c r="A6" i="96"/>
  <c r="D21" i="96" s="1"/>
  <c r="F5" i="96"/>
  <c r="I20" i="96" s="1"/>
  <c r="I21" i="96" s="1"/>
  <c r="E5" i="96"/>
  <c r="H20" i="96" s="1"/>
  <c r="H21" i="96" s="1"/>
  <c r="D5" i="96"/>
  <c r="C5" i="96"/>
  <c r="F20" i="96" s="1"/>
  <c r="F21" i="96" s="1"/>
  <c r="B5" i="96"/>
  <c r="F4" i="96"/>
  <c r="E4" i="96"/>
  <c r="D4" i="96"/>
  <c r="C4" i="96"/>
  <c r="B4" i="96"/>
  <c r="A4" i="96"/>
  <c r="F3" i="96"/>
  <c r="E3" i="96"/>
  <c r="D3" i="96"/>
  <c r="G18" i="96" s="1"/>
  <c r="G19" i="96" s="1"/>
  <c r="C3" i="96"/>
  <c r="B3" i="96"/>
  <c r="E18" i="96" s="1"/>
  <c r="E19" i="96" s="1"/>
  <c r="F2" i="96"/>
  <c r="E2" i="96"/>
  <c r="D2" i="96"/>
  <c r="C2" i="96"/>
  <c r="B2" i="96"/>
  <c r="A3" i="96" s="1"/>
  <c r="J17" i="96" s="1"/>
  <c r="A2" i="96"/>
  <c r="D17" i="96" s="1"/>
  <c r="F1" i="96"/>
  <c r="I16" i="96" s="1"/>
  <c r="I17" i="96" s="1"/>
  <c r="E1" i="96"/>
  <c r="H16" i="96" s="1"/>
  <c r="D1" i="96"/>
  <c r="C1" i="96"/>
  <c r="B1" i="96"/>
  <c r="D27" i="95"/>
  <c r="H26" i="95"/>
  <c r="H27" i="95" s="1"/>
  <c r="H25" i="95"/>
  <c r="H24" i="95"/>
  <c r="F24" i="95"/>
  <c r="F25" i="95" s="1"/>
  <c r="G23" i="95"/>
  <c r="D21" i="95"/>
  <c r="H20" i="95"/>
  <c r="H21" i="95" s="1"/>
  <c r="F20" i="95"/>
  <c r="F21" i="95" s="1"/>
  <c r="F19" i="95"/>
  <c r="G18" i="95"/>
  <c r="G19" i="95" s="1"/>
  <c r="E18" i="95"/>
  <c r="E19" i="95" s="1"/>
  <c r="D17" i="95"/>
  <c r="I16" i="95"/>
  <c r="I17" i="95" s="1"/>
  <c r="H16" i="95"/>
  <c r="H17" i="95" s="1"/>
  <c r="A13" i="95"/>
  <c r="J27" i="95" s="1"/>
  <c r="K27" i="95" s="1"/>
  <c r="F12" i="95"/>
  <c r="E12" i="95"/>
  <c r="D12" i="95"/>
  <c r="C12" i="95"/>
  <c r="B12" i="95"/>
  <c r="A12" i="95"/>
  <c r="F11" i="95"/>
  <c r="I26" i="95" s="1"/>
  <c r="I27" i="95" s="1"/>
  <c r="E11" i="95"/>
  <c r="D11" i="95"/>
  <c r="G26" i="95" s="1"/>
  <c r="G27" i="95" s="1"/>
  <c r="C11" i="95"/>
  <c r="F26" i="95" s="1"/>
  <c r="F27" i="95" s="1"/>
  <c r="B11" i="95"/>
  <c r="E26" i="95" s="1"/>
  <c r="E27" i="95" s="1"/>
  <c r="F10" i="95"/>
  <c r="E10" i="95"/>
  <c r="D10" i="95"/>
  <c r="C10" i="95"/>
  <c r="B10" i="95"/>
  <c r="A10" i="95"/>
  <c r="D25" i="95" s="1"/>
  <c r="F9" i="95"/>
  <c r="I24" i="95" s="1"/>
  <c r="I25" i="95" s="1"/>
  <c r="E9" i="95"/>
  <c r="D9" i="95"/>
  <c r="G24" i="95" s="1"/>
  <c r="G25" i="95" s="1"/>
  <c r="C9" i="95"/>
  <c r="B9" i="95"/>
  <c r="F8" i="95"/>
  <c r="E8" i="95"/>
  <c r="D8" i="95"/>
  <c r="C8" i="95"/>
  <c r="B8" i="95"/>
  <c r="A8" i="95"/>
  <c r="D23" i="95" s="1"/>
  <c r="F7" i="95"/>
  <c r="E7" i="95"/>
  <c r="H22" i="95" s="1"/>
  <c r="H23" i="95" s="1"/>
  <c r="D7" i="95"/>
  <c r="G22" i="95" s="1"/>
  <c r="C7" i="95"/>
  <c r="F22" i="95" s="1"/>
  <c r="F23" i="95" s="1"/>
  <c r="B7" i="95"/>
  <c r="E22" i="95" s="1"/>
  <c r="E23" i="95" s="1"/>
  <c r="F6" i="95"/>
  <c r="E6" i="95"/>
  <c r="D6" i="95"/>
  <c r="C6" i="95"/>
  <c r="B6" i="95"/>
  <c r="A6" i="95"/>
  <c r="F5" i="95"/>
  <c r="I20" i="95" s="1"/>
  <c r="I21" i="95" s="1"/>
  <c r="E5" i="95"/>
  <c r="D5" i="95"/>
  <c r="G20" i="95" s="1"/>
  <c r="G21" i="95" s="1"/>
  <c r="C5" i="95"/>
  <c r="B5" i="95"/>
  <c r="E20" i="95" s="1"/>
  <c r="E21" i="95" s="1"/>
  <c r="F4" i="95"/>
  <c r="E4" i="95"/>
  <c r="D4" i="95"/>
  <c r="C4" i="95"/>
  <c r="B4" i="95"/>
  <c r="A4" i="95"/>
  <c r="D19" i="95" s="1"/>
  <c r="F3" i="95"/>
  <c r="I18" i="95" s="1"/>
  <c r="I19" i="95" s="1"/>
  <c r="E3" i="95"/>
  <c r="H18" i="95" s="1"/>
  <c r="H19" i="95" s="1"/>
  <c r="D3" i="95"/>
  <c r="C3" i="95"/>
  <c r="F18" i="95" s="1"/>
  <c r="B3" i="95"/>
  <c r="F2" i="95"/>
  <c r="E2" i="95"/>
  <c r="D2" i="95"/>
  <c r="C2" i="95"/>
  <c r="B2" i="95"/>
  <c r="A2" i="95"/>
  <c r="F1" i="95"/>
  <c r="E1" i="95"/>
  <c r="D1" i="95"/>
  <c r="G16" i="95" s="1"/>
  <c r="G17" i="95" s="1"/>
  <c r="C1" i="95"/>
  <c r="F16" i="95" s="1"/>
  <c r="F17" i="95" s="1"/>
  <c r="B1" i="95"/>
  <c r="E27" i="94"/>
  <c r="D27" i="94"/>
  <c r="F26" i="94"/>
  <c r="F27" i="94" s="1"/>
  <c r="E26" i="94"/>
  <c r="D25" i="94"/>
  <c r="I24" i="94"/>
  <c r="I25" i="94" s="1"/>
  <c r="G24" i="94"/>
  <c r="G25" i="94" s="1"/>
  <c r="G21" i="94"/>
  <c r="I20" i="94"/>
  <c r="I21" i="94" s="1"/>
  <c r="E20" i="94"/>
  <c r="E21" i="94" s="1"/>
  <c r="H19" i="94"/>
  <c r="D19" i="94"/>
  <c r="G18" i="94"/>
  <c r="G19" i="94" s="1"/>
  <c r="F18" i="94"/>
  <c r="F19" i="94" s="1"/>
  <c r="I17" i="94"/>
  <c r="G16" i="94"/>
  <c r="G17" i="94" s="1"/>
  <c r="F12" i="94"/>
  <c r="E12" i="94"/>
  <c r="D12" i="94"/>
  <c r="C12" i="94"/>
  <c r="B12" i="94"/>
  <c r="A13" i="94" s="1"/>
  <c r="J27" i="94" s="1"/>
  <c r="K27" i="94" s="1"/>
  <c r="A12" i="94"/>
  <c r="F11" i="94"/>
  <c r="I26" i="94" s="1"/>
  <c r="I27" i="94" s="1"/>
  <c r="E11" i="94"/>
  <c r="H26" i="94" s="1"/>
  <c r="H27" i="94" s="1"/>
  <c r="D11" i="94"/>
  <c r="G26" i="94" s="1"/>
  <c r="G27" i="94" s="1"/>
  <c r="C11" i="94"/>
  <c r="B11" i="94"/>
  <c r="A11" i="94"/>
  <c r="J25" i="94" s="1"/>
  <c r="K25" i="94" s="1"/>
  <c r="F10" i="94"/>
  <c r="E10" i="94"/>
  <c r="D10" i="94"/>
  <c r="C10" i="94"/>
  <c r="B10" i="94"/>
  <c r="A10" i="94"/>
  <c r="F9" i="94"/>
  <c r="E9" i="94"/>
  <c r="H24" i="94" s="1"/>
  <c r="H25" i="94" s="1"/>
  <c r="D9" i="94"/>
  <c r="C9" i="94"/>
  <c r="F24" i="94" s="1"/>
  <c r="F25" i="94" s="1"/>
  <c r="B9" i="94"/>
  <c r="E24" i="94" s="1"/>
  <c r="E25" i="94" s="1"/>
  <c r="F8" i="94"/>
  <c r="E8" i="94"/>
  <c r="D8" i="94"/>
  <c r="C8" i="94"/>
  <c r="B8" i="94"/>
  <c r="A8" i="94"/>
  <c r="D23" i="94" s="1"/>
  <c r="F7" i="94"/>
  <c r="I22" i="94" s="1"/>
  <c r="E7" i="94"/>
  <c r="H22" i="94" s="1"/>
  <c r="H23" i="94" s="1"/>
  <c r="D7" i="94"/>
  <c r="G22" i="94" s="1"/>
  <c r="G23" i="94" s="1"/>
  <c r="C7" i="94"/>
  <c r="F22" i="94" s="1"/>
  <c r="F23" i="94" s="1"/>
  <c r="B7" i="94"/>
  <c r="A7" i="94"/>
  <c r="J21" i="94" s="1"/>
  <c r="K21" i="94" s="1"/>
  <c r="F6" i="94"/>
  <c r="E6" i="94"/>
  <c r="D6" i="94"/>
  <c r="C6" i="94"/>
  <c r="B6" i="94"/>
  <c r="A6" i="94"/>
  <c r="D21" i="94" s="1"/>
  <c r="F5" i="94"/>
  <c r="E5" i="94"/>
  <c r="H20" i="94" s="1"/>
  <c r="H21" i="94" s="1"/>
  <c r="D5" i="94"/>
  <c r="G20" i="94" s="1"/>
  <c r="C5" i="94"/>
  <c r="F20" i="94" s="1"/>
  <c r="F21" i="94" s="1"/>
  <c r="B5" i="94"/>
  <c r="A5" i="94"/>
  <c r="J19" i="94" s="1"/>
  <c r="K19" i="94" s="1"/>
  <c r="F4" i="94"/>
  <c r="E4" i="94"/>
  <c r="D4" i="94"/>
  <c r="C4" i="94"/>
  <c r="B4" i="94"/>
  <c r="A4" i="94"/>
  <c r="F3" i="94"/>
  <c r="I18" i="94" s="1"/>
  <c r="I19" i="94" s="1"/>
  <c r="E3" i="94"/>
  <c r="H18" i="94" s="1"/>
  <c r="D3" i="94"/>
  <c r="C3" i="94"/>
  <c r="B3" i="94"/>
  <c r="E18" i="94" s="1"/>
  <c r="E19" i="94" s="1"/>
  <c r="F2" i="94"/>
  <c r="E2" i="94"/>
  <c r="D2" i="94"/>
  <c r="C2" i="94"/>
  <c r="B2" i="94"/>
  <c r="A2" i="94"/>
  <c r="D17" i="94" s="1"/>
  <c r="F1" i="94"/>
  <c r="I16" i="94" s="1"/>
  <c r="E1" i="94"/>
  <c r="H16" i="94" s="1"/>
  <c r="H17" i="94" s="1"/>
  <c r="D1" i="94"/>
  <c r="C1" i="94"/>
  <c r="F16" i="94" s="1"/>
  <c r="F17" i="94" s="1"/>
  <c r="B1" i="94"/>
  <c r="A3" i="94" s="1"/>
  <c r="J17" i="94" s="1"/>
  <c r="H27" i="93"/>
  <c r="H26" i="93"/>
  <c r="G26" i="93"/>
  <c r="G27" i="93" s="1"/>
  <c r="F26" i="93"/>
  <c r="F27" i="93" s="1"/>
  <c r="E26" i="93"/>
  <c r="E27" i="93" s="1"/>
  <c r="E25" i="93"/>
  <c r="D25" i="93"/>
  <c r="H24" i="93"/>
  <c r="H25" i="93" s="1"/>
  <c r="F24" i="93"/>
  <c r="F25" i="93" s="1"/>
  <c r="I22" i="93"/>
  <c r="E22" i="93"/>
  <c r="E23" i="93" s="1"/>
  <c r="H20" i="93"/>
  <c r="H21" i="93" s="1"/>
  <c r="E20" i="93"/>
  <c r="E21" i="93" s="1"/>
  <c r="I18" i="93"/>
  <c r="I19" i="93" s="1"/>
  <c r="E18" i="93"/>
  <c r="E19" i="93" s="1"/>
  <c r="D17" i="93"/>
  <c r="G16" i="93"/>
  <c r="G17" i="93" s="1"/>
  <c r="F16" i="93"/>
  <c r="F17" i="93" s="1"/>
  <c r="F12" i="93"/>
  <c r="E12" i="93"/>
  <c r="D12" i="93"/>
  <c r="C12" i="93"/>
  <c r="B12" i="93"/>
  <c r="A12" i="93"/>
  <c r="D27" i="93" s="1"/>
  <c r="F11" i="93"/>
  <c r="E11" i="93"/>
  <c r="D11" i="93"/>
  <c r="C11" i="93"/>
  <c r="B11" i="93"/>
  <c r="F10" i="93"/>
  <c r="E10" i="93"/>
  <c r="D10" i="93"/>
  <c r="C10" i="93"/>
  <c r="B10" i="93"/>
  <c r="A10" i="93"/>
  <c r="F9" i="93"/>
  <c r="I24" i="93" s="1"/>
  <c r="I25" i="93" s="1"/>
  <c r="E9" i="93"/>
  <c r="D9" i="93"/>
  <c r="C9" i="93"/>
  <c r="B9" i="93"/>
  <c r="E24" i="93" s="1"/>
  <c r="F8" i="93"/>
  <c r="E8" i="93"/>
  <c r="D8" i="93"/>
  <c r="C8" i="93"/>
  <c r="B8" i="93"/>
  <c r="A8" i="93"/>
  <c r="D23" i="93" s="1"/>
  <c r="F7" i="93"/>
  <c r="E7" i="93"/>
  <c r="H22" i="93" s="1"/>
  <c r="H23" i="93" s="1"/>
  <c r="D7" i="93"/>
  <c r="G22" i="93" s="1"/>
  <c r="G23" i="93" s="1"/>
  <c r="C7" i="93"/>
  <c r="F22" i="93" s="1"/>
  <c r="F23" i="93" s="1"/>
  <c r="B7" i="93"/>
  <c r="F6" i="93"/>
  <c r="E6" i="93"/>
  <c r="D6" i="93"/>
  <c r="C6" i="93"/>
  <c r="B6" i="93"/>
  <c r="A6" i="93"/>
  <c r="D21" i="93" s="1"/>
  <c r="F5" i="93"/>
  <c r="I20" i="93" s="1"/>
  <c r="I21" i="93" s="1"/>
  <c r="E5" i="93"/>
  <c r="D5" i="93"/>
  <c r="G20" i="93" s="1"/>
  <c r="G21" i="93" s="1"/>
  <c r="C5" i="93"/>
  <c r="F20" i="93" s="1"/>
  <c r="F21" i="93" s="1"/>
  <c r="B5" i="93"/>
  <c r="F4" i="93"/>
  <c r="E4" i="93"/>
  <c r="D4" i="93"/>
  <c r="C4" i="93"/>
  <c r="B4" i="93"/>
  <c r="A4" i="93"/>
  <c r="D19" i="93" s="1"/>
  <c r="F3" i="93"/>
  <c r="E3" i="93"/>
  <c r="H18" i="93" s="1"/>
  <c r="H19" i="93" s="1"/>
  <c r="D3" i="93"/>
  <c r="G18" i="93" s="1"/>
  <c r="G19" i="93" s="1"/>
  <c r="C3" i="93"/>
  <c r="F18" i="93" s="1"/>
  <c r="F19" i="93" s="1"/>
  <c r="B3" i="93"/>
  <c r="F2" i="93"/>
  <c r="E2" i="93"/>
  <c r="D2" i="93"/>
  <c r="C2" i="93"/>
  <c r="B2" i="93"/>
  <c r="A2" i="93"/>
  <c r="F1" i="93"/>
  <c r="I16" i="93" s="1"/>
  <c r="I17" i="93" s="1"/>
  <c r="E1" i="93"/>
  <c r="D1" i="93"/>
  <c r="C1" i="93"/>
  <c r="B1" i="93"/>
  <c r="E16" i="93" s="1"/>
  <c r="E17" i="93" s="1"/>
  <c r="H27" i="92"/>
  <c r="F27" i="92"/>
  <c r="D27" i="92"/>
  <c r="F26" i="92"/>
  <c r="I25" i="92"/>
  <c r="I24" i="92"/>
  <c r="F24" i="92"/>
  <c r="F25" i="92" s="1"/>
  <c r="H22" i="92"/>
  <c r="H23" i="92" s="1"/>
  <c r="G21" i="92"/>
  <c r="E21" i="92"/>
  <c r="D21" i="92"/>
  <c r="G20" i="92"/>
  <c r="E20" i="92"/>
  <c r="D19" i="92"/>
  <c r="E18" i="92"/>
  <c r="E19" i="92" s="1"/>
  <c r="I17" i="92"/>
  <c r="G17" i="92"/>
  <c r="D17" i="92"/>
  <c r="I16" i="92"/>
  <c r="G16" i="92"/>
  <c r="A13" i="92"/>
  <c r="J27" i="92" s="1"/>
  <c r="K27" i="92" s="1"/>
  <c r="F12" i="92"/>
  <c r="E12" i="92"/>
  <c r="D12" i="92"/>
  <c r="C12" i="92"/>
  <c r="B12" i="92"/>
  <c r="A12" i="92"/>
  <c r="F11" i="92"/>
  <c r="I26" i="92" s="1"/>
  <c r="I27" i="92" s="1"/>
  <c r="E11" i="92"/>
  <c r="H26" i="92" s="1"/>
  <c r="D11" i="92"/>
  <c r="G26" i="92" s="1"/>
  <c r="G27" i="92" s="1"/>
  <c r="C11" i="92"/>
  <c r="B11" i="92"/>
  <c r="E26" i="92" s="1"/>
  <c r="E27" i="92" s="1"/>
  <c r="F10" i="92"/>
  <c r="E10" i="92"/>
  <c r="D10" i="92"/>
  <c r="C10" i="92"/>
  <c r="B10" i="92"/>
  <c r="A10" i="92"/>
  <c r="D25" i="92" s="1"/>
  <c r="F9" i="92"/>
  <c r="E9" i="92"/>
  <c r="H24" i="92" s="1"/>
  <c r="H25" i="92" s="1"/>
  <c r="D9" i="92"/>
  <c r="G24" i="92" s="1"/>
  <c r="G25" i="92" s="1"/>
  <c r="C9" i="92"/>
  <c r="B9" i="92"/>
  <c r="A11" i="92" s="1"/>
  <c r="J25" i="92" s="1"/>
  <c r="K25" i="92" s="1"/>
  <c r="F8" i="92"/>
  <c r="E8" i="92"/>
  <c r="D8" i="92"/>
  <c r="C8" i="92"/>
  <c r="B8" i="92"/>
  <c r="A8" i="92"/>
  <c r="D23" i="92" s="1"/>
  <c r="F7" i="92"/>
  <c r="I22" i="92" s="1"/>
  <c r="E7" i="92"/>
  <c r="D7" i="92"/>
  <c r="G22" i="92" s="1"/>
  <c r="G23" i="92" s="1"/>
  <c r="C7" i="92"/>
  <c r="F22" i="92" s="1"/>
  <c r="F23" i="92" s="1"/>
  <c r="B7" i="92"/>
  <c r="E22" i="92" s="1"/>
  <c r="E23" i="92" s="1"/>
  <c r="F6" i="92"/>
  <c r="E6" i="92"/>
  <c r="D6" i="92"/>
  <c r="C6" i="92"/>
  <c r="B6" i="92"/>
  <c r="A6" i="92"/>
  <c r="F5" i="92"/>
  <c r="I20" i="92" s="1"/>
  <c r="I21" i="92" s="1"/>
  <c r="E5" i="92"/>
  <c r="H20" i="92" s="1"/>
  <c r="H21" i="92" s="1"/>
  <c r="D5" i="92"/>
  <c r="C5" i="92"/>
  <c r="F20" i="92" s="1"/>
  <c r="F21" i="92" s="1"/>
  <c r="B5" i="92"/>
  <c r="F4" i="92"/>
  <c r="E4" i="92"/>
  <c r="D4" i="92"/>
  <c r="C4" i="92"/>
  <c r="B4" i="92"/>
  <c r="A4" i="92"/>
  <c r="F3" i="92"/>
  <c r="I18" i="92" s="1"/>
  <c r="I19" i="92" s="1"/>
  <c r="E3" i="92"/>
  <c r="H18" i="92" s="1"/>
  <c r="H19" i="92" s="1"/>
  <c r="D3" i="92"/>
  <c r="G18" i="92" s="1"/>
  <c r="G19" i="92" s="1"/>
  <c r="C3" i="92"/>
  <c r="F18" i="92" s="1"/>
  <c r="F19" i="92" s="1"/>
  <c r="B3" i="92"/>
  <c r="F2" i="92"/>
  <c r="E2" i="92"/>
  <c r="D2" i="92"/>
  <c r="C2" i="92"/>
  <c r="B2" i="92"/>
  <c r="A2" i="92"/>
  <c r="F1" i="92"/>
  <c r="E1" i="92"/>
  <c r="H16" i="92" s="1"/>
  <c r="H17" i="92" s="1"/>
  <c r="D1" i="92"/>
  <c r="C1" i="92"/>
  <c r="F16" i="92" s="1"/>
  <c r="F17" i="92" s="1"/>
  <c r="B1" i="92"/>
  <c r="A3" i="92" s="1"/>
  <c r="J17" i="92" s="1"/>
  <c r="I26" i="91"/>
  <c r="I27" i="91" s="1"/>
  <c r="G26" i="91"/>
  <c r="G27" i="91" s="1"/>
  <c r="F26" i="91"/>
  <c r="F27" i="91" s="1"/>
  <c r="F25" i="91"/>
  <c r="D25" i="91"/>
  <c r="I24" i="91"/>
  <c r="I25" i="91" s="1"/>
  <c r="F24" i="91"/>
  <c r="E23" i="91"/>
  <c r="E22" i="91"/>
  <c r="H21" i="91"/>
  <c r="G21" i="91"/>
  <c r="H20" i="91"/>
  <c r="D19" i="91"/>
  <c r="H18" i="91"/>
  <c r="H19" i="91" s="1"/>
  <c r="G18" i="91"/>
  <c r="G19" i="91" s="1"/>
  <c r="E18" i="91"/>
  <c r="E19" i="91" s="1"/>
  <c r="D17" i="91"/>
  <c r="H16" i="91"/>
  <c r="H17" i="91" s="1"/>
  <c r="G16" i="91"/>
  <c r="G17" i="91" s="1"/>
  <c r="E16" i="91"/>
  <c r="E17" i="91" s="1"/>
  <c r="F12" i="91"/>
  <c r="E12" i="91"/>
  <c r="D12" i="91"/>
  <c r="C12" i="91"/>
  <c r="B12" i="91"/>
  <c r="A12" i="91"/>
  <c r="D27" i="91" s="1"/>
  <c r="F11" i="91"/>
  <c r="E11" i="91"/>
  <c r="H26" i="91" s="1"/>
  <c r="H27" i="91" s="1"/>
  <c r="D11" i="91"/>
  <c r="C11" i="91"/>
  <c r="B11" i="91"/>
  <c r="A11" i="91"/>
  <c r="J25" i="91" s="1"/>
  <c r="K25" i="91" s="1"/>
  <c r="F10" i="91"/>
  <c r="E10" i="91"/>
  <c r="D10" i="91"/>
  <c r="C10" i="91"/>
  <c r="B10" i="91"/>
  <c r="A10" i="91"/>
  <c r="F9" i="91"/>
  <c r="E9" i="91"/>
  <c r="H24" i="91" s="1"/>
  <c r="H25" i="91" s="1"/>
  <c r="D9" i="91"/>
  <c r="G24" i="91" s="1"/>
  <c r="G25" i="91" s="1"/>
  <c r="C9" i="91"/>
  <c r="B9" i="91"/>
  <c r="E24" i="91" s="1"/>
  <c r="E25" i="91" s="1"/>
  <c r="F8" i="91"/>
  <c r="E8" i="91"/>
  <c r="D8" i="91"/>
  <c r="C8" i="91"/>
  <c r="B8" i="91"/>
  <c r="A8" i="91"/>
  <c r="D23" i="91" s="1"/>
  <c r="F7" i="91"/>
  <c r="I22" i="91" s="1"/>
  <c r="E7" i="91"/>
  <c r="H22" i="91" s="1"/>
  <c r="H23" i="91" s="1"/>
  <c r="D7" i="91"/>
  <c r="G22" i="91" s="1"/>
  <c r="G23" i="91" s="1"/>
  <c r="C7" i="91"/>
  <c r="F22" i="91" s="1"/>
  <c r="F23" i="91" s="1"/>
  <c r="B7" i="91"/>
  <c r="F6" i="91"/>
  <c r="E6" i="91"/>
  <c r="D6" i="91"/>
  <c r="C6" i="91"/>
  <c r="B6" i="91"/>
  <c r="A6" i="91"/>
  <c r="D21" i="91" s="1"/>
  <c r="F5" i="91"/>
  <c r="I20" i="91" s="1"/>
  <c r="I21" i="91" s="1"/>
  <c r="E5" i="91"/>
  <c r="D5" i="91"/>
  <c r="G20" i="91" s="1"/>
  <c r="C5" i="91"/>
  <c r="F20" i="91" s="1"/>
  <c r="F21" i="91" s="1"/>
  <c r="B5" i="91"/>
  <c r="E20" i="91" s="1"/>
  <c r="E21" i="91" s="1"/>
  <c r="F4" i="91"/>
  <c r="E4" i="91"/>
  <c r="D4" i="91"/>
  <c r="C4" i="91"/>
  <c r="B4" i="91"/>
  <c r="A5" i="91" s="1"/>
  <c r="J19" i="91" s="1"/>
  <c r="K19" i="91" s="1"/>
  <c r="A4" i="91"/>
  <c r="F3" i="91"/>
  <c r="I18" i="91" s="1"/>
  <c r="I19" i="91" s="1"/>
  <c r="E3" i="91"/>
  <c r="D3" i="91"/>
  <c r="C3" i="91"/>
  <c r="F18" i="91" s="1"/>
  <c r="F19" i="91" s="1"/>
  <c r="B3" i="91"/>
  <c r="F2" i="91"/>
  <c r="E2" i="91"/>
  <c r="D2" i="91"/>
  <c r="C2" i="91"/>
  <c r="B2" i="91"/>
  <c r="A2" i="91"/>
  <c r="F1" i="91"/>
  <c r="I16" i="91" s="1"/>
  <c r="I17" i="91" s="1"/>
  <c r="E1" i="91"/>
  <c r="D1" i="91"/>
  <c r="C1" i="91"/>
  <c r="B1" i="91"/>
  <c r="F27" i="90"/>
  <c r="E27" i="90"/>
  <c r="G26" i="90"/>
  <c r="G27" i="90" s="1"/>
  <c r="F26" i="90"/>
  <c r="F25" i="90"/>
  <c r="I24" i="90"/>
  <c r="I25" i="90" s="1"/>
  <c r="H24" i="90"/>
  <c r="H25" i="90" s="1"/>
  <c r="F24" i="90"/>
  <c r="F22" i="90"/>
  <c r="F23" i="90" s="1"/>
  <c r="E22" i="90"/>
  <c r="E23" i="90" s="1"/>
  <c r="H21" i="90"/>
  <c r="E21" i="90"/>
  <c r="H20" i="90"/>
  <c r="F20" i="90"/>
  <c r="F21" i="90" s="1"/>
  <c r="E20" i="90"/>
  <c r="J19" i="90"/>
  <c r="K19" i="90" s="1"/>
  <c r="E19" i="90"/>
  <c r="D19" i="90"/>
  <c r="H18" i="90"/>
  <c r="H19" i="90" s="1"/>
  <c r="G18" i="90"/>
  <c r="G19" i="90" s="1"/>
  <c r="H16" i="90"/>
  <c r="H17" i="90" s="1"/>
  <c r="E16" i="90"/>
  <c r="E17" i="90" s="1"/>
  <c r="F12" i="90"/>
  <c r="E12" i="90"/>
  <c r="D12" i="90"/>
  <c r="C12" i="90"/>
  <c r="B12" i="90"/>
  <c r="A12" i="90"/>
  <c r="D27" i="90" s="1"/>
  <c r="F11" i="90"/>
  <c r="I26" i="90" s="1"/>
  <c r="I27" i="90" s="1"/>
  <c r="E11" i="90"/>
  <c r="H26" i="90" s="1"/>
  <c r="H27" i="90" s="1"/>
  <c r="D11" i="90"/>
  <c r="C11" i="90"/>
  <c r="B11" i="90"/>
  <c r="E26" i="90" s="1"/>
  <c r="F10" i="90"/>
  <c r="E10" i="90"/>
  <c r="D10" i="90"/>
  <c r="C10" i="90"/>
  <c r="B10" i="90"/>
  <c r="A10" i="90"/>
  <c r="D25" i="90" s="1"/>
  <c r="F9" i="90"/>
  <c r="E9" i="90"/>
  <c r="D9" i="90"/>
  <c r="C9" i="90"/>
  <c r="B9" i="90"/>
  <c r="E24" i="90" s="1"/>
  <c r="E25" i="90" s="1"/>
  <c r="F8" i="90"/>
  <c r="E8" i="90"/>
  <c r="D8" i="90"/>
  <c r="C8" i="90"/>
  <c r="B8" i="90"/>
  <c r="A8" i="90"/>
  <c r="D23" i="90" s="1"/>
  <c r="F7" i="90"/>
  <c r="I22" i="90" s="1"/>
  <c r="E7" i="90"/>
  <c r="H22" i="90" s="1"/>
  <c r="H23" i="90" s="1"/>
  <c r="D7" i="90"/>
  <c r="G22" i="90" s="1"/>
  <c r="G23" i="90" s="1"/>
  <c r="C7" i="90"/>
  <c r="B7" i="90"/>
  <c r="F6" i="90"/>
  <c r="E6" i="90"/>
  <c r="D6" i="90"/>
  <c r="C6" i="90"/>
  <c r="B6" i="90"/>
  <c r="A6" i="90"/>
  <c r="D21" i="90" s="1"/>
  <c r="F5" i="90"/>
  <c r="I20" i="90" s="1"/>
  <c r="I21" i="90" s="1"/>
  <c r="E5" i="90"/>
  <c r="D5" i="90"/>
  <c r="G20" i="90" s="1"/>
  <c r="G21" i="90" s="1"/>
  <c r="C5" i="90"/>
  <c r="B5" i="90"/>
  <c r="A5" i="90"/>
  <c r="F4" i="90"/>
  <c r="E4" i="90"/>
  <c r="D4" i="90"/>
  <c r="C4" i="90"/>
  <c r="B4" i="90"/>
  <c r="A4" i="90"/>
  <c r="F3" i="90"/>
  <c r="I18" i="90" s="1"/>
  <c r="I19" i="90" s="1"/>
  <c r="E3" i="90"/>
  <c r="D3" i="90"/>
  <c r="C3" i="90"/>
  <c r="F18" i="90" s="1"/>
  <c r="F19" i="90" s="1"/>
  <c r="B3" i="90"/>
  <c r="E18" i="90" s="1"/>
  <c r="F2" i="90"/>
  <c r="E2" i="90"/>
  <c r="D2" i="90"/>
  <c r="C2" i="90"/>
  <c r="B2" i="90"/>
  <c r="A2" i="90"/>
  <c r="D17" i="90" s="1"/>
  <c r="F1" i="90"/>
  <c r="I16" i="90" s="1"/>
  <c r="I17" i="90" s="1"/>
  <c r="E1" i="90"/>
  <c r="D1" i="90"/>
  <c r="G16" i="90" s="1"/>
  <c r="G17" i="90" s="1"/>
  <c r="C1" i="90"/>
  <c r="B1" i="90"/>
  <c r="I27" i="89"/>
  <c r="D27" i="89"/>
  <c r="I26" i="89"/>
  <c r="G26" i="89"/>
  <c r="G27" i="89" s="1"/>
  <c r="F26" i="89"/>
  <c r="F27" i="89" s="1"/>
  <c r="I25" i="89"/>
  <c r="G24" i="89"/>
  <c r="G25" i="89" s="1"/>
  <c r="F23" i="89"/>
  <c r="H22" i="89"/>
  <c r="H23" i="89" s="1"/>
  <c r="H21" i="89"/>
  <c r="I20" i="89"/>
  <c r="I21" i="89" s="1"/>
  <c r="H20" i="89"/>
  <c r="E20" i="89"/>
  <c r="E21" i="89" s="1"/>
  <c r="H19" i="89"/>
  <c r="D19" i="89"/>
  <c r="F18" i="89"/>
  <c r="F19" i="89" s="1"/>
  <c r="H16" i="89"/>
  <c r="H17" i="89" s="1"/>
  <c r="G16" i="89"/>
  <c r="G17" i="89" s="1"/>
  <c r="F12" i="89"/>
  <c r="E12" i="89"/>
  <c r="D12" i="89"/>
  <c r="C12" i="89"/>
  <c r="B12" i="89"/>
  <c r="A12" i="89"/>
  <c r="F11" i="89"/>
  <c r="E11" i="89"/>
  <c r="H26" i="89" s="1"/>
  <c r="H27" i="89" s="1"/>
  <c r="D11" i="89"/>
  <c r="C11" i="89"/>
  <c r="B11" i="89"/>
  <c r="F10" i="89"/>
  <c r="E10" i="89"/>
  <c r="D10" i="89"/>
  <c r="C10" i="89"/>
  <c r="B10" i="89"/>
  <c r="A10" i="89"/>
  <c r="D25" i="89" s="1"/>
  <c r="F9" i="89"/>
  <c r="I24" i="89" s="1"/>
  <c r="E9" i="89"/>
  <c r="H24" i="89" s="1"/>
  <c r="H25" i="89" s="1"/>
  <c r="D9" i="89"/>
  <c r="C9" i="89"/>
  <c r="F24" i="89" s="1"/>
  <c r="F25" i="89" s="1"/>
  <c r="B9" i="89"/>
  <c r="E24" i="89" s="1"/>
  <c r="E25" i="89" s="1"/>
  <c r="F8" i="89"/>
  <c r="E8" i="89"/>
  <c r="D8" i="89"/>
  <c r="C8" i="89"/>
  <c r="B8" i="89"/>
  <c r="A8" i="89"/>
  <c r="D23" i="89" s="1"/>
  <c r="F7" i="89"/>
  <c r="I22" i="89" s="1"/>
  <c r="E7" i="89"/>
  <c r="D7" i="89"/>
  <c r="G22" i="89" s="1"/>
  <c r="G23" i="89" s="1"/>
  <c r="C7" i="89"/>
  <c r="F22" i="89" s="1"/>
  <c r="B7" i="89"/>
  <c r="E22" i="89" s="1"/>
  <c r="E23" i="89" s="1"/>
  <c r="F6" i="89"/>
  <c r="E6" i="89"/>
  <c r="D6" i="89"/>
  <c r="C6" i="89"/>
  <c r="B6" i="89"/>
  <c r="A6" i="89"/>
  <c r="D21" i="89" s="1"/>
  <c r="F5" i="89"/>
  <c r="E5" i="89"/>
  <c r="D5" i="89"/>
  <c r="G20" i="89" s="1"/>
  <c r="G21" i="89" s="1"/>
  <c r="C5" i="89"/>
  <c r="A7" i="89" s="1"/>
  <c r="J21" i="89" s="1"/>
  <c r="K21" i="89" s="1"/>
  <c r="B5" i="89"/>
  <c r="F4" i="89"/>
  <c r="E4" i="89"/>
  <c r="D4" i="89"/>
  <c r="C4" i="89"/>
  <c r="B4" i="89"/>
  <c r="A4" i="89"/>
  <c r="F3" i="89"/>
  <c r="I18" i="89" s="1"/>
  <c r="I19" i="89" s="1"/>
  <c r="E3" i="89"/>
  <c r="H18" i="89" s="1"/>
  <c r="D3" i="89"/>
  <c r="G18" i="89" s="1"/>
  <c r="G19" i="89" s="1"/>
  <c r="C3" i="89"/>
  <c r="B3" i="89"/>
  <c r="F2" i="89"/>
  <c r="E2" i="89"/>
  <c r="D2" i="89"/>
  <c r="C2" i="89"/>
  <c r="B2" i="89"/>
  <c r="A2" i="89"/>
  <c r="D17" i="89" s="1"/>
  <c r="F1" i="89"/>
  <c r="I16" i="89" s="1"/>
  <c r="I17" i="89" s="1"/>
  <c r="E1" i="89"/>
  <c r="D1" i="89"/>
  <c r="C1" i="89"/>
  <c r="F16" i="89" s="1"/>
  <c r="F17" i="89" s="1"/>
  <c r="B1" i="89"/>
  <c r="F27" i="88"/>
  <c r="I26" i="88"/>
  <c r="I27" i="88" s="1"/>
  <c r="F26" i="88"/>
  <c r="E26" i="88"/>
  <c r="E27" i="88" s="1"/>
  <c r="D25" i="88"/>
  <c r="G24" i="88"/>
  <c r="G25" i="88" s="1"/>
  <c r="F24" i="88"/>
  <c r="F25" i="88" s="1"/>
  <c r="E23" i="88"/>
  <c r="F22" i="88"/>
  <c r="F23" i="88" s="1"/>
  <c r="J21" i="88"/>
  <c r="K21" i="88" s="1"/>
  <c r="E21" i="88"/>
  <c r="H20" i="88"/>
  <c r="H21" i="88" s="1"/>
  <c r="I18" i="88"/>
  <c r="I19" i="88" s="1"/>
  <c r="H18" i="88"/>
  <c r="H19" i="88" s="1"/>
  <c r="F18" i="88"/>
  <c r="F19" i="88" s="1"/>
  <c r="E18" i="88"/>
  <c r="E19" i="88" s="1"/>
  <c r="G17" i="88"/>
  <c r="D17" i="88"/>
  <c r="F16" i="88"/>
  <c r="F17" i="88" s="1"/>
  <c r="E16" i="88"/>
  <c r="E17" i="88" s="1"/>
  <c r="F12" i="88"/>
  <c r="E12" i="88"/>
  <c r="D12" i="88"/>
  <c r="C12" i="88"/>
  <c r="B12" i="88"/>
  <c r="A12" i="88"/>
  <c r="D27" i="88" s="1"/>
  <c r="F11" i="88"/>
  <c r="E11" i="88"/>
  <c r="H26" i="88" s="1"/>
  <c r="H27" i="88" s="1"/>
  <c r="D11" i="88"/>
  <c r="C11" i="88"/>
  <c r="B11" i="88"/>
  <c r="F10" i="88"/>
  <c r="E10" i="88"/>
  <c r="D10" i="88"/>
  <c r="C10" i="88"/>
  <c r="B10" i="88"/>
  <c r="A10" i="88"/>
  <c r="F9" i="88"/>
  <c r="I24" i="88" s="1"/>
  <c r="I25" i="88" s="1"/>
  <c r="E9" i="88"/>
  <c r="H24" i="88" s="1"/>
  <c r="H25" i="88" s="1"/>
  <c r="D9" i="88"/>
  <c r="C9" i="88"/>
  <c r="B9" i="88"/>
  <c r="F8" i="88"/>
  <c r="E8" i="88"/>
  <c r="D8" i="88"/>
  <c r="C8" i="88"/>
  <c r="B8" i="88"/>
  <c r="A8" i="88"/>
  <c r="D23" i="88" s="1"/>
  <c r="F7" i="88"/>
  <c r="I22" i="88" s="1"/>
  <c r="E7" i="88"/>
  <c r="H22" i="88" s="1"/>
  <c r="H23" i="88" s="1"/>
  <c r="D7" i="88"/>
  <c r="G22" i="88" s="1"/>
  <c r="G23" i="88" s="1"/>
  <c r="C7" i="88"/>
  <c r="B7" i="88"/>
  <c r="E22" i="88" s="1"/>
  <c r="A7" i="88"/>
  <c r="F6" i="88"/>
  <c r="E6" i="88"/>
  <c r="D6" i="88"/>
  <c r="C6" i="88"/>
  <c r="B6" i="88"/>
  <c r="A6" i="88"/>
  <c r="D21" i="88" s="1"/>
  <c r="F5" i="88"/>
  <c r="I20" i="88" s="1"/>
  <c r="I21" i="88" s="1"/>
  <c r="E5" i="88"/>
  <c r="D5" i="88"/>
  <c r="G20" i="88" s="1"/>
  <c r="G21" i="88" s="1"/>
  <c r="C5" i="88"/>
  <c r="F20" i="88" s="1"/>
  <c r="F21" i="88" s="1"/>
  <c r="B5" i="88"/>
  <c r="E20" i="88" s="1"/>
  <c r="F4" i="88"/>
  <c r="E4" i="88"/>
  <c r="D4" i="88"/>
  <c r="C4" i="88"/>
  <c r="B4" i="88"/>
  <c r="A4" i="88"/>
  <c r="D19" i="88" s="1"/>
  <c r="F3" i="88"/>
  <c r="E3" i="88"/>
  <c r="D3" i="88"/>
  <c r="C3" i="88"/>
  <c r="B3" i="88"/>
  <c r="F2" i="88"/>
  <c r="E2" i="88"/>
  <c r="D2" i="88"/>
  <c r="C2" i="88"/>
  <c r="B2" i="88"/>
  <c r="A2" i="88"/>
  <c r="F1" i="88"/>
  <c r="I16" i="88" s="1"/>
  <c r="I17" i="88" s="1"/>
  <c r="E1" i="88"/>
  <c r="H16" i="88" s="1"/>
  <c r="H17" i="88" s="1"/>
  <c r="D1" i="88"/>
  <c r="G16" i="88" s="1"/>
  <c r="C1" i="88"/>
  <c r="B1" i="88"/>
  <c r="G27" i="87"/>
  <c r="F27" i="87"/>
  <c r="H26" i="87"/>
  <c r="H27" i="87" s="1"/>
  <c r="G26" i="87"/>
  <c r="F25" i="87"/>
  <c r="H21" i="87"/>
  <c r="H20" i="87"/>
  <c r="F20" i="87"/>
  <c r="F21" i="87" s="1"/>
  <c r="H18" i="87"/>
  <c r="H19" i="87" s="1"/>
  <c r="G18" i="87"/>
  <c r="G19" i="87" s="1"/>
  <c r="F18" i="87"/>
  <c r="F19" i="87" s="1"/>
  <c r="H16" i="87"/>
  <c r="H17" i="87" s="1"/>
  <c r="E16" i="87"/>
  <c r="E17" i="87" s="1"/>
  <c r="F12" i="87"/>
  <c r="E12" i="87"/>
  <c r="D12" i="87"/>
  <c r="C12" i="87"/>
  <c r="B12" i="87"/>
  <c r="A12" i="87"/>
  <c r="D27" i="87" s="1"/>
  <c r="F11" i="87"/>
  <c r="I26" i="87" s="1"/>
  <c r="I27" i="87" s="1"/>
  <c r="E11" i="87"/>
  <c r="D11" i="87"/>
  <c r="C11" i="87"/>
  <c r="F26" i="87" s="1"/>
  <c r="B11" i="87"/>
  <c r="F10" i="87"/>
  <c r="E10" i="87"/>
  <c r="D10" i="87"/>
  <c r="C10" i="87"/>
  <c r="B10" i="87"/>
  <c r="A10" i="87"/>
  <c r="D25" i="87" s="1"/>
  <c r="F9" i="87"/>
  <c r="I24" i="87" s="1"/>
  <c r="I25" i="87" s="1"/>
  <c r="E9" i="87"/>
  <c r="H24" i="87" s="1"/>
  <c r="H25" i="87" s="1"/>
  <c r="D9" i="87"/>
  <c r="G24" i="87" s="1"/>
  <c r="G25" i="87" s="1"/>
  <c r="C9" i="87"/>
  <c r="F24" i="87" s="1"/>
  <c r="B9" i="87"/>
  <c r="E24" i="87" s="1"/>
  <c r="E25" i="87" s="1"/>
  <c r="F8" i="87"/>
  <c r="E8" i="87"/>
  <c r="D8" i="87"/>
  <c r="C8" i="87"/>
  <c r="B8" i="87"/>
  <c r="A8" i="87"/>
  <c r="D23" i="87" s="1"/>
  <c r="F7" i="87"/>
  <c r="I22" i="87" s="1"/>
  <c r="E7" i="87"/>
  <c r="H22" i="87" s="1"/>
  <c r="H23" i="87" s="1"/>
  <c r="D7" i="87"/>
  <c r="G22" i="87" s="1"/>
  <c r="G23" i="87" s="1"/>
  <c r="C7" i="87"/>
  <c r="F22" i="87" s="1"/>
  <c r="F23" i="87" s="1"/>
  <c r="B7" i="87"/>
  <c r="F6" i="87"/>
  <c r="E6" i="87"/>
  <c r="D6" i="87"/>
  <c r="C6" i="87"/>
  <c r="B6" i="87"/>
  <c r="A6" i="87"/>
  <c r="D21" i="87" s="1"/>
  <c r="F5" i="87"/>
  <c r="I20" i="87" s="1"/>
  <c r="I21" i="87" s="1"/>
  <c r="E5" i="87"/>
  <c r="D5" i="87"/>
  <c r="G20" i="87" s="1"/>
  <c r="G21" i="87" s="1"/>
  <c r="C5" i="87"/>
  <c r="B5" i="87"/>
  <c r="F4" i="87"/>
  <c r="E4" i="87"/>
  <c r="D4" i="87"/>
  <c r="C4" i="87"/>
  <c r="B4" i="87"/>
  <c r="A4" i="87"/>
  <c r="D19" i="87" s="1"/>
  <c r="F3" i="87"/>
  <c r="I18" i="87" s="1"/>
  <c r="I19" i="87" s="1"/>
  <c r="E3" i="87"/>
  <c r="D3" i="87"/>
  <c r="C3" i="87"/>
  <c r="B3" i="87"/>
  <c r="F2" i="87"/>
  <c r="E2" i="87"/>
  <c r="D2" i="87"/>
  <c r="C2" i="87"/>
  <c r="B2" i="87"/>
  <c r="A2" i="87"/>
  <c r="D17" i="87" s="1"/>
  <c r="F1" i="87"/>
  <c r="I16" i="87" s="1"/>
  <c r="I17" i="87" s="1"/>
  <c r="E1" i="87"/>
  <c r="D1" i="87"/>
  <c r="G16" i="87" s="1"/>
  <c r="G17" i="87" s="1"/>
  <c r="C1" i="87"/>
  <c r="A3" i="87" s="1"/>
  <c r="J17" i="87" s="1"/>
  <c r="B1" i="87"/>
  <c r="I27" i="86"/>
  <c r="D27" i="86"/>
  <c r="I26" i="86"/>
  <c r="G26" i="86"/>
  <c r="G27" i="86" s="1"/>
  <c r="E25" i="86"/>
  <c r="G24" i="86"/>
  <c r="G25" i="86" s="1"/>
  <c r="E24" i="86"/>
  <c r="D23" i="86"/>
  <c r="I21" i="86"/>
  <c r="I20" i="86"/>
  <c r="G20" i="86"/>
  <c r="G21" i="86" s="1"/>
  <c r="E20" i="86"/>
  <c r="E21" i="86" s="1"/>
  <c r="D19" i="86"/>
  <c r="I18" i="86"/>
  <c r="I19" i="86" s="1"/>
  <c r="E17" i="86"/>
  <c r="H16" i="86"/>
  <c r="H17" i="86" s="1"/>
  <c r="G16" i="86"/>
  <c r="G17" i="86" s="1"/>
  <c r="F16" i="86"/>
  <c r="F17" i="86" s="1"/>
  <c r="F12" i="86"/>
  <c r="E12" i="86"/>
  <c r="D12" i="86"/>
  <c r="C12" i="86"/>
  <c r="B12" i="86"/>
  <c r="A12" i="86"/>
  <c r="F11" i="86"/>
  <c r="E11" i="86"/>
  <c r="H26" i="86" s="1"/>
  <c r="H27" i="86" s="1"/>
  <c r="D11" i="86"/>
  <c r="C11" i="86"/>
  <c r="F26" i="86" s="1"/>
  <c r="F27" i="86" s="1"/>
  <c r="B11" i="86"/>
  <c r="E26" i="86" s="1"/>
  <c r="E27" i="86" s="1"/>
  <c r="A11" i="86"/>
  <c r="J25" i="86" s="1"/>
  <c r="K25" i="86" s="1"/>
  <c r="F10" i="86"/>
  <c r="E10" i="86"/>
  <c r="D10" i="86"/>
  <c r="C10" i="86"/>
  <c r="B10" i="86"/>
  <c r="A10" i="86"/>
  <c r="D25" i="86" s="1"/>
  <c r="F9" i="86"/>
  <c r="I24" i="86" s="1"/>
  <c r="I25" i="86" s="1"/>
  <c r="E9" i="86"/>
  <c r="H24" i="86" s="1"/>
  <c r="H25" i="86" s="1"/>
  <c r="D9" i="86"/>
  <c r="C9" i="86"/>
  <c r="F24" i="86" s="1"/>
  <c r="F25" i="86" s="1"/>
  <c r="B9" i="86"/>
  <c r="F8" i="86"/>
  <c r="E8" i="86"/>
  <c r="D8" i="86"/>
  <c r="C8" i="86"/>
  <c r="B8" i="86"/>
  <c r="A8" i="86"/>
  <c r="F7" i="86"/>
  <c r="I22" i="86" s="1"/>
  <c r="E7" i="86"/>
  <c r="H22" i="86" s="1"/>
  <c r="H23" i="86" s="1"/>
  <c r="D7" i="86"/>
  <c r="G22" i="86" s="1"/>
  <c r="G23" i="86" s="1"/>
  <c r="C7" i="86"/>
  <c r="F22" i="86" s="1"/>
  <c r="F23" i="86" s="1"/>
  <c r="B7" i="86"/>
  <c r="E22" i="86" s="1"/>
  <c r="E23" i="86" s="1"/>
  <c r="F6" i="86"/>
  <c r="E6" i="86"/>
  <c r="D6" i="86"/>
  <c r="C6" i="86"/>
  <c r="B6" i="86"/>
  <c r="A6" i="86"/>
  <c r="D21" i="86" s="1"/>
  <c r="F5" i="86"/>
  <c r="E5" i="86"/>
  <c r="H20" i="86" s="1"/>
  <c r="H21" i="86" s="1"/>
  <c r="D5" i="86"/>
  <c r="C5" i="86"/>
  <c r="F20" i="86" s="1"/>
  <c r="F21" i="86" s="1"/>
  <c r="B5" i="86"/>
  <c r="F4" i="86"/>
  <c r="E4" i="86"/>
  <c r="D4" i="86"/>
  <c r="C4" i="86"/>
  <c r="B4" i="86"/>
  <c r="A4" i="86"/>
  <c r="F3" i="86"/>
  <c r="E3" i="86"/>
  <c r="H18" i="86" s="1"/>
  <c r="H19" i="86" s="1"/>
  <c r="D3" i="86"/>
  <c r="G18" i="86" s="1"/>
  <c r="G19" i="86" s="1"/>
  <c r="C3" i="86"/>
  <c r="F18" i="86" s="1"/>
  <c r="F19" i="86" s="1"/>
  <c r="B3" i="86"/>
  <c r="F2" i="86"/>
  <c r="E2" i="86"/>
  <c r="D2" i="86"/>
  <c r="C2" i="86"/>
  <c r="B2" i="86"/>
  <c r="A2" i="86"/>
  <c r="D17" i="86" s="1"/>
  <c r="F1" i="86"/>
  <c r="I16" i="86" s="1"/>
  <c r="I17" i="86" s="1"/>
  <c r="E1" i="86"/>
  <c r="D1" i="86"/>
  <c r="C1" i="86"/>
  <c r="B1" i="86"/>
  <c r="E16" i="86" s="1"/>
  <c r="E27" i="85"/>
  <c r="E26" i="85"/>
  <c r="D25" i="85"/>
  <c r="H24" i="85"/>
  <c r="H25" i="85" s="1"/>
  <c r="E22" i="85"/>
  <c r="E23" i="85" s="1"/>
  <c r="F21" i="85"/>
  <c r="D21" i="85"/>
  <c r="H20" i="85"/>
  <c r="H21" i="85" s="1"/>
  <c r="F20" i="85"/>
  <c r="G18" i="85"/>
  <c r="G19" i="85" s="1"/>
  <c r="F18" i="85"/>
  <c r="F19" i="85" s="1"/>
  <c r="E18" i="85"/>
  <c r="E19" i="85" s="1"/>
  <c r="D17" i="85"/>
  <c r="I16" i="85"/>
  <c r="I17" i="85" s="1"/>
  <c r="F12" i="85"/>
  <c r="E12" i="85"/>
  <c r="D12" i="85"/>
  <c r="C12" i="85"/>
  <c r="B12" i="85"/>
  <c r="A12" i="85"/>
  <c r="D27" i="85" s="1"/>
  <c r="F11" i="85"/>
  <c r="I26" i="85" s="1"/>
  <c r="I27" i="85" s="1"/>
  <c r="E11" i="85"/>
  <c r="H26" i="85" s="1"/>
  <c r="H27" i="85" s="1"/>
  <c r="D11" i="85"/>
  <c r="G26" i="85" s="1"/>
  <c r="G27" i="85" s="1"/>
  <c r="C11" i="85"/>
  <c r="F26" i="85" s="1"/>
  <c r="F27" i="85" s="1"/>
  <c r="B11" i="85"/>
  <c r="F10" i="85"/>
  <c r="E10" i="85"/>
  <c r="D10" i="85"/>
  <c r="C10" i="85"/>
  <c r="B10" i="85"/>
  <c r="A10" i="85"/>
  <c r="F9" i="85"/>
  <c r="I24" i="85" s="1"/>
  <c r="I25" i="85" s="1"/>
  <c r="E9" i="85"/>
  <c r="D9" i="85"/>
  <c r="G24" i="85" s="1"/>
  <c r="G25" i="85" s="1"/>
  <c r="C9" i="85"/>
  <c r="F24" i="85" s="1"/>
  <c r="F25" i="85" s="1"/>
  <c r="B9" i="85"/>
  <c r="F8" i="85"/>
  <c r="E8" i="85"/>
  <c r="D8" i="85"/>
  <c r="C8" i="85"/>
  <c r="B8" i="85"/>
  <c r="A8" i="85"/>
  <c r="D23" i="85" s="1"/>
  <c r="F7" i="85"/>
  <c r="I22" i="85" s="1"/>
  <c r="E7" i="85"/>
  <c r="H22" i="85" s="1"/>
  <c r="H23" i="85" s="1"/>
  <c r="D7" i="85"/>
  <c r="G22" i="85" s="1"/>
  <c r="G23" i="85" s="1"/>
  <c r="C7" i="85"/>
  <c r="F22" i="85" s="1"/>
  <c r="F23" i="85" s="1"/>
  <c r="B7" i="85"/>
  <c r="F6" i="85"/>
  <c r="E6" i="85"/>
  <c r="D6" i="85"/>
  <c r="C6" i="85"/>
  <c r="B6" i="85"/>
  <c r="A6" i="85"/>
  <c r="F5" i="85"/>
  <c r="I20" i="85" s="1"/>
  <c r="I21" i="85" s="1"/>
  <c r="E5" i="85"/>
  <c r="D5" i="85"/>
  <c r="G20" i="85" s="1"/>
  <c r="G21" i="85" s="1"/>
  <c r="C5" i="85"/>
  <c r="B5" i="85"/>
  <c r="E20" i="85" s="1"/>
  <c r="E21" i="85" s="1"/>
  <c r="F4" i="85"/>
  <c r="E4" i="85"/>
  <c r="D4" i="85"/>
  <c r="C4" i="85"/>
  <c r="B4" i="85"/>
  <c r="A4" i="85"/>
  <c r="D19" i="85" s="1"/>
  <c r="F3" i="85"/>
  <c r="I18" i="85" s="1"/>
  <c r="I19" i="85" s="1"/>
  <c r="E3" i="85"/>
  <c r="H18" i="85" s="1"/>
  <c r="H19" i="85" s="1"/>
  <c r="D3" i="85"/>
  <c r="C3" i="85"/>
  <c r="B3" i="85"/>
  <c r="F2" i="85"/>
  <c r="E2" i="85"/>
  <c r="D2" i="85"/>
  <c r="C2" i="85"/>
  <c r="B2" i="85"/>
  <c r="A2" i="85"/>
  <c r="F1" i="85"/>
  <c r="E1" i="85"/>
  <c r="H16" i="85" s="1"/>
  <c r="H17" i="85" s="1"/>
  <c r="D1" i="85"/>
  <c r="G16" i="85" s="1"/>
  <c r="G17" i="85" s="1"/>
  <c r="C1" i="85"/>
  <c r="F16" i="85" s="1"/>
  <c r="F17" i="85" s="1"/>
  <c r="B1" i="85"/>
  <c r="B39" i="84"/>
  <c r="E27" i="84"/>
  <c r="F26" i="84"/>
  <c r="F27" i="84" s="1"/>
  <c r="E26" i="84"/>
  <c r="D25" i="84"/>
  <c r="G24" i="84"/>
  <c r="G25" i="84" s="1"/>
  <c r="E22" i="84"/>
  <c r="E23" i="84" s="1"/>
  <c r="G21" i="84"/>
  <c r="G20" i="84"/>
  <c r="I19" i="84"/>
  <c r="F18" i="84"/>
  <c r="F19" i="84" s="1"/>
  <c r="E18" i="84"/>
  <c r="E19" i="84" s="1"/>
  <c r="F17" i="84"/>
  <c r="D17" i="84"/>
  <c r="E16" i="84"/>
  <c r="E17" i="84" s="1"/>
  <c r="F12" i="84"/>
  <c r="E12" i="84"/>
  <c r="D12" i="84"/>
  <c r="C12" i="84"/>
  <c r="B12" i="84"/>
  <c r="A12" i="84"/>
  <c r="D27" i="84" s="1"/>
  <c r="F11" i="84"/>
  <c r="I26" i="84" s="1"/>
  <c r="I27" i="84" s="1"/>
  <c r="E11" i="84"/>
  <c r="H26" i="84" s="1"/>
  <c r="H27" i="84" s="1"/>
  <c r="D11" i="84"/>
  <c r="G26" i="84" s="1"/>
  <c r="G27" i="84" s="1"/>
  <c r="C11" i="84"/>
  <c r="B11" i="84"/>
  <c r="F10" i="84"/>
  <c r="E10" i="84"/>
  <c r="D10" i="84"/>
  <c r="C10" i="84"/>
  <c r="B10" i="84"/>
  <c r="A10" i="84"/>
  <c r="F9" i="84"/>
  <c r="I24" i="84" s="1"/>
  <c r="I25" i="84" s="1"/>
  <c r="E9" i="84"/>
  <c r="H24" i="84" s="1"/>
  <c r="H25" i="84" s="1"/>
  <c r="D9" i="84"/>
  <c r="C9" i="84"/>
  <c r="F24" i="84" s="1"/>
  <c r="F25" i="84" s="1"/>
  <c r="B9" i="84"/>
  <c r="E24" i="84" s="1"/>
  <c r="E25" i="84" s="1"/>
  <c r="F8" i="84"/>
  <c r="E8" i="84"/>
  <c r="D8" i="84"/>
  <c r="C8" i="84"/>
  <c r="B8" i="84"/>
  <c r="A8" i="84"/>
  <c r="D23" i="84" s="1"/>
  <c r="F7" i="84"/>
  <c r="I22" i="84" s="1"/>
  <c r="I23" i="84" s="1"/>
  <c r="E7" i="84"/>
  <c r="H22" i="84" s="1"/>
  <c r="H23" i="84" s="1"/>
  <c r="D7" i="84"/>
  <c r="G22" i="84" s="1"/>
  <c r="G23" i="84" s="1"/>
  <c r="C7" i="84"/>
  <c r="F22" i="84" s="1"/>
  <c r="F23" i="84" s="1"/>
  <c r="B7" i="84"/>
  <c r="F6" i="84"/>
  <c r="E6" i="84"/>
  <c r="D6" i="84"/>
  <c r="C6" i="84"/>
  <c r="B6" i="84"/>
  <c r="A6" i="84"/>
  <c r="D21" i="84" s="1"/>
  <c r="F5" i="84"/>
  <c r="I20" i="84" s="1"/>
  <c r="I21" i="84" s="1"/>
  <c r="E5" i="84"/>
  <c r="H20" i="84" s="1"/>
  <c r="H21" i="84" s="1"/>
  <c r="D5" i="84"/>
  <c r="C5" i="84"/>
  <c r="F20" i="84" s="1"/>
  <c r="F21" i="84" s="1"/>
  <c r="B5" i="84"/>
  <c r="A7" i="84" s="1"/>
  <c r="J21" i="84" s="1"/>
  <c r="K21" i="84" s="1"/>
  <c r="F4" i="84"/>
  <c r="E4" i="84"/>
  <c r="D4" i="84"/>
  <c r="C4" i="84"/>
  <c r="B4" i="84"/>
  <c r="A5" i="84" s="1"/>
  <c r="J19" i="84" s="1"/>
  <c r="K19" i="84" s="1"/>
  <c r="A4" i="84"/>
  <c r="D19" i="84" s="1"/>
  <c r="F3" i="84"/>
  <c r="I18" i="84" s="1"/>
  <c r="E3" i="84"/>
  <c r="H18" i="84" s="1"/>
  <c r="H19" i="84" s="1"/>
  <c r="D3" i="84"/>
  <c r="G18" i="84" s="1"/>
  <c r="G19" i="84" s="1"/>
  <c r="C3" i="84"/>
  <c r="B3" i="84"/>
  <c r="F2" i="84"/>
  <c r="E2" i="84"/>
  <c r="D2" i="84"/>
  <c r="C2" i="84"/>
  <c r="B2" i="84"/>
  <c r="A2" i="84"/>
  <c r="F1" i="84"/>
  <c r="I16" i="84" s="1"/>
  <c r="I17" i="84" s="1"/>
  <c r="E1" i="84"/>
  <c r="H16" i="84" s="1"/>
  <c r="H17" i="84" s="1"/>
  <c r="D1" i="84"/>
  <c r="G16" i="84" s="1"/>
  <c r="G17" i="84" s="1"/>
  <c r="C1" i="84"/>
  <c r="F16" i="84" s="1"/>
  <c r="B1" i="84"/>
  <c r="I27" i="83"/>
  <c r="I26" i="83"/>
  <c r="H26" i="83"/>
  <c r="H27" i="83" s="1"/>
  <c r="G26" i="83"/>
  <c r="G27" i="83" s="1"/>
  <c r="F26" i="83"/>
  <c r="F27" i="83" s="1"/>
  <c r="G25" i="83"/>
  <c r="F25" i="83"/>
  <c r="E25" i="83"/>
  <c r="F24" i="83"/>
  <c r="E24" i="83"/>
  <c r="G22" i="83"/>
  <c r="G23" i="83" s="1"/>
  <c r="F22" i="83"/>
  <c r="F23" i="83" s="1"/>
  <c r="E22" i="83"/>
  <c r="E23" i="83" s="1"/>
  <c r="G21" i="83"/>
  <c r="D21" i="83"/>
  <c r="H20" i="83"/>
  <c r="H21" i="83" s="1"/>
  <c r="G20" i="83"/>
  <c r="G19" i="83"/>
  <c r="F19" i="83"/>
  <c r="H18" i="83"/>
  <c r="H19" i="83" s="1"/>
  <c r="G18" i="83"/>
  <c r="E18" i="83"/>
  <c r="E19" i="83" s="1"/>
  <c r="E16" i="83"/>
  <c r="E17" i="83" s="1"/>
  <c r="F12" i="83"/>
  <c r="E12" i="83"/>
  <c r="D12" i="83"/>
  <c r="C12" i="83"/>
  <c r="B12" i="83"/>
  <c r="A12" i="83"/>
  <c r="D27" i="83" s="1"/>
  <c r="F11" i="83"/>
  <c r="E11" i="83"/>
  <c r="D11" i="83"/>
  <c r="C11" i="83"/>
  <c r="B11" i="83"/>
  <c r="A11" i="83"/>
  <c r="J25" i="83" s="1"/>
  <c r="K25" i="83" s="1"/>
  <c r="F10" i="83"/>
  <c r="E10" i="83"/>
  <c r="D10" i="83"/>
  <c r="C10" i="83"/>
  <c r="B10" i="83"/>
  <c r="A10" i="83"/>
  <c r="D25" i="83" s="1"/>
  <c r="F9" i="83"/>
  <c r="I24" i="83" s="1"/>
  <c r="I25" i="83" s="1"/>
  <c r="E9" i="83"/>
  <c r="H24" i="83" s="1"/>
  <c r="H25" i="83" s="1"/>
  <c r="D9" i="83"/>
  <c r="G24" i="83" s="1"/>
  <c r="C9" i="83"/>
  <c r="B9" i="83"/>
  <c r="F8" i="83"/>
  <c r="E8" i="83"/>
  <c r="D8" i="83"/>
  <c r="C8" i="83"/>
  <c r="B8" i="83"/>
  <c r="A8" i="83"/>
  <c r="D23" i="83" s="1"/>
  <c r="F7" i="83"/>
  <c r="I22" i="83" s="1"/>
  <c r="E7" i="83"/>
  <c r="D7" i="83"/>
  <c r="C7" i="83"/>
  <c r="B7" i="83"/>
  <c r="F6" i="83"/>
  <c r="E6" i="83"/>
  <c r="D6" i="83"/>
  <c r="C6" i="83"/>
  <c r="B6" i="83"/>
  <c r="A6" i="83"/>
  <c r="F5" i="83"/>
  <c r="I20" i="83" s="1"/>
  <c r="I21" i="83" s="1"/>
  <c r="E5" i="83"/>
  <c r="D5" i="83"/>
  <c r="C5" i="83"/>
  <c r="F20" i="83" s="1"/>
  <c r="F21" i="83" s="1"/>
  <c r="B5" i="83"/>
  <c r="A5" i="83"/>
  <c r="J19" i="83" s="1"/>
  <c r="K19" i="83" s="1"/>
  <c r="F4" i="83"/>
  <c r="E4" i="83"/>
  <c r="D4" i="83"/>
  <c r="C4" i="83"/>
  <c r="B4" i="83"/>
  <c r="A4" i="83"/>
  <c r="D19" i="83" s="1"/>
  <c r="F3" i="83"/>
  <c r="I18" i="83" s="1"/>
  <c r="I19" i="83" s="1"/>
  <c r="E3" i="83"/>
  <c r="D3" i="83"/>
  <c r="C3" i="83"/>
  <c r="F18" i="83" s="1"/>
  <c r="B3" i="83"/>
  <c r="F2" i="83"/>
  <c r="E2" i="83"/>
  <c r="D2" i="83"/>
  <c r="C2" i="83"/>
  <c r="B2" i="83"/>
  <c r="A2" i="83"/>
  <c r="D17" i="83" s="1"/>
  <c r="F1" i="83"/>
  <c r="I16" i="83" s="1"/>
  <c r="I17" i="83" s="1"/>
  <c r="E1" i="83"/>
  <c r="H16" i="83" s="1"/>
  <c r="H17" i="83" s="1"/>
  <c r="D1" i="83"/>
  <c r="G16" i="83" s="1"/>
  <c r="G17" i="83" s="1"/>
  <c r="C1" i="83"/>
  <c r="F16" i="83" s="1"/>
  <c r="F17" i="83" s="1"/>
  <c r="B1" i="83"/>
  <c r="I27" i="82"/>
  <c r="D27" i="82"/>
  <c r="I26" i="82"/>
  <c r="H26" i="82"/>
  <c r="H27" i="82" s="1"/>
  <c r="G26" i="82"/>
  <c r="G27" i="82" s="1"/>
  <c r="F26" i="82"/>
  <c r="F27" i="82" s="1"/>
  <c r="F25" i="82"/>
  <c r="E25" i="82"/>
  <c r="I24" i="82"/>
  <c r="I25" i="82" s="1"/>
  <c r="F24" i="82"/>
  <c r="E24" i="82"/>
  <c r="H23" i="82"/>
  <c r="I22" i="82"/>
  <c r="E22" i="82"/>
  <c r="E23" i="82" s="1"/>
  <c r="G21" i="82"/>
  <c r="E21" i="82"/>
  <c r="D21" i="82"/>
  <c r="I20" i="82"/>
  <c r="I21" i="82" s="1"/>
  <c r="G20" i="82"/>
  <c r="E20" i="82"/>
  <c r="H19" i="82"/>
  <c r="G19" i="82"/>
  <c r="F19" i="82"/>
  <c r="D19" i="82"/>
  <c r="H18" i="82"/>
  <c r="G18" i="82"/>
  <c r="E18" i="82"/>
  <c r="E19" i="82" s="1"/>
  <c r="I16" i="82"/>
  <c r="I17" i="82" s="1"/>
  <c r="H16" i="82"/>
  <c r="H17" i="82" s="1"/>
  <c r="F12" i="82"/>
  <c r="E12" i="82"/>
  <c r="D12" i="82"/>
  <c r="C12" i="82"/>
  <c r="B12" i="82"/>
  <c r="A12" i="82"/>
  <c r="F11" i="82"/>
  <c r="E11" i="82"/>
  <c r="D11" i="82"/>
  <c r="C11" i="82"/>
  <c r="B11" i="82"/>
  <c r="E26" i="82" s="1"/>
  <c r="E27" i="82" s="1"/>
  <c r="F10" i="82"/>
  <c r="E10" i="82"/>
  <c r="D10" i="82"/>
  <c r="C10" i="82"/>
  <c r="B10" i="82"/>
  <c r="A10" i="82"/>
  <c r="D25" i="82" s="1"/>
  <c r="F9" i="82"/>
  <c r="E9" i="82"/>
  <c r="H24" i="82" s="1"/>
  <c r="H25" i="82" s="1"/>
  <c r="D9" i="82"/>
  <c r="G24" i="82" s="1"/>
  <c r="G25" i="82" s="1"/>
  <c r="C9" i="82"/>
  <c r="B9" i="82"/>
  <c r="F8" i="82"/>
  <c r="E8" i="82"/>
  <c r="D8" i="82"/>
  <c r="C8" i="82"/>
  <c r="B8" i="82"/>
  <c r="A8" i="82"/>
  <c r="D23" i="82" s="1"/>
  <c r="F7" i="82"/>
  <c r="E7" i="82"/>
  <c r="H22" i="82" s="1"/>
  <c r="D7" i="82"/>
  <c r="G22" i="82" s="1"/>
  <c r="G23" i="82" s="1"/>
  <c r="C7" i="82"/>
  <c r="F22" i="82" s="1"/>
  <c r="F23" i="82" s="1"/>
  <c r="B7" i="82"/>
  <c r="F6" i="82"/>
  <c r="E6" i="82"/>
  <c r="D6" i="82"/>
  <c r="C6" i="82"/>
  <c r="B6" i="82"/>
  <c r="A6" i="82"/>
  <c r="F5" i="82"/>
  <c r="E5" i="82"/>
  <c r="H20" i="82" s="1"/>
  <c r="H21" i="82" s="1"/>
  <c r="D5" i="82"/>
  <c r="C5" i="82"/>
  <c r="F20" i="82" s="1"/>
  <c r="F21" i="82" s="1"/>
  <c r="B5" i="82"/>
  <c r="A5" i="82"/>
  <c r="J19" i="82" s="1"/>
  <c r="K19" i="82" s="1"/>
  <c r="F4" i="82"/>
  <c r="E4" i="82"/>
  <c r="D4" i="82"/>
  <c r="C4" i="82"/>
  <c r="B4" i="82"/>
  <c r="A4" i="82"/>
  <c r="F3" i="82"/>
  <c r="I18" i="82" s="1"/>
  <c r="I19" i="82" s="1"/>
  <c r="E3" i="82"/>
  <c r="D3" i="82"/>
  <c r="C3" i="82"/>
  <c r="F18" i="82" s="1"/>
  <c r="B3" i="82"/>
  <c r="F2" i="82"/>
  <c r="E2" i="82"/>
  <c r="D2" i="82"/>
  <c r="C2" i="82"/>
  <c r="B2" i="82"/>
  <c r="A2" i="82"/>
  <c r="D17" i="82" s="1"/>
  <c r="F1" i="82"/>
  <c r="E1" i="82"/>
  <c r="D1" i="82"/>
  <c r="G16" i="82" s="1"/>
  <c r="G17" i="82" s="1"/>
  <c r="C1" i="82"/>
  <c r="B1" i="82"/>
  <c r="E16" i="82" s="1"/>
  <c r="E17" i="82" s="1"/>
  <c r="D27" i="81"/>
  <c r="G26" i="81"/>
  <c r="G27" i="81" s="1"/>
  <c r="F26" i="81"/>
  <c r="F27" i="81" s="1"/>
  <c r="I25" i="81"/>
  <c r="H25" i="81"/>
  <c r="H24" i="81"/>
  <c r="G24" i="81"/>
  <c r="G25" i="81" s="1"/>
  <c r="E24" i="81"/>
  <c r="E25" i="81" s="1"/>
  <c r="D23" i="81"/>
  <c r="I22" i="81"/>
  <c r="K21" i="81"/>
  <c r="I21" i="81"/>
  <c r="H21" i="81"/>
  <c r="I20" i="81"/>
  <c r="F20" i="81"/>
  <c r="F21" i="81" s="1"/>
  <c r="E20" i="81"/>
  <c r="E21" i="81" s="1"/>
  <c r="D19" i="81"/>
  <c r="I18" i="81"/>
  <c r="I19" i="81" s="1"/>
  <c r="I17" i="81"/>
  <c r="E17" i="81"/>
  <c r="I16" i="81"/>
  <c r="H16" i="81"/>
  <c r="H17" i="81" s="1"/>
  <c r="G16" i="81"/>
  <c r="G17" i="81" s="1"/>
  <c r="F16" i="81"/>
  <c r="F17" i="81" s="1"/>
  <c r="F12" i="81"/>
  <c r="E12" i="81"/>
  <c r="D12" i="81"/>
  <c r="C12" i="81"/>
  <c r="B12" i="81"/>
  <c r="A12" i="81"/>
  <c r="F11" i="81"/>
  <c r="I26" i="81" s="1"/>
  <c r="I27" i="81" s="1"/>
  <c r="E11" i="81"/>
  <c r="H26" i="81" s="1"/>
  <c r="H27" i="81" s="1"/>
  <c r="D11" i="81"/>
  <c r="C11" i="81"/>
  <c r="B11" i="81"/>
  <c r="F10" i="81"/>
  <c r="E10" i="81"/>
  <c r="D10" i="81"/>
  <c r="C10" i="81"/>
  <c r="B10" i="81"/>
  <c r="A10" i="81"/>
  <c r="D25" i="81" s="1"/>
  <c r="F9" i="81"/>
  <c r="I24" i="81" s="1"/>
  <c r="E9" i="81"/>
  <c r="D9" i="81"/>
  <c r="C9" i="81"/>
  <c r="F24" i="81" s="1"/>
  <c r="F25" i="81" s="1"/>
  <c r="B9" i="81"/>
  <c r="F8" i="81"/>
  <c r="E8" i="81"/>
  <c r="D8" i="81"/>
  <c r="C8" i="81"/>
  <c r="B8" i="81"/>
  <c r="A8" i="81"/>
  <c r="F7" i="81"/>
  <c r="E7" i="81"/>
  <c r="H22" i="81" s="1"/>
  <c r="H23" i="81" s="1"/>
  <c r="D7" i="81"/>
  <c r="G22" i="81" s="1"/>
  <c r="G23" i="81" s="1"/>
  <c r="C7" i="81"/>
  <c r="F22" i="81" s="1"/>
  <c r="F23" i="81" s="1"/>
  <c r="B7" i="81"/>
  <c r="E22" i="81" s="1"/>
  <c r="E23" i="81" s="1"/>
  <c r="A7" i="81"/>
  <c r="J21" i="81" s="1"/>
  <c r="F6" i="81"/>
  <c r="E6" i="81"/>
  <c r="D6" i="81"/>
  <c r="C6" i="81"/>
  <c r="B6" i="81"/>
  <c r="A6" i="81"/>
  <c r="D21" i="81" s="1"/>
  <c r="F5" i="81"/>
  <c r="E5" i="81"/>
  <c r="H20" i="81" s="1"/>
  <c r="D5" i="81"/>
  <c r="G20" i="81" s="1"/>
  <c r="G21" i="81" s="1"/>
  <c r="C5" i="81"/>
  <c r="B5" i="81"/>
  <c r="F4" i="81"/>
  <c r="E4" i="81"/>
  <c r="D4" i="81"/>
  <c r="C4" i="81"/>
  <c r="B4" i="81"/>
  <c r="A4" i="81"/>
  <c r="F3" i="81"/>
  <c r="E3" i="81"/>
  <c r="H18" i="81" s="1"/>
  <c r="H19" i="81" s="1"/>
  <c r="D3" i="81"/>
  <c r="G18" i="81" s="1"/>
  <c r="G19" i="81" s="1"/>
  <c r="C3" i="81"/>
  <c r="F18" i="81" s="1"/>
  <c r="F19" i="81" s="1"/>
  <c r="B3" i="81"/>
  <c r="A3" i="81"/>
  <c r="J17" i="81" s="1"/>
  <c r="F2" i="81"/>
  <c r="E2" i="81"/>
  <c r="D2" i="81"/>
  <c r="C2" i="81"/>
  <c r="B2" i="81"/>
  <c r="A2" i="81"/>
  <c r="D17" i="81" s="1"/>
  <c r="F1" i="81"/>
  <c r="E1" i="81"/>
  <c r="D1" i="81"/>
  <c r="C1" i="81"/>
  <c r="B1" i="81"/>
  <c r="E16" i="81" s="1"/>
  <c r="E27" i="80"/>
  <c r="D27" i="80"/>
  <c r="E26" i="80"/>
  <c r="D25" i="80"/>
  <c r="H24" i="80"/>
  <c r="H25" i="80" s="1"/>
  <c r="F24" i="80"/>
  <c r="F25" i="80" s="1"/>
  <c r="E22" i="80"/>
  <c r="E23" i="80" s="1"/>
  <c r="F21" i="80"/>
  <c r="I20" i="80"/>
  <c r="I21" i="80" s="1"/>
  <c r="G20" i="80"/>
  <c r="G21" i="80" s="1"/>
  <c r="I18" i="80"/>
  <c r="I19" i="80" s="1"/>
  <c r="E18" i="80"/>
  <c r="E19" i="80" s="1"/>
  <c r="F17" i="80"/>
  <c r="D17" i="80"/>
  <c r="I16" i="80"/>
  <c r="I17" i="80" s="1"/>
  <c r="F12" i="80"/>
  <c r="E12" i="80"/>
  <c r="D12" i="80"/>
  <c r="C12" i="80"/>
  <c r="B12" i="80"/>
  <c r="A12" i="80"/>
  <c r="F11" i="80"/>
  <c r="I26" i="80" s="1"/>
  <c r="I27" i="80" s="1"/>
  <c r="E11" i="80"/>
  <c r="H26" i="80" s="1"/>
  <c r="H27" i="80" s="1"/>
  <c r="D11" i="80"/>
  <c r="G26" i="80" s="1"/>
  <c r="G27" i="80" s="1"/>
  <c r="C11" i="80"/>
  <c r="F26" i="80" s="1"/>
  <c r="F27" i="80" s="1"/>
  <c r="B11" i="80"/>
  <c r="F10" i="80"/>
  <c r="E10" i="80"/>
  <c r="D10" i="80"/>
  <c r="C10" i="80"/>
  <c r="B10" i="80"/>
  <c r="A10" i="80"/>
  <c r="F9" i="80"/>
  <c r="I24" i="80" s="1"/>
  <c r="I25" i="80" s="1"/>
  <c r="E9" i="80"/>
  <c r="D9" i="80"/>
  <c r="G24" i="80" s="1"/>
  <c r="G25" i="80" s="1"/>
  <c r="C9" i="80"/>
  <c r="B9" i="80"/>
  <c r="F8" i="80"/>
  <c r="E8" i="80"/>
  <c r="D8" i="80"/>
  <c r="C8" i="80"/>
  <c r="B8" i="80"/>
  <c r="A8" i="80"/>
  <c r="D23" i="80" s="1"/>
  <c r="F7" i="80"/>
  <c r="I22" i="80" s="1"/>
  <c r="E7" i="80"/>
  <c r="H22" i="80" s="1"/>
  <c r="H23" i="80" s="1"/>
  <c r="D7" i="80"/>
  <c r="G22" i="80" s="1"/>
  <c r="G23" i="80" s="1"/>
  <c r="C7" i="80"/>
  <c r="F22" i="80" s="1"/>
  <c r="F23" i="80" s="1"/>
  <c r="B7" i="80"/>
  <c r="F6" i="80"/>
  <c r="E6" i="80"/>
  <c r="D6" i="80"/>
  <c r="C6" i="80"/>
  <c r="B6" i="80"/>
  <c r="A7" i="80" s="1"/>
  <c r="J21" i="80" s="1"/>
  <c r="K21" i="80" s="1"/>
  <c r="A6" i="80"/>
  <c r="D21" i="80" s="1"/>
  <c r="F5" i="80"/>
  <c r="E5" i="80"/>
  <c r="H20" i="80" s="1"/>
  <c r="H21" i="80" s="1"/>
  <c r="D5" i="80"/>
  <c r="C5" i="80"/>
  <c r="F20" i="80" s="1"/>
  <c r="B5" i="80"/>
  <c r="E20" i="80" s="1"/>
  <c r="E21" i="80" s="1"/>
  <c r="A5" i="80"/>
  <c r="J19" i="80" s="1"/>
  <c r="K19" i="80" s="1"/>
  <c r="F4" i="80"/>
  <c r="E4" i="80"/>
  <c r="D4" i="80"/>
  <c r="C4" i="80"/>
  <c r="B4" i="80"/>
  <c r="A4" i="80"/>
  <c r="D19" i="80" s="1"/>
  <c r="F3" i="80"/>
  <c r="E3" i="80"/>
  <c r="H18" i="80" s="1"/>
  <c r="H19" i="80" s="1"/>
  <c r="D3" i="80"/>
  <c r="G18" i="80" s="1"/>
  <c r="G19" i="80" s="1"/>
  <c r="C3" i="80"/>
  <c r="F18" i="80" s="1"/>
  <c r="F19" i="80" s="1"/>
  <c r="B3" i="80"/>
  <c r="F2" i="80"/>
  <c r="E2" i="80"/>
  <c r="D2" i="80"/>
  <c r="C2" i="80"/>
  <c r="B2" i="80"/>
  <c r="A2" i="80"/>
  <c r="F1" i="80"/>
  <c r="E1" i="80"/>
  <c r="H16" i="80" s="1"/>
  <c r="H17" i="80" s="1"/>
  <c r="D1" i="80"/>
  <c r="G16" i="80" s="1"/>
  <c r="G17" i="80" s="1"/>
  <c r="C1" i="80"/>
  <c r="F16" i="80" s="1"/>
  <c r="B1" i="80"/>
  <c r="H27" i="79"/>
  <c r="F27" i="79"/>
  <c r="H26" i="79"/>
  <c r="G26" i="79"/>
  <c r="G27" i="79" s="1"/>
  <c r="F26" i="79"/>
  <c r="F24" i="79"/>
  <c r="F25" i="79" s="1"/>
  <c r="D23" i="79"/>
  <c r="H22" i="79"/>
  <c r="H23" i="79" s="1"/>
  <c r="F22" i="79"/>
  <c r="F23" i="79" s="1"/>
  <c r="F21" i="79"/>
  <c r="D21" i="79"/>
  <c r="F20" i="79"/>
  <c r="E20" i="79"/>
  <c r="E21" i="79" s="1"/>
  <c r="I18" i="79"/>
  <c r="I19" i="79" s="1"/>
  <c r="H18" i="79"/>
  <c r="H19" i="79" s="1"/>
  <c r="G17" i="79"/>
  <c r="E16" i="79"/>
  <c r="E17" i="79" s="1"/>
  <c r="F12" i="79"/>
  <c r="E12" i="79"/>
  <c r="D12" i="79"/>
  <c r="C12" i="79"/>
  <c r="B12" i="79"/>
  <c r="A12" i="79"/>
  <c r="D27" i="79" s="1"/>
  <c r="F11" i="79"/>
  <c r="I26" i="79" s="1"/>
  <c r="I27" i="79" s="1"/>
  <c r="E11" i="79"/>
  <c r="D11" i="79"/>
  <c r="C11" i="79"/>
  <c r="B11" i="79"/>
  <c r="E26" i="79" s="1"/>
  <c r="E27" i="79" s="1"/>
  <c r="F10" i="79"/>
  <c r="E10" i="79"/>
  <c r="D10" i="79"/>
  <c r="C10" i="79"/>
  <c r="B10" i="79"/>
  <c r="A10" i="79"/>
  <c r="D25" i="79" s="1"/>
  <c r="F9" i="79"/>
  <c r="I24" i="79" s="1"/>
  <c r="I25" i="79" s="1"/>
  <c r="E9" i="79"/>
  <c r="H24" i="79" s="1"/>
  <c r="H25" i="79" s="1"/>
  <c r="D9" i="79"/>
  <c r="G24" i="79" s="1"/>
  <c r="G25" i="79" s="1"/>
  <c r="C9" i="79"/>
  <c r="B9" i="79"/>
  <c r="A11" i="79" s="1"/>
  <c r="J25" i="79" s="1"/>
  <c r="K25" i="79" s="1"/>
  <c r="F8" i="79"/>
  <c r="E8" i="79"/>
  <c r="D8" i="79"/>
  <c r="C8" i="79"/>
  <c r="B8" i="79"/>
  <c r="A8" i="79"/>
  <c r="F7" i="79"/>
  <c r="I22" i="79" s="1"/>
  <c r="E7" i="79"/>
  <c r="D7" i="79"/>
  <c r="G22" i="79" s="1"/>
  <c r="G23" i="79" s="1"/>
  <c r="C7" i="79"/>
  <c r="B7" i="79"/>
  <c r="F6" i="79"/>
  <c r="E6" i="79"/>
  <c r="D6" i="79"/>
  <c r="C6" i="79"/>
  <c r="B6" i="79"/>
  <c r="A6" i="79"/>
  <c r="F5" i="79"/>
  <c r="I20" i="79" s="1"/>
  <c r="I21" i="79" s="1"/>
  <c r="E5" i="79"/>
  <c r="H20" i="79" s="1"/>
  <c r="H21" i="79" s="1"/>
  <c r="D5" i="79"/>
  <c r="G20" i="79" s="1"/>
  <c r="G21" i="79" s="1"/>
  <c r="C5" i="79"/>
  <c r="B5" i="79"/>
  <c r="F4" i="79"/>
  <c r="E4" i="79"/>
  <c r="D4" i="79"/>
  <c r="C4" i="79"/>
  <c r="B4" i="79"/>
  <c r="A4" i="79"/>
  <c r="D19" i="79" s="1"/>
  <c r="F3" i="79"/>
  <c r="E3" i="79"/>
  <c r="D3" i="79"/>
  <c r="G18" i="79" s="1"/>
  <c r="G19" i="79" s="1"/>
  <c r="C3" i="79"/>
  <c r="F18" i="79" s="1"/>
  <c r="F19" i="79" s="1"/>
  <c r="B3" i="79"/>
  <c r="E18" i="79" s="1"/>
  <c r="E19" i="79" s="1"/>
  <c r="F2" i="79"/>
  <c r="E2" i="79"/>
  <c r="D2" i="79"/>
  <c r="C2" i="79"/>
  <c r="B2" i="79"/>
  <c r="A3" i="79" s="1"/>
  <c r="J17" i="79" s="1"/>
  <c r="A2" i="79"/>
  <c r="D17" i="79" s="1"/>
  <c r="F1" i="79"/>
  <c r="I16" i="79" s="1"/>
  <c r="I17" i="79" s="1"/>
  <c r="E1" i="79"/>
  <c r="H16" i="79" s="1"/>
  <c r="H17" i="79" s="1"/>
  <c r="D1" i="79"/>
  <c r="G16" i="79" s="1"/>
  <c r="C1" i="79"/>
  <c r="F16" i="79" s="1"/>
  <c r="F17" i="79" s="1"/>
  <c r="B1" i="79"/>
  <c r="G26" i="78"/>
  <c r="G27" i="78" s="1"/>
  <c r="I25" i="78"/>
  <c r="H25" i="78"/>
  <c r="E25" i="78"/>
  <c r="H24" i="78"/>
  <c r="F24" i="78"/>
  <c r="F25" i="78" s="1"/>
  <c r="E24" i="78"/>
  <c r="H23" i="78"/>
  <c r="D23" i="78"/>
  <c r="H22" i="78"/>
  <c r="H21" i="78"/>
  <c r="H20" i="78"/>
  <c r="F20" i="78"/>
  <c r="F21" i="78" s="1"/>
  <c r="G18" i="78"/>
  <c r="G19" i="78" s="1"/>
  <c r="H16" i="78"/>
  <c r="H17" i="78" s="1"/>
  <c r="G16" i="78"/>
  <c r="G17" i="78" s="1"/>
  <c r="F12" i="78"/>
  <c r="E12" i="78"/>
  <c r="D12" i="78"/>
  <c r="C12" i="78"/>
  <c r="B12" i="78"/>
  <c r="A12" i="78"/>
  <c r="D27" i="78" s="1"/>
  <c r="F11" i="78"/>
  <c r="I26" i="78" s="1"/>
  <c r="I27" i="78" s="1"/>
  <c r="E11" i="78"/>
  <c r="H26" i="78" s="1"/>
  <c r="H27" i="78" s="1"/>
  <c r="D11" i="78"/>
  <c r="C11" i="78"/>
  <c r="F26" i="78" s="1"/>
  <c r="F27" i="78" s="1"/>
  <c r="B11" i="78"/>
  <c r="F10" i="78"/>
  <c r="E10" i="78"/>
  <c r="D10" i="78"/>
  <c r="C10" i="78"/>
  <c r="B10" i="78"/>
  <c r="A10" i="78"/>
  <c r="D25" i="78" s="1"/>
  <c r="F9" i="78"/>
  <c r="I24" i="78" s="1"/>
  <c r="E9" i="78"/>
  <c r="D9" i="78"/>
  <c r="G24" i="78" s="1"/>
  <c r="G25" i="78" s="1"/>
  <c r="C9" i="78"/>
  <c r="B9" i="78"/>
  <c r="F8" i="78"/>
  <c r="E8" i="78"/>
  <c r="D8" i="78"/>
  <c r="C8" i="78"/>
  <c r="B8" i="78"/>
  <c r="A8" i="78"/>
  <c r="F7" i="78"/>
  <c r="I22" i="78" s="1"/>
  <c r="E7" i="78"/>
  <c r="D7" i="78"/>
  <c r="G22" i="78" s="1"/>
  <c r="G23" i="78" s="1"/>
  <c r="C7" i="78"/>
  <c r="F22" i="78" s="1"/>
  <c r="F23" i="78" s="1"/>
  <c r="B7" i="78"/>
  <c r="E22" i="78" s="1"/>
  <c r="E23" i="78" s="1"/>
  <c r="F6" i="78"/>
  <c r="E6" i="78"/>
  <c r="D6" i="78"/>
  <c r="C6" i="78"/>
  <c r="B6" i="78"/>
  <c r="A6" i="78"/>
  <c r="D21" i="78" s="1"/>
  <c r="F5" i="78"/>
  <c r="I20" i="78" s="1"/>
  <c r="I21" i="78" s="1"/>
  <c r="E5" i="78"/>
  <c r="D5" i="78"/>
  <c r="G20" i="78" s="1"/>
  <c r="G21" i="78" s="1"/>
  <c r="C5" i="78"/>
  <c r="B5" i="78"/>
  <c r="F4" i="78"/>
  <c r="E4" i="78"/>
  <c r="D4" i="78"/>
  <c r="C4" i="78"/>
  <c r="B4" i="78"/>
  <c r="A4" i="78"/>
  <c r="D19" i="78" s="1"/>
  <c r="F3" i="78"/>
  <c r="I18" i="78" s="1"/>
  <c r="I19" i="78" s="1"/>
  <c r="E3" i="78"/>
  <c r="H18" i="78" s="1"/>
  <c r="H19" i="78" s="1"/>
  <c r="D3" i="78"/>
  <c r="C3" i="78"/>
  <c r="F18" i="78" s="1"/>
  <c r="F19" i="78" s="1"/>
  <c r="B3" i="78"/>
  <c r="F2" i="78"/>
  <c r="E2" i="78"/>
  <c r="D2" i="78"/>
  <c r="C2" i="78"/>
  <c r="B2" i="78"/>
  <c r="A2" i="78"/>
  <c r="D17" i="78" s="1"/>
  <c r="F1" i="78"/>
  <c r="I16" i="78" s="1"/>
  <c r="I17" i="78" s="1"/>
  <c r="E1" i="78"/>
  <c r="D1" i="78"/>
  <c r="C1" i="78"/>
  <c r="F16" i="78" s="1"/>
  <c r="F17" i="78" s="1"/>
  <c r="B1" i="78"/>
  <c r="E16" i="78" s="1"/>
  <c r="E17" i="78" s="1"/>
  <c r="E27" i="77"/>
  <c r="D27" i="77"/>
  <c r="I26" i="77"/>
  <c r="I27" i="77" s="1"/>
  <c r="F26" i="77"/>
  <c r="F27" i="77" s="1"/>
  <c r="E26" i="77"/>
  <c r="I25" i="77"/>
  <c r="E25" i="77"/>
  <c r="D25" i="77"/>
  <c r="I24" i="77"/>
  <c r="G24" i="77"/>
  <c r="G25" i="77" s="1"/>
  <c r="E24" i="77"/>
  <c r="D23" i="77"/>
  <c r="G21" i="77"/>
  <c r="I20" i="77"/>
  <c r="I21" i="77" s="1"/>
  <c r="G20" i="77"/>
  <c r="E20" i="77"/>
  <c r="E21" i="77" s="1"/>
  <c r="D19" i="77"/>
  <c r="F18" i="77"/>
  <c r="F19" i="77" s="1"/>
  <c r="E18" i="77"/>
  <c r="E19" i="77" s="1"/>
  <c r="I17" i="77"/>
  <c r="D17" i="77"/>
  <c r="G16" i="77"/>
  <c r="G17" i="77" s="1"/>
  <c r="F12" i="77"/>
  <c r="E12" i="77"/>
  <c r="D12" i="77"/>
  <c r="C12" i="77"/>
  <c r="B12" i="77"/>
  <c r="A13" i="77" s="1"/>
  <c r="J27" i="77" s="1"/>
  <c r="K27" i="77" s="1"/>
  <c r="A12" i="77"/>
  <c r="F11" i="77"/>
  <c r="E11" i="77"/>
  <c r="H26" i="77" s="1"/>
  <c r="H27" i="77" s="1"/>
  <c r="D11" i="77"/>
  <c r="G26" i="77" s="1"/>
  <c r="G27" i="77" s="1"/>
  <c r="C11" i="77"/>
  <c r="B11" i="77"/>
  <c r="F10" i="77"/>
  <c r="E10" i="77"/>
  <c r="D10" i="77"/>
  <c r="C10" i="77"/>
  <c r="B10" i="77"/>
  <c r="A10" i="77"/>
  <c r="F9" i="77"/>
  <c r="E9" i="77"/>
  <c r="H24" i="77" s="1"/>
  <c r="H25" i="77" s="1"/>
  <c r="D9" i="77"/>
  <c r="C9" i="77"/>
  <c r="F24" i="77" s="1"/>
  <c r="F25" i="77" s="1"/>
  <c r="B9" i="77"/>
  <c r="F8" i="77"/>
  <c r="E8" i="77"/>
  <c r="D8" i="77"/>
  <c r="C8" i="77"/>
  <c r="B8" i="77"/>
  <c r="A8" i="77"/>
  <c r="F7" i="77"/>
  <c r="I22" i="77" s="1"/>
  <c r="E7" i="77"/>
  <c r="H22" i="77" s="1"/>
  <c r="H23" i="77" s="1"/>
  <c r="D7" i="77"/>
  <c r="G22" i="77" s="1"/>
  <c r="G23" i="77" s="1"/>
  <c r="C7" i="77"/>
  <c r="F22" i="77" s="1"/>
  <c r="F23" i="77" s="1"/>
  <c r="B7" i="77"/>
  <c r="E22" i="77" s="1"/>
  <c r="E23" i="77" s="1"/>
  <c r="F6" i="77"/>
  <c r="E6" i="77"/>
  <c r="D6" i="77"/>
  <c r="C6" i="77"/>
  <c r="B6" i="77"/>
  <c r="A6" i="77"/>
  <c r="D21" i="77" s="1"/>
  <c r="F5" i="77"/>
  <c r="E5" i="77"/>
  <c r="H20" i="77" s="1"/>
  <c r="H21" i="77" s="1"/>
  <c r="D5" i="77"/>
  <c r="C5" i="77"/>
  <c r="F20" i="77" s="1"/>
  <c r="F21" i="77" s="1"/>
  <c r="B5" i="77"/>
  <c r="F4" i="77"/>
  <c r="E4" i="77"/>
  <c r="D4" i="77"/>
  <c r="C4" i="77"/>
  <c r="B4" i="77"/>
  <c r="A5" i="77" s="1"/>
  <c r="J19" i="77" s="1"/>
  <c r="K19" i="77" s="1"/>
  <c r="A4" i="77"/>
  <c r="F3" i="77"/>
  <c r="I18" i="77" s="1"/>
  <c r="I19" i="77" s="1"/>
  <c r="E3" i="77"/>
  <c r="H18" i="77" s="1"/>
  <c r="H19" i="77" s="1"/>
  <c r="D3" i="77"/>
  <c r="G18" i="77" s="1"/>
  <c r="G19" i="77" s="1"/>
  <c r="C3" i="77"/>
  <c r="B3" i="77"/>
  <c r="F2" i="77"/>
  <c r="E2" i="77"/>
  <c r="D2" i="77"/>
  <c r="C2" i="77"/>
  <c r="B2" i="77"/>
  <c r="A2" i="77"/>
  <c r="F1" i="77"/>
  <c r="I16" i="77" s="1"/>
  <c r="E1" i="77"/>
  <c r="H16" i="77" s="1"/>
  <c r="H17" i="77" s="1"/>
  <c r="D1" i="77"/>
  <c r="C1" i="77"/>
  <c r="F16" i="77" s="1"/>
  <c r="F17" i="77" s="1"/>
  <c r="B1" i="77"/>
  <c r="E16" i="77" s="1"/>
  <c r="E17" i="77" s="1"/>
  <c r="H27" i="76"/>
  <c r="G27" i="76"/>
  <c r="F27" i="76"/>
  <c r="I26" i="76"/>
  <c r="I27" i="76" s="1"/>
  <c r="H26" i="76"/>
  <c r="F26" i="76"/>
  <c r="E26" i="76"/>
  <c r="E27" i="76" s="1"/>
  <c r="H25" i="76"/>
  <c r="D25" i="76"/>
  <c r="H24" i="76"/>
  <c r="F24" i="76"/>
  <c r="F25" i="76" s="1"/>
  <c r="D21" i="76"/>
  <c r="H20" i="76"/>
  <c r="H21" i="76" s="1"/>
  <c r="K19" i="76"/>
  <c r="I18" i="76"/>
  <c r="I19" i="76" s="1"/>
  <c r="H18" i="76"/>
  <c r="H19" i="76" s="1"/>
  <c r="E18" i="76"/>
  <c r="E19" i="76" s="1"/>
  <c r="D17" i="76"/>
  <c r="E16" i="76"/>
  <c r="E17" i="76" s="1"/>
  <c r="F12" i="76"/>
  <c r="E12" i="76"/>
  <c r="A13" i="76" s="1"/>
  <c r="J27" i="76" s="1"/>
  <c r="K27" i="76" s="1"/>
  <c r="D12" i="76"/>
  <c r="C12" i="76"/>
  <c r="B12" i="76"/>
  <c r="A12" i="76"/>
  <c r="D27" i="76" s="1"/>
  <c r="F11" i="76"/>
  <c r="E11" i="76"/>
  <c r="D11" i="76"/>
  <c r="G26" i="76" s="1"/>
  <c r="C11" i="76"/>
  <c r="B11" i="76"/>
  <c r="F10" i="76"/>
  <c r="E10" i="76"/>
  <c r="D10" i="76"/>
  <c r="C10" i="76"/>
  <c r="B10" i="76"/>
  <c r="A10" i="76"/>
  <c r="F9" i="76"/>
  <c r="I24" i="76" s="1"/>
  <c r="I25" i="76" s="1"/>
  <c r="E9" i="76"/>
  <c r="D9" i="76"/>
  <c r="G24" i="76" s="1"/>
  <c r="G25" i="76" s="1"/>
  <c r="C9" i="76"/>
  <c r="B9" i="76"/>
  <c r="F8" i="76"/>
  <c r="E8" i="76"/>
  <c r="D8" i="76"/>
  <c r="C8" i="76"/>
  <c r="B8" i="76"/>
  <c r="A8" i="76"/>
  <c r="D23" i="76" s="1"/>
  <c r="F7" i="76"/>
  <c r="I22" i="76" s="1"/>
  <c r="E7" i="76"/>
  <c r="H22" i="76" s="1"/>
  <c r="H23" i="76" s="1"/>
  <c r="D7" i="76"/>
  <c r="G22" i="76" s="1"/>
  <c r="G23" i="76" s="1"/>
  <c r="C7" i="76"/>
  <c r="F22" i="76" s="1"/>
  <c r="F23" i="76" s="1"/>
  <c r="B7" i="76"/>
  <c r="E22" i="76" s="1"/>
  <c r="E23" i="76" s="1"/>
  <c r="F6" i="76"/>
  <c r="E6" i="76"/>
  <c r="D6" i="76"/>
  <c r="C6" i="76"/>
  <c r="B6" i="76"/>
  <c r="A6" i="76"/>
  <c r="F5" i="76"/>
  <c r="I20" i="76" s="1"/>
  <c r="I21" i="76" s="1"/>
  <c r="E5" i="76"/>
  <c r="D5" i="76"/>
  <c r="G20" i="76" s="1"/>
  <c r="G21" i="76" s="1"/>
  <c r="C5" i="76"/>
  <c r="F20" i="76" s="1"/>
  <c r="F21" i="76" s="1"/>
  <c r="B5" i="76"/>
  <c r="F4" i="76"/>
  <c r="E4" i="76"/>
  <c r="D4" i="76"/>
  <c r="C4" i="76"/>
  <c r="B4" i="76"/>
  <c r="A4" i="76"/>
  <c r="D19" i="76" s="1"/>
  <c r="F3" i="76"/>
  <c r="E3" i="76"/>
  <c r="D3" i="76"/>
  <c r="A5" i="76" s="1"/>
  <c r="J19" i="76" s="1"/>
  <c r="C3" i="76"/>
  <c r="F18" i="76" s="1"/>
  <c r="F19" i="76" s="1"/>
  <c r="B3" i="76"/>
  <c r="F2" i="76"/>
  <c r="E2" i="76"/>
  <c r="D2" i="76"/>
  <c r="C2" i="76"/>
  <c r="B2" i="76"/>
  <c r="A2" i="76"/>
  <c r="F1" i="76"/>
  <c r="I16" i="76" s="1"/>
  <c r="I17" i="76" s="1"/>
  <c r="E1" i="76"/>
  <c r="H16" i="76" s="1"/>
  <c r="H17" i="76" s="1"/>
  <c r="D1" i="76"/>
  <c r="G16" i="76" s="1"/>
  <c r="G17" i="76" s="1"/>
  <c r="C1" i="76"/>
  <c r="F16" i="76" s="1"/>
  <c r="F17" i="76" s="1"/>
  <c r="B1" i="76"/>
  <c r="D27" i="75"/>
  <c r="H26" i="75"/>
  <c r="H27" i="75" s="1"/>
  <c r="G26" i="75"/>
  <c r="G27" i="75" s="1"/>
  <c r="I24" i="75"/>
  <c r="I25" i="75" s="1"/>
  <c r="E24" i="75"/>
  <c r="E25" i="75" s="1"/>
  <c r="D23" i="75"/>
  <c r="H22" i="75"/>
  <c r="H23" i="75" s="1"/>
  <c r="F22" i="75"/>
  <c r="F23" i="75" s="1"/>
  <c r="G21" i="75"/>
  <c r="E21" i="75"/>
  <c r="G20" i="75"/>
  <c r="E20" i="75"/>
  <c r="F19" i="75"/>
  <c r="D19" i="75"/>
  <c r="H18" i="75"/>
  <c r="H19" i="75" s="1"/>
  <c r="I17" i="75"/>
  <c r="I16" i="75"/>
  <c r="H16" i="75"/>
  <c r="H17" i="75" s="1"/>
  <c r="E16" i="75"/>
  <c r="E17" i="75" s="1"/>
  <c r="F12" i="75"/>
  <c r="E12" i="75"/>
  <c r="D12" i="75"/>
  <c r="C12" i="75"/>
  <c r="B12" i="75"/>
  <c r="A12" i="75"/>
  <c r="F11" i="75"/>
  <c r="I26" i="75" s="1"/>
  <c r="I27" i="75" s="1"/>
  <c r="E11" i="75"/>
  <c r="D11" i="75"/>
  <c r="C11" i="75"/>
  <c r="F26" i="75" s="1"/>
  <c r="F27" i="75" s="1"/>
  <c r="B11" i="75"/>
  <c r="E26" i="75" s="1"/>
  <c r="E27" i="75" s="1"/>
  <c r="F10" i="75"/>
  <c r="E10" i="75"/>
  <c r="D10" i="75"/>
  <c r="C10" i="75"/>
  <c r="B10" i="75"/>
  <c r="A11" i="75" s="1"/>
  <c r="J25" i="75" s="1"/>
  <c r="K25" i="75" s="1"/>
  <c r="A10" i="75"/>
  <c r="D25" i="75" s="1"/>
  <c r="F9" i="75"/>
  <c r="E9" i="75"/>
  <c r="H24" i="75" s="1"/>
  <c r="H25" i="75" s="1"/>
  <c r="D9" i="75"/>
  <c r="G24" i="75" s="1"/>
  <c r="G25" i="75" s="1"/>
  <c r="C9" i="75"/>
  <c r="F24" i="75" s="1"/>
  <c r="F25" i="75" s="1"/>
  <c r="B9" i="75"/>
  <c r="F8" i="75"/>
  <c r="E8" i="75"/>
  <c r="D8" i="75"/>
  <c r="C8" i="75"/>
  <c r="B8" i="75"/>
  <c r="A8" i="75"/>
  <c r="F7" i="75"/>
  <c r="I22" i="75" s="1"/>
  <c r="E7" i="75"/>
  <c r="D7" i="75"/>
  <c r="G22" i="75" s="1"/>
  <c r="G23" i="75" s="1"/>
  <c r="C7" i="75"/>
  <c r="B7" i="75"/>
  <c r="E22" i="75" s="1"/>
  <c r="E23" i="75" s="1"/>
  <c r="F6" i="75"/>
  <c r="E6" i="75"/>
  <c r="D6" i="75"/>
  <c r="C6" i="75"/>
  <c r="B6" i="75"/>
  <c r="A6" i="75"/>
  <c r="D21" i="75" s="1"/>
  <c r="F5" i="75"/>
  <c r="I20" i="75" s="1"/>
  <c r="I21" i="75" s="1"/>
  <c r="E5" i="75"/>
  <c r="H20" i="75" s="1"/>
  <c r="H21" i="75" s="1"/>
  <c r="D5" i="75"/>
  <c r="C5" i="75"/>
  <c r="F20" i="75" s="1"/>
  <c r="F21" i="75" s="1"/>
  <c r="B5" i="75"/>
  <c r="A5" i="75"/>
  <c r="J19" i="75" s="1"/>
  <c r="K19" i="75" s="1"/>
  <c r="F4" i="75"/>
  <c r="E4" i="75"/>
  <c r="D4" i="75"/>
  <c r="C4" i="75"/>
  <c r="B4" i="75"/>
  <c r="A4" i="75"/>
  <c r="F3" i="75"/>
  <c r="I18" i="75" s="1"/>
  <c r="I19" i="75" s="1"/>
  <c r="E3" i="75"/>
  <c r="D3" i="75"/>
  <c r="G18" i="75" s="1"/>
  <c r="G19" i="75" s="1"/>
  <c r="C3" i="75"/>
  <c r="F18" i="75" s="1"/>
  <c r="B3" i="75"/>
  <c r="E18" i="75" s="1"/>
  <c r="E19" i="75" s="1"/>
  <c r="F2" i="75"/>
  <c r="E2" i="75"/>
  <c r="D2" i="75"/>
  <c r="C2" i="75"/>
  <c r="B2" i="75"/>
  <c r="A3" i="75" s="1"/>
  <c r="J17" i="75" s="1"/>
  <c r="A2" i="75"/>
  <c r="D17" i="75" s="1"/>
  <c r="F1" i="75"/>
  <c r="E1" i="75"/>
  <c r="D1" i="75"/>
  <c r="G16" i="75" s="1"/>
  <c r="G17" i="75" s="1"/>
  <c r="C1" i="75"/>
  <c r="F16" i="75" s="1"/>
  <c r="F17" i="75" s="1"/>
  <c r="B1" i="75"/>
  <c r="D27" i="74"/>
  <c r="G26" i="74"/>
  <c r="G27" i="74" s="1"/>
  <c r="F26" i="74"/>
  <c r="F27" i="74" s="1"/>
  <c r="I25" i="74"/>
  <c r="H24" i="74"/>
  <c r="H25" i="74" s="1"/>
  <c r="F24" i="74"/>
  <c r="F25" i="74" s="1"/>
  <c r="E22" i="74"/>
  <c r="E23" i="74" s="1"/>
  <c r="H21" i="74"/>
  <c r="D21" i="74"/>
  <c r="H20" i="74"/>
  <c r="F20" i="74"/>
  <c r="F21" i="74" s="1"/>
  <c r="G19" i="74"/>
  <c r="G18" i="74"/>
  <c r="F18" i="74"/>
  <c r="F19" i="74" s="1"/>
  <c r="D17" i="74"/>
  <c r="H16" i="74"/>
  <c r="H17" i="74" s="1"/>
  <c r="F12" i="74"/>
  <c r="E12" i="74"/>
  <c r="D12" i="74"/>
  <c r="C12" i="74"/>
  <c r="B12" i="74"/>
  <c r="A12" i="74"/>
  <c r="F11" i="74"/>
  <c r="I26" i="74" s="1"/>
  <c r="I27" i="74" s="1"/>
  <c r="E11" i="74"/>
  <c r="H26" i="74" s="1"/>
  <c r="H27" i="74" s="1"/>
  <c r="D11" i="74"/>
  <c r="C11" i="74"/>
  <c r="B11" i="74"/>
  <c r="E26" i="74" s="1"/>
  <c r="E27" i="74" s="1"/>
  <c r="F10" i="74"/>
  <c r="E10" i="74"/>
  <c r="D10" i="74"/>
  <c r="C10" i="74"/>
  <c r="B10" i="74"/>
  <c r="A10" i="74"/>
  <c r="D25" i="74" s="1"/>
  <c r="F9" i="74"/>
  <c r="I24" i="74" s="1"/>
  <c r="E9" i="74"/>
  <c r="D9" i="74"/>
  <c r="G24" i="74" s="1"/>
  <c r="G25" i="74" s="1"/>
  <c r="C9" i="74"/>
  <c r="B9" i="74"/>
  <c r="F8" i="74"/>
  <c r="E8" i="74"/>
  <c r="D8" i="74"/>
  <c r="C8" i="74"/>
  <c r="B8" i="74"/>
  <c r="A8" i="74"/>
  <c r="D23" i="74" s="1"/>
  <c r="F7" i="74"/>
  <c r="I22" i="74" s="1"/>
  <c r="E7" i="74"/>
  <c r="H22" i="74" s="1"/>
  <c r="H23" i="74" s="1"/>
  <c r="D7" i="74"/>
  <c r="G22" i="74" s="1"/>
  <c r="G23" i="74" s="1"/>
  <c r="C7" i="74"/>
  <c r="F22" i="74" s="1"/>
  <c r="F23" i="74" s="1"/>
  <c r="B7" i="74"/>
  <c r="F6" i="74"/>
  <c r="E6" i="74"/>
  <c r="D6" i="74"/>
  <c r="C6" i="74"/>
  <c r="B6" i="74"/>
  <c r="A6" i="74"/>
  <c r="F5" i="74"/>
  <c r="I20" i="74" s="1"/>
  <c r="I21" i="74" s="1"/>
  <c r="E5" i="74"/>
  <c r="D5" i="74"/>
  <c r="C5" i="74"/>
  <c r="B5" i="74"/>
  <c r="E20" i="74" s="1"/>
  <c r="E21" i="74" s="1"/>
  <c r="F4" i="74"/>
  <c r="E4" i="74"/>
  <c r="D4" i="74"/>
  <c r="C4" i="74"/>
  <c r="B4" i="74"/>
  <c r="A4" i="74"/>
  <c r="D19" i="74" s="1"/>
  <c r="F3" i="74"/>
  <c r="I18" i="74" s="1"/>
  <c r="I19" i="74" s="1"/>
  <c r="E3" i="74"/>
  <c r="H18" i="74" s="1"/>
  <c r="H19" i="74" s="1"/>
  <c r="D3" i="74"/>
  <c r="C3" i="74"/>
  <c r="B3" i="74"/>
  <c r="F2" i="74"/>
  <c r="E2" i="74"/>
  <c r="D2" i="74"/>
  <c r="C2" i="74"/>
  <c r="B2" i="74"/>
  <c r="A2" i="74"/>
  <c r="F1" i="74"/>
  <c r="I16" i="74" s="1"/>
  <c r="I17" i="74" s="1"/>
  <c r="E1" i="74"/>
  <c r="D1" i="74"/>
  <c r="G16" i="74" s="1"/>
  <c r="G17" i="74" s="1"/>
  <c r="C1" i="74"/>
  <c r="F16" i="74" s="1"/>
  <c r="F17" i="74" s="1"/>
  <c r="B1" i="74"/>
  <c r="F26" i="73"/>
  <c r="F27" i="73" s="1"/>
  <c r="E26" i="73"/>
  <c r="E27" i="73" s="1"/>
  <c r="H25" i="73"/>
  <c r="I24" i="73"/>
  <c r="I25" i="73" s="1"/>
  <c r="F24" i="73"/>
  <c r="F25" i="73" s="1"/>
  <c r="G21" i="73"/>
  <c r="H20" i="73"/>
  <c r="H21" i="73" s="1"/>
  <c r="G20" i="73"/>
  <c r="F18" i="73"/>
  <c r="F19" i="73" s="1"/>
  <c r="E18" i="73"/>
  <c r="E19" i="73" s="1"/>
  <c r="D17" i="73"/>
  <c r="G16" i="73"/>
  <c r="G17" i="73" s="1"/>
  <c r="F12" i="73"/>
  <c r="E12" i="73"/>
  <c r="D12" i="73"/>
  <c r="C12" i="73"/>
  <c r="B12" i="73"/>
  <c r="A12" i="73"/>
  <c r="D27" i="73" s="1"/>
  <c r="F11" i="73"/>
  <c r="I26" i="73" s="1"/>
  <c r="I27" i="73" s="1"/>
  <c r="E11" i="73"/>
  <c r="H26" i="73" s="1"/>
  <c r="H27" i="73" s="1"/>
  <c r="D11" i="73"/>
  <c r="G26" i="73" s="1"/>
  <c r="G27" i="73" s="1"/>
  <c r="C11" i="73"/>
  <c r="B11" i="73"/>
  <c r="F10" i="73"/>
  <c r="E10" i="73"/>
  <c r="D10" i="73"/>
  <c r="C10" i="73"/>
  <c r="B10" i="73"/>
  <c r="A10" i="73"/>
  <c r="D25" i="73" s="1"/>
  <c r="F9" i="73"/>
  <c r="E9" i="73"/>
  <c r="H24" i="73" s="1"/>
  <c r="D9" i="73"/>
  <c r="G24" i="73" s="1"/>
  <c r="G25" i="73" s="1"/>
  <c r="C9" i="73"/>
  <c r="B9" i="73"/>
  <c r="F8" i="73"/>
  <c r="E8" i="73"/>
  <c r="D8" i="73"/>
  <c r="C8" i="73"/>
  <c r="B8" i="73"/>
  <c r="A8" i="73"/>
  <c r="D23" i="73" s="1"/>
  <c r="F7" i="73"/>
  <c r="I22" i="73" s="1"/>
  <c r="E7" i="73"/>
  <c r="H22" i="73" s="1"/>
  <c r="H23" i="73" s="1"/>
  <c r="D7" i="73"/>
  <c r="G22" i="73" s="1"/>
  <c r="G23" i="73" s="1"/>
  <c r="C7" i="73"/>
  <c r="F22" i="73" s="1"/>
  <c r="F23" i="73" s="1"/>
  <c r="B7" i="73"/>
  <c r="E22" i="73" s="1"/>
  <c r="E23" i="73" s="1"/>
  <c r="F6" i="73"/>
  <c r="E6" i="73"/>
  <c r="D6" i="73"/>
  <c r="C6" i="73"/>
  <c r="B6" i="73"/>
  <c r="A6" i="73"/>
  <c r="D21" i="73" s="1"/>
  <c r="F5" i="73"/>
  <c r="I20" i="73" s="1"/>
  <c r="I21" i="73" s="1"/>
  <c r="E5" i="73"/>
  <c r="D5" i="73"/>
  <c r="C5" i="73"/>
  <c r="F20" i="73" s="1"/>
  <c r="F21" i="73" s="1"/>
  <c r="B5" i="73"/>
  <c r="F4" i="73"/>
  <c r="E4" i="73"/>
  <c r="D4" i="73"/>
  <c r="C4" i="73"/>
  <c r="B4" i="73"/>
  <c r="A4" i="73"/>
  <c r="D19" i="73" s="1"/>
  <c r="F3" i="73"/>
  <c r="I18" i="73" s="1"/>
  <c r="I19" i="73" s="1"/>
  <c r="E3" i="73"/>
  <c r="H18" i="73" s="1"/>
  <c r="H19" i="73" s="1"/>
  <c r="D3" i="73"/>
  <c r="G18" i="73" s="1"/>
  <c r="G19" i="73" s="1"/>
  <c r="C3" i="73"/>
  <c r="B3" i="73"/>
  <c r="F2" i="73"/>
  <c r="E2" i="73"/>
  <c r="D2" i="73"/>
  <c r="C2" i="73"/>
  <c r="B2" i="73"/>
  <c r="A2" i="73"/>
  <c r="F1" i="73"/>
  <c r="I16" i="73" s="1"/>
  <c r="I17" i="73" s="1"/>
  <c r="E1" i="73"/>
  <c r="H16" i="73" s="1"/>
  <c r="H17" i="73" s="1"/>
  <c r="D1" i="73"/>
  <c r="C1" i="73"/>
  <c r="B1" i="73"/>
  <c r="E16" i="73" s="1"/>
  <c r="E17" i="73" s="1"/>
  <c r="H27" i="72"/>
  <c r="F27" i="72"/>
  <c r="I26" i="72"/>
  <c r="I27" i="72" s="1"/>
  <c r="H26" i="72"/>
  <c r="F26" i="72"/>
  <c r="E26" i="72"/>
  <c r="E27" i="72" s="1"/>
  <c r="D25" i="72"/>
  <c r="I24" i="72"/>
  <c r="I25" i="72" s="1"/>
  <c r="F24" i="72"/>
  <c r="F25" i="72" s="1"/>
  <c r="G21" i="72"/>
  <c r="E21" i="72"/>
  <c r="G20" i="72"/>
  <c r="E20" i="72"/>
  <c r="J19" i="72"/>
  <c r="K19" i="72" s="1"/>
  <c r="D19" i="72"/>
  <c r="I18" i="72"/>
  <c r="I19" i="72" s="1"/>
  <c r="H18" i="72"/>
  <c r="H19" i="72" s="1"/>
  <c r="E18" i="72"/>
  <c r="E19" i="72" s="1"/>
  <c r="D17" i="72"/>
  <c r="F16" i="72"/>
  <c r="F17" i="72" s="1"/>
  <c r="E16" i="72"/>
  <c r="E17" i="72" s="1"/>
  <c r="F12" i="72"/>
  <c r="E12" i="72"/>
  <c r="D12" i="72"/>
  <c r="C12" i="72"/>
  <c r="B12" i="72"/>
  <c r="A13" i="72" s="1"/>
  <c r="J27" i="72" s="1"/>
  <c r="K27" i="72" s="1"/>
  <c r="A12" i="72"/>
  <c r="D27" i="72" s="1"/>
  <c r="F11" i="72"/>
  <c r="E11" i="72"/>
  <c r="D11" i="72"/>
  <c r="G26" i="72" s="1"/>
  <c r="G27" i="72" s="1"/>
  <c r="C11" i="72"/>
  <c r="B11" i="72"/>
  <c r="F10" i="72"/>
  <c r="E10" i="72"/>
  <c r="D10" i="72"/>
  <c r="C10" i="72"/>
  <c r="B10" i="72"/>
  <c r="A10" i="72"/>
  <c r="F9" i="72"/>
  <c r="E9" i="72"/>
  <c r="H24" i="72" s="1"/>
  <c r="H25" i="72" s="1"/>
  <c r="D9" i="72"/>
  <c r="G24" i="72" s="1"/>
  <c r="G25" i="72" s="1"/>
  <c r="C9" i="72"/>
  <c r="B9" i="72"/>
  <c r="E24" i="72" s="1"/>
  <c r="E25" i="72" s="1"/>
  <c r="F8" i="72"/>
  <c r="E8" i="72"/>
  <c r="D8" i="72"/>
  <c r="C8" i="72"/>
  <c r="B8" i="72"/>
  <c r="A8" i="72"/>
  <c r="D23" i="72" s="1"/>
  <c r="F7" i="72"/>
  <c r="I22" i="72" s="1"/>
  <c r="E7" i="72"/>
  <c r="H22" i="72" s="1"/>
  <c r="H23" i="72" s="1"/>
  <c r="D7" i="72"/>
  <c r="G22" i="72" s="1"/>
  <c r="G23" i="72" s="1"/>
  <c r="C7" i="72"/>
  <c r="B7" i="72"/>
  <c r="E22" i="72" s="1"/>
  <c r="E23" i="72" s="1"/>
  <c r="F6" i="72"/>
  <c r="E6" i="72"/>
  <c r="D6" i="72"/>
  <c r="C6" i="72"/>
  <c r="B6" i="72"/>
  <c r="A6" i="72"/>
  <c r="D21" i="72" s="1"/>
  <c r="F5" i="72"/>
  <c r="I20" i="72" s="1"/>
  <c r="I21" i="72" s="1"/>
  <c r="E5" i="72"/>
  <c r="H20" i="72" s="1"/>
  <c r="H21" i="72" s="1"/>
  <c r="D5" i="72"/>
  <c r="C5" i="72"/>
  <c r="F20" i="72" s="1"/>
  <c r="F21" i="72" s="1"/>
  <c r="B5" i="72"/>
  <c r="A5" i="72"/>
  <c r="F4" i="72"/>
  <c r="E4" i="72"/>
  <c r="D4" i="72"/>
  <c r="C4" i="72"/>
  <c r="B4" i="72"/>
  <c r="A4" i="72"/>
  <c r="F3" i="72"/>
  <c r="E3" i="72"/>
  <c r="D3" i="72"/>
  <c r="G18" i="72" s="1"/>
  <c r="G19" i="72" s="1"/>
  <c r="C3" i="72"/>
  <c r="F18" i="72" s="1"/>
  <c r="F19" i="72" s="1"/>
  <c r="B3" i="72"/>
  <c r="F2" i="72"/>
  <c r="E2" i="72"/>
  <c r="D2" i="72"/>
  <c r="C2" i="72"/>
  <c r="B2" i="72"/>
  <c r="A2" i="72"/>
  <c r="F1" i="72"/>
  <c r="I16" i="72" s="1"/>
  <c r="I17" i="72" s="1"/>
  <c r="E1" i="72"/>
  <c r="H16" i="72" s="1"/>
  <c r="H17" i="72" s="1"/>
  <c r="D1" i="72"/>
  <c r="A3" i="72" s="1"/>
  <c r="J17" i="72" s="1"/>
  <c r="C1" i="72"/>
  <c r="B1" i="72"/>
  <c r="F27" i="71"/>
  <c r="E27" i="71"/>
  <c r="H26" i="71"/>
  <c r="H27" i="71" s="1"/>
  <c r="I24" i="71"/>
  <c r="I25" i="71" s="1"/>
  <c r="F24" i="71"/>
  <c r="F25" i="71" s="1"/>
  <c r="G23" i="71"/>
  <c r="F22" i="71"/>
  <c r="F23" i="71" s="1"/>
  <c r="E21" i="71"/>
  <c r="H20" i="71"/>
  <c r="H21" i="71" s="1"/>
  <c r="F20" i="71"/>
  <c r="F21" i="71" s="1"/>
  <c r="E20" i="71"/>
  <c r="I19" i="71"/>
  <c r="D19" i="71"/>
  <c r="H18" i="71"/>
  <c r="H19" i="71" s="1"/>
  <c r="G18" i="71"/>
  <c r="G19" i="71" s="1"/>
  <c r="I16" i="71"/>
  <c r="I17" i="71" s="1"/>
  <c r="H16" i="71"/>
  <c r="H17" i="71" s="1"/>
  <c r="E16" i="71"/>
  <c r="E17" i="71" s="1"/>
  <c r="F12" i="71"/>
  <c r="E12" i="71"/>
  <c r="D12" i="71"/>
  <c r="C12" i="71"/>
  <c r="B12" i="71"/>
  <c r="A12" i="71"/>
  <c r="D27" i="71" s="1"/>
  <c r="F11" i="71"/>
  <c r="A13" i="71" s="1"/>
  <c r="J27" i="71" s="1"/>
  <c r="K27" i="71" s="1"/>
  <c r="E11" i="71"/>
  <c r="D11" i="71"/>
  <c r="G26" i="71" s="1"/>
  <c r="G27" i="71" s="1"/>
  <c r="C11" i="71"/>
  <c r="F26" i="71" s="1"/>
  <c r="B11" i="71"/>
  <c r="E26" i="71" s="1"/>
  <c r="F10" i="71"/>
  <c r="E10" i="71"/>
  <c r="D10" i="71"/>
  <c r="C10" i="71"/>
  <c r="B10" i="71"/>
  <c r="A10" i="71"/>
  <c r="D25" i="71" s="1"/>
  <c r="F9" i="71"/>
  <c r="E9" i="71"/>
  <c r="H24" i="71" s="1"/>
  <c r="H25" i="71" s="1"/>
  <c r="D9" i="71"/>
  <c r="G24" i="71" s="1"/>
  <c r="G25" i="71" s="1"/>
  <c r="C9" i="71"/>
  <c r="B9" i="71"/>
  <c r="F8" i="71"/>
  <c r="E8" i="71"/>
  <c r="D8" i="71"/>
  <c r="C8" i="71"/>
  <c r="B8" i="71"/>
  <c r="A8" i="71"/>
  <c r="D23" i="71" s="1"/>
  <c r="F7" i="71"/>
  <c r="I22" i="71" s="1"/>
  <c r="E7" i="71"/>
  <c r="H22" i="71" s="1"/>
  <c r="H23" i="71" s="1"/>
  <c r="D7" i="71"/>
  <c r="G22" i="71" s="1"/>
  <c r="C7" i="71"/>
  <c r="B7" i="71"/>
  <c r="F6" i="71"/>
  <c r="E6" i="71"/>
  <c r="D6" i="71"/>
  <c r="C6" i="71"/>
  <c r="B6" i="71"/>
  <c r="A6" i="71"/>
  <c r="D21" i="71" s="1"/>
  <c r="F5" i="71"/>
  <c r="I20" i="71" s="1"/>
  <c r="I21" i="71" s="1"/>
  <c r="E5" i="71"/>
  <c r="D5" i="71"/>
  <c r="G20" i="71" s="1"/>
  <c r="G21" i="71" s="1"/>
  <c r="C5" i="71"/>
  <c r="B5" i="71"/>
  <c r="A5" i="71"/>
  <c r="J19" i="71" s="1"/>
  <c r="K19" i="71" s="1"/>
  <c r="F4" i="71"/>
  <c r="E4" i="71"/>
  <c r="D4" i="71"/>
  <c r="C4" i="71"/>
  <c r="B4" i="71"/>
  <c r="A4" i="71"/>
  <c r="F3" i="71"/>
  <c r="I18" i="71" s="1"/>
  <c r="E3" i="71"/>
  <c r="D3" i="71"/>
  <c r="C3" i="71"/>
  <c r="F18" i="71" s="1"/>
  <c r="F19" i="71" s="1"/>
  <c r="B3" i="71"/>
  <c r="E18" i="71" s="1"/>
  <c r="E19" i="71" s="1"/>
  <c r="F2" i="71"/>
  <c r="E2" i="71"/>
  <c r="D2" i="71"/>
  <c r="C2" i="71"/>
  <c r="B2" i="71"/>
  <c r="A2" i="71"/>
  <c r="D17" i="71" s="1"/>
  <c r="F1" i="71"/>
  <c r="E1" i="71"/>
  <c r="D1" i="71"/>
  <c r="G16" i="71" s="1"/>
  <c r="G17" i="71" s="1"/>
  <c r="C1" i="71"/>
  <c r="F16" i="71" s="1"/>
  <c r="F17" i="71" s="1"/>
  <c r="B1" i="71"/>
  <c r="I27" i="70"/>
  <c r="D27" i="70"/>
  <c r="G26" i="70"/>
  <c r="G27" i="70" s="1"/>
  <c r="F26" i="70"/>
  <c r="F27" i="70" s="1"/>
  <c r="F25" i="70"/>
  <c r="I24" i="70"/>
  <c r="I25" i="70" s="1"/>
  <c r="G23" i="70"/>
  <c r="H22" i="70"/>
  <c r="H23" i="70" s="1"/>
  <c r="F22" i="70"/>
  <c r="F23" i="70" s="1"/>
  <c r="H21" i="70"/>
  <c r="G21" i="70"/>
  <c r="I20" i="70"/>
  <c r="I21" i="70" s="1"/>
  <c r="H20" i="70"/>
  <c r="E20" i="70"/>
  <c r="E21" i="70" s="1"/>
  <c r="E19" i="70"/>
  <c r="D19" i="70"/>
  <c r="G18" i="70"/>
  <c r="G19" i="70" s="1"/>
  <c r="F18" i="70"/>
  <c r="F19" i="70" s="1"/>
  <c r="I17" i="70"/>
  <c r="H16" i="70"/>
  <c r="H17" i="70" s="1"/>
  <c r="G16" i="70"/>
  <c r="G17" i="70" s="1"/>
  <c r="E16" i="70"/>
  <c r="E17" i="70" s="1"/>
  <c r="F12" i="70"/>
  <c r="E12" i="70"/>
  <c r="D12" i="70"/>
  <c r="C12" i="70"/>
  <c r="B12" i="70"/>
  <c r="A12" i="70"/>
  <c r="F11" i="70"/>
  <c r="I26" i="70" s="1"/>
  <c r="E11" i="70"/>
  <c r="H26" i="70" s="1"/>
  <c r="H27" i="70" s="1"/>
  <c r="D11" i="70"/>
  <c r="C11" i="70"/>
  <c r="B11" i="70"/>
  <c r="E26" i="70" s="1"/>
  <c r="E27" i="70" s="1"/>
  <c r="F10" i="70"/>
  <c r="E10" i="70"/>
  <c r="D10" i="70"/>
  <c r="C10" i="70"/>
  <c r="B10" i="70"/>
  <c r="A10" i="70"/>
  <c r="D25" i="70" s="1"/>
  <c r="F9" i="70"/>
  <c r="E9" i="70"/>
  <c r="H24" i="70" s="1"/>
  <c r="H25" i="70" s="1"/>
  <c r="D9" i="70"/>
  <c r="G24" i="70" s="1"/>
  <c r="G25" i="70" s="1"/>
  <c r="C9" i="70"/>
  <c r="F24" i="70" s="1"/>
  <c r="B9" i="70"/>
  <c r="E24" i="70" s="1"/>
  <c r="E25" i="70" s="1"/>
  <c r="F8" i="70"/>
  <c r="E8" i="70"/>
  <c r="D8" i="70"/>
  <c r="C8" i="70"/>
  <c r="B8" i="70"/>
  <c r="A8" i="70"/>
  <c r="D23" i="70" s="1"/>
  <c r="F7" i="70"/>
  <c r="I22" i="70" s="1"/>
  <c r="E7" i="70"/>
  <c r="D7" i="70"/>
  <c r="G22" i="70" s="1"/>
  <c r="C7" i="70"/>
  <c r="B7" i="70"/>
  <c r="F6" i="70"/>
  <c r="E6" i="70"/>
  <c r="D6" i="70"/>
  <c r="C6" i="70"/>
  <c r="B6" i="70"/>
  <c r="A6" i="70"/>
  <c r="D21" i="70" s="1"/>
  <c r="F5" i="70"/>
  <c r="E5" i="70"/>
  <c r="D5" i="70"/>
  <c r="G20" i="70" s="1"/>
  <c r="C5" i="70"/>
  <c r="F20" i="70" s="1"/>
  <c r="F21" i="70" s="1"/>
  <c r="B5" i="70"/>
  <c r="F4" i="70"/>
  <c r="E4" i="70"/>
  <c r="D4" i="70"/>
  <c r="C4" i="70"/>
  <c r="B4" i="70"/>
  <c r="A5" i="70" s="1"/>
  <c r="J19" i="70" s="1"/>
  <c r="K19" i="70" s="1"/>
  <c r="A4" i="70"/>
  <c r="F3" i="70"/>
  <c r="I18" i="70" s="1"/>
  <c r="I19" i="70" s="1"/>
  <c r="E3" i="70"/>
  <c r="H18" i="70" s="1"/>
  <c r="H19" i="70" s="1"/>
  <c r="D3" i="70"/>
  <c r="C3" i="70"/>
  <c r="B3" i="70"/>
  <c r="E18" i="70" s="1"/>
  <c r="F2" i="70"/>
  <c r="E2" i="70"/>
  <c r="D2" i="70"/>
  <c r="C2" i="70"/>
  <c r="B2" i="70"/>
  <c r="A2" i="70"/>
  <c r="D17" i="70" s="1"/>
  <c r="F1" i="70"/>
  <c r="I16" i="70" s="1"/>
  <c r="E1" i="70"/>
  <c r="D1" i="70"/>
  <c r="C1" i="70"/>
  <c r="F16" i="70" s="1"/>
  <c r="F17" i="70" s="1"/>
  <c r="B1" i="70"/>
  <c r="A3" i="70" s="1"/>
  <c r="J17" i="70" s="1"/>
  <c r="I27" i="69"/>
  <c r="I26" i="69"/>
  <c r="F26" i="69"/>
  <c r="F27" i="69" s="1"/>
  <c r="I25" i="69"/>
  <c r="G24" i="69"/>
  <c r="G25" i="69" s="1"/>
  <c r="F24" i="69"/>
  <c r="F25" i="69" s="1"/>
  <c r="F23" i="69"/>
  <c r="H22" i="69"/>
  <c r="H23" i="69" s="1"/>
  <c r="G22" i="69"/>
  <c r="G23" i="69" s="1"/>
  <c r="H20" i="69"/>
  <c r="H21" i="69" s="1"/>
  <c r="F20" i="69"/>
  <c r="F21" i="69" s="1"/>
  <c r="G19" i="69"/>
  <c r="I18" i="69"/>
  <c r="I19" i="69" s="1"/>
  <c r="F18" i="69"/>
  <c r="F19" i="69" s="1"/>
  <c r="H16" i="69"/>
  <c r="H17" i="69" s="1"/>
  <c r="G16" i="69"/>
  <c r="G17" i="69" s="1"/>
  <c r="F16" i="69"/>
  <c r="F17" i="69" s="1"/>
  <c r="F12" i="69"/>
  <c r="E12" i="69"/>
  <c r="D12" i="69"/>
  <c r="C12" i="69"/>
  <c r="B12" i="69"/>
  <c r="A12" i="69"/>
  <c r="D27" i="69" s="1"/>
  <c r="F11" i="69"/>
  <c r="E11" i="69"/>
  <c r="H26" i="69" s="1"/>
  <c r="H27" i="69" s="1"/>
  <c r="D11" i="69"/>
  <c r="G26" i="69" s="1"/>
  <c r="G27" i="69" s="1"/>
  <c r="C11" i="69"/>
  <c r="B11" i="69"/>
  <c r="F10" i="69"/>
  <c r="E10" i="69"/>
  <c r="D10" i="69"/>
  <c r="C10" i="69"/>
  <c r="B10" i="69"/>
  <c r="A10" i="69"/>
  <c r="D25" i="69" s="1"/>
  <c r="F9" i="69"/>
  <c r="I24" i="69" s="1"/>
  <c r="E9" i="69"/>
  <c r="H24" i="69" s="1"/>
  <c r="H25" i="69" s="1"/>
  <c r="D9" i="69"/>
  <c r="C9" i="69"/>
  <c r="B9" i="69"/>
  <c r="F8" i="69"/>
  <c r="E8" i="69"/>
  <c r="D8" i="69"/>
  <c r="C8" i="69"/>
  <c r="B8" i="69"/>
  <c r="A8" i="69"/>
  <c r="D23" i="69" s="1"/>
  <c r="F7" i="69"/>
  <c r="I22" i="69" s="1"/>
  <c r="E7" i="69"/>
  <c r="D7" i="69"/>
  <c r="C7" i="69"/>
  <c r="F22" i="69" s="1"/>
  <c r="B7" i="69"/>
  <c r="A7" i="69"/>
  <c r="J21" i="69" s="1"/>
  <c r="K21" i="69" s="1"/>
  <c r="F6" i="69"/>
  <c r="E6" i="69"/>
  <c r="D6" i="69"/>
  <c r="C6" i="69"/>
  <c r="B6" i="69"/>
  <c r="A6" i="69"/>
  <c r="D21" i="69" s="1"/>
  <c r="F5" i="69"/>
  <c r="I20" i="69" s="1"/>
  <c r="I21" i="69" s="1"/>
  <c r="E5" i="69"/>
  <c r="D5" i="69"/>
  <c r="G20" i="69" s="1"/>
  <c r="G21" i="69" s="1"/>
  <c r="C5" i="69"/>
  <c r="B5" i="69"/>
  <c r="E20" i="69" s="1"/>
  <c r="E21" i="69" s="1"/>
  <c r="F4" i="69"/>
  <c r="E4" i="69"/>
  <c r="D4" i="69"/>
  <c r="C4" i="69"/>
  <c r="B4" i="69"/>
  <c r="A4" i="69"/>
  <c r="D19" i="69" s="1"/>
  <c r="F3" i="69"/>
  <c r="E3" i="69"/>
  <c r="H18" i="69" s="1"/>
  <c r="H19" i="69" s="1"/>
  <c r="D3" i="69"/>
  <c r="G18" i="69" s="1"/>
  <c r="C3" i="69"/>
  <c r="B3" i="69"/>
  <c r="F2" i="69"/>
  <c r="E2" i="69"/>
  <c r="D2" i="69"/>
  <c r="C2" i="69"/>
  <c r="B2" i="69"/>
  <c r="A2" i="69"/>
  <c r="D17" i="69" s="1"/>
  <c r="F1" i="69"/>
  <c r="E1" i="69"/>
  <c r="D1" i="69"/>
  <c r="C1" i="69"/>
  <c r="B1" i="69"/>
  <c r="E16" i="69" s="1"/>
  <c r="E17" i="69" s="1"/>
  <c r="F27" i="68"/>
  <c r="I26" i="68"/>
  <c r="I27" i="68" s="1"/>
  <c r="E26" i="68"/>
  <c r="E27" i="68" s="1"/>
  <c r="I25" i="68"/>
  <c r="G25" i="68"/>
  <c r="D25" i="68"/>
  <c r="I24" i="68"/>
  <c r="G24" i="68"/>
  <c r="E24" i="68"/>
  <c r="E25" i="68" s="1"/>
  <c r="F23" i="68"/>
  <c r="D23" i="68"/>
  <c r="F22" i="68"/>
  <c r="F21" i="68"/>
  <c r="I20" i="68"/>
  <c r="I21" i="68" s="1"/>
  <c r="G20" i="68"/>
  <c r="G21" i="68" s="1"/>
  <c r="G19" i="68"/>
  <c r="I18" i="68"/>
  <c r="I19" i="68" s="1"/>
  <c r="G17" i="68"/>
  <c r="D17" i="68"/>
  <c r="E16" i="68"/>
  <c r="E17" i="68" s="1"/>
  <c r="F12" i="68"/>
  <c r="E12" i="68"/>
  <c r="D12" i="68"/>
  <c r="C12" i="68"/>
  <c r="B12" i="68"/>
  <c r="A12" i="68"/>
  <c r="D27" i="68" s="1"/>
  <c r="F11" i="68"/>
  <c r="E11" i="68"/>
  <c r="H26" i="68" s="1"/>
  <c r="H27" i="68" s="1"/>
  <c r="D11" i="68"/>
  <c r="G26" i="68" s="1"/>
  <c r="G27" i="68" s="1"/>
  <c r="C11" i="68"/>
  <c r="F26" i="68" s="1"/>
  <c r="B11" i="68"/>
  <c r="F10" i="68"/>
  <c r="E10" i="68"/>
  <c r="D10" i="68"/>
  <c r="C10" i="68"/>
  <c r="B10" i="68"/>
  <c r="A10" i="68"/>
  <c r="F9" i="68"/>
  <c r="E9" i="68"/>
  <c r="H24" i="68" s="1"/>
  <c r="H25" i="68" s="1"/>
  <c r="D9" i="68"/>
  <c r="C9" i="68"/>
  <c r="F24" i="68" s="1"/>
  <c r="F25" i="68" s="1"/>
  <c r="B9" i="68"/>
  <c r="A11" i="68" s="1"/>
  <c r="J25" i="68" s="1"/>
  <c r="K25" i="68" s="1"/>
  <c r="F8" i="68"/>
  <c r="E8" i="68"/>
  <c r="D8" i="68"/>
  <c r="C8" i="68"/>
  <c r="B8" i="68"/>
  <c r="A8" i="68"/>
  <c r="F7" i="68"/>
  <c r="I22" i="68" s="1"/>
  <c r="E7" i="68"/>
  <c r="H22" i="68" s="1"/>
  <c r="H23" i="68" s="1"/>
  <c r="D7" i="68"/>
  <c r="G22" i="68" s="1"/>
  <c r="G23" i="68" s="1"/>
  <c r="C7" i="68"/>
  <c r="B7" i="68"/>
  <c r="E22" i="68" s="1"/>
  <c r="E23" i="68" s="1"/>
  <c r="F6" i="68"/>
  <c r="E6" i="68"/>
  <c r="D6" i="68"/>
  <c r="C6" i="68"/>
  <c r="B6" i="68"/>
  <c r="A6" i="68"/>
  <c r="D21" i="68" s="1"/>
  <c r="F5" i="68"/>
  <c r="E5" i="68"/>
  <c r="H20" i="68" s="1"/>
  <c r="H21" i="68" s="1"/>
  <c r="D5" i="68"/>
  <c r="C5" i="68"/>
  <c r="F20" i="68" s="1"/>
  <c r="B5" i="68"/>
  <c r="F4" i="68"/>
  <c r="E4" i="68"/>
  <c r="D4" i="68"/>
  <c r="C4" i="68"/>
  <c r="B4" i="68"/>
  <c r="A4" i="68"/>
  <c r="D19" i="68" s="1"/>
  <c r="F3" i="68"/>
  <c r="E3" i="68"/>
  <c r="H18" i="68" s="1"/>
  <c r="H19" i="68" s="1"/>
  <c r="D3" i="68"/>
  <c r="G18" i="68" s="1"/>
  <c r="C3" i="68"/>
  <c r="F18" i="68" s="1"/>
  <c r="F19" i="68" s="1"/>
  <c r="B3" i="68"/>
  <c r="A5" i="68" s="1"/>
  <c r="J19" i="68" s="1"/>
  <c r="K19" i="68" s="1"/>
  <c r="F2" i="68"/>
  <c r="E2" i="68"/>
  <c r="D2" i="68"/>
  <c r="C2" i="68"/>
  <c r="B2" i="68"/>
  <c r="A2" i="68"/>
  <c r="F1" i="68"/>
  <c r="I16" i="68" s="1"/>
  <c r="I17" i="68" s="1"/>
  <c r="E1" i="68"/>
  <c r="H16" i="68" s="1"/>
  <c r="H17" i="68" s="1"/>
  <c r="D1" i="68"/>
  <c r="G16" i="68" s="1"/>
  <c r="C1" i="68"/>
  <c r="F16" i="68" s="1"/>
  <c r="F17" i="68" s="1"/>
  <c r="B1" i="68"/>
  <c r="H27" i="67"/>
  <c r="D27" i="67"/>
  <c r="I26" i="67"/>
  <c r="I27" i="67" s="1"/>
  <c r="H26" i="67"/>
  <c r="G25" i="67"/>
  <c r="I24" i="67"/>
  <c r="I25" i="67" s="1"/>
  <c r="G24" i="67"/>
  <c r="F24" i="67"/>
  <c r="F25" i="67" s="1"/>
  <c r="E24" i="67"/>
  <c r="E25" i="67" s="1"/>
  <c r="E23" i="67"/>
  <c r="F22" i="67"/>
  <c r="F23" i="67" s="1"/>
  <c r="I21" i="67"/>
  <c r="G21" i="67"/>
  <c r="H20" i="67"/>
  <c r="H21" i="67" s="1"/>
  <c r="G20" i="67"/>
  <c r="E20" i="67"/>
  <c r="E21" i="67" s="1"/>
  <c r="F19" i="67"/>
  <c r="D19" i="67"/>
  <c r="H18" i="67"/>
  <c r="H19" i="67" s="1"/>
  <c r="E18" i="67"/>
  <c r="E19" i="67" s="1"/>
  <c r="D17" i="67"/>
  <c r="I16" i="67"/>
  <c r="I17" i="67" s="1"/>
  <c r="H16" i="67"/>
  <c r="H17" i="67" s="1"/>
  <c r="E16" i="67"/>
  <c r="E17" i="67" s="1"/>
  <c r="F12" i="67"/>
  <c r="E12" i="67"/>
  <c r="D12" i="67"/>
  <c r="C12" i="67"/>
  <c r="B12" i="67"/>
  <c r="A12" i="67"/>
  <c r="F11" i="67"/>
  <c r="E11" i="67"/>
  <c r="D11" i="67"/>
  <c r="G26" i="67" s="1"/>
  <c r="G27" i="67" s="1"/>
  <c r="C11" i="67"/>
  <c r="F26" i="67" s="1"/>
  <c r="F27" i="67" s="1"/>
  <c r="B11" i="67"/>
  <c r="E26" i="67" s="1"/>
  <c r="E27" i="67" s="1"/>
  <c r="A11" i="67"/>
  <c r="J25" i="67" s="1"/>
  <c r="K25" i="67" s="1"/>
  <c r="F10" i="67"/>
  <c r="E10" i="67"/>
  <c r="D10" i="67"/>
  <c r="C10" i="67"/>
  <c r="B10" i="67"/>
  <c r="A10" i="67"/>
  <c r="D25" i="67" s="1"/>
  <c r="F9" i="67"/>
  <c r="E9" i="67"/>
  <c r="H24" i="67" s="1"/>
  <c r="H25" i="67" s="1"/>
  <c r="D9" i="67"/>
  <c r="C9" i="67"/>
  <c r="B9" i="67"/>
  <c r="F8" i="67"/>
  <c r="E8" i="67"/>
  <c r="D8" i="67"/>
  <c r="C8" i="67"/>
  <c r="B8" i="67"/>
  <c r="A8" i="67"/>
  <c r="D23" i="67" s="1"/>
  <c r="F7" i="67"/>
  <c r="I22" i="67" s="1"/>
  <c r="E7" i="67"/>
  <c r="H22" i="67" s="1"/>
  <c r="H23" i="67" s="1"/>
  <c r="D7" i="67"/>
  <c r="G22" i="67" s="1"/>
  <c r="G23" i="67" s="1"/>
  <c r="C7" i="67"/>
  <c r="B7" i="67"/>
  <c r="E22" i="67" s="1"/>
  <c r="F6" i="67"/>
  <c r="E6" i="67"/>
  <c r="D6" i="67"/>
  <c r="C6" i="67"/>
  <c r="B6" i="67"/>
  <c r="A6" i="67"/>
  <c r="D21" i="67" s="1"/>
  <c r="F5" i="67"/>
  <c r="I20" i="67" s="1"/>
  <c r="E5" i="67"/>
  <c r="D5" i="67"/>
  <c r="C5" i="67"/>
  <c r="F20" i="67" s="1"/>
  <c r="F21" i="67" s="1"/>
  <c r="B5" i="67"/>
  <c r="A5" i="67"/>
  <c r="J19" i="67" s="1"/>
  <c r="K19" i="67" s="1"/>
  <c r="F4" i="67"/>
  <c r="E4" i="67"/>
  <c r="D4" i="67"/>
  <c r="C4" i="67"/>
  <c r="B4" i="67"/>
  <c r="A4" i="67"/>
  <c r="F3" i="67"/>
  <c r="I18" i="67" s="1"/>
  <c r="I19" i="67" s="1"/>
  <c r="E3" i="67"/>
  <c r="D3" i="67"/>
  <c r="G18" i="67" s="1"/>
  <c r="G19" i="67" s="1"/>
  <c r="C3" i="67"/>
  <c r="F18" i="67" s="1"/>
  <c r="B3" i="67"/>
  <c r="A3" i="67"/>
  <c r="J17" i="67" s="1"/>
  <c r="K17" i="67" s="1"/>
  <c r="F2" i="67"/>
  <c r="E2" i="67"/>
  <c r="D2" i="67"/>
  <c r="C2" i="67"/>
  <c r="B2" i="67"/>
  <c r="A2" i="67"/>
  <c r="F1" i="67"/>
  <c r="E1" i="67"/>
  <c r="D1" i="67"/>
  <c r="G16" i="67" s="1"/>
  <c r="G17" i="67" s="1"/>
  <c r="C1" i="67"/>
  <c r="F16" i="67" s="1"/>
  <c r="F17" i="67" s="1"/>
  <c r="B1" i="67"/>
  <c r="F27" i="66"/>
  <c r="D27" i="66"/>
  <c r="I26" i="66"/>
  <c r="I27" i="66" s="1"/>
  <c r="G26" i="66"/>
  <c r="G27" i="66" s="1"/>
  <c r="F26" i="66"/>
  <c r="I24" i="66"/>
  <c r="I25" i="66" s="1"/>
  <c r="H24" i="66"/>
  <c r="H25" i="66" s="1"/>
  <c r="F24" i="66"/>
  <c r="F25" i="66" s="1"/>
  <c r="E22" i="66"/>
  <c r="E23" i="66" s="1"/>
  <c r="E21" i="66"/>
  <c r="H20" i="66"/>
  <c r="H21" i="66" s="1"/>
  <c r="F20" i="66"/>
  <c r="F21" i="66" s="1"/>
  <c r="I19" i="66"/>
  <c r="H18" i="66"/>
  <c r="H19" i="66" s="1"/>
  <c r="F18" i="66"/>
  <c r="F19" i="66" s="1"/>
  <c r="G17" i="66"/>
  <c r="F17" i="66"/>
  <c r="H16" i="66"/>
  <c r="H17" i="66" s="1"/>
  <c r="E16" i="66"/>
  <c r="E17" i="66" s="1"/>
  <c r="F12" i="66"/>
  <c r="E12" i="66"/>
  <c r="D12" i="66"/>
  <c r="C12" i="66"/>
  <c r="B12" i="66"/>
  <c r="A12" i="66"/>
  <c r="F11" i="66"/>
  <c r="A13" i="66" s="1"/>
  <c r="J27" i="66" s="1"/>
  <c r="K27" i="66" s="1"/>
  <c r="E11" i="66"/>
  <c r="H26" i="66" s="1"/>
  <c r="H27" i="66" s="1"/>
  <c r="D11" i="66"/>
  <c r="C11" i="66"/>
  <c r="B11" i="66"/>
  <c r="E26" i="66" s="1"/>
  <c r="E27" i="66" s="1"/>
  <c r="F10" i="66"/>
  <c r="E10" i="66"/>
  <c r="D10" i="66"/>
  <c r="C10" i="66"/>
  <c r="B10" i="66"/>
  <c r="A10" i="66"/>
  <c r="D25" i="66" s="1"/>
  <c r="F9" i="66"/>
  <c r="E9" i="66"/>
  <c r="D9" i="66"/>
  <c r="G24" i="66" s="1"/>
  <c r="G25" i="66" s="1"/>
  <c r="C9" i="66"/>
  <c r="B9" i="66"/>
  <c r="F8" i="66"/>
  <c r="E8" i="66"/>
  <c r="D8" i="66"/>
  <c r="C8" i="66"/>
  <c r="B8" i="66"/>
  <c r="A8" i="66"/>
  <c r="D23" i="66" s="1"/>
  <c r="F7" i="66"/>
  <c r="I22" i="66" s="1"/>
  <c r="E7" i="66"/>
  <c r="H22" i="66" s="1"/>
  <c r="H23" i="66" s="1"/>
  <c r="D7" i="66"/>
  <c r="G22" i="66" s="1"/>
  <c r="G23" i="66" s="1"/>
  <c r="C7" i="66"/>
  <c r="F22" i="66" s="1"/>
  <c r="F23" i="66" s="1"/>
  <c r="B7" i="66"/>
  <c r="F6" i="66"/>
  <c r="E6" i="66"/>
  <c r="D6" i="66"/>
  <c r="C6" i="66"/>
  <c r="B6" i="66"/>
  <c r="A6" i="66"/>
  <c r="D21" i="66" s="1"/>
  <c r="F5" i="66"/>
  <c r="I20" i="66" s="1"/>
  <c r="I21" i="66" s="1"/>
  <c r="E5" i="66"/>
  <c r="D5" i="66"/>
  <c r="G20" i="66" s="1"/>
  <c r="G21" i="66" s="1"/>
  <c r="C5" i="66"/>
  <c r="B5" i="66"/>
  <c r="E20" i="66" s="1"/>
  <c r="F4" i="66"/>
  <c r="E4" i="66"/>
  <c r="D4" i="66"/>
  <c r="C4" i="66"/>
  <c r="B4" i="66"/>
  <c r="A4" i="66"/>
  <c r="D19" i="66" s="1"/>
  <c r="F3" i="66"/>
  <c r="I18" i="66" s="1"/>
  <c r="E3" i="66"/>
  <c r="D3" i="66"/>
  <c r="C3" i="66"/>
  <c r="B3" i="66"/>
  <c r="E18" i="66" s="1"/>
  <c r="E19" i="66" s="1"/>
  <c r="F2" i="66"/>
  <c r="E2" i="66"/>
  <c r="D2" i="66"/>
  <c r="C2" i="66"/>
  <c r="B2" i="66"/>
  <c r="A2" i="66"/>
  <c r="D17" i="66" s="1"/>
  <c r="F1" i="66"/>
  <c r="I16" i="66" s="1"/>
  <c r="I17" i="66" s="1"/>
  <c r="E1" i="66"/>
  <c r="D1" i="66"/>
  <c r="G16" i="66" s="1"/>
  <c r="C1" i="66"/>
  <c r="F16" i="66" s="1"/>
  <c r="B1" i="66"/>
  <c r="A3" i="66" s="1"/>
  <c r="J17" i="66" s="1"/>
  <c r="I27" i="65"/>
  <c r="F27" i="65"/>
  <c r="D27" i="65"/>
  <c r="I26" i="65"/>
  <c r="G26" i="65"/>
  <c r="G27" i="65" s="1"/>
  <c r="F26" i="65"/>
  <c r="I25" i="65"/>
  <c r="I24" i="65"/>
  <c r="G24" i="65"/>
  <c r="G25" i="65" s="1"/>
  <c r="H22" i="65"/>
  <c r="H23" i="65" s="1"/>
  <c r="I20" i="65"/>
  <c r="I21" i="65" s="1"/>
  <c r="E20" i="65"/>
  <c r="E21" i="65" s="1"/>
  <c r="D19" i="65"/>
  <c r="I18" i="65"/>
  <c r="I19" i="65" s="1"/>
  <c r="H18" i="65"/>
  <c r="H19" i="65" s="1"/>
  <c r="F18" i="65"/>
  <c r="F19" i="65" s="1"/>
  <c r="E17" i="65"/>
  <c r="H16" i="65"/>
  <c r="H17" i="65" s="1"/>
  <c r="F16" i="65"/>
  <c r="F17" i="65" s="1"/>
  <c r="E16" i="65"/>
  <c r="F12" i="65"/>
  <c r="E12" i="65"/>
  <c r="D12" i="65"/>
  <c r="C12" i="65"/>
  <c r="B12" i="65"/>
  <c r="A12" i="65"/>
  <c r="F11" i="65"/>
  <c r="E11" i="65"/>
  <c r="H26" i="65" s="1"/>
  <c r="H27" i="65" s="1"/>
  <c r="D11" i="65"/>
  <c r="C11" i="65"/>
  <c r="B11" i="65"/>
  <c r="F10" i="65"/>
  <c r="E10" i="65"/>
  <c r="D10" i="65"/>
  <c r="C10" i="65"/>
  <c r="B10" i="65"/>
  <c r="A10" i="65"/>
  <c r="D25" i="65" s="1"/>
  <c r="F9" i="65"/>
  <c r="E9" i="65"/>
  <c r="H24" i="65" s="1"/>
  <c r="H25" i="65" s="1"/>
  <c r="D9" i="65"/>
  <c r="C9" i="65"/>
  <c r="F24" i="65" s="1"/>
  <c r="F25" i="65" s="1"/>
  <c r="B9" i="65"/>
  <c r="E24" i="65" s="1"/>
  <c r="E25" i="65" s="1"/>
  <c r="F8" i="65"/>
  <c r="E8" i="65"/>
  <c r="D8" i="65"/>
  <c r="C8" i="65"/>
  <c r="B8" i="65"/>
  <c r="A8" i="65"/>
  <c r="D23" i="65" s="1"/>
  <c r="F7" i="65"/>
  <c r="I22" i="65" s="1"/>
  <c r="E7" i="65"/>
  <c r="D7" i="65"/>
  <c r="G22" i="65" s="1"/>
  <c r="G23" i="65" s="1"/>
  <c r="C7" i="65"/>
  <c r="F22" i="65" s="1"/>
  <c r="F23" i="65" s="1"/>
  <c r="B7" i="65"/>
  <c r="E22" i="65" s="1"/>
  <c r="E23" i="65" s="1"/>
  <c r="F6" i="65"/>
  <c r="E6" i="65"/>
  <c r="D6" i="65"/>
  <c r="C6" i="65"/>
  <c r="B6" i="65"/>
  <c r="A6" i="65"/>
  <c r="D21" i="65" s="1"/>
  <c r="F5" i="65"/>
  <c r="E5" i="65"/>
  <c r="H20" i="65" s="1"/>
  <c r="H21" i="65" s="1"/>
  <c r="D5" i="65"/>
  <c r="G20" i="65" s="1"/>
  <c r="G21" i="65" s="1"/>
  <c r="C5" i="65"/>
  <c r="A7" i="65" s="1"/>
  <c r="J21" i="65" s="1"/>
  <c r="K21" i="65" s="1"/>
  <c r="B5" i="65"/>
  <c r="F4" i="65"/>
  <c r="E4" i="65"/>
  <c r="D4" i="65"/>
  <c r="C4" i="65"/>
  <c r="B4" i="65"/>
  <c r="A4" i="65"/>
  <c r="F3" i="65"/>
  <c r="E3" i="65"/>
  <c r="D3" i="65"/>
  <c r="G18" i="65" s="1"/>
  <c r="G19" i="65" s="1"/>
  <c r="C3" i="65"/>
  <c r="B3" i="65"/>
  <c r="F2" i="65"/>
  <c r="E2" i="65"/>
  <c r="D2" i="65"/>
  <c r="C2" i="65"/>
  <c r="B2" i="65"/>
  <c r="A2" i="65"/>
  <c r="D17" i="65" s="1"/>
  <c r="F1" i="65"/>
  <c r="E1" i="65"/>
  <c r="D1" i="65"/>
  <c r="G16" i="65" s="1"/>
  <c r="G17" i="65" s="1"/>
  <c r="C1" i="65"/>
  <c r="B1" i="65"/>
  <c r="D27" i="64"/>
  <c r="I26" i="64"/>
  <c r="I27" i="64" s="1"/>
  <c r="I25" i="64"/>
  <c r="H25" i="64"/>
  <c r="D25" i="64"/>
  <c r="G24" i="64"/>
  <c r="G25" i="64" s="1"/>
  <c r="F24" i="64"/>
  <c r="F25" i="64" s="1"/>
  <c r="F23" i="64"/>
  <c r="G22" i="64"/>
  <c r="G23" i="64" s="1"/>
  <c r="I20" i="64"/>
  <c r="I21" i="64" s="1"/>
  <c r="F20" i="64"/>
  <c r="F21" i="64" s="1"/>
  <c r="H19" i="64"/>
  <c r="G19" i="64"/>
  <c r="I18" i="64"/>
  <c r="I19" i="64" s="1"/>
  <c r="E18" i="64"/>
  <c r="E19" i="64" s="1"/>
  <c r="I16" i="64"/>
  <c r="I17" i="64" s="1"/>
  <c r="F16" i="64"/>
  <c r="F17" i="64" s="1"/>
  <c r="F12" i="64"/>
  <c r="E12" i="64"/>
  <c r="D12" i="64"/>
  <c r="C12" i="64"/>
  <c r="B12" i="64"/>
  <c r="A12" i="64"/>
  <c r="F11" i="64"/>
  <c r="E11" i="64"/>
  <c r="H26" i="64" s="1"/>
  <c r="H27" i="64" s="1"/>
  <c r="D11" i="64"/>
  <c r="G26" i="64" s="1"/>
  <c r="G27" i="64" s="1"/>
  <c r="C11" i="64"/>
  <c r="F26" i="64" s="1"/>
  <c r="F27" i="64" s="1"/>
  <c r="B11" i="64"/>
  <c r="E26" i="64" s="1"/>
  <c r="E27" i="64" s="1"/>
  <c r="F10" i="64"/>
  <c r="E10" i="64"/>
  <c r="D10" i="64"/>
  <c r="C10" i="64"/>
  <c r="B10" i="64"/>
  <c r="A10" i="64"/>
  <c r="F9" i="64"/>
  <c r="I24" i="64" s="1"/>
  <c r="E9" i="64"/>
  <c r="H24" i="64" s="1"/>
  <c r="D9" i="64"/>
  <c r="C9" i="64"/>
  <c r="B9" i="64"/>
  <c r="F8" i="64"/>
  <c r="E8" i="64"/>
  <c r="D8" i="64"/>
  <c r="C8" i="64"/>
  <c r="B8" i="64"/>
  <c r="A8" i="64"/>
  <c r="D23" i="64" s="1"/>
  <c r="F7" i="64"/>
  <c r="I22" i="64" s="1"/>
  <c r="E7" i="64"/>
  <c r="H22" i="64" s="1"/>
  <c r="H23" i="64" s="1"/>
  <c r="D7" i="64"/>
  <c r="C7" i="64"/>
  <c r="F22" i="64" s="1"/>
  <c r="B7" i="64"/>
  <c r="E22" i="64" s="1"/>
  <c r="E23" i="64" s="1"/>
  <c r="F6" i="64"/>
  <c r="E6" i="64"/>
  <c r="D6" i="64"/>
  <c r="C6" i="64"/>
  <c r="B6" i="64"/>
  <c r="A6" i="64"/>
  <c r="D21" i="64" s="1"/>
  <c r="F5" i="64"/>
  <c r="E5" i="64"/>
  <c r="H20" i="64" s="1"/>
  <c r="H21" i="64" s="1"/>
  <c r="D5" i="64"/>
  <c r="A7" i="64" s="1"/>
  <c r="J21" i="64" s="1"/>
  <c r="K21" i="64" s="1"/>
  <c r="C5" i="64"/>
  <c r="B5" i="64"/>
  <c r="E20" i="64" s="1"/>
  <c r="E21" i="64" s="1"/>
  <c r="F4" i="64"/>
  <c r="E4" i="64"/>
  <c r="D4" i="64"/>
  <c r="C4" i="64"/>
  <c r="B4" i="64"/>
  <c r="A4" i="64"/>
  <c r="D19" i="64" s="1"/>
  <c r="F3" i="64"/>
  <c r="E3" i="64"/>
  <c r="H18" i="64" s="1"/>
  <c r="D3" i="64"/>
  <c r="G18" i="64" s="1"/>
  <c r="C3" i="64"/>
  <c r="F18" i="64" s="1"/>
  <c r="F19" i="64" s="1"/>
  <c r="B3" i="64"/>
  <c r="F2" i="64"/>
  <c r="E2" i="64"/>
  <c r="D2" i="64"/>
  <c r="C2" i="64"/>
  <c r="B2" i="64"/>
  <c r="A2" i="64"/>
  <c r="D17" i="64" s="1"/>
  <c r="F1" i="64"/>
  <c r="E1" i="64"/>
  <c r="H16" i="64" s="1"/>
  <c r="H17" i="64" s="1"/>
  <c r="D1" i="64"/>
  <c r="G16" i="64" s="1"/>
  <c r="G17" i="64" s="1"/>
  <c r="C1" i="64"/>
  <c r="B1" i="64"/>
  <c r="G27" i="63"/>
  <c r="F27" i="63"/>
  <c r="D27" i="63"/>
  <c r="I24" i="63"/>
  <c r="I25" i="63" s="1"/>
  <c r="E24" i="63"/>
  <c r="E25" i="63" s="1"/>
  <c r="G23" i="63"/>
  <c r="D23" i="63"/>
  <c r="I21" i="63"/>
  <c r="F21" i="63"/>
  <c r="I20" i="63"/>
  <c r="F20" i="63"/>
  <c r="E20" i="63"/>
  <c r="E21" i="63" s="1"/>
  <c r="F19" i="63"/>
  <c r="I18" i="63"/>
  <c r="I19" i="63" s="1"/>
  <c r="G18" i="63"/>
  <c r="G19" i="63" s="1"/>
  <c r="F18" i="63"/>
  <c r="H16" i="63"/>
  <c r="H17" i="63" s="1"/>
  <c r="E16" i="63"/>
  <c r="E17" i="63" s="1"/>
  <c r="F12" i="63"/>
  <c r="E12" i="63"/>
  <c r="D12" i="63"/>
  <c r="C12" i="63"/>
  <c r="B12" i="63"/>
  <c r="A12" i="63"/>
  <c r="F11" i="63"/>
  <c r="I26" i="63" s="1"/>
  <c r="I27" i="63" s="1"/>
  <c r="E11" i="63"/>
  <c r="H26" i="63" s="1"/>
  <c r="H27" i="63" s="1"/>
  <c r="D11" i="63"/>
  <c r="G26" i="63" s="1"/>
  <c r="C11" i="63"/>
  <c r="F26" i="63" s="1"/>
  <c r="B11" i="63"/>
  <c r="E26" i="63" s="1"/>
  <c r="E27" i="63" s="1"/>
  <c r="F10" i="63"/>
  <c r="E10" i="63"/>
  <c r="D10" i="63"/>
  <c r="C10" i="63"/>
  <c r="B10" i="63"/>
  <c r="A10" i="63"/>
  <c r="D25" i="63" s="1"/>
  <c r="F9" i="63"/>
  <c r="E9" i="63"/>
  <c r="H24" i="63" s="1"/>
  <c r="H25" i="63" s="1"/>
  <c r="D9" i="63"/>
  <c r="G24" i="63" s="1"/>
  <c r="G25" i="63" s="1"/>
  <c r="C9" i="63"/>
  <c r="F24" i="63" s="1"/>
  <c r="F25" i="63" s="1"/>
  <c r="B9" i="63"/>
  <c r="F8" i="63"/>
  <c r="E8" i="63"/>
  <c r="D8" i="63"/>
  <c r="C8" i="63"/>
  <c r="B8" i="63"/>
  <c r="A8" i="63"/>
  <c r="F7" i="63"/>
  <c r="I22" i="63" s="1"/>
  <c r="E7" i="63"/>
  <c r="H22" i="63" s="1"/>
  <c r="H23" i="63" s="1"/>
  <c r="D7" i="63"/>
  <c r="G22" i="63" s="1"/>
  <c r="C7" i="63"/>
  <c r="F22" i="63" s="1"/>
  <c r="F23" i="63" s="1"/>
  <c r="B7" i="63"/>
  <c r="F6" i="63"/>
  <c r="E6" i="63"/>
  <c r="D6" i="63"/>
  <c r="C6" i="63"/>
  <c r="B6" i="63"/>
  <c r="A7" i="63" s="1"/>
  <c r="J21" i="63" s="1"/>
  <c r="K21" i="63" s="1"/>
  <c r="A6" i="63"/>
  <c r="D21" i="63" s="1"/>
  <c r="F5" i="63"/>
  <c r="E5" i="63"/>
  <c r="H20" i="63" s="1"/>
  <c r="H21" i="63" s="1"/>
  <c r="D5" i="63"/>
  <c r="G20" i="63" s="1"/>
  <c r="G21" i="63" s="1"/>
  <c r="C5" i="63"/>
  <c r="B5" i="63"/>
  <c r="A5" i="63"/>
  <c r="J19" i="63" s="1"/>
  <c r="K19" i="63" s="1"/>
  <c r="F4" i="63"/>
  <c r="E4" i="63"/>
  <c r="D4" i="63"/>
  <c r="C4" i="63"/>
  <c r="B4" i="63"/>
  <c r="A4" i="63"/>
  <c r="D19" i="63" s="1"/>
  <c r="F3" i="63"/>
  <c r="E3" i="63"/>
  <c r="H18" i="63" s="1"/>
  <c r="H19" i="63" s="1"/>
  <c r="D3" i="63"/>
  <c r="C3" i="63"/>
  <c r="B3" i="63"/>
  <c r="E18" i="63" s="1"/>
  <c r="E19" i="63" s="1"/>
  <c r="F2" i="63"/>
  <c r="E2" i="63"/>
  <c r="D2" i="63"/>
  <c r="C2" i="63"/>
  <c r="B2" i="63"/>
  <c r="A2" i="63"/>
  <c r="D17" i="63" s="1"/>
  <c r="F1" i="63"/>
  <c r="I16" i="63" s="1"/>
  <c r="I17" i="63" s="1"/>
  <c r="E1" i="63"/>
  <c r="D1" i="63"/>
  <c r="G16" i="63" s="1"/>
  <c r="G17" i="63" s="1"/>
  <c r="C1" i="63"/>
  <c r="F16" i="63" s="1"/>
  <c r="F17" i="63" s="1"/>
  <c r="B1" i="63"/>
  <c r="I27" i="62"/>
  <c r="D27" i="62"/>
  <c r="I26" i="62"/>
  <c r="G26" i="62"/>
  <c r="G27" i="62" s="1"/>
  <c r="F26" i="62"/>
  <c r="F27" i="62" s="1"/>
  <c r="F25" i="62"/>
  <c r="E25" i="62"/>
  <c r="G24" i="62"/>
  <c r="G25" i="62" s="1"/>
  <c r="E24" i="62"/>
  <c r="D23" i="62"/>
  <c r="I20" i="62"/>
  <c r="I21" i="62" s="1"/>
  <c r="F20" i="62"/>
  <c r="F21" i="62" s="1"/>
  <c r="D19" i="62"/>
  <c r="I17" i="62"/>
  <c r="I16" i="62"/>
  <c r="H16" i="62"/>
  <c r="H17" i="62" s="1"/>
  <c r="F16" i="62"/>
  <c r="F17" i="62" s="1"/>
  <c r="F12" i="62"/>
  <c r="E12" i="62"/>
  <c r="D12" i="62"/>
  <c r="C12" i="62"/>
  <c r="B12" i="62"/>
  <c r="A12" i="62"/>
  <c r="F11" i="62"/>
  <c r="E11" i="62"/>
  <c r="H26" i="62" s="1"/>
  <c r="H27" i="62" s="1"/>
  <c r="D11" i="62"/>
  <c r="C11" i="62"/>
  <c r="B11" i="62"/>
  <c r="F10" i="62"/>
  <c r="E10" i="62"/>
  <c r="D10" i="62"/>
  <c r="C10" i="62"/>
  <c r="B10" i="62"/>
  <c r="A10" i="62"/>
  <c r="D25" i="62" s="1"/>
  <c r="F9" i="62"/>
  <c r="I24" i="62" s="1"/>
  <c r="I25" i="62" s="1"/>
  <c r="E9" i="62"/>
  <c r="H24" i="62" s="1"/>
  <c r="H25" i="62" s="1"/>
  <c r="D9" i="62"/>
  <c r="C9" i="62"/>
  <c r="F24" i="62" s="1"/>
  <c r="B9" i="62"/>
  <c r="F8" i="62"/>
  <c r="E8" i="62"/>
  <c r="D8" i="62"/>
  <c r="C8" i="62"/>
  <c r="B8" i="62"/>
  <c r="A8" i="62"/>
  <c r="F7" i="62"/>
  <c r="I22" i="62" s="1"/>
  <c r="E7" i="62"/>
  <c r="H22" i="62" s="1"/>
  <c r="H23" i="62" s="1"/>
  <c r="D7" i="62"/>
  <c r="G22" i="62" s="1"/>
  <c r="G23" i="62" s="1"/>
  <c r="C7" i="62"/>
  <c r="F22" i="62" s="1"/>
  <c r="F23" i="62" s="1"/>
  <c r="B7" i="62"/>
  <c r="E22" i="62" s="1"/>
  <c r="E23" i="62" s="1"/>
  <c r="F6" i="62"/>
  <c r="E6" i="62"/>
  <c r="D6" i="62"/>
  <c r="C6" i="62"/>
  <c r="B6" i="62"/>
  <c r="A6" i="62"/>
  <c r="D21" i="62" s="1"/>
  <c r="F5" i="62"/>
  <c r="E5" i="62"/>
  <c r="H20" i="62" s="1"/>
  <c r="H21" i="62" s="1"/>
  <c r="D5" i="62"/>
  <c r="C5" i="62"/>
  <c r="B5" i="62"/>
  <c r="E20" i="62" s="1"/>
  <c r="E21" i="62" s="1"/>
  <c r="F4" i="62"/>
  <c r="E4" i="62"/>
  <c r="D4" i="62"/>
  <c r="C4" i="62"/>
  <c r="B4" i="62"/>
  <c r="A4" i="62"/>
  <c r="F3" i="62"/>
  <c r="I18" i="62" s="1"/>
  <c r="I19" i="62" s="1"/>
  <c r="E3" i="62"/>
  <c r="H18" i="62" s="1"/>
  <c r="H19" i="62" s="1"/>
  <c r="D3" i="62"/>
  <c r="G18" i="62" s="1"/>
  <c r="G19" i="62" s="1"/>
  <c r="C3" i="62"/>
  <c r="F18" i="62" s="1"/>
  <c r="F19" i="62" s="1"/>
  <c r="B3" i="62"/>
  <c r="A5" i="62" s="1"/>
  <c r="J19" i="62" s="1"/>
  <c r="K19" i="62" s="1"/>
  <c r="F2" i="62"/>
  <c r="E2" i="62"/>
  <c r="D2" i="62"/>
  <c r="C2" i="62"/>
  <c r="A3" i="62" s="1"/>
  <c r="J17" i="62" s="1"/>
  <c r="B2" i="62"/>
  <c r="A2" i="62"/>
  <c r="D17" i="62" s="1"/>
  <c r="F1" i="62"/>
  <c r="E1" i="62"/>
  <c r="D1" i="62"/>
  <c r="G16" i="62" s="1"/>
  <c r="G17" i="62" s="1"/>
  <c r="C1" i="62"/>
  <c r="B1" i="62"/>
  <c r="E16" i="62" s="1"/>
  <c r="E17" i="62" s="1"/>
  <c r="F27" i="61"/>
  <c r="D27" i="61"/>
  <c r="G26" i="61"/>
  <c r="G27" i="61" s="1"/>
  <c r="F26" i="61"/>
  <c r="I24" i="61"/>
  <c r="I25" i="61" s="1"/>
  <c r="H21" i="61"/>
  <c r="E21" i="61"/>
  <c r="I20" i="61"/>
  <c r="I21" i="61" s="1"/>
  <c r="H20" i="61"/>
  <c r="F20" i="61"/>
  <c r="F21" i="61" s="1"/>
  <c r="H18" i="61"/>
  <c r="H19" i="61" s="1"/>
  <c r="G18" i="61"/>
  <c r="G19" i="61" s="1"/>
  <c r="F18" i="61"/>
  <c r="F19" i="61" s="1"/>
  <c r="G17" i="61"/>
  <c r="H16" i="61"/>
  <c r="H17" i="61" s="1"/>
  <c r="E16" i="61"/>
  <c r="E17" i="61" s="1"/>
  <c r="F12" i="61"/>
  <c r="E12" i="61"/>
  <c r="D12" i="61"/>
  <c r="C12" i="61"/>
  <c r="B12" i="61"/>
  <c r="A12" i="61"/>
  <c r="F11" i="61"/>
  <c r="I26" i="61" s="1"/>
  <c r="I27" i="61" s="1"/>
  <c r="E11" i="61"/>
  <c r="H26" i="61" s="1"/>
  <c r="H27" i="61" s="1"/>
  <c r="D11" i="61"/>
  <c r="C11" i="61"/>
  <c r="B11" i="61"/>
  <c r="E26" i="61" s="1"/>
  <c r="E27" i="61" s="1"/>
  <c r="F10" i="61"/>
  <c r="E10" i="61"/>
  <c r="D10" i="61"/>
  <c r="C10" i="61"/>
  <c r="B10" i="61"/>
  <c r="A10" i="61"/>
  <c r="D25" i="61" s="1"/>
  <c r="F9" i="61"/>
  <c r="E9" i="61"/>
  <c r="H24" i="61" s="1"/>
  <c r="H25" i="61" s="1"/>
  <c r="D9" i="61"/>
  <c r="G24" i="61" s="1"/>
  <c r="G25" i="61" s="1"/>
  <c r="C9" i="61"/>
  <c r="F24" i="61" s="1"/>
  <c r="F25" i="61" s="1"/>
  <c r="B9" i="61"/>
  <c r="E24" i="61" s="1"/>
  <c r="E25" i="61" s="1"/>
  <c r="F8" i="61"/>
  <c r="E8" i="61"/>
  <c r="D8" i="61"/>
  <c r="C8" i="61"/>
  <c r="B8" i="61"/>
  <c r="A8" i="61"/>
  <c r="D23" i="61" s="1"/>
  <c r="F7" i="61"/>
  <c r="I22" i="61" s="1"/>
  <c r="E7" i="61"/>
  <c r="H22" i="61" s="1"/>
  <c r="H23" i="61" s="1"/>
  <c r="D7" i="61"/>
  <c r="G22" i="61" s="1"/>
  <c r="G23" i="61" s="1"/>
  <c r="C7" i="61"/>
  <c r="F22" i="61" s="1"/>
  <c r="F23" i="61" s="1"/>
  <c r="B7" i="61"/>
  <c r="F6" i="61"/>
  <c r="E6" i="61"/>
  <c r="D6" i="61"/>
  <c r="C6" i="61"/>
  <c r="B6" i="61"/>
  <c r="A7" i="61" s="1"/>
  <c r="J21" i="61" s="1"/>
  <c r="K21" i="61" s="1"/>
  <c r="A6" i="61"/>
  <c r="D21" i="61" s="1"/>
  <c r="F5" i="61"/>
  <c r="E5" i="61"/>
  <c r="D5" i="61"/>
  <c r="G20" i="61" s="1"/>
  <c r="G21" i="61" s="1"/>
  <c r="C5" i="61"/>
  <c r="B5" i="61"/>
  <c r="E20" i="61" s="1"/>
  <c r="A5" i="61"/>
  <c r="J19" i="61" s="1"/>
  <c r="K19" i="61" s="1"/>
  <c r="F4" i="61"/>
  <c r="E4" i="61"/>
  <c r="D4" i="61"/>
  <c r="C4" i="61"/>
  <c r="B4" i="61"/>
  <c r="A4" i="61"/>
  <c r="D19" i="61" s="1"/>
  <c r="F3" i="61"/>
  <c r="I18" i="61" s="1"/>
  <c r="I19" i="61" s="1"/>
  <c r="E3" i="61"/>
  <c r="D3" i="61"/>
  <c r="C3" i="61"/>
  <c r="B3" i="61"/>
  <c r="E18" i="61" s="1"/>
  <c r="E19" i="61" s="1"/>
  <c r="F2" i="61"/>
  <c r="E2" i="61"/>
  <c r="D2" i="61"/>
  <c r="C2" i="61"/>
  <c r="B2" i="61"/>
  <c r="A2" i="61"/>
  <c r="D17" i="61" s="1"/>
  <c r="F1" i="61"/>
  <c r="I16" i="61" s="1"/>
  <c r="I17" i="61" s="1"/>
  <c r="E1" i="61"/>
  <c r="D1" i="61"/>
  <c r="G16" i="61" s="1"/>
  <c r="C1" i="61"/>
  <c r="F16" i="61" s="1"/>
  <c r="F17" i="61" s="1"/>
  <c r="B1" i="61"/>
  <c r="I27" i="60"/>
  <c r="D27" i="60"/>
  <c r="G26" i="60"/>
  <c r="G27" i="60" s="1"/>
  <c r="F26" i="60"/>
  <c r="F27" i="60" s="1"/>
  <c r="E25" i="60"/>
  <c r="G24" i="60"/>
  <c r="G25" i="60" s="1"/>
  <c r="E24" i="60"/>
  <c r="D23" i="60"/>
  <c r="I20" i="60"/>
  <c r="I21" i="60" s="1"/>
  <c r="F20" i="60"/>
  <c r="F21" i="60" s="1"/>
  <c r="I18" i="60"/>
  <c r="I19" i="60" s="1"/>
  <c r="F18" i="60"/>
  <c r="F19" i="60" s="1"/>
  <c r="H16" i="60"/>
  <c r="H17" i="60" s="1"/>
  <c r="G16" i="60"/>
  <c r="G17" i="60" s="1"/>
  <c r="F16" i="60"/>
  <c r="F17" i="60" s="1"/>
  <c r="F12" i="60"/>
  <c r="E12" i="60"/>
  <c r="D12" i="60"/>
  <c r="C12" i="60"/>
  <c r="B12" i="60"/>
  <c r="A12" i="60"/>
  <c r="F11" i="60"/>
  <c r="I26" i="60" s="1"/>
  <c r="E11" i="60"/>
  <c r="H26" i="60" s="1"/>
  <c r="H27" i="60" s="1"/>
  <c r="D11" i="60"/>
  <c r="C11" i="60"/>
  <c r="B11" i="60"/>
  <c r="F10" i="60"/>
  <c r="E10" i="60"/>
  <c r="D10" i="60"/>
  <c r="C10" i="60"/>
  <c r="B10" i="60"/>
  <c r="A10" i="60"/>
  <c r="D25" i="60" s="1"/>
  <c r="F9" i="60"/>
  <c r="I24" i="60" s="1"/>
  <c r="I25" i="60" s="1"/>
  <c r="E9" i="60"/>
  <c r="H24" i="60" s="1"/>
  <c r="H25" i="60" s="1"/>
  <c r="D9" i="60"/>
  <c r="C9" i="60"/>
  <c r="F24" i="60" s="1"/>
  <c r="F25" i="60" s="1"/>
  <c r="B9" i="60"/>
  <c r="F8" i="60"/>
  <c r="E8" i="60"/>
  <c r="D8" i="60"/>
  <c r="C8" i="60"/>
  <c r="B8" i="60"/>
  <c r="A8" i="60"/>
  <c r="F7" i="60"/>
  <c r="I22" i="60" s="1"/>
  <c r="E7" i="60"/>
  <c r="H22" i="60" s="1"/>
  <c r="H23" i="60" s="1"/>
  <c r="D7" i="60"/>
  <c r="G22" i="60" s="1"/>
  <c r="G23" i="60" s="1"/>
  <c r="C7" i="60"/>
  <c r="F22" i="60" s="1"/>
  <c r="F23" i="60" s="1"/>
  <c r="B7" i="60"/>
  <c r="E22" i="60" s="1"/>
  <c r="E23" i="60" s="1"/>
  <c r="F6" i="60"/>
  <c r="E6" i="60"/>
  <c r="D6" i="60"/>
  <c r="C6" i="60"/>
  <c r="B6" i="60"/>
  <c r="A6" i="60"/>
  <c r="D21" i="60" s="1"/>
  <c r="F5" i="60"/>
  <c r="E5" i="60"/>
  <c r="H20" i="60" s="1"/>
  <c r="H21" i="60" s="1"/>
  <c r="D5" i="60"/>
  <c r="C5" i="60"/>
  <c r="B5" i="60"/>
  <c r="E20" i="60" s="1"/>
  <c r="E21" i="60" s="1"/>
  <c r="F4" i="60"/>
  <c r="E4" i="60"/>
  <c r="D4" i="60"/>
  <c r="C4" i="60"/>
  <c r="B4" i="60"/>
  <c r="A4" i="60"/>
  <c r="D19" i="60" s="1"/>
  <c r="F3" i="60"/>
  <c r="E3" i="60"/>
  <c r="H18" i="60" s="1"/>
  <c r="H19" i="60" s="1"/>
  <c r="D3" i="60"/>
  <c r="G18" i="60" s="1"/>
  <c r="G19" i="60" s="1"/>
  <c r="C3" i="60"/>
  <c r="B3" i="60"/>
  <c r="F2" i="60"/>
  <c r="E2" i="60"/>
  <c r="D2" i="60"/>
  <c r="C2" i="60"/>
  <c r="B2" i="60"/>
  <c r="A2" i="60"/>
  <c r="D17" i="60" s="1"/>
  <c r="F1" i="60"/>
  <c r="I16" i="60" s="1"/>
  <c r="I17" i="60" s="1"/>
  <c r="E1" i="60"/>
  <c r="D1" i="60"/>
  <c r="C1" i="60"/>
  <c r="B1" i="60"/>
  <c r="E16" i="60" s="1"/>
  <c r="E17" i="60" s="1"/>
  <c r="D27" i="59"/>
  <c r="I26" i="59"/>
  <c r="I27" i="59" s="1"/>
  <c r="E26" i="59"/>
  <c r="E27" i="59" s="1"/>
  <c r="H25" i="59"/>
  <c r="D25" i="59"/>
  <c r="H24" i="59"/>
  <c r="G24" i="59"/>
  <c r="G25" i="59" s="1"/>
  <c r="F23" i="59"/>
  <c r="I20" i="59"/>
  <c r="I21" i="59" s="1"/>
  <c r="G20" i="59"/>
  <c r="G21" i="59" s="1"/>
  <c r="I18" i="59"/>
  <c r="I19" i="59" s="1"/>
  <c r="F18" i="59"/>
  <c r="F19" i="59" s="1"/>
  <c r="E18" i="59"/>
  <c r="E19" i="59" s="1"/>
  <c r="D17" i="59"/>
  <c r="I16" i="59"/>
  <c r="I17" i="59" s="1"/>
  <c r="F16" i="59"/>
  <c r="F17" i="59" s="1"/>
  <c r="F12" i="59"/>
  <c r="E12" i="59"/>
  <c r="D12" i="59"/>
  <c r="C12" i="59"/>
  <c r="B12" i="59"/>
  <c r="A12" i="59"/>
  <c r="F11" i="59"/>
  <c r="E11" i="59"/>
  <c r="H26" i="59" s="1"/>
  <c r="H27" i="59" s="1"/>
  <c r="D11" i="59"/>
  <c r="G26" i="59" s="1"/>
  <c r="G27" i="59" s="1"/>
  <c r="C11" i="59"/>
  <c r="F26" i="59" s="1"/>
  <c r="F27" i="59" s="1"/>
  <c r="B11" i="59"/>
  <c r="F10" i="59"/>
  <c r="E10" i="59"/>
  <c r="D10" i="59"/>
  <c r="C10" i="59"/>
  <c r="B10" i="59"/>
  <c r="A10" i="59"/>
  <c r="F9" i="59"/>
  <c r="I24" i="59" s="1"/>
  <c r="I25" i="59" s="1"/>
  <c r="E9" i="59"/>
  <c r="D9" i="59"/>
  <c r="C9" i="59"/>
  <c r="F24" i="59" s="1"/>
  <c r="F25" i="59" s="1"/>
  <c r="B9" i="59"/>
  <c r="E24" i="59" s="1"/>
  <c r="E25" i="59" s="1"/>
  <c r="F8" i="59"/>
  <c r="E8" i="59"/>
  <c r="D8" i="59"/>
  <c r="C8" i="59"/>
  <c r="B8" i="59"/>
  <c r="A8" i="59"/>
  <c r="D23" i="59" s="1"/>
  <c r="F7" i="59"/>
  <c r="I22" i="59" s="1"/>
  <c r="E7" i="59"/>
  <c r="H22" i="59" s="1"/>
  <c r="H23" i="59" s="1"/>
  <c r="D7" i="59"/>
  <c r="G22" i="59" s="1"/>
  <c r="G23" i="59" s="1"/>
  <c r="C7" i="59"/>
  <c r="F22" i="59" s="1"/>
  <c r="B7" i="59"/>
  <c r="E22" i="59" s="1"/>
  <c r="E23" i="59" s="1"/>
  <c r="A7" i="59"/>
  <c r="J21" i="59" s="1"/>
  <c r="K21" i="59" s="1"/>
  <c r="F6" i="59"/>
  <c r="E6" i="59"/>
  <c r="D6" i="59"/>
  <c r="C6" i="59"/>
  <c r="B6" i="59"/>
  <c r="A6" i="59"/>
  <c r="D21" i="59" s="1"/>
  <c r="F5" i="59"/>
  <c r="E5" i="59"/>
  <c r="H20" i="59" s="1"/>
  <c r="H21" i="59" s="1"/>
  <c r="D5" i="59"/>
  <c r="C5" i="59"/>
  <c r="F20" i="59" s="1"/>
  <c r="F21" i="59" s="1"/>
  <c r="B5" i="59"/>
  <c r="E20" i="59" s="1"/>
  <c r="E21" i="59" s="1"/>
  <c r="F4" i="59"/>
  <c r="E4" i="59"/>
  <c r="D4" i="59"/>
  <c r="C4" i="59"/>
  <c r="B4" i="59"/>
  <c r="A4" i="59"/>
  <c r="D19" i="59" s="1"/>
  <c r="F3" i="59"/>
  <c r="E3" i="59"/>
  <c r="H18" i="59" s="1"/>
  <c r="H19" i="59" s="1"/>
  <c r="D3" i="59"/>
  <c r="G18" i="59" s="1"/>
  <c r="G19" i="59" s="1"/>
  <c r="C3" i="59"/>
  <c r="B3" i="59"/>
  <c r="F2" i="59"/>
  <c r="E2" i="59"/>
  <c r="D2" i="59"/>
  <c r="C2" i="59"/>
  <c r="B2" i="59"/>
  <c r="A2" i="59"/>
  <c r="F1" i="59"/>
  <c r="E1" i="59"/>
  <c r="H16" i="59" s="1"/>
  <c r="H17" i="59" s="1"/>
  <c r="D1" i="59"/>
  <c r="G16" i="59" s="1"/>
  <c r="G17" i="59" s="1"/>
  <c r="C1" i="59"/>
  <c r="B1" i="59"/>
  <c r="H26" i="58"/>
  <c r="H27" i="58" s="1"/>
  <c r="E26" i="58"/>
  <c r="E27" i="58" s="1"/>
  <c r="D25" i="58"/>
  <c r="E24" i="58"/>
  <c r="E25" i="58" s="1"/>
  <c r="D23" i="58"/>
  <c r="G22" i="58"/>
  <c r="G23" i="58" s="1"/>
  <c r="G20" i="58"/>
  <c r="G21" i="58" s="1"/>
  <c r="I18" i="58"/>
  <c r="I19" i="58" s="1"/>
  <c r="H18" i="58"/>
  <c r="H19" i="58" s="1"/>
  <c r="G18" i="58"/>
  <c r="G19" i="58" s="1"/>
  <c r="I16" i="58"/>
  <c r="I17" i="58" s="1"/>
  <c r="F16" i="58"/>
  <c r="F17" i="58" s="1"/>
  <c r="E16" i="58"/>
  <c r="E17" i="58" s="1"/>
  <c r="F12" i="58"/>
  <c r="E12" i="58"/>
  <c r="D12" i="58"/>
  <c r="C12" i="58"/>
  <c r="B12" i="58"/>
  <c r="A12" i="58"/>
  <c r="D27" i="58" s="1"/>
  <c r="F11" i="58"/>
  <c r="I26" i="58" s="1"/>
  <c r="I27" i="58" s="1"/>
  <c r="E11" i="58"/>
  <c r="D11" i="58"/>
  <c r="G26" i="58" s="1"/>
  <c r="G27" i="58" s="1"/>
  <c r="C11" i="58"/>
  <c r="A13" i="58" s="1"/>
  <c r="J27" i="58" s="1"/>
  <c r="K27" i="58" s="1"/>
  <c r="B11" i="58"/>
  <c r="F10" i="58"/>
  <c r="E10" i="58"/>
  <c r="D10" i="58"/>
  <c r="C10" i="58"/>
  <c r="B10" i="58"/>
  <c r="A11" i="58" s="1"/>
  <c r="J25" i="58" s="1"/>
  <c r="K25" i="58" s="1"/>
  <c r="A10" i="58"/>
  <c r="F9" i="58"/>
  <c r="I24" i="58" s="1"/>
  <c r="I25" i="58" s="1"/>
  <c r="E9" i="58"/>
  <c r="H24" i="58" s="1"/>
  <c r="H25" i="58" s="1"/>
  <c r="D9" i="58"/>
  <c r="G24" i="58" s="1"/>
  <c r="G25" i="58" s="1"/>
  <c r="C9" i="58"/>
  <c r="F24" i="58" s="1"/>
  <c r="F25" i="58" s="1"/>
  <c r="B9" i="58"/>
  <c r="F8" i="58"/>
  <c r="E8" i="58"/>
  <c r="D8" i="58"/>
  <c r="C8" i="58"/>
  <c r="B8" i="58"/>
  <c r="A8" i="58"/>
  <c r="F7" i="58"/>
  <c r="I22" i="58" s="1"/>
  <c r="E7" i="58"/>
  <c r="H22" i="58" s="1"/>
  <c r="H23" i="58" s="1"/>
  <c r="D7" i="58"/>
  <c r="C7" i="58"/>
  <c r="F22" i="58" s="1"/>
  <c r="F23" i="58" s="1"/>
  <c r="B7" i="58"/>
  <c r="E22" i="58" s="1"/>
  <c r="E23" i="58" s="1"/>
  <c r="F6" i="58"/>
  <c r="E6" i="58"/>
  <c r="D6" i="58"/>
  <c r="C6" i="58"/>
  <c r="B6" i="58"/>
  <c r="A6" i="58"/>
  <c r="D21" i="58" s="1"/>
  <c r="F5" i="58"/>
  <c r="I20" i="58" s="1"/>
  <c r="I21" i="58" s="1"/>
  <c r="E5" i="58"/>
  <c r="H20" i="58" s="1"/>
  <c r="H21" i="58" s="1"/>
  <c r="D5" i="58"/>
  <c r="C5" i="58"/>
  <c r="F20" i="58" s="1"/>
  <c r="F21" i="58" s="1"/>
  <c r="B5" i="58"/>
  <c r="F4" i="58"/>
  <c r="E4" i="58"/>
  <c r="D4" i="58"/>
  <c r="C4" i="58"/>
  <c r="B4" i="58"/>
  <c r="A4" i="58"/>
  <c r="D19" i="58" s="1"/>
  <c r="F3" i="58"/>
  <c r="E3" i="58"/>
  <c r="D3" i="58"/>
  <c r="C3" i="58"/>
  <c r="F18" i="58" s="1"/>
  <c r="F19" i="58" s="1"/>
  <c r="B3" i="58"/>
  <c r="E18" i="58" s="1"/>
  <c r="E19" i="58" s="1"/>
  <c r="F2" i="58"/>
  <c r="E2" i="58"/>
  <c r="D2" i="58"/>
  <c r="C2" i="58"/>
  <c r="B2" i="58"/>
  <c r="A3" i="58" s="1"/>
  <c r="J17" i="58" s="1"/>
  <c r="A2" i="58"/>
  <c r="D17" i="58" s="1"/>
  <c r="F1" i="58"/>
  <c r="E1" i="58"/>
  <c r="H16" i="58" s="1"/>
  <c r="H17" i="58" s="1"/>
  <c r="D1" i="58"/>
  <c r="G16" i="58" s="1"/>
  <c r="G17" i="58" s="1"/>
  <c r="C1" i="58"/>
  <c r="B1" i="58"/>
  <c r="H26" i="57"/>
  <c r="H27" i="57" s="1"/>
  <c r="G26" i="57"/>
  <c r="G27" i="57" s="1"/>
  <c r="H24" i="57"/>
  <c r="H25" i="57" s="1"/>
  <c r="E24" i="57"/>
  <c r="E25" i="57" s="1"/>
  <c r="D23" i="57"/>
  <c r="I21" i="57"/>
  <c r="G20" i="57"/>
  <c r="G21" i="57" s="1"/>
  <c r="E20" i="57"/>
  <c r="E21" i="57" s="1"/>
  <c r="F19" i="57"/>
  <c r="D19" i="57"/>
  <c r="G18" i="57"/>
  <c r="G19" i="57" s="1"/>
  <c r="K17" i="57"/>
  <c r="I16" i="57"/>
  <c r="I17" i="57" s="1"/>
  <c r="H16" i="57"/>
  <c r="H17" i="57" s="1"/>
  <c r="G16" i="57"/>
  <c r="G17" i="57" s="1"/>
  <c r="F12" i="57"/>
  <c r="E12" i="57"/>
  <c r="D12" i="57"/>
  <c r="C12" i="57"/>
  <c r="B12" i="57"/>
  <c r="A12" i="57"/>
  <c r="D27" i="57" s="1"/>
  <c r="F11" i="57"/>
  <c r="I26" i="57" s="1"/>
  <c r="I27" i="57" s="1"/>
  <c r="E11" i="57"/>
  <c r="D11" i="57"/>
  <c r="C11" i="57"/>
  <c r="B11" i="57"/>
  <c r="E26" i="57" s="1"/>
  <c r="E27" i="57" s="1"/>
  <c r="F10" i="57"/>
  <c r="E10" i="57"/>
  <c r="D10" i="57"/>
  <c r="C10" i="57"/>
  <c r="B10" i="57"/>
  <c r="A11" i="57" s="1"/>
  <c r="J25" i="57" s="1"/>
  <c r="K25" i="57" s="1"/>
  <c r="A10" i="57"/>
  <c r="D25" i="57" s="1"/>
  <c r="F9" i="57"/>
  <c r="I24" i="57" s="1"/>
  <c r="I25" i="57" s="1"/>
  <c r="E9" i="57"/>
  <c r="D9" i="57"/>
  <c r="G24" i="57" s="1"/>
  <c r="G25" i="57" s="1"/>
  <c r="C9" i="57"/>
  <c r="F24" i="57" s="1"/>
  <c r="F25" i="57" s="1"/>
  <c r="B9" i="57"/>
  <c r="F8" i="57"/>
  <c r="E8" i="57"/>
  <c r="D8" i="57"/>
  <c r="C8" i="57"/>
  <c r="B8" i="57"/>
  <c r="A8" i="57"/>
  <c r="F7" i="57"/>
  <c r="I22" i="57" s="1"/>
  <c r="E7" i="57"/>
  <c r="H22" i="57" s="1"/>
  <c r="H23" i="57" s="1"/>
  <c r="D7" i="57"/>
  <c r="G22" i="57" s="1"/>
  <c r="G23" i="57" s="1"/>
  <c r="C7" i="57"/>
  <c r="F22" i="57" s="1"/>
  <c r="F23" i="57" s="1"/>
  <c r="B7" i="57"/>
  <c r="E22" i="57" s="1"/>
  <c r="E23" i="57" s="1"/>
  <c r="F6" i="57"/>
  <c r="E6" i="57"/>
  <c r="D6" i="57"/>
  <c r="C6" i="57"/>
  <c r="B6" i="57"/>
  <c r="A6" i="57"/>
  <c r="D21" i="57" s="1"/>
  <c r="F5" i="57"/>
  <c r="I20" i="57" s="1"/>
  <c r="E5" i="57"/>
  <c r="H20" i="57" s="1"/>
  <c r="H21" i="57" s="1"/>
  <c r="D5" i="57"/>
  <c r="C5" i="57"/>
  <c r="F20" i="57" s="1"/>
  <c r="F21" i="57" s="1"/>
  <c r="B5" i="57"/>
  <c r="F4" i="57"/>
  <c r="E4" i="57"/>
  <c r="D4" i="57"/>
  <c r="C4" i="57"/>
  <c r="B4" i="57"/>
  <c r="A4" i="57"/>
  <c r="F3" i="57"/>
  <c r="I18" i="57" s="1"/>
  <c r="I19" i="57" s="1"/>
  <c r="E3" i="57"/>
  <c r="H18" i="57" s="1"/>
  <c r="H19" i="57" s="1"/>
  <c r="D3" i="57"/>
  <c r="C3" i="57"/>
  <c r="F18" i="57" s="1"/>
  <c r="B3" i="57"/>
  <c r="A5" i="57" s="1"/>
  <c r="J19" i="57" s="1"/>
  <c r="K19" i="57" s="1"/>
  <c r="F2" i="57"/>
  <c r="E2" i="57"/>
  <c r="D2" i="57"/>
  <c r="C2" i="57"/>
  <c r="B2" i="57"/>
  <c r="A3" i="57" s="1"/>
  <c r="J17" i="57" s="1"/>
  <c r="A2" i="57"/>
  <c r="D17" i="57" s="1"/>
  <c r="F1" i="57"/>
  <c r="E1" i="57"/>
  <c r="D1" i="57"/>
  <c r="C1" i="57"/>
  <c r="F16" i="57" s="1"/>
  <c r="F17" i="57" s="1"/>
  <c r="B1" i="57"/>
  <c r="E16" i="57" s="1"/>
  <c r="E17" i="57" s="1"/>
  <c r="D27" i="56"/>
  <c r="F26" i="56"/>
  <c r="F27" i="56" s="1"/>
  <c r="H24" i="56"/>
  <c r="H25" i="56" s="1"/>
  <c r="G23" i="56"/>
  <c r="D21" i="56"/>
  <c r="H20" i="56"/>
  <c r="H21" i="56" s="1"/>
  <c r="E20" i="56"/>
  <c r="E21" i="56" s="1"/>
  <c r="D19" i="56"/>
  <c r="G18" i="56"/>
  <c r="G19" i="56" s="1"/>
  <c r="F18" i="56"/>
  <c r="F19" i="56" s="1"/>
  <c r="E18" i="56"/>
  <c r="E19" i="56" s="1"/>
  <c r="D17" i="56"/>
  <c r="G16" i="56"/>
  <c r="G17" i="56" s="1"/>
  <c r="A13" i="56"/>
  <c r="J27" i="56" s="1"/>
  <c r="K27" i="56" s="1"/>
  <c r="F12" i="56"/>
  <c r="E12" i="56"/>
  <c r="D12" i="56"/>
  <c r="C12" i="56"/>
  <c r="B12" i="56"/>
  <c r="A12" i="56"/>
  <c r="F11" i="56"/>
  <c r="I26" i="56" s="1"/>
  <c r="I27" i="56" s="1"/>
  <c r="E11" i="56"/>
  <c r="H26" i="56" s="1"/>
  <c r="H27" i="56" s="1"/>
  <c r="D11" i="56"/>
  <c r="G26" i="56" s="1"/>
  <c r="G27" i="56" s="1"/>
  <c r="C11" i="56"/>
  <c r="B11" i="56"/>
  <c r="E26" i="56" s="1"/>
  <c r="E27" i="56" s="1"/>
  <c r="F10" i="56"/>
  <c r="E10" i="56"/>
  <c r="D10" i="56"/>
  <c r="C10" i="56"/>
  <c r="B10" i="56"/>
  <c r="A10" i="56"/>
  <c r="D25" i="56" s="1"/>
  <c r="F9" i="56"/>
  <c r="I24" i="56" s="1"/>
  <c r="I25" i="56" s="1"/>
  <c r="E9" i="56"/>
  <c r="D9" i="56"/>
  <c r="G24" i="56" s="1"/>
  <c r="G25" i="56" s="1"/>
  <c r="C9" i="56"/>
  <c r="F24" i="56" s="1"/>
  <c r="F25" i="56" s="1"/>
  <c r="B9" i="56"/>
  <c r="E24" i="56" s="1"/>
  <c r="E25" i="56" s="1"/>
  <c r="F8" i="56"/>
  <c r="E8" i="56"/>
  <c r="D8" i="56"/>
  <c r="C8" i="56"/>
  <c r="B8" i="56"/>
  <c r="A8" i="56"/>
  <c r="D23" i="56" s="1"/>
  <c r="F7" i="56"/>
  <c r="I22" i="56" s="1"/>
  <c r="E7" i="56"/>
  <c r="H22" i="56" s="1"/>
  <c r="H23" i="56" s="1"/>
  <c r="D7" i="56"/>
  <c r="G22" i="56" s="1"/>
  <c r="C7" i="56"/>
  <c r="F22" i="56" s="1"/>
  <c r="F23" i="56" s="1"/>
  <c r="B7" i="56"/>
  <c r="F6" i="56"/>
  <c r="E6" i="56"/>
  <c r="D6" i="56"/>
  <c r="C6" i="56"/>
  <c r="B6" i="56"/>
  <c r="A6" i="56"/>
  <c r="F5" i="56"/>
  <c r="I20" i="56" s="1"/>
  <c r="I21" i="56" s="1"/>
  <c r="E5" i="56"/>
  <c r="D5" i="56"/>
  <c r="G20" i="56" s="1"/>
  <c r="G21" i="56" s="1"/>
  <c r="C5" i="56"/>
  <c r="B5" i="56"/>
  <c r="F4" i="56"/>
  <c r="E4" i="56"/>
  <c r="D4" i="56"/>
  <c r="C4" i="56"/>
  <c r="B4" i="56"/>
  <c r="A4" i="56"/>
  <c r="F3" i="56"/>
  <c r="I18" i="56" s="1"/>
  <c r="I19" i="56" s="1"/>
  <c r="E3" i="56"/>
  <c r="H18" i="56" s="1"/>
  <c r="H19" i="56" s="1"/>
  <c r="D3" i="56"/>
  <c r="C3" i="56"/>
  <c r="B3" i="56"/>
  <c r="A3" i="56"/>
  <c r="J17" i="56" s="1"/>
  <c r="F2" i="56"/>
  <c r="E2" i="56"/>
  <c r="D2" i="56"/>
  <c r="C2" i="56"/>
  <c r="B2" i="56"/>
  <c r="A2" i="56"/>
  <c r="F1" i="56"/>
  <c r="I16" i="56" s="1"/>
  <c r="I17" i="56" s="1"/>
  <c r="E1" i="56"/>
  <c r="H16" i="56" s="1"/>
  <c r="H17" i="56" s="1"/>
  <c r="D1" i="56"/>
  <c r="C1" i="56"/>
  <c r="F16" i="56" s="1"/>
  <c r="F17" i="56" s="1"/>
  <c r="B1" i="56"/>
  <c r="E16" i="56" s="1"/>
  <c r="E17" i="56" s="1"/>
  <c r="H27" i="55"/>
  <c r="I26" i="55"/>
  <c r="I27" i="55" s="1"/>
  <c r="F26" i="55"/>
  <c r="F27" i="55" s="1"/>
  <c r="E26" i="55"/>
  <c r="E27" i="55" s="1"/>
  <c r="H25" i="55"/>
  <c r="D25" i="55"/>
  <c r="F24" i="55"/>
  <c r="F25" i="55" s="1"/>
  <c r="G21" i="55"/>
  <c r="H20" i="55"/>
  <c r="H21" i="55" s="1"/>
  <c r="E20" i="55"/>
  <c r="E21" i="55" s="1"/>
  <c r="D19" i="55"/>
  <c r="I18" i="55"/>
  <c r="I19" i="55" s="1"/>
  <c r="H18" i="55"/>
  <c r="H19" i="55" s="1"/>
  <c r="E18" i="55"/>
  <c r="E19" i="55" s="1"/>
  <c r="D17" i="55"/>
  <c r="G16" i="55"/>
  <c r="G17" i="55" s="1"/>
  <c r="F16" i="55"/>
  <c r="F17" i="55" s="1"/>
  <c r="E16" i="55"/>
  <c r="E17" i="55" s="1"/>
  <c r="F12" i="55"/>
  <c r="E12" i="55"/>
  <c r="D12" i="55"/>
  <c r="C12" i="55"/>
  <c r="B12" i="55"/>
  <c r="A12" i="55"/>
  <c r="D27" i="55" s="1"/>
  <c r="F11" i="55"/>
  <c r="E11" i="55"/>
  <c r="H26" i="55" s="1"/>
  <c r="D11" i="55"/>
  <c r="G26" i="55" s="1"/>
  <c r="G27" i="55" s="1"/>
  <c r="C11" i="55"/>
  <c r="B11" i="55"/>
  <c r="F10" i="55"/>
  <c r="E10" i="55"/>
  <c r="D10" i="55"/>
  <c r="C10" i="55"/>
  <c r="B10" i="55"/>
  <c r="A10" i="55"/>
  <c r="F9" i="55"/>
  <c r="I24" i="55" s="1"/>
  <c r="I25" i="55" s="1"/>
  <c r="E9" i="55"/>
  <c r="H24" i="55" s="1"/>
  <c r="D9" i="55"/>
  <c r="G24" i="55" s="1"/>
  <c r="G25" i="55" s="1"/>
  <c r="C9" i="55"/>
  <c r="B9" i="55"/>
  <c r="F8" i="55"/>
  <c r="E8" i="55"/>
  <c r="D8" i="55"/>
  <c r="C8" i="55"/>
  <c r="B8" i="55"/>
  <c r="A8" i="55"/>
  <c r="D23" i="55" s="1"/>
  <c r="F7" i="55"/>
  <c r="I22" i="55" s="1"/>
  <c r="E7" i="55"/>
  <c r="H22" i="55" s="1"/>
  <c r="H23" i="55" s="1"/>
  <c r="D7" i="55"/>
  <c r="G22" i="55" s="1"/>
  <c r="G23" i="55" s="1"/>
  <c r="C7" i="55"/>
  <c r="F22" i="55" s="1"/>
  <c r="F23" i="55" s="1"/>
  <c r="B7" i="55"/>
  <c r="E22" i="55" s="1"/>
  <c r="E23" i="55" s="1"/>
  <c r="F6" i="55"/>
  <c r="E6" i="55"/>
  <c r="D6" i="55"/>
  <c r="C6" i="55"/>
  <c r="B6" i="55"/>
  <c r="A6" i="55"/>
  <c r="D21" i="55" s="1"/>
  <c r="F5" i="55"/>
  <c r="I20" i="55" s="1"/>
  <c r="I21" i="55" s="1"/>
  <c r="E5" i="55"/>
  <c r="D5" i="55"/>
  <c r="G20" i="55" s="1"/>
  <c r="C5" i="55"/>
  <c r="F20" i="55" s="1"/>
  <c r="F21" i="55" s="1"/>
  <c r="B5" i="55"/>
  <c r="F4" i="55"/>
  <c r="E4" i="55"/>
  <c r="D4" i="55"/>
  <c r="C4" i="55"/>
  <c r="B4" i="55"/>
  <c r="A4" i="55"/>
  <c r="F3" i="55"/>
  <c r="E3" i="55"/>
  <c r="D3" i="55"/>
  <c r="G18" i="55" s="1"/>
  <c r="G19" i="55" s="1"/>
  <c r="C3" i="55"/>
  <c r="F18" i="55" s="1"/>
  <c r="F19" i="55" s="1"/>
  <c r="B3" i="55"/>
  <c r="A3" i="55"/>
  <c r="J17" i="55" s="1"/>
  <c r="F2" i="55"/>
  <c r="E2" i="55"/>
  <c r="D2" i="55"/>
  <c r="C2" i="55"/>
  <c r="B2" i="55"/>
  <c r="A2" i="55"/>
  <c r="F1" i="55"/>
  <c r="I16" i="55" s="1"/>
  <c r="I17" i="55" s="1"/>
  <c r="E1" i="55"/>
  <c r="H16" i="55" s="1"/>
  <c r="H17" i="55" s="1"/>
  <c r="D1" i="55"/>
  <c r="C1" i="55"/>
  <c r="B1" i="55"/>
  <c r="I26" i="54"/>
  <c r="I27" i="54" s="1"/>
  <c r="H26" i="54"/>
  <c r="H27" i="54" s="1"/>
  <c r="I24" i="54"/>
  <c r="I25" i="54" s="1"/>
  <c r="F24" i="54"/>
  <c r="F25" i="54" s="1"/>
  <c r="H23" i="54"/>
  <c r="E21" i="54"/>
  <c r="H20" i="54"/>
  <c r="H21" i="54" s="1"/>
  <c r="F20" i="54"/>
  <c r="F21" i="54" s="1"/>
  <c r="H18" i="54"/>
  <c r="H19" i="54" s="1"/>
  <c r="E18" i="54"/>
  <c r="E19" i="54" s="1"/>
  <c r="D17" i="54"/>
  <c r="I16" i="54"/>
  <c r="I17" i="54" s="1"/>
  <c r="H16" i="54"/>
  <c r="H17" i="54" s="1"/>
  <c r="E16" i="54"/>
  <c r="E17" i="54" s="1"/>
  <c r="F12" i="54"/>
  <c r="E12" i="54"/>
  <c r="D12" i="54"/>
  <c r="C12" i="54"/>
  <c r="B12" i="54"/>
  <c r="A12" i="54"/>
  <c r="D27" i="54" s="1"/>
  <c r="F11" i="54"/>
  <c r="E11" i="54"/>
  <c r="D11" i="54"/>
  <c r="G26" i="54" s="1"/>
  <c r="G27" i="54" s="1"/>
  <c r="C11" i="54"/>
  <c r="F26" i="54" s="1"/>
  <c r="F27" i="54" s="1"/>
  <c r="B11" i="54"/>
  <c r="E26" i="54" s="1"/>
  <c r="E27" i="54" s="1"/>
  <c r="F10" i="54"/>
  <c r="E10" i="54"/>
  <c r="D10" i="54"/>
  <c r="C10" i="54"/>
  <c r="B10" i="54"/>
  <c r="A10" i="54"/>
  <c r="D25" i="54" s="1"/>
  <c r="F9" i="54"/>
  <c r="E9" i="54"/>
  <c r="H24" i="54" s="1"/>
  <c r="H25" i="54" s="1"/>
  <c r="D9" i="54"/>
  <c r="G24" i="54" s="1"/>
  <c r="G25" i="54" s="1"/>
  <c r="C9" i="54"/>
  <c r="B9" i="54"/>
  <c r="F8" i="54"/>
  <c r="E8" i="54"/>
  <c r="D8" i="54"/>
  <c r="C8" i="54"/>
  <c r="B8" i="54"/>
  <c r="A8" i="54"/>
  <c r="D23" i="54" s="1"/>
  <c r="F7" i="54"/>
  <c r="I22" i="54" s="1"/>
  <c r="E7" i="54"/>
  <c r="H22" i="54" s="1"/>
  <c r="D7" i="54"/>
  <c r="G22" i="54" s="1"/>
  <c r="G23" i="54" s="1"/>
  <c r="C7" i="54"/>
  <c r="B7" i="54"/>
  <c r="E22" i="54" s="1"/>
  <c r="E23" i="54" s="1"/>
  <c r="F6" i="54"/>
  <c r="E6" i="54"/>
  <c r="D6" i="54"/>
  <c r="C6" i="54"/>
  <c r="B6" i="54"/>
  <c r="A6" i="54"/>
  <c r="D21" i="54" s="1"/>
  <c r="F5" i="54"/>
  <c r="I20" i="54" s="1"/>
  <c r="I21" i="54" s="1"/>
  <c r="E5" i="54"/>
  <c r="D5" i="54"/>
  <c r="G20" i="54" s="1"/>
  <c r="G21" i="54" s="1"/>
  <c r="C5" i="54"/>
  <c r="B5" i="54"/>
  <c r="E20" i="54" s="1"/>
  <c r="F4" i="54"/>
  <c r="E4" i="54"/>
  <c r="D4" i="54"/>
  <c r="C4" i="54"/>
  <c r="B4" i="54"/>
  <c r="A4" i="54"/>
  <c r="D19" i="54" s="1"/>
  <c r="F3" i="54"/>
  <c r="I18" i="54" s="1"/>
  <c r="I19" i="54" s="1"/>
  <c r="E3" i="54"/>
  <c r="D3" i="54"/>
  <c r="C3" i="54"/>
  <c r="F18" i="54" s="1"/>
  <c r="F19" i="54" s="1"/>
  <c r="B3" i="54"/>
  <c r="F2" i="54"/>
  <c r="E2" i="54"/>
  <c r="D2" i="54"/>
  <c r="C2" i="54"/>
  <c r="B2" i="54"/>
  <c r="A2" i="54"/>
  <c r="F1" i="54"/>
  <c r="E1" i="54"/>
  <c r="D1" i="54"/>
  <c r="G16" i="54" s="1"/>
  <c r="G17" i="54" s="1"/>
  <c r="C1" i="54"/>
  <c r="F16" i="54" s="1"/>
  <c r="F17" i="54" s="1"/>
  <c r="B1" i="54"/>
  <c r="I27" i="53"/>
  <c r="F27" i="53"/>
  <c r="D27" i="53"/>
  <c r="G26" i="53"/>
  <c r="G27" i="53" s="1"/>
  <c r="I24" i="53"/>
  <c r="I25" i="53" s="1"/>
  <c r="H23" i="53"/>
  <c r="F22" i="53"/>
  <c r="F23" i="53" s="1"/>
  <c r="E22" i="53"/>
  <c r="E23" i="53" s="1"/>
  <c r="H21" i="53"/>
  <c r="I20" i="53"/>
  <c r="I21" i="53" s="1"/>
  <c r="F20" i="53"/>
  <c r="F21" i="53" s="1"/>
  <c r="I19" i="53"/>
  <c r="E19" i="53"/>
  <c r="H18" i="53"/>
  <c r="H19" i="53" s="1"/>
  <c r="G18" i="53"/>
  <c r="G19" i="53" s="1"/>
  <c r="F18" i="53"/>
  <c r="F19" i="53" s="1"/>
  <c r="F17" i="53"/>
  <c r="H16" i="53"/>
  <c r="H17" i="53" s="1"/>
  <c r="F12" i="53"/>
  <c r="E12" i="53"/>
  <c r="D12" i="53"/>
  <c r="C12" i="53"/>
  <c r="B12" i="53"/>
  <c r="A12" i="53"/>
  <c r="F11" i="53"/>
  <c r="I26" i="53" s="1"/>
  <c r="E11" i="53"/>
  <c r="H26" i="53" s="1"/>
  <c r="H27" i="53" s="1"/>
  <c r="D11" i="53"/>
  <c r="C11" i="53"/>
  <c r="F26" i="53" s="1"/>
  <c r="B11" i="53"/>
  <c r="E26" i="53" s="1"/>
  <c r="E27" i="53" s="1"/>
  <c r="F10" i="53"/>
  <c r="E10" i="53"/>
  <c r="D10" i="53"/>
  <c r="C10" i="53"/>
  <c r="B10" i="53"/>
  <c r="A10" i="53"/>
  <c r="D25" i="53" s="1"/>
  <c r="F9" i="53"/>
  <c r="E9" i="53"/>
  <c r="H24" i="53" s="1"/>
  <c r="H25" i="53" s="1"/>
  <c r="D9" i="53"/>
  <c r="G24" i="53" s="1"/>
  <c r="G25" i="53" s="1"/>
  <c r="C9" i="53"/>
  <c r="F24" i="53" s="1"/>
  <c r="F25" i="53" s="1"/>
  <c r="B9" i="53"/>
  <c r="E24" i="53" s="1"/>
  <c r="E25" i="53" s="1"/>
  <c r="F8" i="53"/>
  <c r="E8" i="53"/>
  <c r="D8" i="53"/>
  <c r="C8" i="53"/>
  <c r="B8" i="53"/>
  <c r="A8" i="53"/>
  <c r="D23" i="53" s="1"/>
  <c r="F7" i="53"/>
  <c r="I22" i="53" s="1"/>
  <c r="E7" i="53"/>
  <c r="H22" i="53" s="1"/>
  <c r="D7" i="53"/>
  <c r="G22" i="53" s="1"/>
  <c r="G23" i="53" s="1"/>
  <c r="C7" i="53"/>
  <c r="B7" i="53"/>
  <c r="F6" i="53"/>
  <c r="E6" i="53"/>
  <c r="D6" i="53"/>
  <c r="C6" i="53"/>
  <c r="B6" i="53"/>
  <c r="A6" i="53"/>
  <c r="D21" i="53" s="1"/>
  <c r="F5" i="53"/>
  <c r="E5" i="53"/>
  <c r="H20" i="53" s="1"/>
  <c r="D5" i="53"/>
  <c r="G20" i="53" s="1"/>
  <c r="G21" i="53" s="1"/>
  <c r="C5" i="53"/>
  <c r="B5" i="53"/>
  <c r="E20" i="53" s="1"/>
  <c r="E21" i="53" s="1"/>
  <c r="A5" i="53"/>
  <c r="J19" i="53" s="1"/>
  <c r="K19" i="53" s="1"/>
  <c r="F4" i="53"/>
  <c r="E4" i="53"/>
  <c r="D4" i="53"/>
  <c r="C4" i="53"/>
  <c r="B4" i="53"/>
  <c r="A4" i="53"/>
  <c r="D19" i="53" s="1"/>
  <c r="F3" i="53"/>
  <c r="I18" i="53" s="1"/>
  <c r="E3" i="53"/>
  <c r="D3" i="53"/>
  <c r="C3" i="53"/>
  <c r="B3" i="53"/>
  <c r="E18" i="53" s="1"/>
  <c r="F2" i="53"/>
  <c r="E2" i="53"/>
  <c r="D2" i="53"/>
  <c r="C2" i="53"/>
  <c r="B2" i="53"/>
  <c r="A2" i="53"/>
  <c r="D17" i="53" s="1"/>
  <c r="F1" i="53"/>
  <c r="I16" i="53" s="1"/>
  <c r="I17" i="53" s="1"/>
  <c r="E1" i="53"/>
  <c r="D1" i="53"/>
  <c r="G16" i="53" s="1"/>
  <c r="G17" i="53" s="1"/>
  <c r="C1" i="53"/>
  <c r="F16" i="53" s="1"/>
  <c r="B1" i="53"/>
  <c r="D27" i="52"/>
  <c r="G26" i="52"/>
  <c r="G27" i="52" s="1"/>
  <c r="F26" i="52"/>
  <c r="F27" i="52" s="1"/>
  <c r="E26" i="52"/>
  <c r="E27" i="52" s="1"/>
  <c r="E25" i="52"/>
  <c r="G24" i="52"/>
  <c r="G25" i="52" s="1"/>
  <c r="F23" i="52"/>
  <c r="H22" i="52"/>
  <c r="H23" i="52" s="1"/>
  <c r="F21" i="52"/>
  <c r="I20" i="52"/>
  <c r="I21" i="52" s="1"/>
  <c r="E20" i="52"/>
  <c r="E21" i="52" s="1"/>
  <c r="H19" i="52"/>
  <c r="I18" i="52"/>
  <c r="I19" i="52" s="1"/>
  <c r="F18" i="52"/>
  <c r="F19" i="52" s="1"/>
  <c r="I17" i="52"/>
  <c r="E17" i="52"/>
  <c r="G16" i="52"/>
  <c r="G17" i="52" s="1"/>
  <c r="F16" i="52"/>
  <c r="F17" i="52" s="1"/>
  <c r="F12" i="52"/>
  <c r="E12" i="52"/>
  <c r="D12" i="52"/>
  <c r="C12" i="52"/>
  <c r="B12" i="52"/>
  <c r="A12" i="52"/>
  <c r="F11" i="52"/>
  <c r="I26" i="52" s="1"/>
  <c r="I27" i="52" s="1"/>
  <c r="E11" i="52"/>
  <c r="H26" i="52" s="1"/>
  <c r="H27" i="52" s="1"/>
  <c r="D11" i="52"/>
  <c r="C11" i="52"/>
  <c r="B11" i="52"/>
  <c r="F10" i="52"/>
  <c r="E10" i="52"/>
  <c r="D10" i="52"/>
  <c r="C10" i="52"/>
  <c r="B10" i="52"/>
  <c r="A10" i="52"/>
  <c r="D25" i="52" s="1"/>
  <c r="F9" i="52"/>
  <c r="I24" i="52" s="1"/>
  <c r="I25" i="52" s="1"/>
  <c r="E9" i="52"/>
  <c r="H24" i="52" s="1"/>
  <c r="H25" i="52" s="1"/>
  <c r="D9" i="52"/>
  <c r="C9" i="52"/>
  <c r="B9" i="52"/>
  <c r="E24" i="52" s="1"/>
  <c r="F8" i="52"/>
  <c r="E8" i="52"/>
  <c r="D8" i="52"/>
  <c r="C8" i="52"/>
  <c r="B8" i="52"/>
  <c r="A8" i="52"/>
  <c r="D23" i="52" s="1"/>
  <c r="F7" i="52"/>
  <c r="I22" i="52" s="1"/>
  <c r="E7" i="52"/>
  <c r="D7" i="52"/>
  <c r="G22" i="52" s="1"/>
  <c r="G23" i="52" s="1"/>
  <c r="C7" i="52"/>
  <c r="F22" i="52" s="1"/>
  <c r="B7" i="52"/>
  <c r="E22" i="52" s="1"/>
  <c r="E23" i="52" s="1"/>
  <c r="F6" i="52"/>
  <c r="E6" i="52"/>
  <c r="D6" i="52"/>
  <c r="C6" i="52"/>
  <c r="B6" i="52"/>
  <c r="A6" i="52"/>
  <c r="D21" i="52" s="1"/>
  <c r="F5" i="52"/>
  <c r="E5" i="52"/>
  <c r="H20" i="52" s="1"/>
  <c r="H21" i="52" s="1"/>
  <c r="D5" i="52"/>
  <c r="G20" i="52" s="1"/>
  <c r="G21" i="52" s="1"/>
  <c r="C5" i="52"/>
  <c r="F20" i="52" s="1"/>
  <c r="B5" i="52"/>
  <c r="F4" i="52"/>
  <c r="E4" i="52"/>
  <c r="D4" i="52"/>
  <c r="C4" i="52"/>
  <c r="B4" i="52"/>
  <c r="A4" i="52"/>
  <c r="D19" i="52" s="1"/>
  <c r="F3" i="52"/>
  <c r="E3" i="52"/>
  <c r="H18" i="52" s="1"/>
  <c r="D3" i="52"/>
  <c r="G18" i="52" s="1"/>
  <c r="G19" i="52" s="1"/>
  <c r="C3" i="52"/>
  <c r="B3" i="52"/>
  <c r="F2" i="52"/>
  <c r="E2" i="52"/>
  <c r="D2" i="52"/>
  <c r="C2" i="52"/>
  <c r="B2" i="52"/>
  <c r="A2" i="52"/>
  <c r="D17" i="52" s="1"/>
  <c r="F1" i="52"/>
  <c r="I16" i="52" s="1"/>
  <c r="E1" i="52"/>
  <c r="H16" i="52" s="1"/>
  <c r="H17" i="52" s="1"/>
  <c r="D1" i="52"/>
  <c r="C1" i="52"/>
  <c r="A3" i="52" s="1"/>
  <c r="J17" i="52" s="1"/>
  <c r="B1" i="52"/>
  <c r="E16" i="52" s="1"/>
  <c r="G27" i="51"/>
  <c r="F26" i="51"/>
  <c r="F27" i="51" s="1"/>
  <c r="H24" i="51"/>
  <c r="H25" i="51" s="1"/>
  <c r="G24" i="51"/>
  <c r="G25" i="51" s="1"/>
  <c r="H21" i="51"/>
  <c r="F21" i="51"/>
  <c r="I20" i="51"/>
  <c r="I21" i="51" s="1"/>
  <c r="H20" i="51"/>
  <c r="F20" i="51"/>
  <c r="H19" i="51"/>
  <c r="I18" i="51"/>
  <c r="I19" i="51" s="1"/>
  <c r="G18" i="51"/>
  <c r="G19" i="51" s="1"/>
  <c r="F18" i="51"/>
  <c r="F19" i="51" s="1"/>
  <c r="F16" i="51"/>
  <c r="F17" i="51" s="1"/>
  <c r="F12" i="51"/>
  <c r="E12" i="51"/>
  <c r="D12" i="51"/>
  <c r="C12" i="51"/>
  <c r="B12" i="51"/>
  <c r="A12" i="51"/>
  <c r="D27" i="51" s="1"/>
  <c r="F11" i="51"/>
  <c r="I26" i="51" s="1"/>
  <c r="I27" i="51" s="1"/>
  <c r="E11" i="51"/>
  <c r="H26" i="51" s="1"/>
  <c r="H27" i="51" s="1"/>
  <c r="D11" i="51"/>
  <c r="G26" i="51" s="1"/>
  <c r="C11" i="51"/>
  <c r="B11" i="51"/>
  <c r="F10" i="51"/>
  <c r="E10" i="51"/>
  <c r="D10" i="51"/>
  <c r="C10" i="51"/>
  <c r="B10" i="51"/>
  <c r="A10" i="51"/>
  <c r="D25" i="51" s="1"/>
  <c r="F9" i="51"/>
  <c r="I24" i="51" s="1"/>
  <c r="I25" i="51" s="1"/>
  <c r="E9" i="51"/>
  <c r="D9" i="51"/>
  <c r="C9" i="51"/>
  <c r="F24" i="51" s="1"/>
  <c r="F25" i="51" s="1"/>
  <c r="B9" i="51"/>
  <c r="E24" i="51" s="1"/>
  <c r="E25" i="51" s="1"/>
  <c r="F8" i="51"/>
  <c r="E8" i="51"/>
  <c r="D8" i="51"/>
  <c r="C8" i="51"/>
  <c r="B8" i="51"/>
  <c r="A8" i="51"/>
  <c r="D23" i="51" s="1"/>
  <c r="F7" i="51"/>
  <c r="I22" i="51" s="1"/>
  <c r="E7" i="51"/>
  <c r="H22" i="51" s="1"/>
  <c r="H23" i="51" s="1"/>
  <c r="D7" i="51"/>
  <c r="G22" i="51" s="1"/>
  <c r="G23" i="51" s="1"/>
  <c r="C7" i="51"/>
  <c r="F22" i="51" s="1"/>
  <c r="F23" i="51" s="1"/>
  <c r="B7" i="51"/>
  <c r="F6" i="51"/>
  <c r="E6" i="51"/>
  <c r="D6" i="51"/>
  <c r="C6" i="51"/>
  <c r="B6" i="51"/>
  <c r="A6" i="51"/>
  <c r="D21" i="51" s="1"/>
  <c r="F5" i="51"/>
  <c r="E5" i="51"/>
  <c r="D5" i="51"/>
  <c r="G20" i="51" s="1"/>
  <c r="G21" i="51" s="1"/>
  <c r="C5" i="51"/>
  <c r="B5" i="51"/>
  <c r="E20" i="51" s="1"/>
  <c r="E21" i="51" s="1"/>
  <c r="F4" i="51"/>
  <c r="E4" i="51"/>
  <c r="D4" i="51"/>
  <c r="C4" i="51"/>
  <c r="B4" i="51"/>
  <c r="A4" i="51"/>
  <c r="D19" i="51" s="1"/>
  <c r="F3" i="51"/>
  <c r="E3" i="51"/>
  <c r="H18" i="51" s="1"/>
  <c r="D3" i="51"/>
  <c r="C3" i="51"/>
  <c r="B3" i="51"/>
  <c r="F2" i="51"/>
  <c r="E2" i="51"/>
  <c r="D2" i="51"/>
  <c r="C2" i="51"/>
  <c r="B2" i="51"/>
  <c r="A2" i="51"/>
  <c r="D17" i="51" s="1"/>
  <c r="F1" i="51"/>
  <c r="I16" i="51" s="1"/>
  <c r="I17" i="51" s="1"/>
  <c r="E1" i="51"/>
  <c r="H16" i="51" s="1"/>
  <c r="H17" i="51" s="1"/>
  <c r="D1" i="51"/>
  <c r="G16" i="51" s="1"/>
  <c r="G17" i="51" s="1"/>
  <c r="C1" i="51"/>
  <c r="B1" i="51"/>
  <c r="I27" i="50"/>
  <c r="G27" i="50"/>
  <c r="I26" i="50"/>
  <c r="H26" i="50"/>
  <c r="H27" i="50" s="1"/>
  <c r="G26" i="50"/>
  <c r="E26" i="50"/>
  <c r="E27" i="50" s="1"/>
  <c r="G25" i="50"/>
  <c r="D25" i="50"/>
  <c r="G24" i="50"/>
  <c r="E24" i="50"/>
  <c r="E25" i="50" s="1"/>
  <c r="D23" i="50"/>
  <c r="I21" i="50"/>
  <c r="F21" i="50"/>
  <c r="I20" i="50"/>
  <c r="G20" i="50"/>
  <c r="G21" i="50" s="1"/>
  <c r="I18" i="50"/>
  <c r="I19" i="50" s="1"/>
  <c r="I16" i="50"/>
  <c r="I17" i="50" s="1"/>
  <c r="G16" i="50"/>
  <c r="G17" i="50" s="1"/>
  <c r="F16" i="50"/>
  <c r="F17" i="50" s="1"/>
  <c r="F12" i="50"/>
  <c r="E12" i="50"/>
  <c r="D12" i="50"/>
  <c r="C12" i="50"/>
  <c r="B12" i="50"/>
  <c r="A12" i="50"/>
  <c r="D27" i="50" s="1"/>
  <c r="F11" i="50"/>
  <c r="E11" i="50"/>
  <c r="D11" i="50"/>
  <c r="C11" i="50"/>
  <c r="F26" i="50" s="1"/>
  <c r="F27" i="50" s="1"/>
  <c r="B11" i="50"/>
  <c r="F10" i="50"/>
  <c r="E10" i="50"/>
  <c r="D10" i="50"/>
  <c r="C10" i="50"/>
  <c r="B10" i="50"/>
  <c r="A11" i="50" s="1"/>
  <c r="J25" i="50" s="1"/>
  <c r="K25" i="50" s="1"/>
  <c r="A10" i="50"/>
  <c r="F9" i="50"/>
  <c r="I24" i="50" s="1"/>
  <c r="I25" i="50" s="1"/>
  <c r="E9" i="50"/>
  <c r="H24" i="50" s="1"/>
  <c r="H25" i="50" s="1"/>
  <c r="D9" i="50"/>
  <c r="C9" i="50"/>
  <c r="F24" i="50" s="1"/>
  <c r="F25" i="50" s="1"/>
  <c r="B9" i="50"/>
  <c r="F8" i="50"/>
  <c r="E8" i="50"/>
  <c r="D8" i="50"/>
  <c r="C8" i="50"/>
  <c r="B8" i="50"/>
  <c r="A8" i="50"/>
  <c r="F7" i="50"/>
  <c r="I22" i="50" s="1"/>
  <c r="E7" i="50"/>
  <c r="H22" i="50" s="1"/>
  <c r="H23" i="50" s="1"/>
  <c r="D7" i="50"/>
  <c r="G22" i="50" s="1"/>
  <c r="G23" i="50" s="1"/>
  <c r="C7" i="50"/>
  <c r="F22" i="50" s="1"/>
  <c r="F23" i="50" s="1"/>
  <c r="B7" i="50"/>
  <c r="E22" i="50" s="1"/>
  <c r="E23" i="50" s="1"/>
  <c r="F6" i="50"/>
  <c r="E6" i="50"/>
  <c r="D6" i="50"/>
  <c r="C6" i="50"/>
  <c r="B6" i="50"/>
  <c r="A6" i="50"/>
  <c r="D21" i="50" s="1"/>
  <c r="F5" i="50"/>
  <c r="E5" i="50"/>
  <c r="H20" i="50" s="1"/>
  <c r="H21" i="50" s="1"/>
  <c r="D5" i="50"/>
  <c r="C5" i="50"/>
  <c r="F20" i="50" s="1"/>
  <c r="B5" i="50"/>
  <c r="F4" i="50"/>
  <c r="E4" i="50"/>
  <c r="D4" i="50"/>
  <c r="C4" i="50"/>
  <c r="B4" i="50"/>
  <c r="A4" i="50"/>
  <c r="D19" i="50" s="1"/>
  <c r="F3" i="50"/>
  <c r="E3" i="50"/>
  <c r="H18" i="50" s="1"/>
  <c r="H19" i="50" s="1"/>
  <c r="D3" i="50"/>
  <c r="G18" i="50" s="1"/>
  <c r="G19" i="50" s="1"/>
  <c r="C3" i="50"/>
  <c r="F18" i="50" s="1"/>
  <c r="F19" i="50" s="1"/>
  <c r="B3" i="50"/>
  <c r="E18" i="50" s="1"/>
  <c r="E19" i="50" s="1"/>
  <c r="F2" i="50"/>
  <c r="E2" i="50"/>
  <c r="D2" i="50"/>
  <c r="C2" i="50"/>
  <c r="B2" i="50"/>
  <c r="A2" i="50"/>
  <c r="D17" i="50" s="1"/>
  <c r="F1" i="50"/>
  <c r="E1" i="50"/>
  <c r="H16" i="50" s="1"/>
  <c r="H17" i="50" s="1"/>
  <c r="D1" i="50"/>
  <c r="C1" i="50"/>
  <c r="B1" i="50"/>
  <c r="H26" i="49"/>
  <c r="H27" i="49" s="1"/>
  <c r="E26" i="49"/>
  <c r="E27" i="49" s="1"/>
  <c r="D25" i="49"/>
  <c r="H24" i="49"/>
  <c r="H25" i="49" s="1"/>
  <c r="F24" i="49"/>
  <c r="F25" i="49" s="1"/>
  <c r="E24" i="49"/>
  <c r="E25" i="49" s="1"/>
  <c r="D23" i="49"/>
  <c r="E22" i="49"/>
  <c r="E23" i="49" s="1"/>
  <c r="F21" i="49"/>
  <c r="G20" i="49"/>
  <c r="G21" i="49" s="1"/>
  <c r="F20" i="49"/>
  <c r="F19" i="49"/>
  <c r="G18" i="49"/>
  <c r="G19" i="49" s="1"/>
  <c r="E18" i="49"/>
  <c r="E19" i="49" s="1"/>
  <c r="H17" i="49"/>
  <c r="D17" i="49"/>
  <c r="I16" i="49"/>
  <c r="I17" i="49" s="1"/>
  <c r="F12" i="49"/>
  <c r="E12" i="49"/>
  <c r="D12" i="49"/>
  <c r="C12" i="49"/>
  <c r="B12" i="49"/>
  <c r="A12" i="49"/>
  <c r="D27" i="49" s="1"/>
  <c r="F11" i="49"/>
  <c r="I26" i="49" s="1"/>
  <c r="I27" i="49" s="1"/>
  <c r="E11" i="49"/>
  <c r="D11" i="49"/>
  <c r="G26" i="49" s="1"/>
  <c r="G27" i="49" s="1"/>
  <c r="C11" i="49"/>
  <c r="F26" i="49" s="1"/>
  <c r="F27" i="49" s="1"/>
  <c r="B11" i="49"/>
  <c r="F10" i="49"/>
  <c r="E10" i="49"/>
  <c r="D10" i="49"/>
  <c r="C10" i="49"/>
  <c r="B10" i="49"/>
  <c r="A10" i="49"/>
  <c r="F9" i="49"/>
  <c r="I24" i="49" s="1"/>
  <c r="I25" i="49" s="1"/>
  <c r="E9" i="49"/>
  <c r="D9" i="49"/>
  <c r="G24" i="49" s="1"/>
  <c r="G25" i="49" s="1"/>
  <c r="C9" i="49"/>
  <c r="B9" i="49"/>
  <c r="F8" i="49"/>
  <c r="E8" i="49"/>
  <c r="D8" i="49"/>
  <c r="C8" i="49"/>
  <c r="B8" i="49"/>
  <c r="A8" i="49"/>
  <c r="F7" i="49"/>
  <c r="I22" i="49" s="1"/>
  <c r="E7" i="49"/>
  <c r="H22" i="49" s="1"/>
  <c r="H23" i="49" s="1"/>
  <c r="D7" i="49"/>
  <c r="C7" i="49"/>
  <c r="F22" i="49" s="1"/>
  <c r="F23" i="49" s="1"/>
  <c r="B7" i="49"/>
  <c r="F6" i="49"/>
  <c r="E6" i="49"/>
  <c r="D6" i="49"/>
  <c r="C6" i="49"/>
  <c r="B6" i="49"/>
  <c r="A6" i="49"/>
  <c r="D21" i="49" s="1"/>
  <c r="F5" i="49"/>
  <c r="I20" i="49" s="1"/>
  <c r="I21" i="49" s="1"/>
  <c r="E5" i="49"/>
  <c r="H20" i="49" s="1"/>
  <c r="H21" i="49" s="1"/>
  <c r="D5" i="49"/>
  <c r="C5" i="49"/>
  <c r="B5" i="49"/>
  <c r="F4" i="49"/>
  <c r="E4" i="49"/>
  <c r="D4" i="49"/>
  <c r="C4" i="49"/>
  <c r="B4" i="49"/>
  <c r="A4" i="49"/>
  <c r="D19" i="49" s="1"/>
  <c r="F3" i="49"/>
  <c r="I18" i="49" s="1"/>
  <c r="I19" i="49" s="1"/>
  <c r="E3" i="49"/>
  <c r="H18" i="49" s="1"/>
  <c r="H19" i="49" s="1"/>
  <c r="D3" i="49"/>
  <c r="C3" i="49"/>
  <c r="F18" i="49" s="1"/>
  <c r="B3" i="49"/>
  <c r="F2" i="49"/>
  <c r="E2" i="49"/>
  <c r="D2" i="49"/>
  <c r="C2" i="49"/>
  <c r="B2" i="49"/>
  <c r="A2" i="49"/>
  <c r="F1" i="49"/>
  <c r="E1" i="49"/>
  <c r="H16" i="49" s="1"/>
  <c r="D1" i="49"/>
  <c r="G16" i="49" s="1"/>
  <c r="G17" i="49" s="1"/>
  <c r="C1" i="49"/>
  <c r="F16" i="49" s="1"/>
  <c r="F17" i="49" s="1"/>
  <c r="B1" i="49"/>
  <c r="H27" i="48"/>
  <c r="E27" i="48"/>
  <c r="H26" i="48"/>
  <c r="E26" i="48"/>
  <c r="E25" i="48"/>
  <c r="D25" i="48"/>
  <c r="I24" i="48"/>
  <c r="I25" i="48" s="1"/>
  <c r="H24" i="48"/>
  <c r="H25" i="48" s="1"/>
  <c r="E24" i="48"/>
  <c r="D23" i="48"/>
  <c r="E22" i="48"/>
  <c r="E23" i="48" s="1"/>
  <c r="I21" i="48"/>
  <c r="I20" i="48"/>
  <c r="G20" i="48"/>
  <c r="G21" i="48" s="1"/>
  <c r="E20" i="48"/>
  <c r="E21" i="48" s="1"/>
  <c r="I19" i="48"/>
  <c r="F19" i="48"/>
  <c r="D19" i="48"/>
  <c r="H18" i="48"/>
  <c r="H19" i="48" s="1"/>
  <c r="G18" i="48"/>
  <c r="G19" i="48" s="1"/>
  <c r="G16" i="48"/>
  <c r="G17" i="48" s="1"/>
  <c r="E16" i="48"/>
  <c r="E17" i="48" s="1"/>
  <c r="F12" i="48"/>
  <c r="E12" i="48"/>
  <c r="D12" i="48"/>
  <c r="C12" i="48"/>
  <c r="B12" i="48"/>
  <c r="A13" i="48" s="1"/>
  <c r="J27" i="48" s="1"/>
  <c r="K27" i="48" s="1"/>
  <c r="A12" i="48"/>
  <c r="D27" i="48" s="1"/>
  <c r="F11" i="48"/>
  <c r="I26" i="48" s="1"/>
  <c r="I27" i="48" s="1"/>
  <c r="E11" i="48"/>
  <c r="D11" i="48"/>
  <c r="G26" i="48" s="1"/>
  <c r="G27" i="48" s="1"/>
  <c r="C11" i="48"/>
  <c r="F26" i="48" s="1"/>
  <c r="F27" i="48" s="1"/>
  <c r="B11" i="48"/>
  <c r="F10" i="48"/>
  <c r="E10" i="48"/>
  <c r="D10" i="48"/>
  <c r="C10" i="48"/>
  <c r="B10" i="48"/>
  <c r="A10" i="48"/>
  <c r="F9" i="48"/>
  <c r="E9" i="48"/>
  <c r="D9" i="48"/>
  <c r="G24" i="48" s="1"/>
  <c r="G25" i="48" s="1"/>
  <c r="C9" i="48"/>
  <c r="F24" i="48" s="1"/>
  <c r="F25" i="48" s="1"/>
  <c r="B9" i="48"/>
  <c r="F8" i="48"/>
  <c r="E8" i="48"/>
  <c r="D8" i="48"/>
  <c r="C8" i="48"/>
  <c r="B8" i="48"/>
  <c r="A8" i="48"/>
  <c r="F7" i="48"/>
  <c r="I22" i="48" s="1"/>
  <c r="E7" i="48"/>
  <c r="H22" i="48" s="1"/>
  <c r="H23" i="48" s="1"/>
  <c r="D7" i="48"/>
  <c r="G22" i="48" s="1"/>
  <c r="G23" i="48" s="1"/>
  <c r="C7" i="48"/>
  <c r="F22" i="48" s="1"/>
  <c r="F23" i="48" s="1"/>
  <c r="B7" i="48"/>
  <c r="F6" i="48"/>
  <c r="E6" i="48"/>
  <c r="D6" i="48"/>
  <c r="C6" i="48"/>
  <c r="B6" i="48"/>
  <c r="A6" i="48"/>
  <c r="D21" i="48" s="1"/>
  <c r="F5" i="48"/>
  <c r="E5" i="48"/>
  <c r="H20" i="48" s="1"/>
  <c r="H21" i="48" s="1"/>
  <c r="D5" i="48"/>
  <c r="C5" i="48"/>
  <c r="F20" i="48" s="1"/>
  <c r="F21" i="48" s="1"/>
  <c r="B5" i="48"/>
  <c r="F4" i="48"/>
  <c r="E4" i="48"/>
  <c r="D4" i="48"/>
  <c r="C4" i="48"/>
  <c r="B4" i="48"/>
  <c r="A5" i="48" s="1"/>
  <c r="J19" i="48" s="1"/>
  <c r="K19" i="48" s="1"/>
  <c r="A4" i="48"/>
  <c r="F3" i="48"/>
  <c r="I18" i="48" s="1"/>
  <c r="E3" i="48"/>
  <c r="D3" i="48"/>
  <c r="C3" i="48"/>
  <c r="F18" i="48" s="1"/>
  <c r="B3" i="48"/>
  <c r="E18" i="48" s="1"/>
  <c r="E19" i="48" s="1"/>
  <c r="F2" i="48"/>
  <c r="E2" i="48"/>
  <c r="D2" i="48"/>
  <c r="C2" i="48"/>
  <c r="B2" i="48"/>
  <c r="A3" i="48" s="1"/>
  <c r="J17" i="48" s="1"/>
  <c r="K17" i="48" s="1"/>
  <c r="A2" i="48"/>
  <c r="D17" i="48" s="1"/>
  <c r="F1" i="48"/>
  <c r="I16" i="48" s="1"/>
  <c r="I17" i="48" s="1"/>
  <c r="E1" i="48"/>
  <c r="H16" i="48" s="1"/>
  <c r="H17" i="48" s="1"/>
  <c r="D1" i="48"/>
  <c r="C1" i="48"/>
  <c r="F16" i="48" s="1"/>
  <c r="F17" i="48" s="1"/>
  <c r="B1" i="48"/>
  <c r="H27" i="47"/>
  <c r="I26" i="47"/>
  <c r="I27" i="47" s="1"/>
  <c r="H26" i="47"/>
  <c r="F26" i="47"/>
  <c r="F27" i="47" s="1"/>
  <c r="E25" i="47"/>
  <c r="H24" i="47"/>
  <c r="H25" i="47" s="1"/>
  <c r="F24" i="47"/>
  <c r="F25" i="47" s="1"/>
  <c r="D21" i="47"/>
  <c r="H20" i="47"/>
  <c r="H21" i="47" s="1"/>
  <c r="E20" i="47"/>
  <c r="E21" i="47" s="1"/>
  <c r="I19" i="47"/>
  <c r="D19" i="47"/>
  <c r="E18" i="47"/>
  <c r="E19" i="47" s="1"/>
  <c r="D17" i="47"/>
  <c r="H16" i="47"/>
  <c r="H17" i="47" s="1"/>
  <c r="G16" i="47"/>
  <c r="G17" i="47" s="1"/>
  <c r="F12" i="47"/>
  <c r="E12" i="47"/>
  <c r="D12" i="47"/>
  <c r="C12" i="47"/>
  <c r="B12" i="47"/>
  <c r="A12" i="47"/>
  <c r="D27" i="47" s="1"/>
  <c r="F11" i="47"/>
  <c r="E11" i="47"/>
  <c r="D11" i="47"/>
  <c r="G26" i="47" s="1"/>
  <c r="G27" i="47" s="1"/>
  <c r="C11" i="47"/>
  <c r="B11" i="47"/>
  <c r="E26" i="47" s="1"/>
  <c r="E27" i="47" s="1"/>
  <c r="F10" i="47"/>
  <c r="E10" i="47"/>
  <c r="D10" i="47"/>
  <c r="C10" i="47"/>
  <c r="B10" i="47"/>
  <c r="A10" i="47"/>
  <c r="D25" i="47" s="1"/>
  <c r="F9" i="47"/>
  <c r="I24" i="47" s="1"/>
  <c r="I25" i="47" s="1"/>
  <c r="E9" i="47"/>
  <c r="D9" i="47"/>
  <c r="G24" i="47" s="1"/>
  <c r="G25" i="47" s="1"/>
  <c r="C9" i="47"/>
  <c r="B9" i="47"/>
  <c r="E24" i="47" s="1"/>
  <c r="F8" i="47"/>
  <c r="E8" i="47"/>
  <c r="D8" i="47"/>
  <c r="C8" i="47"/>
  <c r="B8" i="47"/>
  <c r="A8" i="47"/>
  <c r="D23" i="47" s="1"/>
  <c r="F7" i="47"/>
  <c r="I22" i="47" s="1"/>
  <c r="E7" i="47"/>
  <c r="H22" i="47" s="1"/>
  <c r="H23" i="47" s="1"/>
  <c r="D7" i="47"/>
  <c r="G22" i="47" s="1"/>
  <c r="G23" i="47" s="1"/>
  <c r="C7" i="47"/>
  <c r="F22" i="47" s="1"/>
  <c r="F23" i="47" s="1"/>
  <c r="B7" i="47"/>
  <c r="E22" i="47" s="1"/>
  <c r="E23" i="47" s="1"/>
  <c r="F6" i="47"/>
  <c r="E6" i="47"/>
  <c r="D6" i="47"/>
  <c r="C6" i="47"/>
  <c r="B6" i="47"/>
  <c r="A6" i="47"/>
  <c r="F5" i="47"/>
  <c r="I20" i="47" s="1"/>
  <c r="I21" i="47" s="1"/>
  <c r="E5" i="47"/>
  <c r="D5" i="47"/>
  <c r="G20" i="47" s="1"/>
  <c r="G21" i="47" s="1"/>
  <c r="C5" i="47"/>
  <c r="F20" i="47" s="1"/>
  <c r="F21" i="47" s="1"/>
  <c r="B5" i="47"/>
  <c r="F4" i="47"/>
  <c r="E4" i="47"/>
  <c r="D4" i="47"/>
  <c r="C4" i="47"/>
  <c r="B4" i="47"/>
  <c r="A4" i="47"/>
  <c r="F3" i="47"/>
  <c r="I18" i="47" s="1"/>
  <c r="E3" i="47"/>
  <c r="H18" i="47" s="1"/>
  <c r="H19" i="47" s="1"/>
  <c r="D3" i="47"/>
  <c r="G18" i="47" s="1"/>
  <c r="G19" i="47" s="1"/>
  <c r="C3" i="47"/>
  <c r="F18" i="47" s="1"/>
  <c r="F19" i="47" s="1"/>
  <c r="B3" i="47"/>
  <c r="F2" i="47"/>
  <c r="E2" i="47"/>
  <c r="D2" i="47"/>
  <c r="C2" i="47"/>
  <c r="B2" i="47"/>
  <c r="A2" i="47"/>
  <c r="F1" i="47"/>
  <c r="I16" i="47" s="1"/>
  <c r="I17" i="47" s="1"/>
  <c r="E1" i="47"/>
  <c r="D1" i="47"/>
  <c r="C1" i="47"/>
  <c r="F16" i="47" s="1"/>
  <c r="F17" i="47" s="1"/>
  <c r="B1" i="47"/>
  <c r="E16" i="47" s="1"/>
  <c r="E17" i="47" s="1"/>
  <c r="B39" i="46"/>
  <c r="I27" i="46"/>
  <c r="D27" i="46"/>
  <c r="I26" i="46"/>
  <c r="G26" i="46"/>
  <c r="G27" i="46" s="1"/>
  <c r="F25" i="46"/>
  <c r="I24" i="46"/>
  <c r="I25" i="46" s="1"/>
  <c r="G24" i="46"/>
  <c r="G25" i="46" s="1"/>
  <c r="E24" i="46"/>
  <c r="E25" i="46" s="1"/>
  <c r="H23" i="46"/>
  <c r="D23" i="46"/>
  <c r="I21" i="46"/>
  <c r="H21" i="46"/>
  <c r="E21" i="46"/>
  <c r="I20" i="46"/>
  <c r="F20" i="46"/>
  <c r="F21" i="46" s="1"/>
  <c r="E20" i="46"/>
  <c r="E19" i="46"/>
  <c r="D19" i="46"/>
  <c r="F18" i="46"/>
  <c r="F19" i="46" s="1"/>
  <c r="G17" i="46"/>
  <c r="I16" i="46"/>
  <c r="I17" i="46" s="1"/>
  <c r="H16" i="46"/>
  <c r="H17" i="46" s="1"/>
  <c r="F12" i="46"/>
  <c r="E12" i="46"/>
  <c r="D12" i="46"/>
  <c r="C12" i="46"/>
  <c r="B12" i="46"/>
  <c r="A12" i="46"/>
  <c r="F11" i="46"/>
  <c r="E11" i="46"/>
  <c r="H26" i="46" s="1"/>
  <c r="H27" i="46" s="1"/>
  <c r="D11" i="46"/>
  <c r="C11" i="46"/>
  <c r="F26" i="46" s="1"/>
  <c r="F27" i="46" s="1"/>
  <c r="B11" i="46"/>
  <c r="F10" i="46"/>
  <c r="E10" i="46"/>
  <c r="D10" i="46"/>
  <c r="C10" i="46"/>
  <c r="B10" i="46"/>
  <c r="A10" i="46"/>
  <c r="D25" i="46" s="1"/>
  <c r="F9" i="46"/>
  <c r="E9" i="46"/>
  <c r="H24" i="46" s="1"/>
  <c r="H25" i="46" s="1"/>
  <c r="D9" i="46"/>
  <c r="C9" i="46"/>
  <c r="F24" i="46" s="1"/>
  <c r="B9" i="46"/>
  <c r="F8" i="46"/>
  <c r="E8" i="46"/>
  <c r="D8" i="46"/>
  <c r="C8" i="46"/>
  <c r="B8" i="46"/>
  <c r="A8" i="46"/>
  <c r="F7" i="46"/>
  <c r="I22" i="46" s="1"/>
  <c r="I23" i="46" s="1"/>
  <c r="E7" i="46"/>
  <c r="H22" i="46" s="1"/>
  <c r="D7" i="46"/>
  <c r="G22" i="46" s="1"/>
  <c r="G23" i="46" s="1"/>
  <c r="C7" i="46"/>
  <c r="F22" i="46" s="1"/>
  <c r="F23" i="46" s="1"/>
  <c r="B7" i="46"/>
  <c r="E22" i="46" s="1"/>
  <c r="E23" i="46" s="1"/>
  <c r="A7" i="46"/>
  <c r="J21" i="46" s="1"/>
  <c r="K21" i="46" s="1"/>
  <c r="F6" i="46"/>
  <c r="E6" i="46"/>
  <c r="D6" i="46"/>
  <c r="C6" i="46"/>
  <c r="B6" i="46"/>
  <c r="A6" i="46"/>
  <c r="D21" i="46" s="1"/>
  <c r="F5" i="46"/>
  <c r="E5" i="46"/>
  <c r="H20" i="46" s="1"/>
  <c r="D5" i="46"/>
  <c r="G20" i="46" s="1"/>
  <c r="G21" i="46" s="1"/>
  <c r="C5" i="46"/>
  <c r="B5" i="46"/>
  <c r="F4" i="46"/>
  <c r="E4" i="46"/>
  <c r="D4" i="46"/>
  <c r="C4" i="46"/>
  <c r="B4" i="46"/>
  <c r="A4" i="46"/>
  <c r="F3" i="46"/>
  <c r="I18" i="46" s="1"/>
  <c r="I19" i="46" s="1"/>
  <c r="E3" i="46"/>
  <c r="H18" i="46" s="1"/>
  <c r="H19" i="46" s="1"/>
  <c r="D3" i="46"/>
  <c r="G18" i="46" s="1"/>
  <c r="G19" i="46" s="1"/>
  <c r="C3" i="46"/>
  <c r="A5" i="46" s="1"/>
  <c r="J19" i="46" s="1"/>
  <c r="K19" i="46" s="1"/>
  <c r="B3" i="46"/>
  <c r="E18" i="46" s="1"/>
  <c r="F2" i="46"/>
  <c r="E2" i="46"/>
  <c r="D2" i="46"/>
  <c r="C2" i="46"/>
  <c r="B2" i="46"/>
  <c r="A2" i="46"/>
  <c r="D17" i="46" s="1"/>
  <c r="F1" i="46"/>
  <c r="E1" i="46"/>
  <c r="D1" i="46"/>
  <c r="G16" i="46" s="1"/>
  <c r="C1" i="46"/>
  <c r="F16" i="46" s="1"/>
  <c r="F17" i="46" s="1"/>
  <c r="B1" i="46"/>
  <c r="G27" i="45"/>
  <c r="D27" i="45"/>
  <c r="G26" i="45"/>
  <c r="E26" i="45"/>
  <c r="E27" i="45" s="1"/>
  <c r="I24" i="45"/>
  <c r="I25" i="45" s="1"/>
  <c r="G24" i="45"/>
  <c r="G25" i="45" s="1"/>
  <c r="H23" i="45"/>
  <c r="G22" i="45"/>
  <c r="G23" i="45" s="1"/>
  <c r="K21" i="45"/>
  <c r="H21" i="45"/>
  <c r="E21" i="45"/>
  <c r="D21" i="45"/>
  <c r="H20" i="45"/>
  <c r="F20" i="45"/>
  <c r="F21" i="45" s="1"/>
  <c r="H18" i="45"/>
  <c r="H19" i="45" s="1"/>
  <c r="F18" i="45"/>
  <c r="F19" i="45" s="1"/>
  <c r="H17" i="45"/>
  <c r="E17" i="45"/>
  <c r="H16" i="45"/>
  <c r="E16" i="45"/>
  <c r="F12" i="45"/>
  <c r="E12" i="45"/>
  <c r="D12" i="45"/>
  <c r="C12" i="45"/>
  <c r="B12" i="45"/>
  <c r="A12" i="45"/>
  <c r="F11" i="45"/>
  <c r="A13" i="45" s="1"/>
  <c r="J27" i="45" s="1"/>
  <c r="K27" i="45" s="1"/>
  <c r="E11" i="45"/>
  <c r="H26" i="45" s="1"/>
  <c r="H27" i="45" s="1"/>
  <c r="D11" i="45"/>
  <c r="C11" i="45"/>
  <c r="F26" i="45" s="1"/>
  <c r="F27" i="45" s="1"/>
  <c r="B11" i="45"/>
  <c r="F10" i="45"/>
  <c r="E10" i="45"/>
  <c r="D10" i="45"/>
  <c r="C10" i="45"/>
  <c r="B10" i="45"/>
  <c r="A10" i="45"/>
  <c r="D25" i="45" s="1"/>
  <c r="F9" i="45"/>
  <c r="E9" i="45"/>
  <c r="H24" i="45" s="1"/>
  <c r="H25" i="45" s="1"/>
  <c r="D9" i="45"/>
  <c r="C9" i="45"/>
  <c r="F24" i="45" s="1"/>
  <c r="F25" i="45" s="1"/>
  <c r="B9" i="45"/>
  <c r="F8" i="45"/>
  <c r="E8" i="45"/>
  <c r="D8" i="45"/>
  <c r="C8" i="45"/>
  <c r="B8" i="45"/>
  <c r="A8" i="45"/>
  <c r="D23" i="45" s="1"/>
  <c r="F7" i="45"/>
  <c r="I22" i="45" s="1"/>
  <c r="E7" i="45"/>
  <c r="H22" i="45" s="1"/>
  <c r="D7" i="45"/>
  <c r="C7" i="45"/>
  <c r="F22" i="45" s="1"/>
  <c r="F23" i="45" s="1"/>
  <c r="B7" i="45"/>
  <c r="F6" i="45"/>
  <c r="E6" i="45"/>
  <c r="D6" i="45"/>
  <c r="C6" i="45"/>
  <c r="B6" i="45"/>
  <c r="A7" i="45" s="1"/>
  <c r="J21" i="45" s="1"/>
  <c r="A6" i="45"/>
  <c r="F5" i="45"/>
  <c r="I20" i="45" s="1"/>
  <c r="I21" i="45" s="1"/>
  <c r="E5" i="45"/>
  <c r="D5" i="45"/>
  <c r="G20" i="45" s="1"/>
  <c r="G21" i="45" s="1"/>
  <c r="C5" i="45"/>
  <c r="B5" i="45"/>
  <c r="E20" i="45" s="1"/>
  <c r="A5" i="45"/>
  <c r="J19" i="45" s="1"/>
  <c r="K19" i="45" s="1"/>
  <c r="F4" i="45"/>
  <c r="E4" i="45"/>
  <c r="D4" i="45"/>
  <c r="C4" i="45"/>
  <c r="B4" i="45"/>
  <c r="A4" i="45"/>
  <c r="D19" i="45" s="1"/>
  <c r="F3" i="45"/>
  <c r="I18" i="45" s="1"/>
  <c r="I19" i="45" s="1"/>
  <c r="E3" i="45"/>
  <c r="D3" i="45"/>
  <c r="G18" i="45" s="1"/>
  <c r="G19" i="45" s="1"/>
  <c r="C3" i="45"/>
  <c r="B3" i="45"/>
  <c r="E18" i="45" s="1"/>
  <c r="E19" i="45" s="1"/>
  <c r="F2" i="45"/>
  <c r="E2" i="45"/>
  <c r="D2" i="45"/>
  <c r="C2" i="45"/>
  <c r="B2" i="45"/>
  <c r="A2" i="45"/>
  <c r="D17" i="45" s="1"/>
  <c r="F1" i="45"/>
  <c r="I16" i="45" s="1"/>
  <c r="I17" i="45" s="1"/>
  <c r="E1" i="45"/>
  <c r="D1" i="45"/>
  <c r="G16" i="45" s="1"/>
  <c r="G17" i="45" s="1"/>
  <c r="C1" i="45"/>
  <c r="F16" i="45" s="1"/>
  <c r="F17" i="45" s="1"/>
  <c r="B1" i="45"/>
  <c r="B39" i="44"/>
  <c r="H27" i="44"/>
  <c r="G27" i="44"/>
  <c r="D27" i="44"/>
  <c r="H26" i="44"/>
  <c r="E26" i="44"/>
  <c r="E27" i="44" s="1"/>
  <c r="E25" i="44"/>
  <c r="D25" i="44"/>
  <c r="I24" i="44"/>
  <c r="I25" i="44" s="1"/>
  <c r="E24" i="44"/>
  <c r="H23" i="44"/>
  <c r="D23" i="44"/>
  <c r="H22" i="44"/>
  <c r="G22" i="44"/>
  <c r="G23" i="44" s="1"/>
  <c r="I21" i="44"/>
  <c r="G21" i="44"/>
  <c r="D21" i="44"/>
  <c r="I20" i="44"/>
  <c r="G20" i="44"/>
  <c r="E20" i="44"/>
  <c r="E21" i="44" s="1"/>
  <c r="F19" i="44"/>
  <c r="H18" i="44"/>
  <c r="H19" i="44" s="1"/>
  <c r="G18" i="44"/>
  <c r="G19" i="44" s="1"/>
  <c r="F18" i="44"/>
  <c r="H17" i="44"/>
  <c r="E17" i="44"/>
  <c r="F12" i="44"/>
  <c r="E12" i="44"/>
  <c r="D12" i="44"/>
  <c r="C12" i="44"/>
  <c r="B12" i="44"/>
  <c r="A12" i="44"/>
  <c r="F11" i="44"/>
  <c r="I26" i="44" s="1"/>
  <c r="I27" i="44" s="1"/>
  <c r="E11" i="44"/>
  <c r="D11" i="44"/>
  <c r="G26" i="44" s="1"/>
  <c r="C11" i="44"/>
  <c r="B11" i="44"/>
  <c r="F10" i="44"/>
  <c r="E10" i="44"/>
  <c r="D10" i="44"/>
  <c r="C10" i="44"/>
  <c r="B10" i="44"/>
  <c r="A11" i="44" s="1"/>
  <c r="J25" i="44" s="1"/>
  <c r="K25" i="44" s="1"/>
  <c r="A10" i="44"/>
  <c r="F9" i="44"/>
  <c r="E9" i="44"/>
  <c r="H24" i="44" s="1"/>
  <c r="H25" i="44" s="1"/>
  <c r="D9" i="44"/>
  <c r="G24" i="44" s="1"/>
  <c r="G25" i="44" s="1"/>
  <c r="C9" i="44"/>
  <c r="F24" i="44" s="1"/>
  <c r="F25" i="44" s="1"/>
  <c r="B9" i="44"/>
  <c r="A9" i="44"/>
  <c r="J23" i="44" s="1"/>
  <c r="K23" i="44" s="1"/>
  <c r="F8" i="44"/>
  <c r="E8" i="44"/>
  <c r="D8" i="44"/>
  <c r="C8" i="44"/>
  <c r="B8" i="44"/>
  <c r="A8" i="44"/>
  <c r="F7" i="44"/>
  <c r="I22" i="44" s="1"/>
  <c r="I23" i="44" s="1"/>
  <c r="E7" i="44"/>
  <c r="D7" i="44"/>
  <c r="C7" i="44"/>
  <c r="F22" i="44" s="1"/>
  <c r="F23" i="44" s="1"/>
  <c r="B7" i="44"/>
  <c r="E22" i="44" s="1"/>
  <c r="E23" i="44" s="1"/>
  <c r="F6" i="44"/>
  <c r="E6" i="44"/>
  <c r="D6" i="44"/>
  <c r="C6" i="44"/>
  <c r="B6" i="44"/>
  <c r="A6" i="44"/>
  <c r="F5" i="44"/>
  <c r="E5" i="44"/>
  <c r="H20" i="44" s="1"/>
  <c r="H21" i="44" s="1"/>
  <c r="D5" i="44"/>
  <c r="C5" i="44"/>
  <c r="B5" i="44"/>
  <c r="F4" i="44"/>
  <c r="E4" i="44"/>
  <c r="D4" i="44"/>
  <c r="C4" i="44"/>
  <c r="B4" i="44"/>
  <c r="A5" i="44" s="1"/>
  <c r="J19" i="44" s="1"/>
  <c r="K19" i="44" s="1"/>
  <c r="A4" i="44"/>
  <c r="D19" i="44" s="1"/>
  <c r="F3" i="44"/>
  <c r="I18" i="44" s="1"/>
  <c r="I19" i="44" s="1"/>
  <c r="E3" i="44"/>
  <c r="D3" i="44"/>
  <c r="C3" i="44"/>
  <c r="B3" i="44"/>
  <c r="E18" i="44" s="1"/>
  <c r="E19" i="44" s="1"/>
  <c r="F2" i="44"/>
  <c r="E2" i="44"/>
  <c r="D2" i="44"/>
  <c r="C2" i="44"/>
  <c r="B2" i="44"/>
  <c r="A2" i="44"/>
  <c r="D17" i="44" s="1"/>
  <c r="F1" i="44"/>
  <c r="I16" i="44" s="1"/>
  <c r="I17" i="44" s="1"/>
  <c r="E1" i="44"/>
  <c r="H16" i="44" s="1"/>
  <c r="D1" i="44"/>
  <c r="G16" i="44" s="1"/>
  <c r="G17" i="44" s="1"/>
  <c r="C1" i="44"/>
  <c r="F16" i="44" s="1"/>
  <c r="F17" i="44" s="1"/>
  <c r="B1" i="44"/>
  <c r="E16" i="44" s="1"/>
  <c r="B39" i="43"/>
  <c r="H27" i="43"/>
  <c r="F27" i="43"/>
  <c r="I26" i="43"/>
  <c r="I27" i="43" s="1"/>
  <c r="G26" i="43"/>
  <c r="G27" i="43" s="1"/>
  <c r="F26" i="43"/>
  <c r="E25" i="43"/>
  <c r="I24" i="43"/>
  <c r="I25" i="43" s="1"/>
  <c r="F24" i="43"/>
  <c r="F25" i="43" s="1"/>
  <c r="H22" i="43"/>
  <c r="H23" i="43" s="1"/>
  <c r="F22" i="43"/>
  <c r="F23" i="43" s="1"/>
  <c r="E22" i="43"/>
  <c r="E23" i="43" s="1"/>
  <c r="H21" i="43"/>
  <c r="E21" i="43"/>
  <c r="H20" i="43"/>
  <c r="E20" i="43"/>
  <c r="G19" i="43"/>
  <c r="D19" i="43"/>
  <c r="H18" i="43"/>
  <c r="H19" i="43" s="1"/>
  <c r="G18" i="43"/>
  <c r="I17" i="43"/>
  <c r="D17" i="43"/>
  <c r="H16" i="43"/>
  <c r="H17" i="43" s="1"/>
  <c r="E16" i="43"/>
  <c r="E17" i="43" s="1"/>
  <c r="F12" i="43"/>
  <c r="E12" i="43"/>
  <c r="D12" i="43"/>
  <c r="C12" i="43"/>
  <c r="B12" i="43"/>
  <c r="A12" i="43"/>
  <c r="D27" i="43" s="1"/>
  <c r="F11" i="43"/>
  <c r="E11" i="43"/>
  <c r="H26" i="43" s="1"/>
  <c r="D11" i="43"/>
  <c r="C11" i="43"/>
  <c r="B11" i="43"/>
  <c r="E26" i="43" s="1"/>
  <c r="E27" i="43" s="1"/>
  <c r="F10" i="43"/>
  <c r="E10" i="43"/>
  <c r="D10" i="43"/>
  <c r="C10" i="43"/>
  <c r="B10" i="43"/>
  <c r="A10" i="43"/>
  <c r="D25" i="43" s="1"/>
  <c r="F9" i="43"/>
  <c r="E9" i="43"/>
  <c r="H24" i="43" s="1"/>
  <c r="H25" i="43" s="1"/>
  <c r="D9" i="43"/>
  <c r="G24" i="43" s="1"/>
  <c r="G25" i="43" s="1"/>
  <c r="C9" i="43"/>
  <c r="B9" i="43"/>
  <c r="E24" i="43" s="1"/>
  <c r="F8" i="43"/>
  <c r="E8" i="43"/>
  <c r="D8" i="43"/>
  <c r="C8" i="43"/>
  <c r="B8" i="43"/>
  <c r="A8" i="43"/>
  <c r="D23" i="43" s="1"/>
  <c r="F7" i="43"/>
  <c r="I22" i="43" s="1"/>
  <c r="I23" i="43" s="1"/>
  <c r="E7" i="43"/>
  <c r="D7" i="43"/>
  <c r="G22" i="43" s="1"/>
  <c r="G23" i="43" s="1"/>
  <c r="C7" i="43"/>
  <c r="B7" i="43"/>
  <c r="F6" i="43"/>
  <c r="E6" i="43"/>
  <c r="D6" i="43"/>
  <c r="C6" i="43"/>
  <c r="B6" i="43"/>
  <c r="A6" i="43"/>
  <c r="D21" i="43" s="1"/>
  <c r="F5" i="43"/>
  <c r="I20" i="43" s="1"/>
  <c r="I21" i="43" s="1"/>
  <c r="E5" i="43"/>
  <c r="D5" i="43"/>
  <c r="G20" i="43" s="1"/>
  <c r="G21" i="43" s="1"/>
  <c r="C5" i="43"/>
  <c r="F20" i="43" s="1"/>
  <c r="F21" i="43" s="1"/>
  <c r="B5" i="43"/>
  <c r="F4" i="43"/>
  <c r="E4" i="43"/>
  <c r="D4" i="43"/>
  <c r="C4" i="43"/>
  <c r="B4" i="43"/>
  <c r="A4" i="43"/>
  <c r="F3" i="43"/>
  <c r="I18" i="43" s="1"/>
  <c r="I19" i="43" s="1"/>
  <c r="E3" i="43"/>
  <c r="D3" i="43"/>
  <c r="C3" i="43"/>
  <c r="F18" i="43" s="1"/>
  <c r="F19" i="43" s="1"/>
  <c r="B3" i="43"/>
  <c r="E18" i="43" s="1"/>
  <c r="E19" i="43" s="1"/>
  <c r="F2" i="43"/>
  <c r="E2" i="43"/>
  <c r="D2" i="43"/>
  <c r="C2" i="43"/>
  <c r="B2" i="43"/>
  <c r="A2" i="43"/>
  <c r="F1" i="43"/>
  <c r="I16" i="43" s="1"/>
  <c r="E1" i="43"/>
  <c r="D1" i="43"/>
  <c r="G16" i="43" s="1"/>
  <c r="G17" i="43" s="1"/>
  <c r="C1" i="43"/>
  <c r="A3" i="43" s="1"/>
  <c r="J17" i="43" s="1"/>
  <c r="B1" i="43"/>
  <c r="I27" i="42"/>
  <c r="F27" i="42"/>
  <c r="D27" i="42"/>
  <c r="I26" i="42"/>
  <c r="H26" i="42"/>
  <c r="H27" i="42" s="1"/>
  <c r="F26" i="42"/>
  <c r="I25" i="42"/>
  <c r="H25" i="42"/>
  <c r="E25" i="42"/>
  <c r="I24" i="42"/>
  <c r="G24" i="42"/>
  <c r="G25" i="42" s="1"/>
  <c r="F23" i="42"/>
  <c r="I22" i="42"/>
  <c r="H22" i="42"/>
  <c r="H23" i="42" s="1"/>
  <c r="F22" i="42"/>
  <c r="I21" i="42"/>
  <c r="E20" i="42"/>
  <c r="E21" i="42" s="1"/>
  <c r="D19" i="42"/>
  <c r="F18" i="42"/>
  <c r="F19" i="42" s="1"/>
  <c r="G17" i="42"/>
  <c r="I16" i="42"/>
  <c r="I17" i="42" s="1"/>
  <c r="H16" i="42"/>
  <c r="H17" i="42" s="1"/>
  <c r="G16" i="42"/>
  <c r="E16" i="42"/>
  <c r="E17" i="42" s="1"/>
  <c r="F12" i="42"/>
  <c r="E12" i="42"/>
  <c r="D12" i="42"/>
  <c r="C12" i="42"/>
  <c r="B12" i="42"/>
  <c r="A12" i="42"/>
  <c r="F11" i="42"/>
  <c r="E11" i="42"/>
  <c r="D11" i="42"/>
  <c r="G26" i="42" s="1"/>
  <c r="G27" i="42" s="1"/>
  <c r="C11" i="42"/>
  <c r="B11" i="42"/>
  <c r="A11" i="42"/>
  <c r="J25" i="42" s="1"/>
  <c r="K25" i="42" s="1"/>
  <c r="F10" i="42"/>
  <c r="E10" i="42"/>
  <c r="D10" i="42"/>
  <c r="C10" i="42"/>
  <c r="B10" i="42"/>
  <c r="A10" i="42"/>
  <c r="D25" i="42" s="1"/>
  <c r="F9" i="42"/>
  <c r="E9" i="42"/>
  <c r="H24" i="42" s="1"/>
  <c r="D9" i="42"/>
  <c r="C9" i="42"/>
  <c r="F24" i="42" s="1"/>
  <c r="F25" i="42" s="1"/>
  <c r="B9" i="42"/>
  <c r="E24" i="42" s="1"/>
  <c r="F8" i="42"/>
  <c r="E8" i="42"/>
  <c r="D8" i="42"/>
  <c r="C8" i="42"/>
  <c r="B8" i="42"/>
  <c r="A8" i="42"/>
  <c r="D23" i="42" s="1"/>
  <c r="F7" i="42"/>
  <c r="E7" i="42"/>
  <c r="D7" i="42"/>
  <c r="G22" i="42" s="1"/>
  <c r="G23" i="42" s="1"/>
  <c r="C7" i="42"/>
  <c r="B7" i="42"/>
  <c r="E22" i="42" s="1"/>
  <c r="E23" i="42" s="1"/>
  <c r="F6" i="42"/>
  <c r="E6" i="42"/>
  <c r="D6" i="42"/>
  <c r="C6" i="42"/>
  <c r="B6" i="42"/>
  <c r="A6" i="42"/>
  <c r="D21" i="42" s="1"/>
  <c r="F5" i="42"/>
  <c r="I20" i="42" s="1"/>
  <c r="E5" i="42"/>
  <c r="A7" i="42" s="1"/>
  <c r="J21" i="42" s="1"/>
  <c r="K21" i="42" s="1"/>
  <c r="D5" i="42"/>
  <c r="G20" i="42" s="1"/>
  <c r="G21" i="42" s="1"/>
  <c r="C5" i="42"/>
  <c r="F20" i="42" s="1"/>
  <c r="F21" i="42" s="1"/>
  <c r="B5" i="42"/>
  <c r="F4" i="42"/>
  <c r="E4" i="42"/>
  <c r="D4" i="42"/>
  <c r="C4" i="42"/>
  <c r="B4" i="42"/>
  <c r="A4" i="42"/>
  <c r="F3" i="42"/>
  <c r="I18" i="42" s="1"/>
  <c r="I19" i="42" s="1"/>
  <c r="E3" i="42"/>
  <c r="H18" i="42" s="1"/>
  <c r="H19" i="42" s="1"/>
  <c r="D3" i="42"/>
  <c r="G18" i="42" s="1"/>
  <c r="G19" i="42" s="1"/>
  <c r="C3" i="42"/>
  <c r="B3" i="42"/>
  <c r="E18" i="42" s="1"/>
  <c r="E19" i="42" s="1"/>
  <c r="F2" i="42"/>
  <c r="E2" i="42"/>
  <c r="D2" i="42"/>
  <c r="C2" i="42"/>
  <c r="B2" i="42"/>
  <c r="A2" i="42"/>
  <c r="D17" i="42" s="1"/>
  <c r="F1" i="42"/>
  <c r="E1" i="42"/>
  <c r="D1" i="42"/>
  <c r="C1" i="42"/>
  <c r="F16" i="42" s="1"/>
  <c r="F17" i="42" s="1"/>
  <c r="B1" i="42"/>
  <c r="A3" i="42" s="1"/>
  <c r="J17" i="42" s="1"/>
  <c r="F27" i="41"/>
  <c r="I26" i="41"/>
  <c r="I27" i="41" s="1"/>
  <c r="G26" i="41"/>
  <c r="G27" i="41" s="1"/>
  <c r="E26" i="41"/>
  <c r="E27" i="41" s="1"/>
  <c r="I25" i="41"/>
  <c r="I24" i="41"/>
  <c r="H24" i="41"/>
  <c r="H25" i="41" s="1"/>
  <c r="F22" i="41"/>
  <c r="F23" i="41" s="1"/>
  <c r="H21" i="41"/>
  <c r="F21" i="41"/>
  <c r="I20" i="41"/>
  <c r="I21" i="41" s="1"/>
  <c r="H20" i="41"/>
  <c r="F20" i="41"/>
  <c r="E19" i="41"/>
  <c r="F18" i="41"/>
  <c r="F19" i="41" s="1"/>
  <c r="E18" i="41"/>
  <c r="G17" i="41"/>
  <c r="D17" i="41"/>
  <c r="F16" i="41"/>
  <c r="F17" i="41" s="1"/>
  <c r="F12" i="41"/>
  <c r="E12" i="41"/>
  <c r="D12" i="41"/>
  <c r="C12" i="41"/>
  <c r="B12" i="41"/>
  <c r="A12" i="41"/>
  <c r="D27" i="41" s="1"/>
  <c r="F11" i="41"/>
  <c r="E11" i="41"/>
  <c r="H26" i="41" s="1"/>
  <c r="H27" i="41" s="1"/>
  <c r="D11" i="41"/>
  <c r="C11" i="41"/>
  <c r="F26" i="41" s="1"/>
  <c r="B11" i="41"/>
  <c r="F10" i="41"/>
  <c r="E10" i="41"/>
  <c r="D10" i="41"/>
  <c r="C10" i="41"/>
  <c r="B10" i="41"/>
  <c r="A10" i="41"/>
  <c r="D25" i="41" s="1"/>
  <c r="F9" i="41"/>
  <c r="E9" i="41"/>
  <c r="D9" i="41"/>
  <c r="G24" i="41" s="1"/>
  <c r="G25" i="41" s="1"/>
  <c r="C9" i="41"/>
  <c r="F24" i="41" s="1"/>
  <c r="F25" i="41" s="1"/>
  <c r="B9" i="41"/>
  <c r="F8" i="41"/>
  <c r="E8" i="41"/>
  <c r="D8" i="41"/>
  <c r="C8" i="41"/>
  <c r="B8" i="41"/>
  <c r="A8" i="41"/>
  <c r="D23" i="41" s="1"/>
  <c r="F7" i="41"/>
  <c r="I22" i="41" s="1"/>
  <c r="E7" i="41"/>
  <c r="H22" i="41" s="1"/>
  <c r="H23" i="41" s="1"/>
  <c r="D7" i="41"/>
  <c r="G22" i="41" s="1"/>
  <c r="G23" i="41" s="1"/>
  <c r="C7" i="41"/>
  <c r="B7" i="41"/>
  <c r="E22" i="41" s="1"/>
  <c r="E23" i="41" s="1"/>
  <c r="F6" i="41"/>
  <c r="E6" i="41"/>
  <c r="D6" i="41"/>
  <c r="C6" i="41"/>
  <c r="B6" i="41"/>
  <c r="A6" i="41"/>
  <c r="D21" i="41" s="1"/>
  <c r="F5" i="41"/>
  <c r="A7" i="41" s="1"/>
  <c r="J21" i="41" s="1"/>
  <c r="K21" i="41" s="1"/>
  <c r="E5" i="41"/>
  <c r="D5" i="41"/>
  <c r="G20" i="41" s="1"/>
  <c r="G21" i="41" s="1"/>
  <c r="C5" i="41"/>
  <c r="B5" i="41"/>
  <c r="E20" i="41" s="1"/>
  <c r="E21" i="41" s="1"/>
  <c r="F4" i="41"/>
  <c r="E4" i="41"/>
  <c r="D4" i="41"/>
  <c r="C4" i="41"/>
  <c r="B4" i="41"/>
  <c r="A4" i="41"/>
  <c r="D19" i="41" s="1"/>
  <c r="F3" i="41"/>
  <c r="I18" i="41" s="1"/>
  <c r="I19" i="41" s="1"/>
  <c r="E3" i="41"/>
  <c r="H18" i="41" s="1"/>
  <c r="H19" i="41" s="1"/>
  <c r="D3" i="41"/>
  <c r="A5" i="41" s="1"/>
  <c r="J19" i="41" s="1"/>
  <c r="K19" i="41" s="1"/>
  <c r="C3" i="41"/>
  <c r="B3" i="41"/>
  <c r="F2" i="41"/>
  <c r="E2" i="41"/>
  <c r="D2" i="41"/>
  <c r="C2" i="41"/>
  <c r="B2" i="41"/>
  <c r="A2" i="41"/>
  <c r="F1" i="41"/>
  <c r="I16" i="41" s="1"/>
  <c r="I17" i="41" s="1"/>
  <c r="E1" i="41"/>
  <c r="H16" i="41" s="1"/>
  <c r="H17" i="41" s="1"/>
  <c r="D1" i="41"/>
  <c r="G16" i="41" s="1"/>
  <c r="C1" i="41"/>
  <c r="B1" i="41"/>
  <c r="E16" i="41" s="1"/>
  <c r="E17" i="41" s="1"/>
  <c r="H27" i="40"/>
  <c r="H26" i="40"/>
  <c r="G26" i="40"/>
  <c r="G27" i="40" s="1"/>
  <c r="F25" i="40"/>
  <c r="D25" i="40"/>
  <c r="E24" i="40"/>
  <c r="E25" i="40" s="1"/>
  <c r="H22" i="40"/>
  <c r="H23" i="40" s="1"/>
  <c r="I21" i="40"/>
  <c r="E21" i="40"/>
  <c r="I20" i="40"/>
  <c r="G20" i="40"/>
  <c r="G21" i="40" s="1"/>
  <c r="F20" i="40"/>
  <c r="F21" i="40" s="1"/>
  <c r="E20" i="40"/>
  <c r="H18" i="40"/>
  <c r="H19" i="40" s="1"/>
  <c r="G18" i="40"/>
  <c r="G19" i="40" s="1"/>
  <c r="I16" i="40"/>
  <c r="I17" i="40" s="1"/>
  <c r="E16" i="40"/>
  <c r="E17" i="40" s="1"/>
  <c r="F12" i="40"/>
  <c r="E12" i="40"/>
  <c r="D12" i="40"/>
  <c r="C12" i="40"/>
  <c r="B12" i="40"/>
  <c r="A12" i="40"/>
  <c r="D27" i="40" s="1"/>
  <c r="F11" i="40"/>
  <c r="I26" i="40" s="1"/>
  <c r="I27" i="40" s="1"/>
  <c r="E11" i="40"/>
  <c r="D11" i="40"/>
  <c r="C11" i="40"/>
  <c r="B11" i="40"/>
  <c r="E26" i="40" s="1"/>
  <c r="E27" i="40" s="1"/>
  <c r="F10" i="40"/>
  <c r="E10" i="40"/>
  <c r="D10" i="40"/>
  <c r="C10" i="40"/>
  <c r="B10" i="40"/>
  <c r="A11" i="40" s="1"/>
  <c r="J25" i="40" s="1"/>
  <c r="K25" i="40" s="1"/>
  <c r="A10" i="40"/>
  <c r="F9" i="40"/>
  <c r="I24" i="40" s="1"/>
  <c r="I25" i="40" s="1"/>
  <c r="E9" i="40"/>
  <c r="H24" i="40" s="1"/>
  <c r="H25" i="40" s="1"/>
  <c r="D9" i="40"/>
  <c r="G24" i="40" s="1"/>
  <c r="G25" i="40" s="1"/>
  <c r="C9" i="40"/>
  <c r="F24" i="40" s="1"/>
  <c r="B9" i="40"/>
  <c r="F8" i="40"/>
  <c r="E8" i="40"/>
  <c r="D8" i="40"/>
  <c r="C8" i="40"/>
  <c r="B8" i="40"/>
  <c r="A8" i="40"/>
  <c r="D23" i="40" s="1"/>
  <c r="F7" i="40"/>
  <c r="I22" i="40" s="1"/>
  <c r="E7" i="40"/>
  <c r="D7" i="40"/>
  <c r="G22" i="40" s="1"/>
  <c r="G23" i="40" s="1"/>
  <c r="C7" i="40"/>
  <c r="F22" i="40" s="1"/>
  <c r="F23" i="40" s="1"/>
  <c r="B7" i="40"/>
  <c r="E22" i="40" s="1"/>
  <c r="E23" i="40" s="1"/>
  <c r="F6" i="40"/>
  <c r="E6" i="40"/>
  <c r="D6" i="40"/>
  <c r="C6" i="40"/>
  <c r="B6" i="40"/>
  <c r="A6" i="40"/>
  <c r="D21" i="40" s="1"/>
  <c r="F5" i="40"/>
  <c r="E5" i="40"/>
  <c r="H20" i="40" s="1"/>
  <c r="H21" i="40" s="1"/>
  <c r="D5" i="40"/>
  <c r="C5" i="40"/>
  <c r="B5" i="40"/>
  <c r="F4" i="40"/>
  <c r="E4" i="40"/>
  <c r="D4" i="40"/>
  <c r="C4" i="40"/>
  <c r="B4" i="40"/>
  <c r="A4" i="40"/>
  <c r="D19" i="40" s="1"/>
  <c r="F3" i="40"/>
  <c r="I18" i="40" s="1"/>
  <c r="I19" i="40" s="1"/>
  <c r="E3" i="40"/>
  <c r="D3" i="40"/>
  <c r="C3" i="40"/>
  <c r="B3" i="40"/>
  <c r="E18" i="40" s="1"/>
  <c r="E19" i="40" s="1"/>
  <c r="F2" i="40"/>
  <c r="E2" i="40"/>
  <c r="D2" i="40"/>
  <c r="C2" i="40"/>
  <c r="B2" i="40"/>
  <c r="A3" i="40" s="1"/>
  <c r="J17" i="40" s="1"/>
  <c r="A2" i="40"/>
  <c r="D17" i="40" s="1"/>
  <c r="F1" i="40"/>
  <c r="E1" i="40"/>
  <c r="H16" i="40" s="1"/>
  <c r="H17" i="40" s="1"/>
  <c r="D1" i="40"/>
  <c r="G16" i="40" s="1"/>
  <c r="G17" i="40" s="1"/>
  <c r="C1" i="40"/>
  <c r="F16" i="40" s="1"/>
  <c r="F17" i="40" s="1"/>
  <c r="B1" i="40"/>
  <c r="H27" i="39"/>
  <c r="D27" i="39"/>
  <c r="H26" i="39"/>
  <c r="G26" i="39"/>
  <c r="G27" i="39" s="1"/>
  <c r="F26" i="39"/>
  <c r="F27" i="39" s="1"/>
  <c r="J25" i="39"/>
  <c r="K25" i="39" s="1"/>
  <c r="F25" i="39"/>
  <c r="E25" i="39"/>
  <c r="H24" i="39"/>
  <c r="H25" i="39" s="1"/>
  <c r="F24" i="39"/>
  <c r="E24" i="39"/>
  <c r="G23" i="39"/>
  <c r="D23" i="39"/>
  <c r="H22" i="39"/>
  <c r="H23" i="39" s="1"/>
  <c r="D21" i="39"/>
  <c r="E20" i="39"/>
  <c r="E21" i="39" s="1"/>
  <c r="D19" i="39"/>
  <c r="G18" i="39"/>
  <c r="G19" i="39" s="1"/>
  <c r="I17" i="39"/>
  <c r="H16" i="39"/>
  <c r="H17" i="39" s="1"/>
  <c r="G16" i="39"/>
  <c r="G17" i="39" s="1"/>
  <c r="F12" i="39"/>
  <c r="E12" i="39"/>
  <c r="D12" i="39"/>
  <c r="C12" i="39"/>
  <c r="B12" i="39"/>
  <c r="A13" i="39" s="1"/>
  <c r="J27" i="39" s="1"/>
  <c r="K27" i="39" s="1"/>
  <c r="A12" i="39"/>
  <c r="F11" i="39"/>
  <c r="I26" i="39" s="1"/>
  <c r="I27" i="39" s="1"/>
  <c r="E11" i="39"/>
  <c r="D11" i="39"/>
  <c r="C11" i="39"/>
  <c r="B11" i="39"/>
  <c r="E26" i="39" s="1"/>
  <c r="E27" i="39" s="1"/>
  <c r="A11" i="39"/>
  <c r="F10" i="39"/>
  <c r="E10" i="39"/>
  <c r="D10" i="39"/>
  <c r="C10" i="39"/>
  <c r="B10" i="39"/>
  <c r="A10" i="39"/>
  <c r="D25" i="39" s="1"/>
  <c r="F9" i="39"/>
  <c r="I24" i="39" s="1"/>
  <c r="I25" i="39" s="1"/>
  <c r="E9" i="39"/>
  <c r="D9" i="39"/>
  <c r="G24" i="39" s="1"/>
  <c r="G25" i="39" s="1"/>
  <c r="C9" i="39"/>
  <c r="B9" i="39"/>
  <c r="F8" i="39"/>
  <c r="E8" i="39"/>
  <c r="D8" i="39"/>
  <c r="C8" i="39"/>
  <c r="B8" i="39"/>
  <c r="A8" i="39"/>
  <c r="F7" i="39"/>
  <c r="I22" i="39" s="1"/>
  <c r="E7" i="39"/>
  <c r="D7" i="39"/>
  <c r="G22" i="39" s="1"/>
  <c r="C7" i="39"/>
  <c r="F22" i="39" s="1"/>
  <c r="F23" i="39" s="1"/>
  <c r="B7" i="39"/>
  <c r="E22" i="39" s="1"/>
  <c r="E23" i="39" s="1"/>
  <c r="F6" i="39"/>
  <c r="E6" i="39"/>
  <c r="D6" i="39"/>
  <c r="C6" i="39"/>
  <c r="B6" i="39"/>
  <c r="A6" i="39"/>
  <c r="F5" i="39"/>
  <c r="I20" i="39" s="1"/>
  <c r="I21" i="39" s="1"/>
  <c r="E5" i="39"/>
  <c r="H20" i="39" s="1"/>
  <c r="H21" i="39" s="1"/>
  <c r="D5" i="39"/>
  <c r="G20" i="39" s="1"/>
  <c r="G21" i="39" s="1"/>
  <c r="C5" i="39"/>
  <c r="B5" i="39"/>
  <c r="F4" i="39"/>
  <c r="E4" i="39"/>
  <c r="D4" i="39"/>
  <c r="C4" i="39"/>
  <c r="B4" i="39"/>
  <c r="A4" i="39"/>
  <c r="F3" i="39"/>
  <c r="I18" i="39" s="1"/>
  <c r="I19" i="39" s="1"/>
  <c r="E3" i="39"/>
  <c r="H18" i="39" s="1"/>
  <c r="H19" i="39" s="1"/>
  <c r="D3" i="39"/>
  <c r="C3" i="39"/>
  <c r="F18" i="39" s="1"/>
  <c r="F19" i="39" s="1"/>
  <c r="B3" i="39"/>
  <c r="E18" i="39" s="1"/>
  <c r="E19" i="39" s="1"/>
  <c r="A3" i="39"/>
  <c r="J17" i="39" s="1"/>
  <c r="F2" i="39"/>
  <c r="E2" i="39"/>
  <c r="D2" i="39"/>
  <c r="C2" i="39"/>
  <c r="B2" i="39"/>
  <c r="A2" i="39"/>
  <c r="D17" i="39" s="1"/>
  <c r="F1" i="39"/>
  <c r="I16" i="39" s="1"/>
  <c r="E1" i="39"/>
  <c r="D1" i="39"/>
  <c r="C1" i="39"/>
  <c r="F16" i="39" s="1"/>
  <c r="F17" i="39" s="1"/>
  <c r="B1" i="39"/>
  <c r="E16" i="39" s="1"/>
  <c r="E17" i="39" s="1"/>
  <c r="E27" i="38"/>
  <c r="D27" i="38"/>
  <c r="I26" i="38"/>
  <c r="I27" i="38" s="1"/>
  <c r="F26" i="38"/>
  <c r="F27" i="38" s="1"/>
  <c r="E26" i="38"/>
  <c r="I25" i="38"/>
  <c r="H25" i="38"/>
  <c r="D25" i="38"/>
  <c r="I24" i="38"/>
  <c r="H24" i="38"/>
  <c r="G24" i="38"/>
  <c r="G25" i="38" s="1"/>
  <c r="F24" i="38"/>
  <c r="F25" i="38" s="1"/>
  <c r="E23" i="38"/>
  <c r="G21" i="38"/>
  <c r="H20" i="38"/>
  <c r="H21" i="38" s="1"/>
  <c r="E20" i="38"/>
  <c r="E21" i="38" s="1"/>
  <c r="D19" i="38"/>
  <c r="F18" i="38"/>
  <c r="F19" i="38" s="1"/>
  <c r="E18" i="38"/>
  <c r="E19" i="38" s="1"/>
  <c r="D17" i="38"/>
  <c r="G16" i="38"/>
  <c r="G17" i="38" s="1"/>
  <c r="F12" i="38"/>
  <c r="E12" i="38"/>
  <c r="D12" i="38"/>
  <c r="C12" i="38"/>
  <c r="B12" i="38"/>
  <c r="A12" i="38"/>
  <c r="F11" i="38"/>
  <c r="E11" i="38"/>
  <c r="H26" i="38" s="1"/>
  <c r="H27" i="38" s="1"/>
  <c r="D11" i="38"/>
  <c r="G26" i="38" s="1"/>
  <c r="G27" i="38" s="1"/>
  <c r="C11" i="38"/>
  <c r="B11" i="38"/>
  <c r="F10" i="38"/>
  <c r="E10" i="38"/>
  <c r="D10" i="38"/>
  <c r="C10" i="38"/>
  <c r="B10" i="38"/>
  <c r="A10" i="38"/>
  <c r="F9" i="38"/>
  <c r="E9" i="38"/>
  <c r="D9" i="38"/>
  <c r="C9" i="38"/>
  <c r="B9" i="38"/>
  <c r="E24" i="38" s="1"/>
  <c r="E25" i="38" s="1"/>
  <c r="F8" i="38"/>
  <c r="E8" i="38"/>
  <c r="D8" i="38"/>
  <c r="C8" i="38"/>
  <c r="B8" i="38"/>
  <c r="A8" i="38"/>
  <c r="D23" i="38" s="1"/>
  <c r="F7" i="38"/>
  <c r="I22" i="38" s="1"/>
  <c r="E7" i="38"/>
  <c r="H22" i="38" s="1"/>
  <c r="H23" i="38" s="1"/>
  <c r="D7" i="38"/>
  <c r="G22" i="38" s="1"/>
  <c r="G23" i="38" s="1"/>
  <c r="C7" i="38"/>
  <c r="F22" i="38" s="1"/>
  <c r="F23" i="38" s="1"/>
  <c r="B7" i="38"/>
  <c r="E22" i="38" s="1"/>
  <c r="F6" i="38"/>
  <c r="E6" i="38"/>
  <c r="D6" i="38"/>
  <c r="C6" i="38"/>
  <c r="B6" i="38"/>
  <c r="A6" i="38"/>
  <c r="D21" i="38" s="1"/>
  <c r="F5" i="38"/>
  <c r="I20" i="38" s="1"/>
  <c r="I21" i="38" s="1"/>
  <c r="E5" i="38"/>
  <c r="D5" i="38"/>
  <c r="G20" i="38" s="1"/>
  <c r="C5" i="38"/>
  <c r="B5" i="38"/>
  <c r="F4" i="38"/>
  <c r="E4" i="38"/>
  <c r="D4" i="38"/>
  <c r="C4" i="38"/>
  <c r="B4" i="38"/>
  <c r="A4" i="38"/>
  <c r="F3" i="38"/>
  <c r="I18" i="38" s="1"/>
  <c r="I19" i="38" s="1"/>
  <c r="E3" i="38"/>
  <c r="H18" i="38" s="1"/>
  <c r="H19" i="38" s="1"/>
  <c r="D3" i="38"/>
  <c r="G18" i="38" s="1"/>
  <c r="G19" i="38" s="1"/>
  <c r="C3" i="38"/>
  <c r="B3" i="38"/>
  <c r="F2" i="38"/>
  <c r="E2" i="38"/>
  <c r="D2" i="38"/>
  <c r="C2" i="38"/>
  <c r="A3" i="38" s="1"/>
  <c r="J17" i="38" s="1"/>
  <c r="B2" i="38"/>
  <c r="A2" i="38"/>
  <c r="F1" i="38"/>
  <c r="I16" i="38" s="1"/>
  <c r="I17" i="38" s="1"/>
  <c r="E1" i="38"/>
  <c r="H16" i="38" s="1"/>
  <c r="H17" i="38" s="1"/>
  <c r="D1" i="38"/>
  <c r="C1" i="38"/>
  <c r="F16" i="38" s="1"/>
  <c r="F17" i="38" s="1"/>
  <c r="B1" i="38"/>
  <c r="E16" i="38" s="1"/>
  <c r="E17" i="38" s="1"/>
  <c r="H27" i="37"/>
  <c r="F27" i="37"/>
  <c r="I26" i="37"/>
  <c r="I27" i="37" s="1"/>
  <c r="H26" i="37"/>
  <c r="F26" i="37"/>
  <c r="E26" i="37"/>
  <c r="E27" i="37" s="1"/>
  <c r="H25" i="37"/>
  <c r="D25" i="37"/>
  <c r="I24" i="37"/>
  <c r="I25" i="37" s="1"/>
  <c r="F24" i="37"/>
  <c r="F25" i="37" s="1"/>
  <c r="H20" i="37"/>
  <c r="H21" i="37" s="1"/>
  <c r="I18" i="37"/>
  <c r="I19" i="37" s="1"/>
  <c r="H18" i="37"/>
  <c r="H19" i="37" s="1"/>
  <c r="E18" i="37"/>
  <c r="E19" i="37" s="1"/>
  <c r="D17" i="37"/>
  <c r="F16" i="37"/>
  <c r="F17" i="37" s="1"/>
  <c r="E16" i="37"/>
  <c r="E17" i="37" s="1"/>
  <c r="F12" i="37"/>
  <c r="E12" i="37"/>
  <c r="D12" i="37"/>
  <c r="C12" i="37"/>
  <c r="B12" i="37"/>
  <c r="A12" i="37"/>
  <c r="D27" i="37" s="1"/>
  <c r="F11" i="37"/>
  <c r="E11" i="37"/>
  <c r="D11" i="37"/>
  <c r="G26" i="37" s="1"/>
  <c r="G27" i="37" s="1"/>
  <c r="C11" i="37"/>
  <c r="B11" i="37"/>
  <c r="F10" i="37"/>
  <c r="E10" i="37"/>
  <c r="D10" i="37"/>
  <c r="C10" i="37"/>
  <c r="B10" i="37"/>
  <c r="A10" i="37"/>
  <c r="F9" i="37"/>
  <c r="E9" i="37"/>
  <c r="H24" i="37" s="1"/>
  <c r="D9" i="37"/>
  <c r="G24" i="37" s="1"/>
  <c r="G25" i="37" s="1"/>
  <c r="C9" i="37"/>
  <c r="B9" i="37"/>
  <c r="F8" i="37"/>
  <c r="E8" i="37"/>
  <c r="D8" i="37"/>
  <c r="C8" i="37"/>
  <c r="B8" i="37"/>
  <c r="A8" i="37"/>
  <c r="D23" i="37" s="1"/>
  <c r="F7" i="37"/>
  <c r="I22" i="37" s="1"/>
  <c r="E7" i="37"/>
  <c r="H22" i="37" s="1"/>
  <c r="H23" i="37" s="1"/>
  <c r="D7" i="37"/>
  <c r="G22" i="37" s="1"/>
  <c r="G23" i="37" s="1"/>
  <c r="C7" i="37"/>
  <c r="F22" i="37" s="1"/>
  <c r="F23" i="37" s="1"/>
  <c r="B7" i="37"/>
  <c r="E22" i="37" s="1"/>
  <c r="E23" i="37" s="1"/>
  <c r="F6" i="37"/>
  <c r="E6" i="37"/>
  <c r="D6" i="37"/>
  <c r="C6" i="37"/>
  <c r="B6" i="37"/>
  <c r="A6" i="37"/>
  <c r="D21" i="37" s="1"/>
  <c r="F5" i="37"/>
  <c r="I20" i="37" s="1"/>
  <c r="I21" i="37" s="1"/>
  <c r="E5" i="37"/>
  <c r="D5" i="37"/>
  <c r="G20" i="37" s="1"/>
  <c r="G21" i="37" s="1"/>
  <c r="C5" i="37"/>
  <c r="F20" i="37" s="1"/>
  <c r="F21" i="37" s="1"/>
  <c r="B5" i="37"/>
  <c r="A5" i="37"/>
  <c r="J19" i="37" s="1"/>
  <c r="K19" i="37" s="1"/>
  <c r="F4" i="37"/>
  <c r="E4" i="37"/>
  <c r="D4" i="37"/>
  <c r="C4" i="37"/>
  <c r="B4" i="37"/>
  <c r="A4" i="37"/>
  <c r="D19" i="37" s="1"/>
  <c r="F3" i="37"/>
  <c r="E3" i="37"/>
  <c r="D3" i="37"/>
  <c r="G18" i="37" s="1"/>
  <c r="G19" i="37" s="1"/>
  <c r="C3" i="37"/>
  <c r="F18" i="37" s="1"/>
  <c r="F19" i="37" s="1"/>
  <c r="B3" i="37"/>
  <c r="F2" i="37"/>
  <c r="E2" i="37"/>
  <c r="D2" i="37"/>
  <c r="C2" i="37"/>
  <c r="B2" i="37"/>
  <c r="A2" i="37"/>
  <c r="F1" i="37"/>
  <c r="I16" i="37" s="1"/>
  <c r="I17" i="37" s="1"/>
  <c r="E1" i="37"/>
  <c r="H16" i="37" s="1"/>
  <c r="H17" i="37" s="1"/>
  <c r="D1" i="37"/>
  <c r="G16" i="37" s="1"/>
  <c r="G17" i="37" s="1"/>
  <c r="C1" i="37"/>
  <c r="B1" i="37"/>
  <c r="I27" i="36"/>
  <c r="D27" i="36"/>
  <c r="I26" i="36"/>
  <c r="H26" i="36"/>
  <c r="H27" i="36" s="1"/>
  <c r="G26" i="36"/>
  <c r="G27" i="36" s="1"/>
  <c r="G25" i="36"/>
  <c r="F25" i="36"/>
  <c r="I24" i="36"/>
  <c r="I25" i="36" s="1"/>
  <c r="G24" i="36"/>
  <c r="F24" i="36"/>
  <c r="E24" i="36"/>
  <c r="E25" i="36" s="1"/>
  <c r="D23" i="36"/>
  <c r="I22" i="36"/>
  <c r="H21" i="36"/>
  <c r="E21" i="36"/>
  <c r="G20" i="36"/>
  <c r="G21" i="36" s="1"/>
  <c r="F20" i="36"/>
  <c r="F21" i="36" s="1"/>
  <c r="H18" i="36"/>
  <c r="H19" i="36" s="1"/>
  <c r="G17" i="36"/>
  <c r="I16" i="36"/>
  <c r="I17" i="36" s="1"/>
  <c r="H16" i="36"/>
  <c r="H17" i="36" s="1"/>
  <c r="E16" i="36"/>
  <c r="E17" i="36" s="1"/>
  <c r="F12" i="36"/>
  <c r="E12" i="36"/>
  <c r="D12" i="36"/>
  <c r="C12" i="36"/>
  <c r="B12" i="36"/>
  <c r="A12" i="36"/>
  <c r="F11" i="36"/>
  <c r="E11" i="36"/>
  <c r="D11" i="36"/>
  <c r="C11" i="36"/>
  <c r="F26" i="36" s="1"/>
  <c r="F27" i="36" s="1"/>
  <c r="B11" i="36"/>
  <c r="F10" i="36"/>
  <c r="E10" i="36"/>
  <c r="D10" i="36"/>
  <c r="C10" i="36"/>
  <c r="B10" i="36"/>
  <c r="A10" i="36"/>
  <c r="D25" i="36" s="1"/>
  <c r="F9" i="36"/>
  <c r="E9" i="36"/>
  <c r="H24" i="36" s="1"/>
  <c r="H25" i="36" s="1"/>
  <c r="D9" i="36"/>
  <c r="C9" i="36"/>
  <c r="B9" i="36"/>
  <c r="F8" i="36"/>
  <c r="E8" i="36"/>
  <c r="D8" i="36"/>
  <c r="C8" i="36"/>
  <c r="B8" i="36"/>
  <c r="A8" i="36"/>
  <c r="F7" i="36"/>
  <c r="E7" i="36"/>
  <c r="H22" i="36" s="1"/>
  <c r="H23" i="36" s="1"/>
  <c r="D7" i="36"/>
  <c r="G22" i="36" s="1"/>
  <c r="G23" i="36" s="1"/>
  <c r="C7" i="36"/>
  <c r="B7" i="36"/>
  <c r="E22" i="36" s="1"/>
  <c r="E23" i="36" s="1"/>
  <c r="F6" i="36"/>
  <c r="E6" i="36"/>
  <c r="D6" i="36"/>
  <c r="C6" i="36"/>
  <c r="B6" i="36"/>
  <c r="A6" i="36"/>
  <c r="D21" i="36" s="1"/>
  <c r="F5" i="36"/>
  <c r="I20" i="36" s="1"/>
  <c r="I21" i="36" s="1"/>
  <c r="E5" i="36"/>
  <c r="H20" i="36" s="1"/>
  <c r="D5" i="36"/>
  <c r="C5" i="36"/>
  <c r="B5" i="36"/>
  <c r="E20" i="36" s="1"/>
  <c r="F4" i="36"/>
  <c r="E4" i="36"/>
  <c r="D4" i="36"/>
  <c r="C4" i="36"/>
  <c r="B4" i="36"/>
  <c r="A4" i="36"/>
  <c r="D19" i="36" s="1"/>
  <c r="F3" i="36"/>
  <c r="I18" i="36" s="1"/>
  <c r="I19" i="36" s="1"/>
  <c r="E3" i="36"/>
  <c r="D3" i="36"/>
  <c r="G18" i="36" s="1"/>
  <c r="G19" i="36" s="1"/>
  <c r="C3" i="36"/>
  <c r="F18" i="36" s="1"/>
  <c r="F19" i="36" s="1"/>
  <c r="B3" i="36"/>
  <c r="E18" i="36" s="1"/>
  <c r="E19" i="36" s="1"/>
  <c r="F2" i="36"/>
  <c r="E2" i="36"/>
  <c r="D2" i="36"/>
  <c r="C2" i="36"/>
  <c r="B2" i="36"/>
  <c r="A2" i="36"/>
  <c r="D17" i="36" s="1"/>
  <c r="F1" i="36"/>
  <c r="E1" i="36"/>
  <c r="D1" i="36"/>
  <c r="G16" i="36" s="1"/>
  <c r="C1" i="36"/>
  <c r="F16" i="36" s="1"/>
  <c r="F17" i="36" s="1"/>
  <c r="B1" i="36"/>
  <c r="I27" i="35"/>
  <c r="F27" i="35"/>
  <c r="E27" i="35"/>
  <c r="D27" i="35"/>
  <c r="G26" i="35"/>
  <c r="G27" i="35" s="1"/>
  <c r="F26" i="35"/>
  <c r="I25" i="35"/>
  <c r="I24" i="35"/>
  <c r="H24" i="35"/>
  <c r="H25" i="35" s="1"/>
  <c r="E22" i="35"/>
  <c r="E23" i="35" s="1"/>
  <c r="I20" i="35"/>
  <c r="I21" i="35" s="1"/>
  <c r="F20" i="35"/>
  <c r="F21" i="35" s="1"/>
  <c r="H19" i="35"/>
  <c r="H18" i="35"/>
  <c r="G18" i="35"/>
  <c r="G19" i="35" s="1"/>
  <c r="F18" i="35"/>
  <c r="F19" i="35" s="1"/>
  <c r="F17" i="35"/>
  <c r="H16" i="35"/>
  <c r="H17" i="35" s="1"/>
  <c r="F12" i="35"/>
  <c r="E12" i="35"/>
  <c r="D12" i="35"/>
  <c r="C12" i="35"/>
  <c r="B12" i="35"/>
  <c r="A12" i="35"/>
  <c r="F11" i="35"/>
  <c r="I26" i="35" s="1"/>
  <c r="E11" i="35"/>
  <c r="H26" i="35" s="1"/>
  <c r="H27" i="35" s="1"/>
  <c r="D11" i="35"/>
  <c r="C11" i="35"/>
  <c r="B11" i="35"/>
  <c r="E26" i="35" s="1"/>
  <c r="F10" i="35"/>
  <c r="E10" i="35"/>
  <c r="D10" i="35"/>
  <c r="C10" i="35"/>
  <c r="B10" i="35"/>
  <c r="A10" i="35"/>
  <c r="D25" i="35" s="1"/>
  <c r="F9" i="35"/>
  <c r="E9" i="35"/>
  <c r="D9" i="35"/>
  <c r="G24" i="35" s="1"/>
  <c r="G25" i="35" s="1"/>
  <c r="C9" i="35"/>
  <c r="B9" i="35"/>
  <c r="E24" i="35" s="1"/>
  <c r="E25" i="35" s="1"/>
  <c r="F8" i="35"/>
  <c r="E8" i="35"/>
  <c r="D8" i="35"/>
  <c r="C8" i="35"/>
  <c r="B8" i="35"/>
  <c r="A8" i="35"/>
  <c r="D23" i="35" s="1"/>
  <c r="F7" i="35"/>
  <c r="I22" i="35" s="1"/>
  <c r="E7" i="35"/>
  <c r="H22" i="35" s="1"/>
  <c r="H23" i="35" s="1"/>
  <c r="D7" i="35"/>
  <c r="G22" i="35" s="1"/>
  <c r="G23" i="35" s="1"/>
  <c r="C7" i="35"/>
  <c r="F22" i="35" s="1"/>
  <c r="F23" i="35" s="1"/>
  <c r="B7" i="35"/>
  <c r="F6" i="35"/>
  <c r="E6" i="35"/>
  <c r="D6" i="35"/>
  <c r="C6" i="35"/>
  <c r="B6" i="35"/>
  <c r="A7" i="35" s="1"/>
  <c r="J21" i="35" s="1"/>
  <c r="K21" i="35" s="1"/>
  <c r="A6" i="35"/>
  <c r="D21" i="35" s="1"/>
  <c r="F5" i="35"/>
  <c r="E5" i="35"/>
  <c r="H20" i="35" s="1"/>
  <c r="H21" i="35" s="1"/>
  <c r="D5" i="35"/>
  <c r="G20" i="35" s="1"/>
  <c r="G21" i="35" s="1"/>
  <c r="C5" i="35"/>
  <c r="B5" i="35"/>
  <c r="E20" i="35" s="1"/>
  <c r="E21" i="35" s="1"/>
  <c r="A5" i="35"/>
  <c r="J19" i="35" s="1"/>
  <c r="K19" i="35" s="1"/>
  <c r="F4" i="35"/>
  <c r="E4" i="35"/>
  <c r="D4" i="35"/>
  <c r="C4" i="35"/>
  <c r="B4" i="35"/>
  <c r="A4" i="35"/>
  <c r="D19" i="35" s="1"/>
  <c r="F3" i="35"/>
  <c r="I18" i="35" s="1"/>
  <c r="I19" i="35" s="1"/>
  <c r="E3" i="35"/>
  <c r="D3" i="35"/>
  <c r="C3" i="35"/>
  <c r="B3" i="35"/>
  <c r="E18" i="35" s="1"/>
  <c r="E19" i="35" s="1"/>
  <c r="F2" i="35"/>
  <c r="E2" i="35"/>
  <c r="D2" i="35"/>
  <c r="C2" i="35"/>
  <c r="B2" i="35"/>
  <c r="A2" i="35"/>
  <c r="D17" i="35" s="1"/>
  <c r="F1" i="35"/>
  <c r="I16" i="35" s="1"/>
  <c r="I17" i="35" s="1"/>
  <c r="E1" i="35"/>
  <c r="D1" i="35"/>
  <c r="G16" i="35" s="1"/>
  <c r="G17" i="35" s="1"/>
  <c r="C1" i="35"/>
  <c r="F16" i="35" s="1"/>
  <c r="B1" i="35"/>
  <c r="A3" i="35" s="1"/>
  <c r="J17" i="35" s="1"/>
  <c r="G27" i="34"/>
  <c r="G26" i="34"/>
  <c r="F26" i="34"/>
  <c r="F27" i="34" s="1"/>
  <c r="E26" i="34"/>
  <c r="E27" i="34" s="1"/>
  <c r="D25" i="34"/>
  <c r="G24" i="34"/>
  <c r="G25" i="34" s="1"/>
  <c r="H22" i="34"/>
  <c r="H23" i="34" s="1"/>
  <c r="G22" i="34"/>
  <c r="G23" i="34" s="1"/>
  <c r="H21" i="34"/>
  <c r="I20" i="34"/>
  <c r="I21" i="34" s="1"/>
  <c r="E20" i="34"/>
  <c r="E21" i="34" s="1"/>
  <c r="H19" i="34"/>
  <c r="I18" i="34"/>
  <c r="I19" i="34" s="1"/>
  <c r="F18" i="34"/>
  <c r="F19" i="34" s="1"/>
  <c r="H17" i="34"/>
  <c r="E17" i="34"/>
  <c r="H16" i="34"/>
  <c r="G16" i="34"/>
  <c r="G17" i="34" s="1"/>
  <c r="F16" i="34"/>
  <c r="F17" i="34" s="1"/>
  <c r="F12" i="34"/>
  <c r="E12" i="34"/>
  <c r="D12" i="34"/>
  <c r="C12" i="34"/>
  <c r="B12" i="34"/>
  <c r="A12" i="34"/>
  <c r="D27" i="34" s="1"/>
  <c r="F11" i="34"/>
  <c r="I26" i="34" s="1"/>
  <c r="I27" i="34" s="1"/>
  <c r="E11" i="34"/>
  <c r="H26" i="34" s="1"/>
  <c r="H27" i="34" s="1"/>
  <c r="D11" i="34"/>
  <c r="C11" i="34"/>
  <c r="B11" i="34"/>
  <c r="A11" i="34"/>
  <c r="J25" i="34" s="1"/>
  <c r="K25" i="34" s="1"/>
  <c r="F10" i="34"/>
  <c r="E10" i="34"/>
  <c r="D10" i="34"/>
  <c r="C10" i="34"/>
  <c r="B10" i="34"/>
  <c r="A10" i="34"/>
  <c r="F9" i="34"/>
  <c r="I24" i="34" s="1"/>
  <c r="I25" i="34" s="1"/>
  <c r="E9" i="34"/>
  <c r="H24" i="34" s="1"/>
  <c r="H25" i="34" s="1"/>
  <c r="D9" i="34"/>
  <c r="C9" i="34"/>
  <c r="F24" i="34" s="1"/>
  <c r="F25" i="34" s="1"/>
  <c r="B9" i="34"/>
  <c r="E24" i="34" s="1"/>
  <c r="E25" i="34" s="1"/>
  <c r="F8" i="34"/>
  <c r="E8" i="34"/>
  <c r="D8" i="34"/>
  <c r="C8" i="34"/>
  <c r="B8" i="34"/>
  <c r="A8" i="34"/>
  <c r="D23" i="34" s="1"/>
  <c r="F7" i="34"/>
  <c r="I22" i="34" s="1"/>
  <c r="E7" i="34"/>
  <c r="D7" i="34"/>
  <c r="C7" i="34"/>
  <c r="F22" i="34" s="1"/>
  <c r="F23" i="34" s="1"/>
  <c r="B7" i="34"/>
  <c r="E22" i="34" s="1"/>
  <c r="E23" i="34" s="1"/>
  <c r="F6" i="34"/>
  <c r="E6" i="34"/>
  <c r="D6" i="34"/>
  <c r="C6" i="34"/>
  <c r="B6" i="34"/>
  <c r="A6" i="34"/>
  <c r="D21" i="34" s="1"/>
  <c r="F5" i="34"/>
  <c r="E5" i="34"/>
  <c r="H20" i="34" s="1"/>
  <c r="D5" i="34"/>
  <c r="C5" i="34"/>
  <c r="F20" i="34" s="1"/>
  <c r="F21" i="34" s="1"/>
  <c r="B5" i="34"/>
  <c r="F4" i="34"/>
  <c r="E4" i="34"/>
  <c r="D4" i="34"/>
  <c r="C4" i="34"/>
  <c r="B4" i="34"/>
  <c r="A4" i="34"/>
  <c r="D19" i="34" s="1"/>
  <c r="F3" i="34"/>
  <c r="E3" i="34"/>
  <c r="H18" i="34" s="1"/>
  <c r="D3" i="34"/>
  <c r="G18" i="34" s="1"/>
  <c r="G19" i="34" s="1"/>
  <c r="C3" i="34"/>
  <c r="B3" i="34"/>
  <c r="F2" i="34"/>
  <c r="E2" i="34"/>
  <c r="D2" i="34"/>
  <c r="C2" i="34"/>
  <c r="B2" i="34"/>
  <c r="A2" i="34"/>
  <c r="D17" i="34" s="1"/>
  <c r="F1" i="34"/>
  <c r="I16" i="34" s="1"/>
  <c r="I17" i="34" s="1"/>
  <c r="E1" i="34"/>
  <c r="D1" i="34"/>
  <c r="C1" i="34"/>
  <c r="B1" i="34"/>
  <c r="E16" i="34" s="1"/>
  <c r="G27" i="33"/>
  <c r="I26" i="33"/>
  <c r="I27" i="33" s="1"/>
  <c r="H26" i="33"/>
  <c r="H27" i="33" s="1"/>
  <c r="E26" i="33"/>
  <c r="E27" i="33" s="1"/>
  <c r="H25" i="33"/>
  <c r="G25" i="33"/>
  <c r="D25" i="33"/>
  <c r="G24" i="33"/>
  <c r="E23" i="33"/>
  <c r="H20" i="33"/>
  <c r="H21" i="33" s="1"/>
  <c r="G20" i="33"/>
  <c r="G21" i="33" s="1"/>
  <c r="G19" i="33"/>
  <c r="I18" i="33"/>
  <c r="I19" i="33" s="1"/>
  <c r="E18" i="33"/>
  <c r="E19" i="33" s="1"/>
  <c r="D17" i="33"/>
  <c r="I16" i="33"/>
  <c r="I17" i="33" s="1"/>
  <c r="F16" i="33"/>
  <c r="F17" i="33" s="1"/>
  <c r="F12" i="33"/>
  <c r="E12" i="33"/>
  <c r="D12" i="33"/>
  <c r="C12" i="33"/>
  <c r="B12" i="33"/>
  <c r="A12" i="33"/>
  <c r="D27" i="33" s="1"/>
  <c r="F11" i="33"/>
  <c r="E11" i="33"/>
  <c r="D11" i="33"/>
  <c r="G26" i="33" s="1"/>
  <c r="C11" i="33"/>
  <c r="B11" i="33"/>
  <c r="F10" i="33"/>
  <c r="E10" i="33"/>
  <c r="D10" i="33"/>
  <c r="C10" i="33"/>
  <c r="B10" i="33"/>
  <c r="A10" i="33"/>
  <c r="F9" i="33"/>
  <c r="I24" i="33" s="1"/>
  <c r="I25" i="33" s="1"/>
  <c r="E9" i="33"/>
  <c r="H24" i="33" s="1"/>
  <c r="D9" i="33"/>
  <c r="C9" i="33"/>
  <c r="F24" i="33" s="1"/>
  <c r="F25" i="33" s="1"/>
  <c r="B9" i="33"/>
  <c r="F8" i="33"/>
  <c r="E8" i="33"/>
  <c r="D8" i="33"/>
  <c r="C8" i="33"/>
  <c r="B8" i="33"/>
  <c r="A8" i="33"/>
  <c r="D23" i="33" s="1"/>
  <c r="F7" i="33"/>
  <c r="I22" i="33" s="1"/>
  <c r="E7" i="33"/>
  <c r="H22" i="33" s="1"/>
  <c r="H23" i="33" s="1"/>
  <c r="D7" i="33"/>
  <c r="C7" i="33"/>
  <c r="F22" i="33" s="1"/>
  <c r="F23" i="33" s="1"/>
  <c r="B7" i="33"/>
  <c r="E22" i="33" s="1"/>
  <c r="F6" i="33"/>
  <c r="E6" i="33"/>
  <c r="D6" i="33"/>
  <c r="C6" i="33"/>
  <c r="B6" i="33"/>
  <c r="A6" i="33"/>
  <c r="D21" i="33" s="1"/>
  <c r="F5" i="33"/>
  <c r="I20" i="33" s="1"/>
  <c r="I21" i="33" s="1"/>
  <c r="E5" i="33"/>
  <c r="D5" i="33"/>
  <c r="C5" i="33"/>
  <c r="F20" i="33" s="1"/>
  <c r="F21" i="33" s="1"/>
  <c r="B5" i="33"/>
  <c r="F4" i="33"/>
  <c r="E4" i="33"/>
  <c r="D4" i="33"/>
  <c r="C4" i="33"/>
  <c r="B4" i="33"/>
  <c r="A4" i="33"/>
  <c r="D19" i="33" s="1"/>
  <c r="F3" i="33"/>
  <c r="E3" i="33"/>
  <c r="H18" i="33" s="1"/>
  <c r="H19" i="33" s="1"/>
  <c r="D3" i="33"/>
  <c r="G18" i="33" s="1"/>
  <c r="C3" i="33"/>
  <c r="F18" i="33" s="1"/>
  <c r="F19" i="33" s="1"/>
  <c r="B3" i="33"/>
  <c r="F2" i="33"/>
  <c r="E2" i="33"/>
  <c r="D2" i="33"/>
  <c r="C2" i="33"/>
  <c r="B2" i="33"/>
  <c r="A2" i="33"/>
  <c r="F1" i="33"/>
  <c r="E1" i="33"/>
  <c r="H16" i="33" s="1"/>
  <c r="H17" i="33" s="1"/>
  <c r="D1" i="33"/>
  <c r="G16" i="33" s="1"/>
  <c r="G17" i="33" s="1"/>
  <c r="C1" i="33"/>
  <c r="B1" i="33"/>
  <c r="G25" i="32"/>
  <c r="I24" i="32"/>
  <c r="I25" i="32" s="1"/>
  <c r="H23" i="32"/>
  <c r="D23" i="32"/>
  <c r="F22" i="32"/>
  <c r="F23" i="32" s="1"/>
  <c r="F21" i="32"/>
  <c r="E21" i="32"/>
  <c r="G20" i="32"/>
  <c r="G21" i="32" s="1"/>
  <c r="I18" i="32"/>
  <c r="I19" i="32" s="1"/>
  <c r="G18" i="32"/>
  <c r="G19" i="32" s="1"/>
  <c r="I16" i="32"/>
  <c r="I17" i="32" s="1"/>
  <c r="F12" i="32"/>
  <c r="E12" i="32"/>
  <c r="D12" i="32"/>
  <c r="C12" i="32"/>
  <c r="B12" i="32"/>
  <c r="A12" i="32"/>
  <c r="D27" i="32" s="1"/>
  <c r="F11" i="32"/>
  <c r="I26" i="32" s="1"/>
  <c r="I27" i="32" s="1"/>
  <c r="E11" i="32"/>
  <c r="H26" i="32" s="1"/>
  <c r="H27" i="32" s="1"/>
  <c r="D11" i="32"/>
  <c r="G26" i="32" s="1"/>
  <c r="G27" i="32" s="1"/>
  <c r="C11" i="32"/>
  <c r="B11" i="32"/>
  <c r="E26" i="32" s="1"/>
  <c r="E27" i="32" s="1"/>
  <c r="F10" i="32"/>
  <c r="E10" i="32"/>
  <c r="D10" i="32"/>
  <c r="C10" i="32"/>
  <c r="B10" i="32"/>
  <c r="A10" i="32"/>
  <c r="D25" i="32" s="1"/>
  <c r="F9" i="32"/>
  <c r="E9" i="32"/>
  <c r="H24" i="32" s="1"/>
  <c r="H25" i="32" s="1"/>
  <c r="D9" i="32"/>
  <c r="G24" i="32" s="1"/>
  <c r="C9" i="32"/>
  <c r="F24" i="32" s="1"/>
  <c r="F25" i="32" s="1"/>
  <c r="B9" i="32"/>
  <c r="E24" i="32" s="1"/>
  <c r="E25" i="32" s="1"/>
  <c r="F8" i="32"/>
  <c r="E8" i="32"/>
  <c r="D8" i="32"/>
  <c r="C8" i="32"/>
  <c r="B8" i="32"/>
  <c r="A8" i="32"/>
  <c r="F7" i="32"/>
  <c r="I22" i="32" s="1"/>
  <c r="E7" i="32"/>
  <c r="H22" i="32" s="1"/>
  <c r="D7" i="32"/>
  <c r="G22" i="32" s="1"/>
  <c r="G23" i="32" s="1"/>
  <c r="C7" i="32"/>
  <c r="B7" i="32"/>
  <c r="E22" i="32" s="1"/>
  <c r="E23" i="32" s="1"/>
  <c r="F6" i="32"/>
  <c r="E6" i="32"/>
  <c r="D6" i="32"/>
  <c r="C6" i="32"/>
  <c r="B6" i="32"/>
  <c r="A6" i="32"/>
  <c r="D21" i="32" s="1"/>
  <c r="F5" i="32"/>
  <c r="I20" i="32" s="1"/>
  <c r="I21" i="32" s="1"/>
  <c r="E5" i="32"/>
  <c r="H20" i="32" s="1"/>
  <c r="H21" i="32" s="1"/>
  <c r="D5" i="32"/>
  <c r="C5" i="32"/>
  <c r="F20" i="32" s="1"/>
  <c r="B5" i="32"/>
  <c r="E20" i="32" s="1"/>
  <c r="F4" i="32"/>
  <c r="E4" i="32"/>
  <c r="D4" i="32"/>
  <c r="C4" i="32"/>
  <c r="B4" i="32"/>
  <c r="A4" i="32"/>
  <c r="D19" i="32" s="1"/>
  <c r="F3" i="32"/>
  <c r="E3" i="32"/>
  <c r="H18" i="32" s="1"/>
  <c r="H19" i="32" s="1"/>
  <c r="D3" i="32"/>
  <c r="C3" i="32"/>
  <c r="F18" i="32" s="1"/>
  <c r="F19" i="32" s="1"/>
  <c r="B3" i="32"/>
  <c r="E18" i="32" s="1"/>
  <c r="E19" i="32" s="1"/>
  <c r="F2" i="32"/>
  <c r="E2" i="32"/>
  <c r="D2" i="32"/>
  <c r="C2" i="32"/>
  <c r="B2" i="32"/>
  <c r="A2" i="32"/>
  <c r="D17" i="32" s="1"/>
  <c r="F1" i="32"/>
  <c r="E1" i="32"/>
  <c r="H16" i="32" s="1"/>
  <c r="H17" i="32" s="1"/>
  <c r="D1" i="32"/>
  <c r="G16" i="32" s="1"/>
  <c r="G17" i="32" s="1"/>
  <c r="C1" i="32"/>
  <c r="F16" i="32" s="1"/>
  <c r="F17" i="32" s="1"/>
  <c r="B1" i="32"/>
  <c r="I27" i="31"/>
  <c r="H27" i="31"/>
  <c r="G27" i="31"/>
  <c r="H26" i="31"/>
  <c r="G26" i="31"/>
  <c r="F26" i="31"/>
  <c r="F27" i="31" s="1"/>
  <c r="E25" i="31"/>
  <c r="D25" i="31"/>
  <c r="H24" i="31"/>
  <c r="H25" i="31" s="1"/>
  <c r="E24" i="31"/>
  <c r="D23" i="31"/>
  <c r="I22" i="31"/>
  <c r="G22" i="31"/>
  <c r="G23" i="31" s="1"/>
  <c r="E22" i="31"/>
  <c r="E23" i="31" s="1"/>
  <c r="I21" i="31"/>
  <c r="D21" i="31"/>
  <c r="I20" i="31"/>
  <c r="F20" i="31"/>
  <c r="F21" i="31" s="1"/>
  <c r="G18" i="31"/>
  <c r="G19" i="31" s="1"/>
  <c r="H16" i="31"/>
  <c r="H17" i="31" s="1"/>
  <c r="G16" i="31"/>
  <c r="G17" i="31" s="1"/>
  <c r="A13" i="31"/>
  <c r="J27" i="31" s="1"/>
  <c r="K27" i="31" s="1"/>
  <c r="F12" i="31"/>
  <c r="E12" i="31"/>
  <c r="D12" i="31"/>
  <c r="C12" i="31"/>
  <c r="B12" i="31"/>
  <c r="A12" i="31"/>
  <c r="D27" i="31" s="1"/>
  <c r="F11" i="31"/>
  <c r="I26" i="31" s="1"/>
  <c r="E11" i="31"/>
  <c r="D11" i="31"/>
  <c r="C11" i="31"/>
  <c r="B11" i="31"/>
  <c r="E26" i="31" s="1"/>
  <c r="E27" i="31" s="1"/>
  <c r="F10" i="31"/>
  <c r="E10" i="31"/>
  <c r="D10" i="31"/>
  <c r="C10" i="31"/>
  <c r="B10" i="31"/>
  <c r="A10" i="31"/>
  <c r="F9" i="31"/>
  <c r="I24" i="31" s="1"/>
  <c r="I25" i="31" s="1"/>
  <c r="E9" i="31"/>
  <c r="D9" i="31"/>
  <c r="C9" i="31"/>
  <c r="F24" i="31" s="1"/>
  <c r="F25" i="31" s="1"/>
  <c r="B9" i="31"/>
  <c r="F8" i="31"/>
  <c r="E8" i="31"/>
  <c r="D8" i="31"/>
  <c r="C8" i="31"/>
  <c r="B8" i="31"/>
  <c r="A8" i="31"/>
  <c r="F7" i="31"/>
  <c r="E7" i="31"/>
  <c r="H22" i="31" s="1"/>
  <c r="H23" i="31" s="1"/>
  <c r="D7" i="31"/>
  <c r="C7" i="31"/>
  <c r="F22" i="31" s="1"/>
  <c r="F23" i="31" s="1"/>
  <c r="B7" i="31"/>
  <c r="F6" i="31"/>
  <c r="E6" i="31"/>
  <c r="D6" i="31"/>
  <c r="C6" i="31"/>
  <c r="B6" i="31"/>
  <c r="A6" i="31"/>
  <c r="F5" i="31"/>
  <c r="E5" i="31"/>
  <c r="H20" i="31" s="1"/>
  <c r="H21" i="31" s="1"/>
  <c r="D5" i="31"/>
  <c r="G20" i="31" s="1"/>
  <c r="G21" i="31" s="1"/>
  <c r="C5" i="31"/>
  <c r="B5" i="31"/>
  <c r="F4" i="31"/>
  <c r="E4" i="31"/>
  <c r="D4" i="31"/>
  <c r="C4" i="31"/>
  <c r="B4" i="31"/>
  <c r="A4" i="31"/>
  <c r="D19" i="31" s="1"/>
  <c r="F3" i="31"/>
  <c r="I18" i="31" s="1"/>
  <c r="I19" i="31" s="1"/>
  <c r="E3" i="31"/>
  <c r="H18" i="31" s="1"/>
  <c r="H19" i="31" s="1"/>
  <c r="D3" i="31"/>
  <c r="C3" i="31"/>
  <c r="F18" i="31" s="1"/>
  <c r="F19" i="31" s="1"/>
  <c r="B3" i="31"/>
  <c r="F2" i="31"/>
  <c r="E2" i="31"/>
  <c r="D2" i="31"/>
  <c r="C2" i="31"/>
  <c r="B2" i="31"/>
  <c r="A2" i="31"/>
  <c r="D17" i="31" s="1"/>
  <c r="F1" i="31"/>
  <c r="I16" i="31" s="1"/>
  <c r="I17" i="31" s="1"/>
  <c r="E1" i="31"/>
  <c r="D1" i="31"/>
  <c r="C1" i="31"/>
  <c r="A3" i="31" s="1"/>
  <c r="J17" i="31" s="1"/>
  <c r="B1" i="31"/>
  <c r="E16" i="31" s="1"/>
  <c r="E17" i="31" s="1"/>
  <c r="E27" i="30"/>
  <c r="D27" i="30"/>
  <c r="I26" i="30"/>
  <c r="I27" i="30" s="1"/>
  <c r="H26" i="30"/>
  <c r="H27" i="30" s="1"/>
  <c r="E26" i="30"/>
  <c r="H25" i="30"/>
  <c r="D25" i="30"/>
  <c r="H24" i="30"/>
  <c r="G24" i="30"/>
  <c r="G25" i="30" s="1"/>
  <c r="G21" i="30"/>
  <c r="G20" i="30"/>
  <c r="E20" i="30"/>
  <c r="E21" i="30" s="1"/>
  <c r="H19" i="30"/>
  <c r="D19" i="30"/>
  <c r="F18" i="30"/>
  <c r="F19" i="30" s="1"/>
  <c r="E18" i="30"/>
  <c r="E19" i="30" s="1"/>
  <c r="I17" i="30"/>
  <c r="D17" i="30"/>
  <c r="I16" i="30"/>
  <c r="G16" i="30"/>
  <c r="G17" i="30" s="1"/>
  <c r="F12" i="30"/>
  <c r="E12" i="30"/>
  <c r="D12" i="30"/>
  <c r="C12" i="30"/>
  <c r="B12" i="30"/>
  <c r="A12" i="30"/>
  <c r="F11" i="30"/>
  <c r="E11" i="30"/>
  <c r="D11" i="30"/>
  <c r="G26" i="30" s="1"/>
  <c r="G27" i="30" s="1"/>
  <c r="C11" i="30"/>
  <c r="F26" i="30" s="1"/>
  <c r="F27" i="30" s="1"/>
  <c r="B11" i="30"/>
  <c r="F10" i="30"/>
  <c r="E10" i="30"/>
  <c r="D10" i="30"/>
  <c r="C10" i="30"/>
  <c r="B10" i="30"/>
  <c r="A11" i="30" s="1"/>
  <c r="J25" i="30" s="1"/>
  <c r="K25" i="30" s="1"/>
  <c r="A10" i="30"/>
  <c r="F9" i="30"/>
  <c r="I24" i="30" s="1"/>
  <c r="I25" i="30" s="1"/>
  <c r="E9" i="30"/>
  <c r="D9" i="30"/>
  <c r="C9" i="30"/>
  <c r="F24" i="30" s="1"/>
  <c r="F25" i="30" s="1"/>
  <c r="B9" i="30"/>
  <c r="E24" i="30" s="1"/>
  <c r="E25" i="30" s="1"/>
  <c r="F8" i="30"/>
  <c r="E8" i="30"/>
  <c r="D8" i="30"/>
  <c r="C8" i="30"/>
  <c r="B8" i="30"/>
  <c r="A8" i="30"/>
  <c r="D23" i="30" s="1"/>
  <c r="F7" i="30"/>
  <c r="I22" i="30" s="1"/>
  <c r="E7" i="30"/>
  <c r="D7" i="30"/>
  <c r="G22" i="30" s="1"/>
  <c r="G23" i="30" s="1"/>
  <c r="C7" i="30"/>
  <c r="F22" i="30" s="1"/>
  <c r="F23" i="30" s="1"/>
  <c r="B7" i="30"/>
  <c r="E22" i="30" s="1"/>
  <c r="E23" i="30" s="1"/>
  <c r="F6" i="30"/>
  <c r="E6" i="30"/>
  <c r="D6" i="30"/>
  <c r="C6" i="30"/>
  <c r="B6" i="30"/>
  <c r="A6" i="30"/>
  <c r="D21" i="30" s="1"/>
  <c r="F5" i="30"/>
  <c r="I20" i="30" s="1"/>
  <c r="I21" i="30" s="1"/>
  <c r="E5" i="30"/>
  <c r="H20" i="30" s="1"/>
  <c r="H21" i="30" s="1"/>
  <c r="D5" i="30"/>
  <c r="C5" i="30"/>
  <c r="F20" i="30" s="1"/>
  <c r="F21" i="30" s="1"/>
  <c r="B5" i="30"/>
  <c r="F4" i="30"/>
  <c r="E4" i="30"/>
  <c r="D4" i="30"/>
  <c r="C4" i="30"/>
  <c r="B4" i="30"/>
  <c r="A4" i="30"/>
  <c r="F3" i="30"/>
  <c r="I18" i="30" s="1"/>
  <c r="I19" i="30" s="1"/>
  <c r="E3" i="30"/>
  <c r="H18" i="30" s="1"/>
  <c r="D3" i="30"/>
  <c r="G18" i="30" s="1"/>
  <c r="G19" i="30" s="1"/>
  <c r="C3" i="30"/>
  <c r="B3" i="30"/>
  <c r="F2" i="30"/>
  <c r="E2" i="30"/>
  <c r="D2" i="30"/>
  <c r="C2" i="30"/>
  <c r="B2" i="30"/>
  <c r="A2" i="30"/>
  <c r="F1" i="30"/>
  <c r="E1" i="30"/>
  <c r="H16" i="30" s="1"/>
  <c r="H17" i="30" s="1"/>
  <c r="D1" i="30"/>
  <c r="C1" i="30"/>
  <c r="F16" i="30" s="1"/>
  <c r="F17" i="30" s="1"/>
  <c r="B1" i="30"/>
  <c r="E16" i="30" s="1"/>
  <c r="E17" i="30" s="1"/>
  <c r="H27" i="29"/>
  <c r="G27" i="29"/>
  <c r="F27" i="29"/>
  <c r="E27" i="29"/>
  <c r="I26" i="29"/>
  <c r="I27" i="29" s="1"/>
  <c r="H26" i="29"/>
  <c r="F26" i="29"/>
  <c r="E26" i="29"/>
  <c r="D25" i="29"/>
  <c r="I24" i="29"/>
  <c r="I25" i="29" s="1"/>
  <c r="F24" i="29"/>
  <c r="F25" i="29" s="1"/>
  <c r="F22" i="29"/>
  <c r="F23" i="29" s="1"/>
  <c r="G21" i="29"/>
  <c r="D21" i="29"/>
  <c r="H20" i="29"/>
  <c r="H21" i="29" s="1"/>
  <c r="G20" i="29"/>
  <c r="H18" i="29"/>
  <c r="H19" i="29" s="1"/>
  <c r="G18" i="29"/>
  <c r="G19" i="29" s="1"/>
  <c r="E18" i="29"/>
  <c r="E19" i="29" s="1"/>
  <c r="G17" i="29"/>
  <c r="D17" i="29"/>
  <c r="E16" i="29"/>
  <c r="E17" i="29" s="1"/>
  <c r="F12" i="29"/>
  <c r="E12" i="29"/>
  <c r="D12" i="29"/>
  <c r="C12" i="29"/>
  <c r="B12" i="29"/>
  <c r="A12" i="29"/>
  <c r="D27" i="29" s="1"/>
  <c r="F11" i="29"/>
  <c r="A13" i="29" s="1"/>
  <c r="J27" i="29" s="1"/>
  <c r="K27" i="29" s="1"/>
  <c r="E11" i="29"/>
  <c r="D11" i="29"/>
  <c r="G26" i="29" s="1"/>
  <c r="C11" i="29"/>
  <c r="B11" i="29"/>
  <c r="F10" i="29"/>
  <c r="E10" i="29"/>
  <c r="D10" i="29"/>
  <c r="C10" i="29"/>
  <c r="B10" i="29"/>
  <c r="A10" i="29"/>
  <c r="F9" i="29"/>
  <c r="E9" i="29"/>
  <c r="H24" i="29" s="1"/>
  <c r="H25" i="29" s="1"/>
  <c r="D9" i="29"/>
  <c r="G24" i="29" s="1"/>
  <c r="G25" i="29" s="1"/>
  <c r="C9" i="29"/>
  <c r="B9" i="29"/>
  <c r="F8" i="29"/>
  <c r="E8" i="29"/>
  <c r="D8" i="29"/>
  <c r="C8" i="29"/>
  <c r="B8" i="29"/>
  <c r="A8" i="29"/>
  <c r="D23" i="29" s="1"/>
  <c r="F7" i="29"/>
  <c r="I22" i="29" s="1"/>
  <c r="E7" i="29"/>
  <c r="H22" i="29" s="1"/>
  <c r="H23" i="29" s="1"/>
  <c r="D7" i="29"/>
  <c r="G22" i="29" s="1"/>
  <c r="G23" i="29" s="1"/>
  <c r="C7" i="29"/>
  <c r="B7" i="29"/>
  <c r="F6" i="29"/>
  <c r="E6" i="29"/>
  <c r="D6" i="29"/>
  <c r="C6" i="29"/>
  <c r="B6" i="29"/>
  <c r="A6" i="29"/>
  <c r="F5" i="29"/>
  <c r="I20" i="29" s="1"/>
  <c r="I21" i="29" s="1"/>
  <c r="E5" i="29"/>
  <c r="D5" i="29"/>
  <c r="C5" i="29"/>
  <c r="F20" i="29" s="1"/>
  <c r="F21" i="29" s="1"/>
  <c r="B5" i="29"/>
  <c r="F4" i="29"/>
  <c r="E4" i="29"/>
  <c r="D4" i="29"/>
  <c r="C4" i="29"/>
  <c r="B4" i="29"/>
  <c r="A4" i="29"/>
  <c r="D19" i="29" s="1"/>
  <c r="F3" i="29"/>
  <c r="A5" i="29" s="1"/>
  <c r="J19" i="29" s="1"/>
  <c r="K19" i="29" s="1"/>
  <c r="E3" i="29"/>
  <c r="D3" i="29"/>
  <c r="C3" i="29"/>
  <c r="F18" i="29" s="1"/>
  <c r="F19" i="29" s="1"/>
  <c r="B3" i="29"/>
  <c r="F2" i="29"/>
  <c r="E2" i="29"/>
  <c r="D2" i="29"/>
  <c r="C2" i="29"/>
  <c r="B2" i="29"/>
  <c r="A2" i="29"/>
  <c r="F1" i="29"/>
  <c r="I16" i="29" s="1"/>
  <c r="I17" i="29" s="1"/>
  <c r="E1" i="29"/>
  <c r="H16" i="29" s="1"/>
  <c r="H17" i="29" s="1"/>
  <c r="D1" i="29"/>
  <c r="G16" i="29" s="1"/>
  <c r="C1" i="29"/>
  <c r="A3" i="29" s="1"/>
  <c r="J17" i="29" s="1"/>
  <c r="B1" i="29"/>
  <c r="I27" i="28"/>
  <c r="I26" i="28"/>
  <c r="H26" i="28"/>
  <c r="H27" i="28" s="1"/>
  <c r="G26" i="28"/>
  <c r="G27" i="28" s="1"/>
  <c r="F25" i="28"/>
  <c r="I24" i="28"/>
  <c r="I25" i="28" s="1"/>
  <c r="F24" i="28"/>
  <c r="E24" i="28"/>
  <c r="E25" i="28" s="1"/>
  <c r="D23" i="28"/>
  <c r="F22" i="28"/>
  <c r="F23" i="28" s="1"/>
  <c r="I21" i="28"/>
  <c r="G21" i="28"/>
  <c r="G20" i="28"/>
  <c r="F20" i="28"/>
  <c r="F21" i="28" s="1"/>
  <c r="E20" i="28"/>
  <c r="E21" i="28" s="1"/>
  <c r="F19" i="28"/>
  <c r="D19" i="28"/>
  <c r="H18" i="28"/>
  <c r="H19" i="28" s="1"/>
  <c r="G17" i="28"/>
  <c r="I16" i="28"/>
  <c r="I17" i="28" s="1"/>
  <c r="H16" i="28"/>
  <c r="H17" i="28" s="1"/>
  <c r="G16" i="28"/>
  <c r="E16" i="28"/>
  <c r="E17" i="28" s="1"/>
  <c r="F12" i="28"/>
  <c r="E12" i="28"/>
  <c r="D12" i="28"/>
  <c r="C12" i="28"/>
  <c r="B12" i="28"/>
  <c r="A12" i="28"/>
  <c r="D27" i="28" s="1"/>
  <c r="F11" i="28"/>
  <c r="E11" i="28"/>
  <c r="D11" i="28"/>
  <c r="C11" i="28"/>
  <c r="F26" i="28" s="1"/>
  <c r="F27" i="28" s="1"/>
  <c r="B11" i="28"/>
  <c r="A11" i="28"/>
  <c r="J25" i="28" s="1"/>
  <c r="K25" i="28" s="1"/>
  <c r="F10" i="28"/>
  <c r="E10" i="28"/>
  <c r="D10" i="28"/>
  <c r="C10" i="28"/>
  <c r="B10" i="28"/>
  <c r="A10" i="28"/>
  <c r="D25" i="28" s="1"/>
  <c r="F9" i="28"/>
  <c r="E9" i="28"/>
  <c r="H24" i="28" s="1"/>
  <c r="H25" i="28" s="1"/>
  <c r="D9" i="28"/>
  <c r="G24" i="28" s="1"/>
  <c r="G25" i="28" s="1"/>
  <c r="C9" i="28"/>
  <c r="B9" i="28"/>
  <c r="F8" i="28"/>
  <c r="E8" i="28"/>
  <c r="D8" i="28"/>
  <c r="C8" i="28"/>
  <c r="B8" i="28"/>
  <c r="A8" i="28"/>
  <c r="F7" i="28"/>
  <c r="I22" i="28" s="1"/>
  <c r="E7" i="28"/>
  <c r="D7" i="28"/>
  <c r="G22" i="28" s="1"/>
  <c r="G23" i="28" s="1"/>
  <c r="C7" i="28"/>
  <c r="B7" i="28"/>
  <c r="E22" i="28" s="1"/>
  <c r="E23" i="28" s="1"/>
  <c r="F6" i="28"/>
  <c r="E6" i="28"/>
  <c r="D6" i="28"/>
  <c r="C6" i="28"/>
  <c r="B6" i="28"/>
  <c r="A6" i="28"/>
  <c r="D21" i="28" s="1"/>
  <c r="F5" i="28"/>
  <c r="I20" i="28" s="1"/>
  <c r="E5" i="28"/>
  <c r="H20" i="28" s="1"/>
  <c r="H21" i="28" s="1"/>
  <c r="D5" i="28"/>
  <c r="C5" i="28"/>
  <c r="B5" i="28"/>
  <c r="F4" i="28"/>
  <c r="E4" i="28"/>
  <c r="D4" i="28"/>
  <c r="C4" i="28"/>
  <c r="B4" i="28"/>
  <c r="A4" i="28"/>
  <c r="F3" i="28"/>
  <c r="I18" i="28" s="1"/>
  <c r="I19" i="28" s="1"/>
  <c r="E3" i="28"/>
  <c r="D3" i="28"/>
  <c r="G18" i="28" s="1"/>
  <c r="G19" i="28" s="1"/>
  <c r="C3" i="28"/>
  <c r="F18" i="28" s="1"/>
  <c r="B3" i="28"/>
  <c r="E18" i="28" s="1"/>
  <c r="E19" i="28" s="1"/>
  <c r="F2" i="28"/>
  <c r="E2" i="28"/>
  <c r="D2" i="28"/>
  <c r="C2" i="28"/>
  <c r="B2" i="28"/>
  <c r="A3" i="28" s="1"/>
  <c r="J17" i="28" s="1"/>
  <c r="A2" i="28"/>
  <c r="D17" i="28" s="1"/>
  <c r="F1" i="28"/>
  <c r="E1" i="28"/>
  <c r="D1" i="28"/>
  <c r="C1" i="28"/>
  <c r="F16" i="28" s="1"/>
  <c r="F17" i="28" s="1"/>
  <c r="B1" i="28"/>
  <c r="I27" i="27"/>
  <c r="F27" i="27"/>
  <c r="D27" i="27"/>
  <c r="I26" i="27"/>
  <c r="G26" i="27"/>
  <c r="G27" i="27" s="1"/>
  <c r="F26" i="27"/>
  <c r="I25" i="27"/>
  <c r="I24" i="27"/>
  <c r="H24" i="27"/>
  <c r="H25" i="27" s="1"/>
  <c r="G24" i="27"/>
  <c r="G25" i="27" s="1"/>
  <c r="F24" i="27"/>
  <c r="F25" i="27" s="1"/>
  <c r="G23" i="27"/>
  <c r="I22" i="27"/>
  <c r="E21" i="27"/>
  <c r="I20" i="27"/>
  <c r="I21" i="27" s="1"/>
  <c r="H20" i="27"/>
  <c r="H21" i="27" s="1"/>
  <c r="F20" i="27"/>
  <c r="F21" i="27" s="1"/>
  <c r="E20" i="27"/>
  <c r="I19" i="27"/>
  <c r="D19" i="27"/>
  <c r="F18" i="27"/>
  <c r="F19" i="27" s="1"/>
  <c r="E18" i="27"/>
  <c r="E19" i="27" s="1"/>
  <c r="H16" i="27"/>
  <c r="H17" i="27" s="1"/>
  <c r="F12" i="27"/>
  <c r="E12" i="27"/>
  <c r="D12" i="27"/>
  <c r="C12" i="27"/>
  <c r="B12" i="27"/>
  <c r="A12" i="27"/>
  <c r="F11" i="27"/>
  <c r="E11" i="27"/>
  <c r="H26" i="27" s="1"/>
  <c r="H27" i="27" s="1"/>
  <c r="D11" i="27"/>
  <c r="C11" i="27"/>
  <c r="B11" i="27"/>
  <c r="E26" i="27" s="1"/>
  <c r="E27" i="27" s="1"/>
  <c r="F10" i="27"/>
  <c r="E10" i="27"/>
  <c r="D10" i="27"/>
  <c r="C10" i="27"/>
  <c r="B10" i="27"/>
  <c r="A10" i="27"/>
  <c r="D25" i="27" s="1"/>
  <c r="F9" i="27"/>
  <c r="E9" i="27"/>
  <c r="D9" i="27"/>
  <c r="C9" i="27"/>
  <c r="B9" i="27"/>
  <c r="F8" i="27"/>
  <c r="E8" i="27"/>
  <c r="D8" i="27"/>
  <c r="C8" i="27"/>
  <c r="B8" i="27"/>
  <c r="A8" i="27"/>
  <c r="D23" i="27" s="1"/>
  <c r="F7" i="27"/>
  <c r="E7" i="27"/>
  <c r="H22" i="27" s="1"/>
  <c r="H23" i="27" s="1"/>
  <c r="D7" i="27"/>
  <c r="G22" i="27" s="1"/>
  <c r="C7" i="27"/>
  <c r="F22" i="27" s="1"/>
  <c r="F23" i="27" s="1"/>
  <c r="B7" i="27"/>
  <c r="E22" i="27" s="1"/>
  <c r="E23" i="27" s="1"/>
  <c r="A7" i="27"/>
  <c r="J21" i="27" s="1"/>
  <c r="K21" i="27" s="1"/>
  <c r="F6" i="27"/>
  <c r="E6" i="27"/>
  <c r="D6" i="27"/>
  <c r="C6" i="27"/>
  <c r="B6" i="27"/>
  <c r="A6" i="27"/>
  <c r="D21" i="27" s="1"/>
  <c r="F5" i="27"/>
  <c r="E5" i="27"/>
  <c r="D5" i="27"/>
  <c r="G20" i="27" s="1"/>
  <c r="G21" i="27" s="1"/>
  <c r="C5" i="27"/>
  <c r="B5" i="27"/>
  <c r="F4" i="27"/>
  <c r="E4" i="27"/>
  <c r="D4" i="27"/>
  <c r="C4" i="27"/>
  <c r="B4" i="27"/>
  <c r="A4" i="27"/>
  <c r="F3" i="27"/>
  <c r="I18" i="27" s="1"/>
  <c r="E3" i="27"/>
  <c r="H18" i="27" s="1"/>
  <c r="H19" i="27" s="1"/>
  <c r="D3" i="27"/>
  <c r="G18" i="27" s="1"/>
  <c r="G19" i="27" s="1"/>
  <c r="C3" i="27"/>
  <c r="B3" i="27"/>
  <c r="F2" i="27"/>
  <c r="E2" i="27"/>
  <c r="D2" i="27"/>
  <c r="C2" i="27"/>
  <c r="B2" i="27"/>
  <c r="A2" i="27"/>
  <c r="D17" i="27" s="1"/>
  <c r="F1" i="27"/>
  <c r="I16" i="27" s="1"/>
  <c r="I17" i="27" s="1"/>
  <c r="E1" i="27"/>
  <c r="D1" i="27"/>
  <c r="G16" i="27" s="1"/>
  <c r="G17" i="27" s="1"/>
  <c r="C1" i="27"/>
  <c r="F16" i="27" s="1"/>
  <c r="F17" i="27" s="1"/>
  <c r="B1" i="27"/>
  <c r="I27" i="26"/>
  <c r="H27" i="26"/>
  <c r="G27" i="26"/>
  <c r="F27" i="26"/>
  <c r="I26" i="26"/>
  <c r="G26" i="26"/>
  <c r="F26" i="26"/>
  <c r="E26" i="26"/>
  <c r="E27" i="26" s="1"/>
  <c r="G24" i="26"/>
  <c r="G25" i="26" s="1"/>
  <c r="H23" i="26"/>
  <c r="I22" i="26"/>
  <c r="H22" i="26"/>
  <c r="G22" i="26"/>
  <c r="G23" i="26" s="1"/>
  <c r="F22" i="26"/>
  <c r="F23" i="26" s="1"/>
  <c r="H21" i="26"/>
  <c r="I20" i="26"/>
  <c r="I21" i="26" s="1"/>
  <c r="H20" i="26"/>
  <c r="F20" i="26"/>
  <c r="F21" i="26" s="1"/>
  <c r="E20" i="26"/>
  <c r="E21" i="26" s="1"/>
  <c r="E19" i="26"/>
  <c r="D19" i="26"/>
  <c r="I18" i="26"/>
  <c r="I19" i="26" s="1"/>
  <c r="H18" i="26"/>
  <c r="H19" i="26" s="1"/>
  <c r="F18" i="26"/>
  <c r="F19" i="26" s="1"/>
  <c r="H16" i="26"/>
  <c r="H17" i="26" s="1"/>
  <c r="G16" i="26"/>
  <c r="G17" i="26" s="1"/>
  <c r="F16" i="26"/>
  <c r="F17" i="26" s="1"/>
  <c r="F12" i="26"/>
  <c r="E12" i="26"/>
  <c r="D12" i="26"/>
  <c r="C12" i="26"/>
  <c r="B12" i="26"/>
  <c r="A12" i="26"/>
  <c r="D27" i="26" s="1"/>
  <c r="F11" i="26"/>
  <c r="E11" i="26"/>
  <c r="H26" i="26" s="1"/>
  <c r="D11" i="26"/>
  <c r="C11" i="26"/>
  <c r="B11" i="26"/>
  <c r="F10" i="26"/>
  <c r="E10" i="26"/>
  <c r="D10" i="26"/>
  <c r="C10" i="26"/>
  <c r="B10" i="26"/>
  <c r="A10" i="26"/>
  <c r="D25" i="26" s="1"/>
  <c r="F9" i="26"/>
  <c r="I24" i="26" s="1"/>
  <c r="I25" i="26" s="1"/>
  <c r="E9" i="26"/>
  <c r="H24" i="26" s="1"/>
  <c r="H25" i="26" s="1"/>
  <c r="D9" i="26"/>
  <c r="C9" i="26"/>
  <c r="F24" i="26" s="1"/>
  <c r="F25" i="26" s="1"/>
  <c r="B9" i="26"/>
  <c r="E24" i="26" s="1"/>
  <c r="E25" i="26" s="1"/>
  <c r="F8" i="26"/>
  <c r="E8" i="26"/>
  <c r="D8" i="26"/>
  <c r="C8" i="26"/>
  <c r="B8" i="26"/>
  <c r="A8" i="26"/>
  <c r="D23" i="26" s="1"/>
  <c r="F7" i="26"/>
  <c r="E7" i="26"/>
  <c r="D7" i="26"/>
  <c r="C7" i="26"/>
  <c r="B7" i="26"/>
  <c r="E22" i="26" s="1"/>
  <c r="E23" i="26" s="1"/>
  <c r="A7" i="26"/>
  <c r="J21" i="26" s="1"/>
  <c r="K21" i="26" s="1"/>
  <c r="F6" i="26"/>
  <c r="E6" i="26"/>
  <c r="D6" i="26"/>
  <c r="C6" i="26"/>
  <c r="B6" i="26"/>
  <c r="A6" i="26"/>
  <c r="D21" i="26" s="1"/>
  <c r="F5" i="26"/>
  <c r="E5" i="26"/>
  <c r="D5" i="26"/>
  <c r="G20" i="26" s="1"/>
  <c r="G21" i="26" s="1"/>
  <c r="C5" i="26"/>
  <c r="B5" i="26"/>
  <c r="F4" i="26"/>
  <c r="E4" i="26"/>
  <c r="D4" i="26"/>
  <c r="C4" i="26"/>
  <c r="B4" i="26"/>
  <c r="A5" i="26" s="1"/>
  <c r="J19" i="26" s="1"/>
  <c r="K19" i="26" s="1"/>
  <c r="A4" i="26"/>
  <c r="F3" i="26"/>
  <c r="E3" i="26"/>
  <c r="D3" i="26"/>
  <c r="G18" i="26" s="1"/>
  <c r="G19" i="26" s="1"/>
  <c r="C3" i="26"/>
  <c r="B3" i="26"/>
  <c r="E18" i="26" s="1"/>
  <c r="F2" i="26"/>
  <c r="E2" i="26"/>
  <c r="D2" i="26"/>
  <c r="C2" i="26"/>
  <c r="B2" i="26"/>
  <c r="A2" i="26"/>
  <c r="D17" i="26" s="1"/>
  <c r="F1" i="26"/>
  <c r="I16" i="26" s="1"/>
  <c r="I17" i="26" s="1"/>
  <c r="E1" i="26"/>
  <c r="D1" i="26"/>
  <c r="C1" i="26"/>
  <c r="B1" i="26"/>
  <c r="E16" i="26" s="1"/>
  <c r="E17" i="26" s="1"/>
  <c r="I27" i="25"/>
  <c r="I26" i="25"/>
  <c r="G26" i="25"/>
  <c r="G27" i="25" s="1"/>
  <c r="E26" i="25"/>
  <c r="E27" i="25" s="1"/>
  <c r="H25" i="25"/>
  <c r="G24" i="25"/>
  <c r="G25" i="25" s="1"/>
  <c r="F24" i="25"/>
  <c r="F25" i="25" s="1"/>
  <c r="E24" i="25"/>
  <c r="E25" i="25" s="1"/>
  <c r="I22" i="25"/>
  <c r="G22" i="25"/>
  <c r="G23" i="25" s="1"/>
  <c r="G20" i="25"/>
  <c r="G21" i="25" s="1"/>
  <c r="F20" i="25"/>
  <c r="F21" i="25" s="1"/>
  <c r="H19" i="25"/>
  <c r="I18" i="25"/>
  <c r="I19" i="25" s="1"/>
  <c r="F18" i="25"/>
  <c r="F19" i="25" s="1"/>
  <c r="E18" i="25"/>
  <c r="E19" i="25" s="1"/>
  <c r="I16" i="25"/>
  <c r="I17" i="25" s="1"/>
  <c r="F16" i="25"/>
  <c r="F17" i="25" s="1"/>
  <c r="F12" i="25"/>
  <c r="E12" i="25"/>
  <c r="D12" i="25"/>
  <c r="C12" i="25"/>
  <c r="B12" i="25"/>
  <c r="A12" i="25"/>
  <c r="D27" i="25" s="1"/>
  <c r="F11" i="25"/>
  <c r="E11" i="25"/>
  <c r="H26" i="25" s="1"/>
  <c r="H27" i="25" s="1"/>
  <c r="D11" i="25"/>
  <c r="C11" i="25"/>
  <c r="F26" i="25" s="1"/>
  <c r="F27" i="25" s="1"/>
  <c r="B11" i="25"/>
  <c r="F10" i="25"/>
  <c r="E10" i="25"/>
  <c r="D10" i="25"/>
  <c r="C10" i="25"/>
  <c r="B10" i="25"/>
  <c r="A10" i="25"/>
  <c r="D25" i="25" s="1"/>
  <c r="F9" i="25"/>
  <c r="I24" i="25" s="1"/>
  <c r="I25" i="25" s="1"/>
  <c r="E9" i="25"/>
  <c r="H24" i="25" s="1"/>
  <c r="D9" i="25"/>
  <c r="C9" i="25"/>
  <c r="B9" i="25"/>
  <c r="F8" i="25"/>
  <c r="E8" i="25"/>
  <c r="D8" i="25"/>
  <c r="C8" i="25"/>
  <c r="B8" i="25"/>
  <c r="A8" i="25"/>
  <c r="D23" i="25" s="1"/>
  <c r="F7" i="25"/>
  <c r="E7" i="25"/>
  <c r="H22" i="25" s="1"/>
  <c r="H23" i="25" s="1"/>
  <c r="D7" i="25"/>
  <c r="C7" i="25"/>
  <c r="F22" i="25" s="1"/>
  <c r="F23" i="25" s="1"/>
  <c r="B7" i="25"/>
  <c r="E22" i="25" s="1"/>
  <c r="E23" i="25" s="1"/>
  <c r="F6" i="25"/>
  <c r="E6" i="25"/>
  <c r="D6" i="25"/>
  <c r="C6" i="25"/>
  <c r="B6" i="25"/>
  <c r="A6" i="25"/>
  <c r="D21" i="25" s="1"/>
  <c r="F5" i="25"/>
  <c r="I20" i="25" s="1"/>
  <c r="I21" i="25" s="1"/>
  <c r="E5" i="25"/>
  <c r="D5" i="25"/>
  <c r="C5" i="25"/>
  <c r="B5" i="25"/>
  <c r="E20" i="25" s="1"/>
  <c r="E21" i="25" s="1"/>
  <c r="F4" i="25"/>
  <c r="E4" i="25"/>
  <c r="D4" i="25"/>
  <c r="C4" i="25"/>
  <c r="B4" i="25"/>
  <c r="A4" i="25"/>
  <c r="D19" i="25" s="1"/>
  <c r="F3" i="25"/>
  <c r="E3" i="25"/>
  <c r="H18" i="25" s="1"/>
  <c r="D3" i="25"/>
  <c r="G18" i="25" s="1"/>
  <c r="G19" i="25" s="1"/>
  <c r="C3" i="25"/>
  <c r="B3" i="25"/>
  <c r="F2" i="25"/>
  <c r="E2" i="25"/>
  <c r="D2" i="25"/>
  <c r="C2" i="25"/>
  <c r="B2" i="25"/>
  <c r="A2" i="25"/>
  <c r="D17" i="25" s="1"/>
  <c r="F1" i="25"/>
  <c r="E1" i="25"/>
  <c r="H16" i="25" s="1"/>
  <c r="H17" i="25" s="1"/>
  <c r="D1" i="25"/>
  <c r="G16" i="25" s="1"/>
  <c r="G17" i="25" s="1"/>
  <c r="C1" i="25"/>
  <c r="B1" i="25"/>
  <c r="G27" i="24"/>
  <c r="F27" i="24"/>
  <c r="H26" i="24"/>
  <c r="H27" i="24" s="1"/>
  <c r="G26" i="24"/>
  <c r="E26" i="24"/>
  <c r="E27" i="24" s="1"/>
  <c r="D25" i="24"/>
  <c r="E24" i="24"/>
  <c r="E25" i="24" s="1"/>
  <c r="H23" i="24"/>
  <c r="F23" i="24"/>
  <c r="D23" i="24"/>
  <c r="G22" i="24"/>
  <c r="G23" i="24" s="1"/>
  <c r="F22" i="24"/>
  <c r="E22" i="24"/>
  <c r="E23" i="24" s="1"/>
  <c r="I21" i="24"/>
  <c r="F21" i="24"/>
  <c r="I20" i="24"/>
  <c r="F20" i="24"/>
  <c r="G18" i="24"/>
  <c r="G19" i="24" s="1"/>
  <c r="I16" i="24"/>
  <c r="I17" i="24" s="1"/>
  <c r="F16" i="24"/>
  <c r="F17" i="24" s="1"/>
  <c r="E16" i="24"/>
  <c r="E17" i="24" s="1"/>
  <c r="A13" i="24"/>
  <c r="J27" i="24" s="1"/>
  <c r="K27" i="24" s="1"/>
  <c r="F12" i="24"/>
  <c r="E12" i="24"/>
  <c r="D12" i="24"/>
  <c r="C12" i="24"/>
  <c r="B12" i="24"/>
  <c r="A12" i="24"/>
  <c r="D27" i="24" s="1"/>
  <c r="F11" i="24"/>
  <c r="I26" i="24" s="1"/>
  <c r="I27" i="24" s="1"/>
  <c r="E11" i="24"/>
  <c r="D11" i="24"/>
  <c r="C11" i="24"/>
  <c r="F26" i="24" s="1"/>
  <c r="B11" i="24"/>
  <c r="F10" i="24"/>
  <c r="E10" i="24"/>
  <c r="D10" i="24"/>
  <c r="C10" i="24"/>
  <c r="B10" i="24"/>
  <c r="A10" i="24"/>
  <c r="F9" i="24"/>
  <c r="I24" i="24" s="1"/>
  <c r="I25" i="24" s="1"/>
  <c r="E9" i="24"/>
  <c r="H24" i="24" s="1"/>
  <c r="H25" i="24" s="1"/>
  <c r="D9" i="24"/>
  <c r="G24" i="24" s="1"/>
  <c r="G25" i="24" s="1"/>
  <c r="C9" i="24"/>
  <c r="F24" i="24" s="1"/>
  <c r="F25" i="24" s="1"/>
  <c r="B9" i="24"/>
  <c r="A11" i="24" s="1"/>
  <c r="J25" i="24" s="1"/>
  <c r="K25" i="24" s="1"/>
  <c r="F8" i="24"/>
  <c r="E8" i="24"/>
  <c r="D8" i="24"/>
  <c r="C8" i="24"/>
  <c r="B8" i="24"/>
  <c r="A8" i="24"/>
  <c r="F7" i="24"/>
  <c r="I22" i="24" s="1"/>
  <c r="E7" i="24"/>
  <c r="H22" i="24" s="1"/>
  <c r="D7" i="24"/>
  <c r="C7" i="24"/>
  <c r="B7" i="24"/>
  <c r="F6" i="24"/>
  <c r="E6" i="24"/>
  <c r="D6" i="24"/>
  <c r="C6" i="24"/>
  <c r="B6" i="24"/>
  <c r="A6" i="24"/>
  <c r="D21" i="24" s="1"/>
  <c r="F5" i="24"/>
  <c r="E5" i="24"/>
  <c r="H20" i="24" s="1"/>
  <c r="H21" i="24" s="1"/>
  <c r="D5" i="24"/>
  <c r="C5" i="24"/>
  <c r="B5" i="24"/>
  <c r="E20" i="24" s="1"/>
  <c r="E21" i="24" s="1"/>
  <c r="F4" i="24"/>
  <c r="E4" i="24"/>
  <c r="D4" i="24"/>
  <c r="C4" i="24"/>
  <c r="B4" i="24"/>
  <c r="A4" i="24"/>
  <c r="D19" i="24" s="1"/>
  <c r="F3" i="24"/>
  <c r="I18" i="24" s="1"/>
  <c r="I19" i="24" s="1"/>
  <c r="E3" i="24"/>
  <c r="H18" i="24" s="1"/>
  <c r="H19" i="24" s="1"/>
  <c r="D3" i="24"/>
  <c r="C3" i="24"/>
  <c r="F18" i="24" s="1"/>
  <c r="F19" i="24" s="1"/>
  <c r="B3" i="24"/>
  <c r="F2" i="24"/>
  <c r="E2" i="24"/>
  <c r="D2" i="24"/>
  <c r="C2" i="24"/>
  <c r="B2" i="24"/>
  <c r="A2" i="24"/>
  <c r="D17" i="24" s="1"/>
  <c r="F1" i="24"/>
  <c r="E1" i="24"/>
  <c r="H16" i="24" s="1"/>
  <c r="H17" i="24" s="1"/>
  <c r="D1" i="24"/>
  <c r="G16" i="24" s="1"/>
  <c r="G17" i="24" s="1"/>
  <c r="C1" i="24"/>
  <c r="B1" i="24"/>
  <c r="H26" i="23"/>
  <c r="H27" i="23" s="1"/>
  <c r="G26" i="23"/>
  <c r="G27" i="23" s="1"/>
  <c r="F26" i="23"/>
  <c r="F27" i="23" s="1"/>
  <c r="E26" i="23"/>
  <c r="E27" i="23" s="1"/>
  <c r="F25" i="23"/>
  <c r="E25" i="23"/>
  <c r="D25" i="23"/>
  <c r="H24" i="23"/>
  <c r="H25" i="23" s="1"/>
  <c r="G24" i="23"/>
  <c r="G25" i="23" s="1"/>
  <c r="E24" i="23"/>
  <c r="D23" i="23"/>
  <c r="I22" i="23"/>
  <c r="G21" i="23"/>
  <c r="F21" i="23"/>
  <c r="I20" i="23"/>
  <c r="I21" i="23" s="1"/>
  <c r="H19" i="23"/>
  <c r="G18" i="23"/>
  <c r="G19" i="23" s="1"/>
  <c r="H16" i="23"/>
  <c r="H17" i="23" s="1"/>
  <c r="G16" i="23"/>
  <c r="G17" i="23" s="1"/>
  <c r="F16" i="23"/>
  <c r="F17" i="23" s="1"/>
  <c r="F12" i="23"/>
  <c r="E12" i="23"/>
  <c r="D12" i="23"/>
  <c r="C12" i="23"/>
  <c r="B12" i="23"/>
  <c r="A12" i="23"/>
  <c r="D27" i="23" s="1"/>
  <c r="F11" i="23"/>
  <c r="I26" i="23" s="1"/>
  <c r="I27" i="23" s="1"/>
  <c r="E11" i="23"/>
  <c r="D11" i="23"/>
  <c r="C11" i="23"/>
  <c r="B11" i="23"/>
  <c r="F10" i="23"/>
  <c r="E10" i="23"/>
  <c r="D10" i="23"/>
  <c r="C10" i="23"/>
  <c r="B10" i="23"/>
  <c r="A10" i="23"/>
  <c r="F9" i="23"/>
  <c r="I24" i="23" s="1"/>
  <c r="I25" i="23" s="1"/>
  <c r="E9" i="23"/>
  <c r="D9" i="23"/>
  <c r="C9" i="23"/>
  <c r="F24" i="23" s="1"/>
  <c r="B9" i="23"/>
  <c r="F8" i="23"/>
  <c r="E8" i="23"/>
  <c r="D8" i="23"/>
  <c r="C8" i="23"/>
  <c r="B8" i="23"/>
  <c r="A8" i="23"/>
  <c r="F7" i="23"/>
  <c r="E7" i="23"/>
  <c r="H22" i="23" s="1"/>
  <c r="H23" i="23" s="1"/>
  <c r="D7" i="23"/>
  <c r="G22" i="23" s="1"/>
  <c r="G23" i="23" s="1"/>
  <c r="C7" i="23"/>
  <c r="F22" i="23" s="1"/>
  <c r="F23" i="23" s="1"/>
  <c r="B7" i="23"/>
  <c r="F6" i="23"/>
  <c r="E6" i="23"/>
  <c r="D6" i="23"/>
  <c r="C6" i="23"/>
  <c r="B6" i="23"/>
  <c r="A6" i="23"/>
  <c r="D21" i="23" s="1"/>
  <c r="F5" i="23"/>
  <c r="E5" i="23"/>
  <c r="H20" i="23" s="1"/>
  <c r="H21" i="23" s="1"/>
  <c r="D5" i="23"/>
  <c r="G20" i="23" s="1"/>
  <c r="C5" i="23"/>
  <c r="F20" i="23" s="1"/>
  <c r="B5" i="23"/>
  <c r="A7" i="23" s="1"/>
  <c r="J21" i="23" s="1"/>
  <c r="K21" i="23" s="1"/>
  <c r="F4" i="23"/>
  <c r="E4" i="23"/>
  <c r="D4" i="23"/>
  <c r="C4" i="23"/>
  <c r="B4" i="23"/>
  <c r="A4" i="23"/>
  <c r="D19" i="23" s="1"/>
  <c r="F3" i="23"/>
  <c r="I18" i="23" s="1"/>
  <c r="I19" i="23" s="1"/>
  <c r="E3" i="23"/>
  <c r="H18" i="23" s="1"/>
  <c r="D3" i="23"/>
  <c r="C3" i="23"/>
  <c r="F18" i="23" s="1"/>
  <c r="F19" i="23" s="1"/>
  <c r="B3" i="23"/>
  <c r="F2" i="23"/>
  <c r="E2" i="23"/>
  <c r="D2" i="23"/>
  <c r="C2" i="23"/>
  <c r="B2" i="23"/>
  <c r="A2" i="23"/>
  <c r="D17" i="23" s="1"/>
  <c r="F1" i="23"/>
  <c r="I16" i="23" s="1"/>
  <c r="I17" i="23" s="1"/>
  <c r="E1" i="23"/>
  <c r="D1" i="23"/>
  <c r="C1" i="23"/>
  <c r="B1" i="23"/>
  <c r="E16" i="23" s="1"/>
  <c r="E17" i="23" s="1"/>
  <c r="D27" i="22"/>
  <c r="I26" i="22"/>
  <c r="I27" i="22" s="1"/>
  <c r="H26" i="22"/>
  <c r="H27" i="22" s="1"/>
  <c r="E26" i="22"/>
  <c r="E27" i="22" s="1"/>
  <c r="H25" i="22"/>
  <c r="D25" i="22"/>
  <c r="H24" i="22"/>
  <c r="G23" i="22"/>
  <c r="F23" i="22"/>
  <c r="D23" i="22"/>
  <c r="E22" i="22"/>
  <c r="E23" i="22" s="1"/>
  <c r="I21" i="22"/>
  <c r="I20" i="22"/>
  <c r="H20" i="22"/>
  <c r="H21" i="22" s="1"/>
  <c r="G20" i="22"/>
  <c r="G21" i="22" s="1"/>
  <c r="I18" i="22"/>
  <c r="I19" i="22" s="1"/>
  <c r="G18" i="22"/>
  <c r="G19" i="22" s="1"/>
  <c r="F18" i="22"/>
  <c r="F19" i="22" s="1"/>
  <c r="E18" i="22"/>
  <c r="E19" i="22" s="1"/>
  <c r="D17" i="22"/>
  <c r="I16" i="22"/>
  <c r="I17" i="22" s="1"/>
  <c r="G16" i="22"/>
  <c r="G17" i="22" s="1"/>
  <c r="F12" i="22"/>
  <c r="E12" i="22"/>
  <c r="D12" i="22"/>
  <c r="C12" i="22"/>
  <c r="B12" i="22"/>
  <c r="A13" i="22" s="1"/>
  <c r="J27" i="22" s="1"/>
  <c r="K27" i="22" s="1"/>
  <c r="A12" i="22"/>
  <c r="F11" i="22"/>
  <c r="E11" i="22"/>
  <c r="D11" i="22"/>
  <c r="G26" i="22" s="1"/>
  <c r="G27" i="22" s="1"/>
  <c r="C11" i="22"/>
  <c r="F26" i="22" s="1"/>
  <c r="F27" i="22" s="1"/>
  <c r="B11" i="22"/>
  <c r="F10" i="22"/>
  <c r="E10" i="22"/>
  <c r="D10" i="22"/>
  <c r="C10" i="22"/>
  <c r="B10" i="22"/>
  <c r="A10" i="22"/>
  <c r="F9" i="22"/>
  <c r="I24" i="22" s="1"/>
  <c r="I25" i="22" s="1"/>
  <c r="E9" i="22"/>
  <c r="D9" i="22"/>
  <c r="G24" i="22" s="1"/>
  <c r="G25" i="22" s="1"/>
  <c r="C9" i="22"/>
  <c r="F24" i="22" s="1"/>
  <c r="F25" i="22" s="1"/>
  <c r="B9" i="22"/>
  <c r="E24" i="22" s="1"/>
  <c r="E25" i="22" s="1"/>
  <c r="F8" i="22"/>
  <c r="E8" i="22"/>
  <c r="D8" i="22"/>
  <c r="C8" i="22"/>
  <c r="B8" i="22"/>
  <c r="A8" i="22"/>
  <c r="F7" i="22"/>
  <c r="I22" i="22" s="1"/>
  <c r="E7" i="22"/>
  <c r="H22" i="22" s="1"/>
  <c r="H23" i="22" s="1"/>
  <c r="D7" i="22"/>
  <c r="G22" i="22" s="1"/>
  <c r="C7" i="22"/>
  <c r="F22" i="22" s="1"/>
  <c r="B7" i="22"/>
  <c r="F6" i="22"/>
  <c r="E6" i="22"/>
  <c r="D6" i="22"/>
  <c r="C6" i="22"/>
  <c r="B6" i="22"/>
  <c r="A6" i="22"/>
  <c r="D21" i="22" s="1"/>
  <c r="F5" i="22"/>
  <c r="E5" i="22"/>
  <c r="D5" i="22"/>
  <c r="C5" i="22"/>
  <c r="F20" i="22" s="1"/>
  <c r="F21" i="22" s="1"/>
  <c r="B5" i="22"/>
  <c r="F4" i="22"/>
  <c r="E4" i="22"/>
  <c r="D4" i="22"/>
  <c r="C4" i="22"/>
  <c r="B4" i="22"/>
  <c r="A4" i="22"/>
  <c r="D19" i="22" s="1"/>
  <c r="F3" i="22"/>
  <c r="E3" i="22"/>
  <c r="H18" i="22" s="1"/>
  <c r="H19" i="22" s="1"/>
  <c r="D3" i="22"/>
  <c r="C3" i="22"/>
  <c r="B3" i="22"/>
  <c r="F2" i="22"/>
  <c r="E2" i="22"/>
  <c r="D2" i="22"/>
  <c r="C2" i="22"/>
  <c r="B2" i="22"/>
  <c r="A2" i="22"/>
  <c r="F1" i="22"/>
  <c r="E1" i="22"/>
  <c r="H16" i="22" s="1"/>
  <c r="H17" i="22" s="1"/>
  <c r="D1" i="22"/>
  <c r="C1" i="22"/>
  <c r="F16" i="22" s="1"/>
  <c r="F17" i="22" s="1"/>
  <c r="B1" i="22"/>
  <c r="G27" i="21"/>
  <c r="F27" i="21"/>
  <c r="H26" i="21"/>
  <c r="H27" i="21" s="1"/>
  <c r="H25" i="21"/>
  <c r="G25" i="21"/>
  <c r="F24" i="21"/>
  <c r="F25" i="21" s="1"/>
  <c r="E24" i="21"/>
  <c r="E25" i="21" s="1"/>
  <c r="H23" i="21"/>
  <c r="D23" i="21"/>
  <c r="I22" i="21"/>
  <c r="H22" i="21"/>
  <c r="F22" i="21"/>
  <c r="F23" i="21" s="1"/>
  <c r="I21" i="21"/>
  <c r="E21" i="21"/>
  <c r="F20" i="21"/>
  <c r="F21" i="21" s="1"/>
  <c r="E20" i="21"/>
  <c r="F19" i="21"/>
  <c r="D19" i="21"/>
  <c r="H18" i="21"/>
  <c r="H19" i="21" s="1"/>
  <c r="I16" i="21"/>
  <c r="I17" i="21" s="1"/>
  <c r="H16" i="21"/>
  <c r="H17" i="21" s="1"/>
  <c r="E16" i="21"/>
  <c r="E17" i="21" s="1"/>
  <c r="F12" i="21"/>
  <c r="E12" i="21"/>
  <c r="D12" i="21"/>
  <c r="C12" i="21"/>
  <c r="B12" i="21"/>
  <c r="A12" i="21"/>
  <c r="D27" i="21" s="1"/>
  <c r="F11" i="21"/>
  <c r="I26" i="21" s="1"/>
  <c r="I27" i="21" s="1"/>
  <c r="E11" i="21"/>
  <c r="D11" i="21"/>
  <c r="G26" i="21" s="1"/>
  <c r="C11" i="21"/>
  <c r="F26" i="21" s="1"/>
  <c r="B11" i="21"/>
  <c r="F10" i="21"/>
  <c r="E10" i="21"/>
  <c r="D10" i="21"/>
  <c r="C10" i="21"/>
  <c r="B10" i="21"/>
  <c r="A11" i="21" s="1"/>
  <c r="J25" i="21" s="1"/>
  <c r="K25" i="21" s="1"/>
  <c r="A10" i="21"/>
  <c r="D25" i="21" s="1"/>
  <c r="F9" i="21"/>
  <c r="I24" i="21" s="1"/>
  <c r="I25" i="21" s="1"/>
  <c r="E9" i="21"/>
  <c r="H24" i="21" s="1"/>
  <c r="D9" i="21"/>
  <c r="G24" i="21" s="1"/>
  <c r="C9" i="21"/>
  <c r="B9" i="21"/>
  <c r="F8" i="21"/>
  <c r="E8" i="21"/>
  <c r="D8" i="21"/>
  <c r="C8" i="21"/>
  <c r="B8" i="21"/>
  <c r="A8" i="21"/>
  <c r="F7" i="21"/>
  <c r="E7" i="21"/>
  <c r="D7" i="21"/>
  <c r="G22" i="21" s="1"/>
  <c r="G23" i="21" s="1"/>
  <c r="C7" i="21"/>
  <c r="B7" i="21"/>
  <c r="E22" i="21" s="1"/>
  <c r="E23" i="21" s="1"/>
  <c r="F6" i="21"/>
  <c r="E6" i="21"/>
  <c r="D6" i="21"/>
  <c r="C6" i="21"/>
  <c r="B6" i="21"/>
  <c r="A6" i="21"/>
  <c r="D21" i="21" s="1"/>
  <c r="F5" i="21"/>
  <c r="I20" i="21" s="1"/>
  <c r="E5" i="21"/>
  <c r="H20" i="21" s="1"/>
  <c r="H21" i="21" s="1"/>
  <c r="D5" i="21"/>
  <c r="G20" i="21" s="1"/>
  <c r="G21" i="21" s="1"/>
  <c r="C5" i="21"/>
  <c r="B5" i="21"/>
  <c r="F4" i="21"/>
  <c r="E4" i="21"/>
  <c r="D4" i="21"/>
  <c r="C4" i="21"/>
  <c r="B4" i="21"/>
  <c r="A5" i="21" s="1"/>
  <c r="J19" i="21" s="1"/>
  <c r="K19" i="21" s="1"/>
  <c r="A4" i="21"/>
  <c r="F3" i="21"/>
  <c r="I18" i="21" s="1"/>
  <c r="I19" i="21" s="1"/>
  <c r="E3" i="21"/>
  <c r="D3" i="21"/>
  <c r="G18" i="21" s="1"/>
  <c r="G19" i="21" s="1"/>
  <c r="C3" i="21"/>
  <c r="F18" i="21" s="1"/>
  <c r="B3" i="21"/>
  <c r="E18" i="21" s="1"/>
  <c r="E19" i="21" s="1"/>
  <c r="F2" i="21"/>
  <c r="E2" i="21"/>
  <c r="D2" i="21"/>
  <c r="C2" i="21"/>
  <c r="B2" i="21"/>
  <c r="A3" i="21" s="1"/>
  <c r="J17" i="21" s="1"/>
  <c r="A2" i="21"/>
  <c r="D17" i="21" s="1"/>
  <c r="F1" i="21"/>
  <c r="E1" i="21"/>
  <c r="D1" i="21"/>
  <c r="G16" i="21" s="1"/>
  <c r="G17" i="21" s="1"/>
  <c r="C1" i="21"/>
  <c r="F16" i="21" s="1"/>
  <c r="F17" i="21" s="1"/>
  <c r="B1" i="21"/>
  <c r="D27" i="20"/>
  <c r="I26" i="20"/>
  <c r="I27" i="20" s="1"/>
  <c r="G26" i="20"/>
  <c r="G27" i="20" s="1"/>
  <c r="I25" i="20"/>
  <c r="I24" i="20"/>
  <c r="H24" i="20"/>
  <c r="H25" i="20" s="1"/>
  <c r="G24" i="20"/>
  <c r="G25" i="20" s="1"/>
  <c r="I22" i="20"/>
  <c r="E22" i="20"/>
  <c r="E23" i="20" s="1"/>
  <c r="K21" i="20"/>
  <c r="D21" i="20"/>
  <c r="H20" i="20"/>
  <c r="H21" i="20" s="1"/>
  <c r="F20" i="20"/>
  <c r="F21" i="20" s="1"/>
  <c r="H19" i="20"/>
  <c r="G18" i="20"/>
  <c r="G19" i="20" s="1"/>
  <c r="F18" i="20"/>
  <c r="F19" i="20" s="1"/>
  <c r="D17" i="20"/>
  <c r="H16" i="20"/>
  <c r="H17" i="20" s="1"/>
  <c r="F12" i="20"/>
  <c r="E12" i="20"/>
  <c r="D12" i="20"/>
  <c r="C12" i="20"/>
  <c r="B12" i="20"/>
  <c r="A12" i="20"/>
  <c r="F11" i="20"/>
  <c r="E11" i="20"/>
  <c r="H26" i="20" s="1"/>
  <c r="H27" i="20" s="1"/>
  <c r="D11" i="20"/>
  <c r="C11" i="20"/>
  <c r="F26" i="20" s="1"/>
  <c r="F27" i="20" s="1"/>
  <c r="B11" i="20"/>
  <c r="E26" i="20" s="1"/>
  <c r="E27" i="20" s="1"/>
  <c r="F10" i="20"/>
  <c r="E10" i="20"/>
  <c r="D10" i="20"/>
  <c r="C10" i="20"/>
  <c r="B10" i="20"/>
  <c r="A10" i="20"/>
  <c r="D25" i="20" s="1"/>
  <c r="F9" i="20"/>
  <c r="E9" i="20"/>
  <c r="D9" i="20"/>
  <c r="C9" i="20"/>
  <c r="F24" i="20" s="1"/>
  <c r="F25" i="20" s="1"/>
  <c r="B9" i="20"/>
  <c r="F8" i="20"/>
  <c r="E8" i="20"/>
  <c r="D8" i="20"/>
  <c r="C8" i="20"/>
  <c r="B8" i="20"/>
  <c r="A8" i="20"/>
  <c r="D23" i="20" s="1"/>
  <c r="F7" i="20"/>
  <c r="E7" i="20"/>
  <c r="H22" i="20" s="1"/>
  <c r="H23" i="20" s="1"/>
  <c r="D7" i="20"/>
  <c r="G22" i="20" s="1"/>
  <c r="G23" i="20" s="1"/>
  <c r="C7" i="20"/>
  <c r="F22" i="20" s="1"/>
  <c r="F23" i="20" s="1"/>
  <c r="B7" i="20"/>
  <c r="A7" i="20"/>
  <c r="J21" i="20" s="1"/>
  <c r="F6" i="20"/>
  <c r="E6" i="20"/>
  <c r="D6" i="20"/>
  <c r="C6" i="20"/>
  <c r="B6" i="20"/>
  <c r="A6" i="20"/>
  <c r="F5" i="20"/>
  <c r="I20" i="20" s="1"/>
  <c r="I21" i="20" s="1"/>
  <c r="E5" i="20"/>
  <c r="D5" i="20"/>
  <c r="G20" i="20" s="1"/>
  <c r="G21" i="20" s="1"/>
  <c r="C5" i="20"/>
  <c r="B5" i="20"/>
  <c r="E20" i="20" s="1"/>
  <c r="E21" i="20" s="1"/>
  <c r="F4" i="20"/>
  <c r="E4" i="20"/>
  <c r="D4" i="20"/>
  <c r="C4" i="20"/>
  <c r="B4" i="20"/>
  <c r="A4" i="20"/>
  <c r="D19" i="20" s="1"/>
  <c r="F3" i="20"/>
  <c r="I18" i="20" s="1"/>
  <c r="I19" i="20" s="1"/>
  <c r="E3" i="20"/>
  <c r="H18" i="20" s="1"/>
  <c r="D3" i="20"/>
  <c r="C3" i="20"/>
  <c r="B3" i="20"/>
  <c r="F2" i="20"/>
  <c r="E2" i="20"/>
  <c r="D2" i="20"/>
  <c r="C2" i="20"/>
  <c r="B2" i="20"/>
  <c r="A2" i="20"/>
  <c r="F1" i="20"/>
  <c r="I16" i="20" s="1"/>
  <c r="I17" i="20" s="1"/>
  <c r="E1" i="20"/>
  <c r="D1" i="20"/>
  <c r="G16" i="20" s="1"/>
  <c r="G17" i="20" s="1"/>
  <c r="C1" i="20"/>
  <c r="F16" i="20" s="1"/>
  <c r="F17" i="20" s="1"/>
  <c r="B1" i="20"/>
  <c r="G27" i="19"/>
  <c r="F27" i="19"/>
  <c r="D27" i="19"/>
  <c r="G26" i="19"/>
  <c r="F26" i="19"/>
  <c r="E25" i="19"/>
  <c r="I24" i="19"/>
  <c r="I25" i="19" s="1"/>
  <c r="G24" i="19"/>
  <c r="G25" i="19" s="1"/>
  <c r="H22" i="19"/>
  <c r="H23" i="19" s="1"/>
  <c r="F22" i="19"/>
  <c r="F23" i="19" s="1"/>
  <c r="F21" i="19"/>
  <c r="I20" i="19"/>
  <c r="I21" i="19" s="1"/>
  <c r="E20" i="19"/>
  <c r="E21" i="19" s="1"/>
  <c r="H19" i="19"/>
  <c r="D19" i="19"/>
  <c r="I18" i="19"/>
  <c r="I19" i="19" s="1"/>
  <c r="H18" i="19"/>
  <c r="F18" i="19"/>
  <c r="F19" i="19" s="1"/>
  <c r="I17" i="19"/>
  <c r="E17" i="19"/>
  <c r="G16" i="19"/>
  <c r="G17" i="19" s="1"/>
  <c r="F16" i="19"/>
  <c r="F17" i="19" s="1"/>
  <c r="E16" i="19"/>
  <c r="F12" i="19"/>
  <c r="E12" i="19"/>
  <c r="D12" i="19"/>
  <c r="C12" i="19"/>
  <c r="B12" i="19"/>
  <c r="A12" i="19"/>
  <c r="F11" i="19"/>
  <c r="I26" i="19" s="1"/>
  <c r="I27" i="19" s="1"/>
  <c r="E11" i="19"/>
  <c r="H26" i="19" s="1"/>
  <c r="H27" i="19" s="1"/>
  <c r="D11" i="19"/>
  <c r="C11" i="19"/>
  <c r="B11" i="19"/>
  <c r="F10" i="19"/>
  <c r="E10" i="19"/>
  <c r="D10" i="19"/>
  <c r="C10" i="19"/>
  <c r="B10" i="19"/>
  <c r="A10" i="19"/>
  <c r="D25" i="19" s="1"/>
  <c r="F9" i="19"/>
  <c r="E9" i="19"/>
  <c r="H24" i="19" s="1"/>
  <c r="H25" i="19" s="1"/>
  <c r="D9" i="19"/>
  <c r="C9" i="19"/>
  <c r="B9" i="19"/>
  <c r="E24" i="19" s="1"/>
  <c r="F8" i="19"/>
  <c r="E8" i="19"/>
  <c r="D8" i="19"/>
  <c r="C8" i="19"/>
  <c r="B8" i="19"/>
  <c r="A8" i="19"/>
  <c r="D23" i="19" s="1"/>
  <c r="F7" i="19"/>
  <c r="I22" i="19" s="1"/>
  <c r="E7" i="19"/>
  <c r="D7" i="19"/>
  <c r="G22" i="19" s="1"/>
  <c r="G23" i="19" s="1"/>
  <c r="C7" i="19"/>
  <c r="B7" i="19"/>
  <c r="E22" i="19" s="1"/>
  <c r="E23" i="19" s="1"/>
  <c r="F6" i="19"/>
  <c r="E6" i="19"/>
  <c r="D6" i="19"/>
  <c r="C6" i="19"/>
  <c r="B6" i="19"/>
  <c r="A6" i="19"/>
  <c r="D21" i="19" s="1"/>
  <c r="F5" i="19"/>
  <c r="E5" i="19"/>
  <c r="H20" i="19" s="1"/>
  <c r="H21" i="19" s="1"/>
  <c r="D5" i="19"/>
  <c r="G20" i="19" s="1"/>
  <c r="G21" i="19" s="1"/>
  <c r="C5" i="19"/>
  <c r="F20" i="19" s="1"/>
  <c r="B5" i="19"/>
  <c r="F4" i="19"/>
  <c r="E4" i="19"/>
  <c r="D4" i="19"/>
  <c r="C4" i="19"/>
  <c r="B4" i="19"/>
  <c r="A5" i="19" s="1"/>
  <c r="J19" i="19" s="1"/>
  <c r="K19" i="19" s="1"/>
  <c r="A4" i="19"/>
  <c r="F3" i="19"/>
  <c r="E3" i="19"/>
  <c r="D3" i="19"/>
  <c r="G18" i="19" s="1"/>
  <c r="G19" i="19" s="1"/>
  <c r="C3" i="19"/>
  <c r="B3" i="19"/>
  <c r="E18" i="19" s="1"/>
  <c r="E19" i="19" s="1"/>
  <c r="A3" i="19"/>
  <c r="J17" i="19" s="1"/>
  <c r="F2" i="19"/>
  <c r="E2" i="19"/>
  <c r="D2" i="19"/>
  <c r="C2" i="19"/>
  <c r="B2" i="19"/>
  <c r="A2" i="19"/>
  <c r="D17" i="19" s="1"/>
  <c r="F1" i="19"/>
  <c r="I16" i="19" s="1"/>
  <c r="E1" i="19"/>
  <c r="H16" i="19" s="1"/>
  <c r="H17" i="19" s="1"/>
  <c r="D1" i="19"/>
  <c r="C1" i="19"/>
  <c r="B1" i="19"/>
  <c r="I27" i="18"/>
  <c r="I26" i="18"/>
  <c r="E26" i="18"/>
  <c r="E27" i="18" s="1"/>
  <c r="H25" i="18"/>
  <c r="G25" i="18"/>
  <c r="G24" i="18"/>
  <c r="F24" i="18"/>
  <c r="F25" i="18" s="1"/>
  <c r="E24" i="18"/>
  <c r="E25" i="18" s="1"/>
  <c r="F23" i="18"/>
  <c r="D23" i="18"/>
  <c r="I21" i="18"/>
  <c r="I20" i="18"/>
  <c r="F20" i="18"/>
  <c r="F21" i="18" s="1"/>
  <c r="H19" i="18"/>
  <c r="G19" i="18"/>
  <c r="E19" i="18"/>
  <c r="I18" i="18"/>
  <c r="I19" i="18" s="1"/>
  <c r="E18" i="18"/>
  <c r="I16" i="18"/>
  <c r="I17" i="18" s="1"/>
  <c r="F16" i="18"/>
  <c r="F17" i="18" s="1"/>
  <c r="F12" i="18"/>
  <c r="E12" i="18"/>
  <c r="D12" i="18"/>
  <c r="C12" i="18"/>
  <c r="B12" i="18"/>
  <c r="A12" i="18"/>
  <c r="D27" i="18" s="1"/>
  <c r="F11" i="18"/>
  <c r="E11" i="18"/>
  <c r="H26" i="18" s="1"/>
  <c r="H27" i="18" s="1"/>
  <c r="D11" i="18"/>
  <c r="G26" i="18" s="1"/>
  <c r="G27" i="18" s="1"/>
  <c r="C11" i="18"/>
  <c r="F26" i="18" s="1"/>
  <c r="F27" i="18" s="1"/>
  <c r="B11" i="18"/>
  <c r="F10" i="18"/>
  <c r="E10" i="18"/>
  <c r="D10" i="18"/>
  <c r="C10" i="18"/>
  <c r="B10" i="18"/>
  <c r="A10" i="18"/>
  <c r="D25" i="18" s="1"/>
  <c r="F9" i="18"/>
  <c r="I24" i="18" s="1"/>
  <c r="I25" i="18" s="1"/>
  <c r="E9" i="18"/>
  <c r="H24" i="18" s="1"/>
  <c r="D9" i="18"/>
  <c r="C9" i="18"/>
  <c r="B9" i="18"/>
  <c r="F8" i="18"/>
  <c r="E8" i="18"/>
  <c r="D8" i="18"/>
  <c r="C8" i="18"/>
  <c r="B8" i="18"/>
  <c r="A8" i="18"/>
  <c r="F7" i="18"/>
  <c r="I22" i="18" s="1"/>
  <c r="E7" i="18"/>
  <c r="H22" i="18" s="1"/>
  <c r="H23" i="18" s="1"/>
  <c r="D7" i="18"/>
  <c r="G22" i="18" s="1"/>
  <c r="G23" i="18" s="1"/>
  <c r="C7" i="18"/>
  <c r="F22" i="18" s="1"/>
  <c r="B7" i="18"/>
  <c r="E22" i="18" s="1"/>
  <c r="E23" i="18" s="1"/>
  <c r="F6" i="18"/>
  <c r="E6" i="18"/>
  <c r="D6" i="18"/>
  <c r="C6" i="18"/>
  <c r="B6" i="18"/>
  <c r="A6" i="18"/>
  <c r="D21" i="18" s="1"/>
  <c r="F5" i="18"/>
  <c r="E5" i="18"/>
  <c r="H20" i="18" s="1"/>
  <c r="H21" i="18" s="1"/>
  <c r="D5" i="18"/>
  <c r="G20" i="18" s="1"/>
  <c r="G21" i="18" s="1"/>
  <c r="C5" i="18"/>
  <c r="B5" i="18"/>
  <c r="E20" i="18" s="1"/>
  <c r="E21" i="18" s="1"/>
  <c r="F4" i="18"/>
  <c r="E4" i="18"/>
  <c r="D4" i="18"/>
  <c r="C4" i="18"/>
  <c r="B4" i="18"/>
  <c r="A4" i="18"/>
  <c r="D19" i="18" s="1"/>
  <c r="F3" i="18"/>
  <c r="E3" i="18"/>
  <c r="H18" i="18" s="1"/>
  <c r="D3" i="18"/>
  <c r="G18" i="18" s="1"/>
  <c r="C3" i="18"/>
  <c r="F18" i="18" s="1"/>
  <c r="F19" i="18" s="1"/>
  <c r="B3" i="18"/>
  <c r="F2" i="18"/>
  <c r="E2" i="18"/>
  <c r="D2" i="18"/>
  <c r="C2" i="18"/>
  <c r="B2" i="18"/>
  <c r="A2" i="18"/>
  <c r="D17" i="18" s="1"/>
  <c r="F1" i="18"/>
  <c r="E1" i="18"/>
  <c r="H16" i="18" s="1"/>
  <c r="H17" i="18" s="1"/>
  <c r="D1" i="18"/>
  <c r="G16" i="18" s="1"/>
  <c r="G17" i="18" s="1"/>
  <c r="C1" i="18"/>
  <c r="B1" i="18"/>
  <c r="F27" i="17"/>
  <c r="E27" i="17"/>
  <c r="D27" i="17"/>
  <c r="H26" i="17"/>
  <c r="H27" i="17" s="1"/>
  <c r="E26" i="17"/>
  <c r="D25" i="17"/>
  <c r="E24" i="17"/>
  <c r="E25" i="17" s="1"/>
  <c r="G23" i="17"/>
  <c r="D23" i="17"/>
  <c r="G22" i="17"/>
  <c r="E22" i="17"/>
  <c r="E23" i="17" s="1"/>
  <c r="F21" i="17"/>
  <c r="D21" i="17"/>
  <c r="I20" i="17"/>
  <c r="I21" i="17" s="1"/>
  <c r="G20" i="17"/>
  <c r="G21" i="17" s="1"/>
  <c r="G18" i="17"/>
  <c r="G19" i="17" s="1"/>
  <c r="I16" i="17"/>
  <c r="I17" i="17" s="1"/>
  <c r="F12" i="17"/>
  <c r="E12" i="17"/>
  <c r="D12" i="17"/>
  <c r="C12" i="17"/>
  <c r="B12" i="17"/>
  <c r="A12" i="17"/>
  <c r="F11" i="17"/>
  <c r="I26" i="17" s="1"/>
  <c r="I27" i="17" s="1"/>
  <c r="E11" i="17"/>
  <c r="D11" i="17"/>
  <c r="G26" i="17" s="1"/>
  <c r="G27" i="17" s="1"/>
  <c r="C11" i="17"/>
  <c r="F26" i="17" s="1"/>
  <c r="B11" i="17"/>
  <c r="F10" i="17"/>
  <c r="E10" i="17"/>
  <c r="D10" i="17"/>
  <c r="C10" i="17"/>
  <c r="B10" i="17"/>
  <c r="A10" i="17"/>
  <c r="F9" i="17"/>
  <c r="I24" i="17" s="1"/>
  <c r="I25" i="17" s="1"/>
  <c r="E9" i="17"/>
  <c r="H24" i="17" s="1"/>
  <c r="H25" i="17" s="1"/>
  <c r="D9" i="17"/>
  <c r="G24" i="17" s="1"/>
  <c r="G25" i="17" s="1"/>
  <c r="C9" i="17"/>
  <c r="F24" i="17" s="1"/>
  <c r="F25" i="17" s="1"/>
  <c r="B9" i="17"/>
  <c r="F8" i="17"/>
  <c r="E8" i="17"/>
  <c r="D8" i="17"/>
  <c r="C8" i="17"/>
  <c r="B8" i="17"/>
  <c r="A8" i="17"/>
  <c r="F7" i="17"/>
  <c r="I22" i="17" s="1"/>
  <c r="E7" i="17"/>
  <c r="H22" i="17" s="1"/>
  <c r="H23" i="17" s="1"/>
  <c r="D7" i="17"/>
  <c r="C7" i="17"/>
  <c r="F22" i="17" s="1"/>
  <c r="F23" i="17" s="1"/>
  <c r="B7" i="17"/>
  <c r="F6" i="17"/>
  <c r="E6" i="17"/>
  <c r="D6" i="17"/>
  <c r="C6" i="17"/>
  <c r="B6" i="17"/>
  <c r="A6" i="17"/>
  <c r="F5" i="17"/>
  <c r="E5" i="17"/>
  <c r="H20" i="17" s="1"/>
  <c r="H21" i="17" s="1"/>
  <c r="D5" i="17"/>
  <c r="C5" i="17"/>
  <c r="F20" i="17" s="1"/>
  <c r="B5" i="17"/>
  <c r="E20" i="17" s="1"/>
  <c r="E21" i="17" s="1"/>
  <c r="F4" i="17"/>
  <c r="E4" i="17"/>
  <c r="D4" i="17"/>
  <c r="C4" i="17"/>
  <c r="B4" i="17"/>
  <c r="A4" i="17"/>
  <c r="D19" i="17" s="1"/>
  <c r="F3" i="17"/>
  <c r="I18" i="17" s="1"/>
  <c r="I19" i="17" s="1"/>
  <c r="E3" i="17"/>
  <c r="H18" i="17" s="1"/>
  <c r="H19" i="17" s="1"/>
  <c r="D3" i="17"/>
  <c r="C3" i="17"/>
  <c r="F18" i="17" s="1"/>
  <c r="F19" i="17" s="1"/>
  <c r="B3" i="17"/>
  <c r="E18" i="17" s="1"/>
  <c r="E19" i="17" s="1"/>
  <c r="F2" i="17"/>
  <c r="E2" i="17"/>
  <c r="D2" i="17"/>
  <c r="C2" i="17"/>
  <c r="B2" i="17"/>
  <c r="A2" i="17"/>
  <c r="D17" i="17" s="1"/>
  <c r="F1" i="17"/>
  <c r="E1" i="17"/>
  <c r="H16" i="17" s="1"/>
  <c r="H17" i="17" s="1"/>
  <c r="D1" i="17"/>
  <c r="G16" i="17" s="1"/>
  <c r="G17" i="17" s="1"/>
  <c r="C1" i="17"/>
  <c r="F16" i="17" s="1"/>
  <c r="F17" i="17" s="1"/>
  <c r="B1" i="17"/>
  <c r="I26" i="16"/>
  <c r="I27" i="16" s="1"/>
  <c r="H26" i="16"/>
  <c r="H27" i="16" s="1"/>
  <c r="F26" i="16"/>
  <c r="F27" i="16" s="1"/>
  <c r="H25" i="16"/>
  <c r="H24" i="16"/>
  <c r="F24" i="16"/>
  <c r="F25" i="16" s="1"/>
  <c r="G21" i="16"/>
  <c r="H20" i="16"/>
  <c r="H21" i="16" s="1"/>
  <c r="G20" i="16"/>
  <c r="E20" i="16"/>
  <c r="E21" i="16" s="1"/>
  <c r="D19" i="16"/>
  <c r="E18" i="16"/>
  <c r="E19" i="16" s="1"/>
  <c r="D17" i="16"/>
  <c r="G16" i="16"/>
  <c r="G17" i="16" s="1"/>
  <c r="F12" i="16"/>
  <c r="E12" i="16"/>
  <c r="D12" i="16"/>
  <c r="C12" i="16"/>
  <c r="B12" i="16"/>
  <c r="A13" i="16" s="1"/>
  <c r="J27" i="16" s="1"/>
  <c r="K27" i="16" s="1"/>
  <c r="A12" i="16"/>
  <c r="D27" i="16" s="1"/>
  <c r="F11" i="16"/>
  <c r="E11" i="16"/>
  <c r="D11" i="16"/>
  <c r="G26" i="16" s="1"/>
  <c r="G27" i="16" s="1"/>
  <c r="C11" i="16"/>
  <c r="B11" i="16"/>
  <c r="E26" i="16" s="1"/>
  <c r="E27" i="16" s="1"/>
  <c r="F10" i="16"/>
  <c r="E10" i="16"/>
  <c r="D10" i="16"/>
  <c r="C10" i="16"/>
  <c r="B10" i="16"/>
  <c r="A10" i="16"/>
  <c r="D25" i="16" s="1"/>
  <c r="F9" i="16"/>
  <c r="I24" i="16" s="1"/>
  <c r="I25" i="16" s="1"/>
  <c r="E9" i="16"/>
  <c r="D9" i="16"/>
  <c r="G24" i="16" s="1"/>
  <c r="G25" i="16" s="1"/>
  <c r="C9" i="16"/>
  <c r="B9" i="16"/>
  <c r="F8" i="16"/>
  <c r="E8" i="16"/>
  <c r="D8" i="16"/>
  <c r="C8" i="16"/>
  <c r="B8" i="16"/>
  <c r="A8" i="16"/>
  <c r="D23" i="16" s="1"/>
  <c r="F7" i="16"/>
  <c r="I22" i="16" s="1"/>
  <c r="E7" i="16"/>
  <c r="H22" i="16" s="1"/>
  <c r="H23" i="16" s="1"/>
  <c r="D7" i="16"/>
  <c r="G22" i="16" s="1"/>
  <c r="G23" i="16" s="1"/>
  <c r="C7" i="16"/>
  <c r="F22" i="16" s="1"/>
  <c r="F23" i="16" s="1"/>
  <c r="B7" i="16"/>
  <c r="F6" i="16"/>
  <c r="E6" i="16"/>
  <c r="D6" i="16"/>
  <c r="C6" i="16"/>
  <c r="B6" i="16"/>
  <c r="A6" i="16"/>
  <c r="D21" i="16" s="1"/>
  <c r="F5" i="16"/>
  <c r="I20" i="16" s="1"/>
  <c r="I21" i="16" s="1"/>
  <c r="E5" i="16"/>
  <c r="D5" i="16"/>
  <c r="C5" i="16"/>
  <c r="F20" i="16" s="1"/>
  <c r="F21" i="16" s="1"/>
  <c r="B5" i="16"/>
  <c r="F4" i="16"/>
  <c r="E4" i="16"/>
  <c r="D4" i="16"/>
  <c r="C4" i="16"/>
  <c r="B4" i="16"/>
  <c r="A4" i="16"/>
  <c r="F3" i="16"/>
  <c r="I18" i="16" s="1"/>
  <c r="I19" i="16" s="1"/>
  <c r="E3" i="16"/>
  <c r="H18" i="16" s="1"/>
  <c r="H19" i="16" s="1"/>
  <c r="D3" i="16"/>
  <c r="G18" i="16" s="1"/>
  <c r="G19" i="16" s="1"/>
  <c r="C3" i="16"/>
  <c r="F18" i="16" s="1"/>
  <c r="F19" i="16" s="1"/>
  <c r="B3" i="16"/>
  <c r="A5" i="16" s="1"/>
  <c r="J19" i="16" s="1"/>
  <c r="K19" i="16" s="1"/>
  <c r="F2" i="16"/>
  <c r="E2" i="16"/>
  <c r="D2" i="16"/>
  <c r="C2" i="16"/>
  <c r="A3" i="16" s="1"/>
  <c r="J17" i="16" s="1"/>
  <c r="B2" i="16"/>
  <c r="A2" i="16"/>
  <c r="F1" i="16"/>
  <c r="I16" i="16" s="1"/>
  <c r="I17" i="16" s="1"/>
  <c r="E1" i="16"/>
  <c r="H16" i="16" s="1"/>
  <c r="H17" i="16" s="1"/>
  <c r="D1" i="16"/>
  <c r="C1" i="16"/>
  <c r="F16" i="16" s="1"/>
  <c r="F17" i="16" s="1"/>
  <c r="B1" i="16"/>
  <c r="E16" i="16" s="1"/>
  <c r="E17" i="16" s="1"/>
  <c r="F27" i="15"/>
  <c r="E27" i="15"/>
  <c r="I26" i="15"/>
  <c r="I27" i="15" s="1"/>
  <c r="F26" i="15"/>
  <c r="E26" i="15"/>
  <c r="D25" i="15"/>
  <c r="I24" i="15"/>
  <c r="I25" i="15" s="1"/>
  <c r="F24" i="15"/>
  <c r="F25" i="15" s="1"/>
  <c r="F22" i="15"/>
  <c r="F23" i="15" s="1"/>
  <c r="E21" i="15"/>
  <c r="H20" i="15"/>
  <c r="H21" i="15" s="1"/>
  <c r="E20" i="15"/>
  <c r="D19" i="15"/>
  <c r="H18" i="15"/>
  <c r="H19" i="15" s="1"/>
  <c r="E18" i="15"/>
  <c r="E19" i="15" s="1"/>
  <c r="D17" i="15"/>
  <c r="E16" i="15"/>
  <c r="E17" i="15" s="1"/>
  <c r="F12" i="15"/>
  <c r="E12" i="15"/>
  <c r="D12" i="15"/>
  <c r="C12" i="15"/>
  <c r="B12" i="15"/>
  <c r="A13" i="15" s="1"/>
  <c r="J27" i="15" s="1"/>
  <c r="K27" i="15" s="1"/>
  <c r="A12" i="15"/>
  <c r="D27" i="15" s="1"/>
  <c r="F11" i="15"/>
  <c r="E11" i="15"/>
  <c r="H26" i="15" s="1"/>
  <c r="H27" i="15" s="1"/>
  <c r="D11" i="15"/>
  <c r="G26" i="15" s="1"/>
  <c r="G27" i="15" s="1"/>
  <c r="C11" i="15"/>
  <c r="B11" i="15"/>
  <c r="F10" i="15"/>
  <c r="E10" i="15"/>
  <c r="D10" i="15"/>
  <c r="C10" i="15"/>
  <c r="B10" i="15"/>
  <c r="A10" i="15"/>
  <c r="F9" i="15"/>
  <c r="E9" i="15"/>
  <c r="H24" i="15" s="1"/>
  <c r="H25" i="15" s="1"/>
  <c r="D9" i="15"/>
  <c r="G24" i="15" s="1"/>
  <c r="G25" i="15" s="1"/>
  <c r="C9" i="15"/>
  <c r="B9" i="15"/>
  <c r="E24" i="15" s="1"/>
  <c r="E25" i="15" s="1"/>
  <c r="F8" i="15"/>
  <c r="E8" i="15"/>
  <c r="D8" i="15"/>
  <c r="C8" i="15"/>
  <c r="B8" i="15"/>
  <c r="A8" i="15"/>
  <c r="D23" i="15" s="1"/>
  <c r="F7" i="15"/>
  <c r="I22" i="15" s="1"/>
  <c r="E7" i="15"/>
  <c r="H22" i="15" s="1"/>
  <c r="H23" i="15" s="1"/>
  <c r="D7" i="15"/>
  <c r="G22" i="15" s="1"/>
  <c r="G23" i="15" s="1"/>
  <c r="C7" i="15"/>
  <c r="B7" i="15"/>
  <c r="E22" i="15" s="1"/>
  <c r="E23" i="15" s="1"/>
  <c r="F6" i="15"/>
  <c r="E6" i="15"/>
  <c r="D6" i="15"/>
  <c r="C6" i="15"/>
  <c r="B6" i="15"/>
  <c r="A6" i="15"/>
  <c r="D21" i="15" s="1"/>
  <c r="F5" i="15"/>
  <c r="I20" i="15" s="1"/>
  <c r="I21" i="15" s="1"/>
  <c r="E5" i="15"/>
  <c r="D5" i="15"/>
  <c r="G20" i="15" s="1"/>
  <c r="G21" i="15" s="1"/>
  <c r="C5" i="15"/>
  <c r="F20" i="15" s="1"/>
  <c r="F21" i="15" s="1"/>
  <c r="B5" i="15"/>
  <c r="A5" i="15"/>
  <c r="J19" i="15" s="1"/>
  <c r="K19" i="15" s="1"/>
  <c r="F4" i="15"/>
  <c r="E4" i="15"/>
  <c r="D4" i="15"/>
  <c r="C4" i="15"/>
  <c r="B4" i="15"/>
  <c r="A4" i="15"/>
  <c r="F3" i="15"/>
  <c r="I18" i="15" s="1"/>
  <c r="I19" i="15" s="1"/>
  <c r="E3" i="15"/>
  <c r="D3" i="15"/>
  <c r="G18" i="15" s="1"/>
  <c r="G19" i="15" s="1"/>
  <c r="C3" i="15"/>
  <c r="F18" i="15" s="1"/>
  <c r="F19" i="15" s="1"/>
  <c r="B3" i="15"/>
  <c r="F2" i="15"/>
  <c r="E2" i="15"/>
  <c r="D2" i="15"/>
  <c r="C2" i="15"/>
  <c r="B2" i="15"/>
  <c r="A2" i="15"/>
  <c r="F1" i="15"/>
  <c r="I16" i="15" s="1"/>
  <c r="I17" i="15" s="1"/>
  <c r="E1" i="15"/>
  <c r="H16" i="15" s="1"/>
  <c r="H17" i="15" s="1"/>
  <c r="D1" i="15"/>
  <c r="G16" i="15" s="1"/>
  <c r="G17" i="15" s="1"/>
  <c r="C1" i="15"/>
  <c r="F16" i="15" s="1"/>
  <c r="F17" i="15" s="1"/>
  <c r="B1" i="15"/>
  <c r="I27" i="14"/>
  <c r="H27" i="14"/>
  <c r="F27" i="14"/>
  <c r="I26" i="14"/>
  <c r="H26" i="14"/>
  <c r="G26" i="14"/>
  <c r="G27" i="14" s="1"/>
  <c r="F26" i="14"/>
  <c r="F25" i="14"/>
  <c r="I24" i="14"/>
  <c r="I25" i="14" s="1"/>
  <c r="F24" i="14"/>
  <c r="H21" i="14"/>
  <c r="E21" i="14"/>
  <c r="H20" i="14"/>
  <c r="F20" i="14"/>
  <c r="F21" i="14" s="1"/>
  <c r="E20" i="14"/>
  <c r="E19" i="14"/>
  <c r="D19" i="14"/>
  <c r="H18" i="14"/>
  <c r="H19" i="14" s="1"/>
  <c r="H16" i="14"/>
  <c r="H17" i="14" s="1"/>
  <c r="E16" i="14"/>
  <c r="E17" i="14" s="1"/>
  <c r="F12" i="14"/>
  <c r="E12" i="14"/>
  <c r="D12" i="14"/>
  <c r="C12" i="14"/>
  <c r="B12" i="14"/>
  <c r="A12" i="14"/>
  <c r="D27" i="14" s="1"/>
  <c r="F11" i="14"/>
  <c r="E11" i="14"/>
  <c r="D11" i="14"/>
  <c r="C11" i="14"/>
  <c r="B11" i="14"/>
  <c r="F10" i="14"/>
  <c r="E10" i="14"/>
  <c r="D10" i="14"/>
  <c r="C10" i="14"/>
  <c r="B10" i="14"/>
  <c r="A10" i="14"/>
  <c r="D25" i="14" s="1"/>
  <c r="F9" i="14"/>
  <c r="E9" i="14"/>
  <c r="H24" i="14" s="1"/>
  <c r="H25" i="14" s="1"/>
  <c r="D9" i="14"/>
  <c r="G24" i="14" s="1"/>
  <c r="G25" i="14" s="1"/>
  <c r="C9" i="14"/>
  <c r="B9" i="14"/>
  <c r="A11" i="14" s="1"/>
  <c r="J25" i="14" s="1"/>
  <c r="K25" i="14" s="1"/>
  <c r="F8" i="14"/>
  <c r="E8" i="14"/>
  <c r="D8" i="14"/>
  <c r="C8" i="14"/>
  <c r="B8" i="14"/>
  <c r="A8" i="14"/>
  <c r="D23" i="14" s="1"/>
  <c r="F7" i="14"/>
  <c r="I22" i="14" s="1"/>
  <c r="I23" i="14" s="1"/>
  <c r="E7" i="14"/>
  <c r="H22" i="14" s="1"/>
  <c r="H23" i="14" s="1"/>
  <c r="D7" i="14"/>
  <c r="G22" i="14" s="1"/>
  <c r="G23" i="14" s="1"/>
  <c r="C7" i="14"/>
  <c r="F22" i="14" s="1"/>
  <c r="F23" i="14" s="1"/>
  <c r="B7" i="14"/>
  <c r="E22" i="14" s="1"/>
  <c r="E23" i="14" s="1"/>
  <c r="F6" i="14"/>
  <c r="E6" i="14"/>
  <c r="D6" i="14"/>
  <c r="C6" i="14"/>
  <c r="B6" i="14"/>
  <c r="A6" i="14"/>
  <c r="D21" i="14" s="1"/>
  <c r="F5" i="14"/>
  <c r="I20" i="14" s="1"/>
  <c r="I21" i="14" s="1"/>
  <c r="E5" i="14"/>
  <c r="D5" i="14"/>
  <c r="G20" i="14" s="1"/>
  <c r="G21" i="14" s="1"/>
  <c r="C5" i="14"/>
  <c r="B5" i="14"/>
  <c r="F4" i="14"/>
  <c r="E4" i="14"/>
  <c r="D4" i="14"/>
  <c r="C4" i="14"/>
  <c r="B4" i="14"/>
  <c r="A4" i="14"/>
  <c r="F3" i="14"/>
  <c r="I18" i="14" s="1"/>
  <c r="I19" i="14" s="1"/>
  <c r="E3" i="14"/>
  <c r="D3" i="14"/>
  <c r="G18" i="14" s="1"/>
  <c r="G19" i="14" s="1"/>
  <c r="C3" i="14"/>
  <c r="F18" i="14" s="1"/>
  <c r="F19" i="14" s="1"/>
  <c r="B3" i="14"/>
  <c r="E18" i="14" s="1"/>
  <c r="F2" i="14"/>
  <c r="E2" i="14"/>
  <c r="D2" i="14"/>
  <c r="C2" i="14"/>
  <c r="B2" i="14"/>
  <c r="A2" i="14"/>
  <c r="D17" i="14" s="1"/>
  <c r="F1" i="14"/>
  <c r="I16" i="14" s="1"/>
  <c r="I17" i="14" s="1"/>
  <c r="E1" i="14"/>
  <c r="D1" i="14"/>
  <c r="G16" i="14" s="1"/>
  <c r="G17" i="14" s="1"/>
  <c r="C1" i="14"/>
  <c r="F16" i="14" s="1"/>
  <c r="F17" i="14" s="1"/>
  <c r="B1" i="14"/>
  <c r="I27" i="13"/>
  <c r="D27" i="13"/>
  <c r="I26" i="13"/>
  <c r="G26" i="13"/>
  <c r="G27" i="13" s="1"/>
  <c r="I25" i="13"/>
  <c r="F25" i="13"/>
  <c r="I24" i="13"/>
  <c r="G24" i="13"/>
  <c r="G25" i="13" s="1"/>
  <c r="F23" i="13"/>
  <c r="I22" i="13"/>
  <c r="H21" i="13"/>
  <c r="I20" i="13"/>
  <c r="I21" i="13" s="1"/>
  <c r="H20" i="13"/>
  <c r="F20" i="13"/>
  <c r="F21" i="13" s="1"/>
  <c r="H19" i="13"/>
  <c r="F18" i="13"/>
  <c r="F19" i="13" s="1"/>
  <c r="H16" i="13"/>
  <c r="H17" i="13" s="1"/>
  <c r="F12" i="13"/>
  <c r="E12" i="13"/>
  <c r="D12" i="13"/>
  <c r="C12" i="13"/>
  <c r="B12" i="13"/>
  <c r="A12" i="13"/>
  <c r="F11" i="13"/>
  <c r="E11" i="13"/>
  <c r="H26" i="13" s="1"/>
  <c r="H27" i="13" s="1"/>
  <c r="D11" i="13"/>
  <c r="C11" i="13"/>
  <c r="F26" i="13" s="1"/>
  <c r="F27" i="13" s="1"/>
  <c r="B11" i="13"/>
  <c r="F10" i="13"/>
  <c r="E10" i="13"/>
  <c r="D10" i="13"/>
  <c r="C10" i="13"/>
  <c r="B10" i="13"/>
  <c r="A10" i="13"/>
  <c r="D25" i="13" s="1"/>
  <c r="F9" i="13"/>
  <c r="E9" i="13"/>
  <c r="H24" i="13" s="1"/>
  <c r="H25" i="13" s="1"/>
  <c r="D9" i="13"/>
  <c r="C9" i="13"/>
  <c r="F24" i="13" s="1"/>
  <c r="B9" i="13"/>
  <c r="E24" i="13" s="1"/>
  <c r="E25" i="13" s="1"/>
  <c r="F8" i="13"/>
  <c r="E8" i="13"/>
  <c r="D8" i="13"/>
  <c r="C8" i="13"/>
  <c r="B8" i="13"/>
  <c r="A8" i="13"/>
  <c r="D23" i="13" s="1"/>
  <c r="F7" i="13"/>
  <c r="E7" i="13"/>
  <c r="H22" i="13" s="1"/>
  <c r="H23" i="13" s="1"/>
  <c r="D7" i="13"/>
  <c r="G22" i="13" s="1"/>
  <c r="G23" i="13" s="1"/>
  <c r="C7" i="13"/>
  <c r="F22" i="13" s="1"/>
  <c r="B7" i="13"/>
  <c r="F6" i="13"/>
  <c r="E6" i="13"/>
  <c r="D6" i="13"/>
  <c r="C6" i="13"/>
  <c r="B6" i="13"/>
  <c r="A7" i="13" s="1"/>
  <c r="J21" i="13" s="1"/>
  <c r="K21" i="13" s="1"/>
  <c r="A6" i="13"/>
  <c r="D21" i="13" s="1"/>
  <c r="F5" i="13"/>
  <c r="E5" i="13"/>
  <c r="D5" i="13"/>
  <c r="G20" i="13" s="1"/>
  <c r="G21" i="13" s="1"/>
  <c r="C5" i="13"/>
  <c r="B5" i="13"/>
  <c r="E20" i="13" s="1"/>
  <c r="E21" i="13" s="1"/>
  <c r="F4" i="13"/>
  <c r="E4" i="13"/>
  <c r="D4" i="13"/>
  <c r="C4" i="13"/>
  <c r="B4" i="13"/>
  <c r="A4" i="13"/>
  <c r="D19" i="13" s="1"/>
  <c r="F3" i="13"/>
  <c r="I18" i="13" s="1"/>
  <c r="I19" i="13" s="1"/>
  <c r="E3" i="13"/>
  <c r="H18" i="13" s="1"/>
  <c r="D3" i="13"/>
  <c r="G18" i="13" s="1"/>
  <c r="G19" i="13" s="1"/>
  <c r="C3" i="13"/>
  <c r="B3" i="13"/>
  <c r="E18" i="13" s="1"/>
  <c r="E19" i="13" s="1"/>
  <c r="F2" i="13"/>
  <c r="E2" i="13"/>
  <c r="D2" i="13"/>
  <c r="C2" i="13"/>
  <c r="B2" i="13"/>
  <c r="A2" i="13"/>
  <c r="D17" i="13" s="1"/>
  <c r="F1" i="13"/>
  <c r="I16" i="13" s="1"/>
  <c r="I17" i="13" s="1"/>
  <c r="E1" i="13"/>
  <c r="D1" i="13"/>
  <c r="G16" i="13" s="1"/>
  <c r="G17" i="13" s="1"/>
  <c r="C1" i="13"/>
  <c r="F16" i="13" s="1"/>
  <c r="F17" i="13" s="1"/>
  <c r="B1" i="13"/>
  <c r="F27" i="12"/>
  <c r="D27" i="12"/>
  <c r="G26" i="12"/>
  <c r="G27" i="12" s="1"/>
  <c r="F26" i="12"/>
  <c r="E26" i="12"/>
  <c r="E27" i="12" s="1"/>
  <c r="I25" i="12"/>
  <c r="D25" i="12"/>
  <c r="G24" i="12"/>
  <c r="G25" i="12" s="1"/>
  <c r="F23" i="12"/>
  <c r="I22" i="12"/>
  <c r="F21" i="12"/>
  <c r="I20" i="12"/>
  <c r="I21" i="12" s="1"/>
  <c r="F20" i="12"/>
  <c r="I18" i="12"/>
  <c r="I19" i="12" s="1"/>
  <c r="F18" i="12"/>
  <c r="F19" i="12" s="1"/>
  <c r="F16" i="12"/>
  <c r="F17" i="12" s="1"/>
  <c r="F12" i="12"/>
  <c r="E12" i="12"/>
  <c r="D12" i="12"/>
  <c r="C12" i="12"/>
  <c r="B12" i="12"/>
  <c r="A12" i="12"/>
  <c r="F11" i="12"/>
  <c r="I26" i="12" s="1"/>
  <c r="I27" i="12" s="1"/>
  <c r="E11" i="12"/>
  <c r="H26" i="12" s="1"/>
  <c r="H27" i="12" s="1"/>
  <c r="D11" i="12"/>
  <c r="C11" i="12"/>
  <c r="B11" i="12"/>
  <c r="F10" i="12"/>
  <c r="E10" i="12"/>
  <c r="D10" i="12"/>
  <c r="C10" i="12"/>
  <c r="B10" i="12"/>
  <c r="A10" i="12"/>
  <c r="F9" i="12"/>
  <c r="I24" i="12" s="1"/>
  <c r="E9" i="12"/>
  <c r="H24" i="12" s="1"/>
  <c r="H25" i="12" s="1"/>
  <c r="D9" i="12"/>
  <c r="C9" i="12"/>
  <c r="B9" i="12"/>
  <c r="E24" i="12" s="1"/>
  <c r="E25" i="12" s="1"/>
  <c r="F8" i="12"/>
  <c r="E8" i="12"/>
  <c r="D8" i="12"/>
  <c r="C8" i="12"/>
  <c r="B8" i="12"/>
  <c r="A8" i="12"/>
  <c r="D23" i="12" s="1"/>
  <c r="F7" i="12"/>
  <c r="E7" i="12"/>
  <c r="H22" i="12" s="1"/>
  <c r="H23" i="12" s="1"/>
  <c r="D7" i="12"/>
  <c r="G22" i="12" s="1"/>
  <c r="G23" i="12" s="1"/>
  <c r="C7" i="12"/>
  <c r="F22" i="12" s="1"/>
  <c r="B7" i="12"/>
  <c r="E22" i="12" s="1"/>
  <c r="E23" i="12" s="1"/>
  <c r="F6" i="12"/>
  <c r="E6" i="12"/>
  <c r="D6" i="12"/>
  <c r="C6" i="12"/>
  <c r="B6" i="12"/>
  <c r="A6" i="12"/>
  <c r="D21" i="12" s="1"/>
  <c r="F5" i="12"/>
  <c r="E5" i="12"/>
  <c r="H20" i="12" s="1"/>
  <c r="H21" i="12" s="1"/>
  <c r="D5" i="12"/>
  <c r="G20" i="12" s="1"/>
  <c r="G21" i="12" s="1"/>
  <c r="C5" i="12"/>
  <c r="B5" i="12"/>
  <c r="E20" i="12" s="1"/>
  <c r="E21" i="12" s="1"/>
  <c r="F4" i="12"/>
  <c r="E4" i="12"/>
  <c r="D4" i="12"/>
  <c r="C4" i="12"/>
  <c r="B4" i="12"/>
  <c r="A4" i="12"/>
  <c r="D19" i="12" s="1"/>
  <c r="F3" i="12"/>
  <c r="E3" i="12"/>
  <c r="H18" i="12" s="1"/>
  <c r="H19" i="12" s="1"/>
  <c r="D3" i="12"/>
  <c r="G18" i="12" s="1"/>
  <c r="G19" i="12" s="1"/>
  <c r="C3" i="12"/>
  <c r="B3" i="12"/>
  <c r="F2" i="12"/>
  <c r="E2" i="12"/>
  <c r="D2" i="12"/>
  <c r="C2" i="12"/>
  <c r="B2" i="12"/>
  <c r="A2" i="12"/>
  <c r="D17" i="12" s="1"/>
  <c r="F1" i="12"/>
  <c r="I16" i="12" s="1"/>
  <c r="I17" i="12" s="1"/>
  <c r="E1" i="12"/>
  <c r="H16" i="12" s="1"/>
  <c r="H17" i="12" s="1"/>
  <c r="D1" i="12"/>
  <c r="G16" i="12" s="1"/>
  <c r="G17" i="12" s="1"/>
  <c r="C1" i="12"/>
  <c r="B1" i="12"/>
  <c r="B32" i="11"/>
  <c r="B39" i="11" s="1"/>
  <c r="I27" i="11"/>
  <c r="G27" i="11"/>
  <c r="D27" i="11"/>
  <c r="I26" i="11"/>
  <c r="G26" i="11"/>
  <c r="E26" i="11"/>
  <c r="E27" i="11" s="1"/>
  <c r="I25" i="11"/>
  <c r="D25" i="11"/>
  <c r="G24" i="11"/>
  <c r="G25" i="11" s="1"/>
  <c r="E24" i="11"/>
  <c r="E25" i="11" s="1"/>
  <c r="D23" i="11"/>
  <c r="G22" i="11"/>
  <c r="G23" i="11" s="1"/>
  <c r="F21" i="11"/>
  <c r="I20" i="11"/>
  <c r="I21" i="11" s="1"/>
  <c r="G20" i="11"/>
  <c r="G21" i="11" s="1"/>
  <c r="F20" i="11"/>
  <c r="K19" i="11"/>
  <c r="H19" i="11"/>
  <c r="I18" i="11"/>
  <c r="I19" i="11" s="1"/>
  <c r="I16" i="11"/>
  <c r="I17" i="11" s="1"/>
  <c r="F16" i="11"/>
  <c r="F17" i="11" s="1"/>
  <c r="F12" i="11"/>
  <c r="E12" i="11"/>
  <c r="D12" i="11"/>
  <c r="C12" i="11"/>
  <c r="B12" i="11"/>
  <c r="A12" i="11"/>
  <c r="F11" i="11"/>
  <c r="E11" i="11"/>
  <c r="H26" i="11" s="1"/>
  <c r="H27" i="11" s="1"/>
  <c r="D11" i="11"/>
  <c r="C11" i="11"/>
  <c r="F26" i="11" s="1"/>
  <c r="F27" i="11" s="1"/>
  <c r="B11" i="11"/>
  <c r="F10" i="11"/>
  <c r="E10" i="11"/>
  <c r="D10" i="11"/>
  <c r="C10" i="11"/>
  <c r="B10" i="11"/>
  <c r="A10" i="11"/>
  <c r="F9" i="11"/>
  <c r="I24" i="11" s="1"/>
  <c r="E9" i="11"/>
  <c r="H24" i="11" s="1"/>
  <c r="H25" i="11" s="1"/>
  <c r="D9" i="11"/>
  <c r="C9" i="11"/>
  <c r="F24" i="11" s="1"/>
  <c r="F25" i="11" s="1"/>
  <c r="B9" i="11"/>
  <c r="A11" i="11" s="1"/>
  <c r="J25" i="11" s="1"/>
  <c r="K25" i="11" s="1"/>
  <c r="F8" i="11"/>
  <c r="E8" i="11"/>
  <c r="D8" i="11"/>
  <c r="C8" i="11"/>
  <c r="B8" i="11"/>
  <c r="A8" i="11"/>
  <c r="F7" i="11"/>
  <c r="I22" i="11" s="1"/>
  <c r="I23" i="11" s="1"/>
  <c r="E7" i="11"/>
  <c r="H22" i="11" s="1"/>
  <c r="H23" i="11" s="1"/>
  <c r="D7" i="11"/>
  <c r="C7" i="11"/>
  <c r="F22" i="11" s="1"/>
  <c r="F23" i="11" s="1"/>
  <c r="B7" i="11"/>
  <c r="E22" i="11" s="1"/>
  <c r="E23" i="11" s="1"/>
  <c r="A7" i="11"/>
  <c r="J21" i="11" s="1"/>
  <c r="K21" i="11" s="1"/>
  <c r="F6" i="11"/>
  <c r="E6" i="11"/>
  <c r="D6" i="11"/>
  <c r="C6" i="11"/>
  <c r="B6" i="11"/>
  <c r="A6" i="11"/>
  <c r="D21" i="11" s="1"/>
  <c r="F5" i="11"/>
  <c r="E5" i="11"/>
  <c r="H20" i="11" s="1"/>
  <c r="H21" i="11" s="1"/>
  <c r="D5" i="11"/>
  <c r="C5" i="11"/>
  <c r="B5" i="11"/>
  <c r="E20" i="11" s="1"/>
  <c r="E21" i="11" s="1"/>
  <c r="F4" i="11"/>
  <c r="E4" i="11"/>
  <c r="D4" i="11"/>
  <c r="C4" i="11"/>
  <c r="B4" i="11"/>
  <c r="A4" i="11"/>
  <c r="D19" i="11" s="1"/>
  <c r="F3" i="11"/>
  <c r="E3" i="11"/>
  <c r="H18" i="11" s="1"/>
  <c r="D3" i="11"/>
  <c r="G18" i="11" s="1"/>
  <c r="G19" i="11" s="1"/>
  <c r="C3" i="11"/>
  <c r="F18" i="11" s="1"/>
  <c r="F19" i="11" s="1"/>
  <c r="B3" i="11"/>
  <c r="A5" i="11" s="1"/>
  <c r="J19" i="11" s="1"/>
  <c r="F2" i="11"/>
  <c r="E2" i="11"/>
  <c r="D2" i="11"/>
  <c r="C2" i="11"/>
  <c r="B2" i="11"/>
  <c r="A2" i="11"/>
  <c r="D17" i="11" s="1"/>
  <c r="F1" i="11"/>
  <c r="E1" i="11"/>
  <c r="H16" i="11" s="1"/>
  <c r="H17" i="11" s="1"/>
  <c r="D1" i="11"/>
  <c r="G16" i="11" s="1"/>
  <c r="G17" i="11" s="1"/>
  <c r="C1" i="11"/>
  <c r="B1" i="11"/>
  <c r="B39" i="10"/>
  <c r="H27" i="10"/>
  <c r="E27" i="10"/>
  <c r="D27" i="10"/>
  <c r="H26" i="10"/>
  <c r="F26" i="10"/>
  <c r="F27" i="10" s="1"/>
  <c r="H24" i="10"/>
  <c r="H25" i="10" s="1"/>
  <c r="F24" i="10"/>
  <c r="F25" i="10" s="1"/>
  <c r="G23" i="10"/>
  <c r="G21" i="10"/>
  <c r="H20" i="10"/>
  <c r="H21" i="10" s="1"/>
  <c r="G20" i="10"/>
  <c r="E20" i="10"/>
  <c r="E21" i="10" s="1"/>
  <c r="D19" i="10"/>
  <c r="E18" i="10"/>
  <c r="E19" i="10" s="1"/>
  <c r="I17" i="10"/>
  <c r="F17" i="10"/>
  <c r="D17" i="10"/>
  <c r="I16" i="10"/>
  <c r="F12" i="10"/>
  <c r="E12" i="10"/>
  <c r="D12" i="10"/>
  <c r="C12" i="10"/>
  <c r="B12" i="10"/>
  <c r="A13" i="10" s="1"/>
  <c r="J27" i="10" s="1"/>
  <c r="K27" i="10" s="1"/>
  <c r="A12" i="10"/>
  <c r="F11" i="10"/>
  <c r="I26" i="10" s="1"/>
  <c r="I27" i="10" s="1"/>
  <c r="E11" i="10"/>
  <c r="D11" i="10"/>
  <c r="G26" i="10" s="1"/>
  <c r="G27" i="10" s="1"/>
  <c r="C11" i="10"/>
  <c r="B11" i="10"/>
  <c r="E26" i="10" s="1"/>
  <c r="A11" i="10"/>
  <c r="J25" i="10" s="1"/>
  <c r="K25" i="10" s="1"/>
  <c r="F10" i="10"/>
  <c r="E10" i="10"/>
  <c r="D10" i="10"/>
  <c r="C10" i="10"/>
  <c r="B10" i="10"/>
  <c r="A10" i="10"/>
  <c r="D25" i="10" s="1"/>
  <c r="F9" i="10"/>
  <c r="I24" i="10" s="1"/>
  <c r="I25" i="10" s="1"/>
  <c r="E9" i="10"/>
  <c r="D9" i="10"/>
  <c r="G24" i="10" s="1"/>
  <c r="G25" i="10" s="1"/>
  <c r="C9" i="10"/>
  <c r="B9" i="10"/>
  <c r="E24" i="10" s="1"/>
  <c r="E25" i="10" s="1"/>
  <c r="F8" i="10"/>
  <c r="E8" i="10"/>
  <c r="D8" i="10"/>
  <c r="C8" i="10"/>
  <c r="B8" i="10"/>
  <c r="A8" i="10"/>
  <c r="D23" i="10" s="1"/>
  <c r="F7" i="10"/>
  <c r="I22" i="10" s="1"/>
  <c r="I23" i="10" s="1"/>
  <c r="E7" i="10"/>
  <c r="H22" i="10" s="1"/>
  <c r="H23" i="10" s="1"/>
  <c r="D7" i="10"/>
  <c r="G22" i="10" s="1"/>
  <c r="C7" i="10"/>
  <c r="F22" i="10" s="1"/>
  <c r="F23" i="10" s="1"/>
  <c r="B7" i="10"/>
  <c r="F6" i="10"/>
  <c r="E6" i="10"/>
  <c r="D6" i="10"/>
  <c r="C6" i="10"/>
  <c r="B6" i="10"/>
  <c r="A6" i="10"/>
  <c r="D21" i="10" s="1"/>
  <c r="F5" i="10"/>
  <c r="I20" i="10" s="1"/>
  <c r="I21" i="10" s="1"/>
  <c r="E5" i="10"/>
  <c r="D5" i="10"/>
  <c r="C5" i="10"/>
  <c r="B5" i="10"/>
  <c r="F4" i="10"/>
  <c r="E4" i="10"/>
  <c r="D4" i="10"/>
  <c r="C4" i="10"/>
  <c r="B4" i="10"/>
  <c r="A4" i="10"/>
  <c r="F3" i="10"/>
  <c r="I18" i="10" s="1"/>
  <c r="I19" i="10" s="1"/>
  <c r="E3" i="10"/>
  <c r="H18" i="10" s="1"/>
  <c r="H19" i="10" s="1"/>
  <c r="D3" i="10"/>
  <c r="G18" i="10" s="1"/>
  <c r="G19" i="10" s="1"/>
  <c r="C3" i="10"/>
  <c r="F18" i="10" s="1"/>
  <c r="F19" i="10" s="1"/>
  <c r="B3" i="10"/>
  <c r="A3" i="10"/>
  <c r="J17" i="10" s="1"/>
  <c r="F2" i="10"/>
  <c r="E2" i="10"/>
  <c r="D2" i="10"/>
  <c r="C2" i="10"/>
  <c r="B2" i="10"/>
  <c r="A2" i="10"/>
  <c r="F1" i="10"/>
  <c r="E1" i="10"/>
  <c r="H16" i="10" s="1"/>
  <c r="H17" i="10" s="1"/>
  <c r="D1" i="10"/>
  <c r="G16" i="10" s="1"/>
  <c r="G17" i="10" s="1"/>
  <c r="C1" i="10"/>
  <c r="F16" i="10" s="1"/>
  <c r="B1" i="10"/>
  <c r="E16" i="10" s="1"/>
  <c r="E17" i="10" s="1"/>
  <c r="I27" i="9"/>
  <c r="F27" i="9"/>
  <c r="D27" i="9"/>
  <c r="G26" i="9"/>
  <c r="G27" i="9" s="1"/>
  <c r="F26" i="9"/>
  <c r="E26" i="9"/>
  <c r="E27" i="9" s="1"/>
  <c r="I25" i="9"/>
  <c r="G24" i="9"/>
  <c r="G25" i="9" s="1"/>
  <c r="H21" i="9"/>
  <c r="I20" i="9"/>
  <c r="I21" i="9" s="1"/>
  <c r="F20" i="9"/>
  <c r="F21" i="9" s="1"/>
  <c r="I18" i="9"/>
  <c r="I19" i="9" s="1"/>
  <c r="F18" i="9"/>
  <c r="F19" i="9" s="1"/>
  <c r="G17" i="9"/>
  <c r="G16" i="9"/>
  <c r="E16" i="9"/>
  <c r="E17" i="9" s="1"/>
  <c r="F12" i="9"/>
  <c r="E12" i="9"/>
  <c r="D12" i="9"/>
  <c r="C12" i="9"/>
  <c r="B12" i="9"/>
  <c r="A12" i="9"/>
  <c r="F11" i="9"/>
  <c r="I26" i="9" s="1"/>
  <c r="E11" i="9"/>
  <c r="H26" i="9" s="1"/>
  <c r="H27" i="9" s="1"/>
  <c r="D11" i="9"/>
  <c r="C11" i="9"/>
  <c r="B11" i="9"/>
  <c r="F10" i="9"/>
  <c r="E10" i="9"/>
  <c r="D10" i="9"/>
  <c r="C10" i="9"/>
  <c r="B10" i="9"/>
  <c r="A10" i="9"/>
  <c r="D25" i="9" s="1"/>
  <c r="F9" i="9"/>
  <c r="I24" i="9" s="1"/>
  <c r="E9" i="9"/>
  <c r="H24" i="9" s="1"/>
  <c r="H25" i="9" s="1"/>
  <c r="D9" i="9"/>
  <c r="C9" i="9"/>
  <c r="B9" i="9"/>
  <c r="E24" i="9" s="1"/>
  <c r="E25" i="9" s="1"/>
  <c r="F8" i="9"/>
  <c r="E8" i="9"/>
  <c r="D8" i="9"/>
  <c r="C8" i="9"/>
  <c r="B8" i="9"/>
  <c r="A8" i="9"/>
  <c r="D23" i="9" s="1"/>
  <c r="F7" i="9"/>
  <c r="I22" i="9" s="1"/>
  <c r="E7" i="9"/>
  <c r="H22" i="9" s="1"/>
  <c r="H23" i="9" s="1"/>
  <c r="D7" i="9"/>
  <c r="G22" i="9" s="1"/>
  <c r="G23" i="9" s="1"/>
  <c r="C7" i="9"/>
  <c r="F22" i="9" s="1"/>
  <c r="F23" i="9" s="1"/>
  <c r="B7" i="9"/>
  <c r="E22" i="9" s="1"/>
  <c r="E23" i="9" s="1"/>
  <c r="F6" i="9"/>
  <c r="E6" i="9"/>
  <c r="D6" i="9"/>
  <c r="C6" i="9"/>
  <c r="B6" i="9"/>
  <c r="A6" i="9"/>
  <c r="D21" i="9" s="1"/>
  <c r="F5" i="9"/>
  <c r="E5" i="9"/>
  <c r="H20" i="9" s="1"/>
  <c r="D5" i="9"/>
  <c r="G20" i="9" s="1"/>
  <c r="G21" i="9" s="1"/>
  <c r="C5" i="9"/>
  <c r="B5" i="9"/>
  <c r="E20" i="9" s="1"/>
  <c r="E21" i="9" s="1"/>
  <c r="A5" i="9"/>
  <c r="J19" i="9" s="1"/>
  <c r="K19" i="9" s="1"/>
  <c r="F4" i="9"/>
  <c r="E4" i="9"/>
  <c r="D4" i="9"/>
  <c r="C4" i="9"/>
  <c r="B4" i="9"/>
  <c r="A4" i="9"/>
  <c r="D19" i="9" s="1"/>
  <c r="F3" i="9"/>
  <c r="E3" i="9"/>
  <c r="H18" i="9" s="1"/>
  <c r="H19" i="9" s="1"/>
  <c r="D3" i="9"/>
  <c r="G18" i="9" s="1"/>
  <c r="G19" i="9" s="1"/>
  <c r="C3" i="9"/>
  <c r="B3" i="9"/>
  <c r="E18" i="9" s="1"/>
  <c r="E19" i="9" s="1"/>
  <c r="F2" i="9"/>
  <c r="E2" i="9"/>
  <c r="D2" i="9"/>
  <c r="C2" i="9"/>
  <c r="B2" i="9"/>
  <c r="A2" i="9"/>
  <c r="D17" i="9" s="1"/>
  <c r="F1" i="9"/>
  <c r="I16" i="9" s="1"/>
  <c r="I17" i="9" s="1"/>
  <c r="E1" i="9"/>
  <c r="H16" i="9" s="1"/>
  <c r="H17" i="9" s="1"/>
  <c r="D1" i="9"/>
  <c r="C1" i="9"/>
  <c r="F16" i="9" s="1"/>
  <c r="F17" i="9" s="1"/>
  <c r="B1" i="9"/>
  <c r="B39" i="8"/>
  <c r="I27" i="8"/>
  <c r="H27" i="8"/>
  <c r="F27" i="8"/>
  <c r="I26" i="8"/>
  <c r="H26" i="8"/>
  <c r="G26" i="8"/>
  <c r="G27" i="8" s="1"/>
  <c r="F26" i="8"/>
  <c r="H25" i="8"/>
  <c r="I24" i="8"/>
  <c r="I25" i="8" s="1"/>
  <c r="F24" i="8"/>
  <c r="F25" i="8" s="1"/>
  <c r="H21" i="8"/>
  <c r="H20" i="8"/>
  <c r="F20" i="8"/>
  <c r="F21" i="8" s="1"/>
  <c r="G19" i="8"/>
  <c r="E19" i="8"/>
  <c r="D19" i="8"/>
  <c r="E18" i="8"/>
  <c r="I17" i="8"/>
  <c r="G17" i="8"/>
  <c r="D17" i="8"/>
  <c r="I16" i="8"/>
  <c r="G16" i="8"/>
  <c r="F12" i="8"/>
  <c r="E12" i="8"/>
  <c r="D12" i="8"/>
  <c r="C12" i="8"/>
  <c r="B12" i="8"/>
  <c r="A12" i="8"/>
  <c r="D27" i="8" s="1"/>
  <c r="F11" i="8"/>
  <c r="E11" i="8"/>
  <c r="D11" i="8"/>
  <c r="C11" i="8"/>
  <c r="B11" i="8"/>
  <c r="F10" i="8"/>
  <c r="E10" i="8"/>
  <c r="D10" i="8"/>
  <c r="C10" i="8"/>
  <c r="B10" i="8"/>
  <c r="A10" i="8"/>
  <c r="D25" i="8" s="1"/>
  <c r="F9" i="8"/>
  <c r="E9" i="8"/>
  <c r="H24" i="8" s="1"/>
  <c r="D9" i="8"/>
  <c r="G24" i="8" s="1"/>
  <c r="G25" i="8" s="1"/>
  <c r="C9" i="8"/>
  <c r="B9" i="8"/>
  <c r="E24" i="8" s="1"/>
  <c r="E25" i="8" s="1"/>
  <c r="F8" i="8"/>
  <c r="E8" i="8"/>
  <c r="D8" i="8"/>
  <c r="C8" i="8"/>
  <c r="B8" i="8"/>
  <c r="A8" i="8"/>
  <c r="D23" i="8" s="1"/>
  <c r="F7" i="8"/>
  <c r="I22" i="8" s="1"/>
  <c r="I23" i="8" s="1"/>
  <c r="E7" i="8"/>
  <c r="H22" i="8" s="1"/>
  <c r="H23" i="8" s="1"/>
  <c r="D7" i="8"/>
  <c r="G22" i="8" s="1"/>
  <c r="G23" i="8" s="1"/>
  <c r="C7" i="8"/>
  <c r="A9" i="8" s="1"/>
  <c r="J23" i="8" s="1"/>
  <c r="K23" i="8" s="1"/>
  <c r="B7" i="8"/>
  <c r="E22" i="8" s="1"/>
  <c r="E23" i="8" s="1"/>
  <c r="F6" i="8"/>
  <c r="E6" i="8"/>
  <c r="D6" i="8"/>
  <c r="C6" i="8"/>
  <c r="B6" i="8"/>
  <c r="A6" i="8"/>
  <c r="D21" i="8" s="1"/>
  <c r="F5" i="8"/>
  <c r="I20" i="8" s="1"/>
  <c r="I21" i="8" s="1"/>
  <c r="E5" i="8"/>
  <c r="D5" i="8"/>
  <c r="G20" i="8" s="1"/>
  <c r="G21" i="8" s="1"/>
  <c r="C5" i="8"/>
  <c r="B5" i="8"/>
  <c r="F4" i="8"/>
  <c r="E4" i="8"/>
  <c r="D4" i="8"/>
  <c r="C4" i="8"/>
  <c r="B4" i="8"/>
  <c r="A4" i="8"/>
  <c r="F3" i="8"/>
  <c r="I18" i="8" s="1"/>
  <c r="I19" i="8" s="1"/>
  <c r="E3" i="8"/>
  <c r="H18" i="8" s="1"/>
  <c r="H19" i="8" s="1"/>
  <c r="D3" i="8"/>
  <c r="G18" i="8" s="1"/>
  <c r="C3" i="8"/>
  <c r="F18" i="8" s="1"/>
  <c r="F19" i="8" s="1"/>
  <c r="B3" i="8"/>
  <c r="F2" i="8"/>
  <c r="E2" i="8"/>
  <c r="D2" i="8"/>
  <c r="C2" i="8"/>
  <c r="B2" i="8"/>
  <c r="A2" i="8"/>
  <c r="F1" i="8"/>
  <c r="E1" i="8"/>
  <c r="H16" i="8" s="1"/>
  <c r="H17" i="8" s="1"/>
  <c r="D1" i="8"/>
  <c r="C1" i="8"/>
  <c r="F16" i="8" s="1"/>
  <c r="F17" i="8" s="1"/>
  <c r="B1" i="8"/>
  <c r="B32" i="7" a="1"/>
  <c r="B32" i="7" s="1"/>
  <c r="B39" i="7" s="1"/>
  <c r="G27" i="7"/>
  <c r="H26" i="7"/>
  <c r="H27" i="7" s="1"/>
  <c r="G26" i="7"/>
  <c r="F26" i="7"/>
  <c r="F27" i="7" s="1"/>
  <c r="E26" i="7"/>
  <c r="E27" i="7" s="1"/>
  <c r="H24" i="7"/>
  <c r="H25" i="7" s="1"/>
  <c r="E24" i="7"/>
  <c r="E25" i="7" s="1"/>
  <c r="I23" i="7"/>
  <c r="D23" i="7"/>
  <c r="E22" i="7"/>
  <c r="E23" i="7" s="1"/>
  <c r="D21" i="7"/>
  <c r="E20" i="7"/>
  <c r="E21" i="7" s="1"/>
  <c r="D19" i="7"/>
  <c r="I18" i="7"/>
  <c r="I19" i="7" s="1"/>
  <c r="G18" i="7"/>
  <c r="G19" i="7" s="1"/>
  <c r="H17" i="7"/>
  <c r="F17" i="7"/>
  <c r="I16" i="7"/>
  <c r="I17" i="7" s="1"/>
  <c r="H16" i="7"/>
  <c r="G16" i="7"/>
  <c r="G17" i="7" s="1"/>
  <c r="F16" i="7"/>
  <c r="F12" i="7"/>
  <c r="E12" i="7"/>
  <c r="D12" i="7"/>
  <c r="C12" i="7"/>
  <c r="B12" i="7"/>
  <c r="A12" i="7"/>
  <c r="D27" i="7" s="1"/>
  <c r="F11" i="7"/>
  <c r="I26" i="7" s="1"/>
  <c r="I27" i="7" s="1"/>
  <c r="E11" i="7"/>
  <c r="D11" i="7"/>
  <c r="C11" i="7"/>
  <c r="B11" i="7"/>
  <c r="A13" i="7" s="1"/>
  <c r="J27" i="7" s="1"/>
  <c r="K27" i="7" s="1"/>
  <c r="F10" i="7"/>
  <c r="E10" i="7"/>
  <c r="D10" i="7"/>
  <c r="C10" i="7"/>
  <c r="B10" i="7"/>
  <c r="A10" i="7"/>
  <c r="D25" i="7" s="1"/>
  <c r="F9" i="7"/>
  <c r="I24" i="7" s="1"/>
  <c r="I25" i="7" s="1"/>
  <c r="E9" i="7"/>
  <c r="D9" i="7"/>
  <c r="G24" i="7" s="1"/>
  <c r="G25" i="7" s="1"/>
  <c r="C9" i="7"/>
  <c r="F24" i="7" s="1"/>
  <c r="F25" i="7" s="1"/>
  <c r="B9" i="7"/>
  <c r="F8" i="7"/>
  <c r="E8" i="7"/>
  <c r="D8" i="7"/>
  <c r="C8" i="7"/>
  <c r="B8" i="7"/>
  <c r="A8" i="7"/>
  <c r="F7" i="7"/>
  <c r="I22" i="7" s="1"/>
  <c r="E7" i="7"/>
  <c r="H22" i="7" s="1"/>
  <c r="H23" i="7" s="1"/>
  <c r="D7" i="7"/>
  <c r="G22" i="7" s="1"/>
  <c r="G23" i="7" s="1"/>
  <c r="C7" i="7"/>
  <c r="F22" i="7" s="1"/>
  <c r="F23" i="7" s="1"/>
  <c r="B7" i="7"/>
  <c r="A9" i="7" s="1"/>
  <c r="J23" i="7" s="1"/>
  <c r="K23" i="7" s="1"/>
  <c r="F6" i="7"/>
  <c r="E6" i="7"/>
  <c r="D6" i="7"/>
  <c r="C6" i="7"/>
  <c r="B6" i="7"/>
  <c r="A6" i="7"/>
  <c r="F5" i="7"/>
  <c r="I20" i="7" s="1"/>
  <c r="I21" i="7" s="1"/>
  <c r="E5" i="7"/>
  <c r="H20" i="7" s="1"/>
  <c r="H21" i="7" s="1"/>
  <c r="D5" i="7"/>
  <c r="G20" i="7" s="1"/>
  <c r="G21" i="7" s="1"/>
  <c r="C5" i="7"/>
  <c r="B5" i="7"/>
  <c r="F4" i="7"/>
  <c r="E4" i="7"/>
  <c r="D4" i="7"/>
  <c r="A5" i="7" s="1"/>
  <c r="J19" i="7" s="1"/>
  <c r="K19" i="7" s="1"/>
  <c r="C4" i="7"/>
  <c r="B4" i="7"/>
  <c r="A4" i="7"/>
  <c r="F3" i="7"/>
  <c r="E3" i="7"/>
  <c r="H18" i="7" s="1"/>
  <c r="H19" i="7" s="1"/>
  <c r="D3" i="7"/>
  <c r="C3" i="7"/>
  <c r="F18" i="7" s="1"/>
  <c r="F19" i="7" s="1"/>
  <c r="B3" i="7"/>
  <c r="E18" i="7" s="1"/>
  <c r="E19" i="7" s="1"/>
  <c r="F2" i="7"/>
  <c r="E2" i="7"/>
  <c r="D2" i="7"/>
  <c r="C2" i="7"/>
  <c r="A3" i="7" s="1"/>
  <c r="J17" i="7" s="1"/>
  <c r="B2" i="7"/>
  <c r="A2" i="7"/>
  <c r="D17" i="7" s="1"/>
  <c r="F1" i="7"/>
  <c r="E1" i="7"/>
  <c r="D1" i="7"/>
  <c r="C1" i="7"/>
  <c r="B1" i="7"/>
  <c r="E16" i="7" s="1"/>
  <c r="E17" i="7" s="1"/>
  <c r="I27" i="6"/>
  <c r="H27" i="6"/>
  <c r="I26" i="6"/>
  <c r="G26" i="6"/>
  <c r="G27" i="6" s="1"/>
  <c r="F26" i="6"/>
  <c r="F27" i="6" s="1"/>
  <c r="I24" i="6"/>
  <c r="I25" i="6" s="1"/>
  <c r="G24" i="6"/>
  <c r="G25" i="6" s="1"/>
  <c r="I22" i="6"/>
  <c r="H22" i="6"/>
  <c r="H23" i="6" s="1"/>
  <c r="H21" i="6"/>
  <c r="I20" i="6"/>
  <c r="I21" i="6" s="1"/>
  <c r="H20" i="6"/>
  <c r="F20" i="6"/>
  <c r="F21" i="6" s="1"/>
  <c r="E20" i="6"/>
  <c r="E21" i="6" s="1"/>
  <c r="E19" i="6"/>
  <c r="D19" i="6"/>
  <c r="I18" i="6"/>
  <c r="I19" i="6" s="1"/>
  <c r="F18" i="6"/>
  <c r="F19" i="6" s="1"/>
  <c r="E17" i="6"/>
  <c r="H16" i="6"/>
  <c r="H17" i="6" s="1"/>
  <c r="F16" i="6"/>
  <c r="F17" i="6" s="1"/>
  <c r="E16" i="6"/>
  <c r="F12" i="6"/>
  <c r="E12" i="6"/>
  <c r="D12" i="6"/>
  <c r="C12" i="6"/>
  <c r="B12" i="6"/>
  <c r="A12" i="6"/>
  <c r="D27" i="6" s="1"/>
  <c r="F11" i="6"/>
  <c r="E11" i="6"/>
  <c r="H26" i="6" s="1"/>
  <c r="D11" i="6"/>
  <c r="C11" i="6"/>
  <c r="B11" i="6"/>
  <c r="A13" i="6" s="1"/>
  <c r="J27" i="6" s="1"/>
  <c r="K27" i="6" s="1"/>
  <c r="F10" i="6"/>
  <c r="E10" i="6"/>
  <c r="D10" i="6"/>
  <c r="C10" i="6"/>
  <c r="B10" i="6"/>
  <c r="A10" i="6"/>
  <c r="D25" i="6" s="1"/>
  <c r="F9" i="6"/>
  <c r="E9" i="6"/>
  <c r="H24" i="6" s="1"/>
  <c r="H25" i="6" s="1"/>
  <c r="D9" i="6"/>
  <c r="C9" i="6"/>
  <c r="F24" i="6" s="1"/>
  <c r="F25" i="6" s="1"/>
  <c r="B9" i="6"/>
  <c r="E24" i="6" s="1"/>
  <c r="E25" i="6" s="1"/>
  <c r="F8" i="6"/>
  <c r="E8" i="6"/>
  <c r="D8" i="6"/>
  <c r="C8" i="6"/>
  <c r="B8" i="6"/>
  <c r="A8" i="6"/>
  <c r="D23" i="6" s="1"/>
  <c r="F7" i="6"/>
  <c r="E7" i="6"/>
  <c r="D7" i="6"/>
  <c r="G22" i="6" s="1"/>
  <c r="G23" i="6" s="1"/>
  <c r="C7" i="6"/>
  <c r="F22" i="6" s="1"/>
  <c r="F23" i="6" s="1"/>
  <c r="B7" i="6"/>
  <c r="E22" i="6" s="1"/>
  <c r="E23" i="6" s="1"/>
  <c r="A7" i="6"/>
  <c r="J21" i="6" s="1"/>
  <c r="K21" i="6" s="1"/>
  <c r="F6" i="6"/>
  <c r="E6" i="6"/>
  <c r="D6" i="6"/>
  <c r="C6" i="6"/>
  <c r="B6" i="6"/>
  <c r="A6" i="6"/>
  <c r="D21" i="6" s="1"/>
  <c r="F5" i="6"/>
  <c r="E5" i="6"/>
  <c r="D5" i="6"/>
  <c r="G20" i="6" s="1"/>
  <c r="G21" i="6" s="1"/>
  <c r="C5" i="6"/>
  <c r="B5" i="6"/>
  <c r="F4" i="6"/>
  <c r="E4" i="6"/>
  <c r="D4" i="6"/>
  <c r="C4" i="6"/>
  <c r="B4" i="6"/>
  <c r="A4" i="6"/>
  <c r="F3" i="6"/>
  <c r="E3" i="6"/>
  <c r="H18" i="6" s="1"/>
  <c r="H19" i="6" s="1"/>
  <c r="D3" i="6"/>
  <c r="G18" i="6" s="1"/>
  <c r="G19" i="6" s="1"/>
  <c r="C3" i="6"/>
  <c r="B3" i="6"/>
  <c r="E18" i="6" s="1"/>
  <c r="F2" i="6"/>
  <c r="E2" i="6"/>
  <c r="D2" i="6"/>
  <c r="C2" i="6"/>
  <c r="B2" i="6"/>
  <c r="A2" i="6"/>
  <c r="D17" i="6" s="1"/>
  <c r="F1" i="6"/>
  <c r="I16" i="6" s="1"/>
  <c r="I17" i="6" s="1"/>
  <c r="E1" i="6"/>
  <c r="D1" i="6"/>
  <c r="G16" i="6" s="1"/>
  <c r="G17" i="6" s="1"/>
  <c r="C1" i="6"/>
  <c r="B1" i="6"/>
  <c r="A3" i="6" s="1"/>
  <c r="J17" i="6" s="1"/>
  <c r="F27" i="5"/>
  <c r="H25" i="5"/>
  <c r="D25" i="5"/>
  <c r="E24" i="5"/>
  <c r="E25" i="5" s="1"/>
  <c r="D23" i="5"/>
  <c r="I20" i="5"/>
  <c r="I21" i="5" s="1"/>
  <c r="E20" i="5"/>
  <c r="E21" i="5" s="1"/>
  <c r="D19" i="5"/>
  <c r="G18" i="5"/>
  <c r="G19" i="5" s="1"/>
  <c r="F18" i="5"/>
  <c r="F19" i="5" s="1"/>
  <c r="G16" i="5"/>
  <c r="G17" i="5" s="1"/>
  <c r="F12" i="5"/>
  <c r="E12" i="5"/>
  <c r="D12" i="5"/>
  <c r="C12" i="5"/>
  <c r="B12" i="5"/>
  <c r="A12" i="5"/>
  <c r="D27" i="5" s="1"/>
  <c r="F11" i="5"/>
  <c r="I26" i="5" s="1"/>
  <c r="I27" i="5" s="1"/>
  <c r="E11" i="5"/>
  <c r="H26" i="5" s="1"/>
  <c r="H27" i="5" s="1"/>
  <c r="D11" i="5"/>
  <c r="G26" i="5" s="1"/>
  <c r="G27" i="5" s="1"/>
  <c r="C11" i="5"/>
  <c r="F26" i="5" s="1"/>
  <c r="B11" i="5"/>
  <c r="E26" i="5" s="1"/>
  <c r="E27" i="5" s="1"/>
  <c r="F10" i="5"/>
  <c r="E10" i="5"/>
  <c r="D10" i="5"/>
  <c r="C10" i="5"/>
  <c r="B10" i="5"/>
  <c r="A10" i="5"/>
  <c r="F9" i="5"/>
  <c r="I24" i="5" s="1"/>
  <c r="I25" i="5" s="1"/>
  <c r="E9" i="5"/>
  <c r="H24" i="5" s="1"/>
  <c r="D9" i="5"/>
  <c r="G24" i="5" s="1"/>
  <c r="G25" i="5" s="1"/>
  <c r="C9" i="5"/>
  <c r="F24" i="5" s="1"/>
  <c r="F25" i="5" s="1"/>
  <c r="B9" i="5"/>
  <c r="F8" i="5"/>
  <c r="E8" i="5"/>
  <c r="D8" i="5"/>
  <c r="C8" i="5"/>
  <c r="B8" i="5"/>
  <c r="A8" i="5"/>
  <c r="F7" i="5"/>
  <c r="I22" i="5" s="1"/>
  <c r="E7" i="5"/>
  <c r="H22" i="5" s="1"/>
  <c r="H23" i="5" s="1"/>
  <c r="D7" i="5"/>
  <c r="G22" i="5" s="1"/>
  <c r="G23" i="5" s="1"/>
  <c r="C7" i="5"/>
  <c r="F22" i="5" s="1"/>
  <c r="F23" i="5" s="1"/>
  <c r="B7" i="5"/>
  <c r="F6" i="5"/>
  <c r="E6" i="5"/>
  <c r="D6" i="5"/>
  <c r="C6" i="5"/>
  <c r="B6" i="5"/>
  <c r="A6" i="5"/>
  <c r="D21" i="5" s="1"/>
  <c r="F5" i="5"/>
  <c r="E5" i="5"/>
  <c r="H20" i="5" s="1"/>
  <c r="H21" i="5" s="1"/>
  <c r="D5" i="5"/>
  <c r="G20" i="5" s="1"/>
  <c r="G21" i="5" s="1"/>
  <c r="C5" i="5"/>
  <c r="F20" i="5" s="1"/>
  <c r="F21" i="5" s="1"/>
  <c r="B5" i="5"/>
  <c r="F4" i="5"/>
  <c r="E4" i="5"/>
  <c r="D4" i="5"/>
  <c r="C4" i="5"/>
  <c r="B4" i="5"/>
  <c r="A5" i="5" s="1"/>
  <c r="J19" i="5" s="1"/>
  <c r="K19" i="5" s="1"/>
  <c r="A4" i="5"/>
  <c r="F3" i="5"/>
  <c r="I18" i="5" s="1"/>
  <c r="I19" i="5" s="1"/>
  <c r="E3" i="5"/>
  <c r="H18" i="5" s="1"/>
  <c r="H19" i="5" s="1"/>
  <c r="D3" i="5"/>
  <c r="C3" i="5"/>
  <c r="B3" i="5"/>
  <c r="E18" i="5" s="1"/>
  <c r="E19" i="5" s="1"/>
  <c r="F2" i="5"/>
  <c r="E2" i="5"/>
  <c r="D2" i="5"/>
  <c r="C2" i="5"/>
  <c r="B2" i="5"/>
  <c r="A2" i="5"/>
  <c r="D17" i="5" s="1"/>
  <c r="F1" i="5"/>
  <c r="I16" i="5" s="1"/>
  <c r="I17" i="5" s="1"/>
  <c r="E1" i="5"/>
  <c r="H16" i="5" s="1"/>
  <c r="H17" i="5" s="1"/>
  <c r="D1" i="5"/>
  <c r="C1" i="5"/>
  <c r="A3" i="5" s="1"/>
  <c r="J17" i="5" s="1"/>
  <c r="B1" i="5"/>
  <c r="E16" i="5" s="1"/>
  <c r="E17" i="5" s="1"/>
  <c r="H27" i="4"/>
  <c r="I26" i="4"/>
  <c r="I27" i="4" s="1"/>
  <c r="H26" i="4"/>
  <c r="F26" i="4"/>
  <c r="F27" i="4" s="1"/>
  <c r="E26" i="4"/>
  <c r="E27" i="4" s="1"/>
  <c r="H25" i="4"/>
  <c r="G25" i="4"/>
  <c r="D25" i="4"/>
  <c r="H24" i="4"/>
  <c r="G24" i="4"/>
  <c r="F24" i="4"/>
  <c r="F25" i="4" s="1"/>
  <c r="G21" i="4"/>
  <c r="H20" i="4"/>
  <c r="H21" i="4" s="1"/>
  <c r="G20" i="4"/>
  <c r="E20" i="4"/>
  <c r="E21" i="4" s="1"/>
  <c r="D19" i="4"/>
  <c r="I18" i="4"/>
  <c r="I19" i="4" s="1"/>
  <c r="E18" i="4"/>
  <c r="E19" i="4" s="1"/>
  <c r="D17" i="4"/>
  <c r="G16" i="4"/>
  <c r="G17" i="4" s="1"/>
  <c r="F16" i="4"/>
  <c r="F17" i="4" s="1"/>
  <c r="F12" i="4"/>
  <c r="E12" i="4"/>
  <c r="D12" i="4"/>
  <c r="C12" i="4"/>
  <c r="B12" i="4"/>
  <c r="A12" i="4"/>
  <c r="D27" i="4" s="1"/>
  <c r="F11" i="4"/>
  <c r="E11" i="4"/>
  <c r="D11" i="4"/>
  <c r="G26" i="4" s="1"/>
  <c r="G27" i="4" s="1"/>
  <c r="C11" i="4"/>
  <c r="B11" i="4"/>
  <c r="A13" i="4" s="1"/>
  <c r="J27" i="4" s="1"/>
  <c r="K27" i="4" s="1"/>
  <c r="A11" i="4"/>
  <c r="J25" i="4" s="1"/>
  <c r="K25" i="4" s="1"/>
  <c r="F10" i="4"/>
  <c r="E10" i="4"/>
  <c r="D10" i="4"/>
  <c r="C10" i="4"/>
  <c r="B10" i="4"/>
  <c r="A10" i="4"/>
  <c r="F9" i="4"/>
  <c r="I24" i="4" s="1"/>
  <c r="I25" i="4" s="1"/>
  <c r="E9" i="4"/>
  <c r="D9" i="4"/>
  <c r="C9" i="4"/>
  <c r="B9" i="4"/>
  <c r="E24" i="4" s="1"/>
  <c r="E25" i="4" s="1"/>
  <c r="F8" i="4"/>
  <c r="E8" i="4"/>
  <c r="D8" i="4"/>
  <c r="C8" i="4"/>
  <c r="B8" i="4"/>
  <c r="A8" i="4"/>
  <c r="D23" i="4" s="1"/>
  <c r="F7" i="4"/>
  <c r="I22" i="4" s="1"/>
  <c r="E7" i="4"/>
  <c r="H22" i="4" s="1"/>
  <c r="H23" i="4" s="1"/>
  <c r="D7" i="4"/>
  <c r="A9" i="4" s="1"/>
  <c r="J23" i="4" s="1"/>
  <c r="K23" i="4" s="1"/>
  <c r="C7" i="4"/>
  <c r="F22" i="4" s="1"/>
  <c r="F23" i="4" s="1"/>
  <c r="B7" i="4"/>
  <c r="E22" i="4" s="1"/>
  <c r="E23" i="4" s="1"/>
  <c r="F6" i="4"/>
  <c r="E6" i="4"/>
  <c r="D6" i="4"/>
  <c r="C6" i="4"/>
  <c r="B6" i="4"/>
  <c r="A6" i="4"/>
  <c r="D21" i="4" s="1"/>
  <c r="F5" i="4"/>
  <c r="I20" i="4" s="1"/>
  <c r="I21" i="4" s="1"/>
  <c r="E5" i="4"/>
  <c r="D5" i="4"/>
  <c r="C5" i="4"/>
  <c r="F20" i="4" s="1"/>
  <c r="F21" i="4" s="1"/>
  <c r="B5" i="4"/>
  <c r="A7" i="4" s="1"/>
  <c r="J21" i="4" s="1"/>
  <c r="K21" i="4" s="1"/>
  <c r="F4" i="4"/>
  <c r="E4" i="4"/>
  <c r="D4" i="4"/>
  <c r="C4" i="4"/>
  <c r="B4" i="4"/>
  <c r="A4" i="4"/>
  <c r="F3" i="4"/>
  <c r="E3" i="4"/>
  <c r="H18" i="4" s="1"/>
  <c r="H19" i="4" s="1"/>
  <c r="D3" i="4"/>
  <c r="G18" i="4" s="1"/>
  <c r="G19" i="4" s="1"/>
  <c r="C3" i="4"/>
  <c r="F18" i="4" s="1"/>
  <c r="F19" i="4" s="1"/>
  <c r="B3" i="4"/>
  <c r="A5" i="4" s="1"/>
  <c r="J19" i="4" s="1"/>
  <c r="K19" i="4" s="1"/>
  <c r="F2" i="4"/>
  <c r="E2" i="4"/>
  <c r="D2" i="4"/>
  <c r="C2" i="4"/>
  <c r="B2" i="4"/>
  <c r="A2" i="4"/>
  <c r="F1" i="4"/>
  <c r="I16" i="4" s="1"/>
  <c r="I17" i="4" s="1"/>
  <c r="E1" i="4"/>
  <c r="H16" i="4" s="1"/>
  <c r="H17" i="4" s="1"/>
  <c r="D1" i="4"/>
  <c r="C1" i="4"/>
  <c r="B1" i="4"/>
  <c r="E16" i="4" s="1"/>
  <c r="E17" i="4" s="1"/>
  <c r="E27" i="3"/>
  <c r="D27" i="3"/>
  <c r="I26" i="3"/>
  <c r="I27" i="3" s="1"/>
  <c r="H26" i="3"/>
  <c r="H27" i="3" s="1"/>
  <c r="E26" i="3"/>
  <c r="D25" i="3"/>
  <c r="I24" i="3"/>
  <c r="I25" i="3" s="1"/>
  <c r="F24" i="3"/>
  <c r="F25" i="3" s="1"/>
  <c r="H20" i="3"/>
  <c r="H21" i="3" s="1"/>
  <c r="G20" i="3"/>
  <c r="G21" i="3" s="1"/>
  <c r="G19" i="3"/>
  <c r="F19" i="3"/>
  <c r="H18" i="3"/>
  <c r="H19" i="3" s="1"/>
  <c r="G18" i="3"/>
  <c r="F18" i="3"/>
  <c r="E18" i="3"/>
  <c r="E19" i="3" s="1"/>
  <c r="F17" i="3"/>
  <c r="D17" i="3"/>
  <c r="I16" i="3"/>
  <c r="I17" i="3" s="1"/>
  <c r="F16" i="3"/>
  <c r="E16" i="3"/>
  <c r="E17" i="3" s="1"/>
  <c r="F12" i="3"/>
  <c r="E12" i="3"/>
  <c r="D12" i="3"/>
  <c r="C12" i="3"/>
  <c r="B12" i="3"/>
  <c r="A12" i="3"/>
  <c r="F11" i="3"/>
  <c r="E11" i="3"/>
  <c r="D11" i="3"/>
  <c r="G26" i="3" s="1"/>
  <c r="G27" i="3" s="1"/>
  <c r="C11" i="3"/>
  <c r="F26" i="3" s="1"/>
  <c r="F27" i="3" s="1"/>
  <c r="B11" i="3"/>
  <c r="F10" i="3"/>
  <c r="E10" i="3"/>
  <c r="D10" i="3"/>
  <c r="C10" i="3"/>
  <c r="B10" i="3"/>
  <c r="A10" i="3"/>
  <c r="F9" i="3"/>
  <c r="E9" i="3"/>
  <c r="H24" i="3" s="1"/>
  <c r="H25" i="3" s="1"/>
  <c r="D9" i="3"/>
  <c r="G24" i="3" s="1"/>
  <c r="G25" i="3" s="1"/>
  <c r="C9" i="3"/>
  <c r="B9" i="3"/>
  <c r="A11" i="3" s="1"/>
  <c r="J25" i="3" s="1"/>
  <c r="K25" i="3" s="1"/>
  <c r="F8" i="3"/>
  <c r="E8" i="3"/>
  <c r="D8" i="3"/>
  <c r="C8" i="3"/>
  <c r="B8" i="3"/>
  <c r="A8" i="3"/>
  <c r="D23" i="3" s="1"/>
  <c r="F7" i="3"/>
  <c r="I22" i="3" s="1"/>
  <c r="E7" i="3"/>
  <c r="H22" i="3" s="1"/>
  <c r="H23" i="3" s="1"/>
  <c r="D7" i="3"/>
  <c r="G22" i="3" s="1"/>
  <c r="G23" i="3" s="1"/>
  <c r="C7" i="3"/>
  <c r="F22" i="3" s="1"/>
  <c r="F23" i="3" s="1"/>
  <c r="B7" i="3"/>
  <c r="E22" i="3" s="1"/>
  <c r="E23" i="3" s="1"/>
  <c r="F6" i="3"/>
  <c r="E6" i="3"/>
  <c r="D6" i="3"/>
  <c r="C6" i="3"/>
  <c r="B6" i="3"/>
  <c r="A6" i="3"/>
  <c r="D21" i="3" s="1"/>
  <c r="F5" i="3"/>
  <c r="I20" i="3" s="1"/>
  <c r="I21" i="3" s="1"/>
  <c r="E5" i="3"/>
  <c r="D5" i="3"/>
  <c r="C5" i="3"/>
  <c r="F20" i="3" s="1"/>
  <c r="F21" i="3" s="1"/>
  <c r="B5" i="3"/>
  <c r="E20" i="3" s="1"/>
  <c r="E21" i="3" s="1"/>
  <c r="F4" i="3"/>
  <c r="E4" i="3"/>
  <c r="D4" i="3"/>
  <c r="C4" i="3"/>
  <c r="B4" i="3"/>
  <c r="A4" i="3"/>
  <c r="D19" i="3" s="1"/>
  <c r="F3" i="3"/>
  <c r="I18" i="3" s="1"/>
  <c r="I19" i="3" s="1"/>
  <c r="E3" i="3"/>
  <c r="D3" i="3"/>
  <c r="C3" i="3"/>
  <c r="B3" i="3"/>
  <c r="A5" i="3" s="1"/>
  <c r="J19" i="3" s="1"/>
  <c r="K19" i="3" s="1"/>
  <c r="F2" i="3"/>
  <c r="E2" i="3"/>
  <c r="D2" i="3"/>
  <c r="C2" i="3"/>
  <c r="B2" i="3"/>
  <c r="A3" i="3" s="1"/>
  <c r="J17" i="3" s="1"/>
  <c r="A2" i="3"/>
  <c r="F1" i="3"/>
  <c r="E1" i="3"/>
  <c r="H16" i="3" s="1"/>
  <c r="H17" i="3" s="1"/>
  <c r="D1" i="3"/>
  <c r="G16" i="3" s="1"/>
  <c r="G17" i="3" s="1"/>
  <c r="C1" i="3"/>
  <c r="B1" i="3"/>
  <c r="D27" i="2"/>
  <c r="H26" i="2"/>
  <c r="H27" i="2" s="1"/>
  <c r="G26" i="2"/>
  <c r="G27" i="2" s="1"/>
  <c r="H24" i="2"/>
  <c r="H25" i="2" s="1"/>
  <c r="E24" i="2"/>
  <c r="E25" i="2" s="1"/>
  <c r="D23" i="2"/>
  <c r="G20" i="2"/>
  <c r="G21" i="2" s="1"/>
  <c r="F20" i="2"/>
  <c r="F21" i="2" s="1"/>
  <c r="F19" i="2"/>
  <c r="E19" i="2"/>
  <c r="G18" i="2"/>
  <c r="G19" i="2" s="1"/>
  <c r="F18" i="2"/>
  <c r="E18" i="2"/>
  <c r="E17" i="2"/>
  <c r="I16" i="2"/>
  <c r="I17" i="2" s="1"/>
  <c r="H16" i="2"/>
  <c r="H17" i="2" s="1"/>
  <c r="E16" i="2"/>
  <c r="F12" i="2"/>
  <c r="E12" i="2"/>
  <c r="D12" i="2"/>
  <c r="C12" i="2"/>
  <c r="B12" i="2"/>
  <c r="A12" i="2"/>
  <c r="F11" i="2"/>
  <c r="I26" i="2" s="1"/>
  <c r="I27" i="2" s="1"/>
  <c r="E11" i="2"/>
  <c r="D11" i="2"/>
  <c r="C11" i="2"/>
  <c r="F26" i="2" s="1"/>
  <c r="F27" i="2" s="1"/>
  <c r="B11" i="2"/>
  <c r="E26" i="2" s="1"/>
  <c r="E27" i="2" s="1"/>
  <c r="F10" i="2"/>
  <c r="E10" i="2"/>
  <c r="D10" i="2"/>
  <c r="C10" i="2"/>
  <c r="B10" i="2"/>
  <c r="A10" i="2"/>
  <c r="D25" i="2" s="1"/>
  <c r="F9" i="2"/>
  <c r="I24" i="2" s="1"/>
  <c r="I25" i="2" s="1"/>
  <c r="E9" i="2"/>
  <c r="D9" i="2"/>
  <c r="G24" i="2" s="1"/>
  <c r="G25" i="2" s="1"/>
  <c r="C9" i="2"/>
  <c r="F24" i="2" s="1"/>
  <c r="F25" i="2" s="1"/>
  <c r="B9" i="2"/>
  <c r="A11" i="2" s="1"/>
  <c r="J25" i="2" s="1"/>
  <c r="K25" i="2" s="1"/>
  <c r="F8" i="2"/>
  <c r="E8" i="2"/>
  <c r="D8" i="2"/>
  <c r="C8" i="2"/>
  <c r="B8" i="2"/>
  <c r="A8" i="2"/>
  <c r="F7" i="2"/>
  <c r="I22" i="2" s="1"/>
  <c r="I23" i="2" s="1"/>
  <c r="E7" i="2"/>
  <c r="H22" i="2" s="1"/>
  <c r="H23" i="2" s="1"/>
  <c r="D7" i="2"/>
  <c r="G22" i="2" s="1"/>
  <c r="G23" i="2" s="1"/>
  <c r="C7" i="2"/>
  <c r="F22" i="2" s="1"/>
  <c r="F23" i="2" s="1"/>
  <c r="B7" i="2"/>
  <c r="E22" i="2" s="1"/>
  <c r="E23" i="2" s="1"/>
  <c r="F6" i="2"/>
  <c r="E6" i="2"/>
  <c r="D6" i="2"/>
  <c r="C6" i="2"/>
  <c r="B6" i="2"/>
  <c r="A6" i="2"/>
  <c r="D21" i="2" s="1"/>
  <c r="F5" i="2"/>
  <c r="I20" i="2" s="1"/>
  <c r="I21" i="2" s="1"/>
  <c r="E5" i="2"/>
  <c r="A7" i="2" s="1"/>
  <c r="J21" i="2" s="1"/>
  <c r="K21" i="2" s="1"/>
  <c r="D5" i="2"/>
  <c r="C5" i="2"/>
  <c r="B5" i="2"/>
  <c r="E20" i="2" s="1"/>
  <c r="E21" i="2" s="1"/>
  <c r="F4" i="2"/>
  <c r="E4" i="2"/>
  <c r="D4" i="2"/>
  <c r="C4" i="2"/>
  <c r="B4" i="2"/>
  <c r="A4" i="2"/>
  <c r="D19" i="2" s="1"/>
  <c r="F3" i="2"/>
  <c r="I18" i="2" s="1"/>
  <c r="I19" i="2" s="1"/>
  <c r="E3" i="2"/>
  <c r="H18" i="2" s="1"/>
  <c r="H19" i="2" s="1"/>
  <c r="D3" i="2"/>
  <c r="C3" i="2"/>
  <c r="B3" i="2"/>
  <c r="F2" i="2"/>
  <c r="E2" i="2"/>
  <c r="D2" i="2"/>
  <c r="C2" i="2"/>
  <c r="B2" i="2"/>
  <c r="A2" i="2"/>
  <c r="D17" i="2" s="1"/>
  <c r="F1" i="2"/>
  <c r="E1" i="2"/>
  <c r="D1" i="2"/>
  <c r="G16" i="2" s="1"/>
  <c r="G17" i="2" s="1"/>
  <c r="C1" i="2"/>
  <c r="F16" i="2" s="1"/>
  <c r="F17" i="2" s="1"/>
  <c r="B1" i="2"/>
  <c r="AC88" i="1"/>
  <c r="AD87" i="1"/>
  <c r="AC87" i="1"/>
  <c r="B32" i="92" s="1" a="1"/>
  <c r="B32" i="92" s="1"/>
  <c r="B39" i="92" s="1"/>
  <c r="AC86" i="1"/>
  <c r="B32" i="91" s="1" a="1"/>
  <c r="B32" i="91" s="1"/>
  <c r="B39" i="91" s="1"/>
  <c r="AD85" i="1"/>
  <c r="AC85" i="1"/>
  <c r="AC84" i="1"/>
  <c r="B32" i="89" s="1" a="1"/>
  <c r="B32" i="89" s="1"/>
  <c r="B39" i="89" s="1"/>
  <c r="AD83" i="1"/>
  <c r="AC83" i="1"/>
  <c r="B32" i="88" s="1" a="1"/>
  <c r="B32" i="88" s="1"/>
  <c r="B39" i="88" s="1"/>
  <c r="AC82" i="1"/>
  <c r="B32" i="87" s="1" a="1"/>
  <c r="B32" i="87" s="1"/>
  <c r="B39" i="87" s="1"/>
  <c r="AD81" i="1"/>
  <c r="AC81" i="1"/>
  <c r="B32" i="86" s="1" a="1"/>
  <c r="B32" i="86" s="1"/>
  <c r="B39" i="86" s="1"/>
  <c r="AC80" i="1"/>
  <c r="B32" i="85" s="1" a="1"/>
  <c r="B32" i="85" s="1"/>
  <c r="B39" i="85" s="1"/>
  <c r="AD79" i="1"/>
  <c r="AC79" i="1"/>
  <c r="B32" i="83" s="1" a="1"/>
  <c r="B32" i="83" s="1"/>
  <c r="B39" i="83" s="1"/>
  <c r="AC78" i="1"/>
  <c r="AD78" i="1" s="1"/>
  <c r="AD77" i="1"/>
  <c r="AC77" i="1"/>
  <c r="B32" i="80" s="1" a="1"/>
  <c r="B32" i="80" s="1"/>
  <c r="B39" i="80" s="1"/>
  <c r="AC76" i="1"/>
  <c r="B32" i="79" s="1" a="1"/>
  <c r="B32" i="79" s="1"/>
  <c r="B39" i="79" s="1"/>
  <c r="AD75" i="1"/>
  <c r="AC75" i="1"/>
  <c r="B32" i="78" s="1" a="1"/>
  <c r="B32" i="78" s="1"/>
  <c r="B39" i="78" s="1"/>
  <c r="AC74" i="1"/>
  <c r="B32" i="77" s="1" a="1"/>
  <c r="B32" i="77" s="1"/>
  <c r="B39" i="77" s="1"/>
  <c r="AD73" i="1"/>
  <c r="AC73" i="1"/>
  <c r="B32" i="76" s="1" a="1"/>
  <c r="B32" i="76" s="1"/>
  <c r="AC72" i="1"/>
  <c r="B32" i="75" s="1" a="1"/>
  <c r="B32" i="75" s="1"/>
  <c r="AD71" i="1"/>
  <c r="AC71" i="1"/>
  <c r="B32" i="74" s="1" a="1"/>
  <c r="B32" i="74" s="1"/>
  <c r="B39" i="74" s="1"/>
  <c r="AC70" i="1"/>
  <c r="B32" i="73" s="1" a="1"/>
  <c r="B32" i="73" s="1"/>
  <c r="B39" i="73" s="1"/>
  <c r="AD69" i="1"/>
  <c r="AC69" i="1"/>
  <c r="B32" i="72" s="1" a="1"/>
  <c r="B32" i="72" s="1"/>
  <c r="B39" i="72" s="1"/>
  <c r="AC68" i="1"/>
  <c r="B32" i="71" s="1" a="1"/>
  <c r="B32" i="71" s="1"/>
  <c r="B39" i="71" s="1"/>
  <c r="AD67" i="1"/>
  <c r="AC67" i="1"/>
  <c r="B32" i="70" s="1" a="1"/>
  <c r="B32" i="70" s="1"/>
  <c r="B39" i="70" s="1"/>
  <c r="AC66" i="1"/>
  <c r="B32" i="69" s="1" a="1"/>
  <c r="B32" i="69" s="1"/>
  <c r="B39" i="69" s="1"/>
  <c r="AD65" i="1"/>
  <c r="AC65" i="1"/>
  <c r="B32" i="68" s="1" a="1"/>
  <c r="B32" i="68" s="1"/>
  <c r="AC64" i="1"/>
  <c r="B32" i="67" s="1" a="1"/>
  <c r="B32" i="67" s="1"/>
  <c r="B39" i="67" s="1"/>
  <c r="AD63" i="1"/>
  <c r="AC63" i="1"/>
  <c r="B32" i="66" s="1" a="1"/>
  <c r="B32" i="66" s="1"/>
  <c r="B39" i="66" s="1"/>
  <c r="AC62" i="1"/>
  <c r="B32" i="65" s="1" a="1"/>
  <c r="B32" i="65" s="1"/>
  <c r="B39" i="65" s="1"/>
  <c r="AD61" i="1"/>
  <c r="AC61" i="1"/>
  <c r="B32" i="64" s="1" a="1"/>
  <c r="B32" i="64" s="1"/>
  <c r="AC60" i="1"/>
  <c r="B32" i="63" s="1" a="1"/>
  <c r="B32" i="63" s="1"/>
  <c r="B39" i="63" s="1"/>
  <c r="AD59" i="1"/>
  <c r="AC59" i="1"/>
  <c r="B32" i="62" s="1" a="1"/>
  <c r="B32" i="62" s="1"/>
  <c r="B39" i="62" s="1"/>
  <c r="AC58" i="1"/>
  <c r="B32" i="61" s="1" a="1"/>
  <c r="B32" i="61" s="1"/>
  <c r="B39" i="61" s="1"/>
  <c r="AD57" i="1"/>
  <c r="AC57" i="1"/>
  <c r="B32" i="60" s="1" a="1"/>
  <c r="B32" i="60" s="1"/>
  <c r="B39" i="60" s="1"/>
  <c r="AC56" i="1"/>
  <c r="B32" i="59" s="1" a="1"/>
  <c r="B32" i="59" s="1"/>
  <c r="B39" i="59" s="1"/>
  <c r="AD55" i="1"/>
  <c r="AC55" i="1"/>
  <c r="B32" i="58" s="1" a="1"/>
  <c r="B32" i="58" s="1"/>
  <c r="B39" i="58" s="1"/>
  <c r="AC54" i="1"/>
  <c r="B32" i="57" s="1" a="1"/>
  <c r="B32" i="57" s="1"/>
  <c r="AD53" i="1"/>
  <c r="AC53" i="1"/>
  <c r="B32" i="56" s="1" a="1"/>
  <c r="B32" i="56" s="1"/>
  <c r="B39" i="56" s="1"/>
  <c r="AC52" i="1"/>
  <c r="B32" i="55" s="1" a="1"/>
  <c r="B32" i="55" s="1"/>
  <c r="B39" i="55" s="1"/>
  <c r="AD51" i="1"/>
  <c r="AC51" i="1"/>
  <c r="B32" i="54" s="1" a="1"/>
  <c r="B32" i="54" s="1"/>
  <c r="B39" i="54" s="1"/>
  <c r="AC50" i="1"/>
  <c r="B32" i="53" s="1" a="1"/>
  <c r="B32" i="53" s="1"/>
  <c r="B39" i="53" s="1"/>
  <c r="AD49" i="1"/>
  <c r="AC49" i="1"/>
  <c r="B32" i="52" s="1" a="1"/>
  <c r="B32" i="52" s="1"/>
  <c r="AC48" i="1"/>
  <c r="B32" i="51" s="1" a="1"/>
  <c r="B32" i="51" s="1"/>
  <c r="B39" i="51" s="1"/>
  <c r="AD47" i="1"/>
  <c r="AC47" i="1"/>
  <c r="B32" i="50" s="1" a="1"/>
  <c r="B32" i="50" s="1"/>
  <c r="AC46" i="1"/>
  <c r="B32" i="49" s="1" a="1"/>
  <c r="B32" i="49" s="1"/>
  <c r="AD45" i="1"/>
  <c r="AC45" i="1"/>
  <c r="B32" i="48" s="1" a="1"/>
  <c r="B32" i="48" s="1"/>
  <c r="B39" i="48" s="1"/>
  <c r="AC44" i="1"/>
  <c r="B32" i="47" s="1" a="1"/>
  <c r="B32" i="47" s="1"/>
  <c r="B39" i="47" s="1"/>
  <c r="AC43" i="1"/>
  <c r="B32" i="45" s="1" a="1"/>
  <c r="B32" i="45" s="1"/>
  <c r="B39" i="45" s="1"/>
  <c r="AC42" i="1"/>
  <c r="B32" i="42" s="1" a="1"/>
  <c r="B32" i="42" s="1"/>
  <c r="AD41" i="1"/>
  <c r="AC41" i="1"/>
  <c r="B32" i="41" s="1" a="1"/>
  <c r="B32" i="41" s="1"/>
  <c r="B39" i="41" s="1"/>
  <c r="AC40" i="1"/>
  <c r="B32" i="40" s="1" a="1"/>
  <c r="B32" i="40" s="1"/>
  <c r="AC39" i="1"/>
  <c r="B32" i="39" s="1" a="1"/>
  <c r="B32" i="39" s="1"/>
  <c r="B39" i="39" s="1"/>
  <c r="AC38" i="1"/>
  <c r="B32" i="38" s="1" a="1"/>
  <c r="B32" i="38" s="1"/>
  <c r="B39" i="38" s="1"/>
  <c r="AD37" i="1"/>
  <c r="AC37" i="1"/>
  <c r="B32" i="37" s="1" a="1"/>
  <c r="B32" i="37" s="1"/>
  <c r="B39" i="37" s="1"/>
  <c r="AC36" i="1"/>
  <c r="B32" i="36" s="1" a="1"/>
  <c r="B32" i="36" s="1"/>
  <c r="B39" i="36" s="1"/>
  <c r="AC35" i="1"/>
  <c r="B32" i="35" s="1" a="1"/>
  <c r="B32" i="35" s="1"/>
  <c r="B39" i="35" s="1"/>
  <c r="AC34" i="1"/>
  <c r="B32" i="34" s="1" a="1"/>
  <c r="B32" i="34" s="1"/>
  <c r="B39" i="34" s="1"/>
  <c r="J34" i="1"/>
  <c r="I34" i="1"/>
  <c r="H34" i="1"/>
  <c r="G34" i="1"/>
  <c r="F34" i="1"/>
  <c r="E34" i="1"/>
  <c r="AC33" i="1"/>
  <c r="B32" i="33" s="1" a="1"/>
  <c r="B32" i="33" s="1"/>
  <c r="B39" i="33" s="1"/>
  <c r="K33" i="1"/>
  <c r="AD32" i="1"/>
  <c r="AC32" i="1"/>
  <c r="B32" i="32" s="1" a="1"/>
  <c r="B32" i="32" s="1"/>
  <c r="B39" i="32" s="1"/>
  <c r="K32" i="1"/>
  <c r="AC31" i="1"/>
  <c r="B32" i="31" s="1" a="1"/>
  <c r="B32" i="31" s="1"/>
  <c r="B39" i="31" s="1"/>
  <c r="K31" i="1"/>
  <c r="AD30" i="1"/>
  <c r="AC30" i="1"/>
  <c r="B32" i="30" s="1" a="1"/>
  <c r="B32" i="30" s="1"/>
  <c r="B39" i="30" s="1"/>
  <c r="K30" i="1"/>
  <c r="AC29" i="1"/>
  <c r="B32" i="29" s="1" a="1"/>
  <c r="B32" i="29" s="1"/>
  <c r="B39" i="29" s="1"/>
  <c r="K29" i="1"/>
  <c r="AD28" i="1"/>
  <c r="AC28" i="1"/>
  <c r="B32" i="28" s="1" a="1"/>
  <c r="B32" i="28" s="1"/>
  <c r="B39" i="28" s="1"/>
  <c r="K28" i="1"/>
  <c r="AD27" i="1"/>
  <c r="AC27" i="1"/>
  <c r="B32" i="27" s="1" a="1"/>
  <c r="B32" i="27" s="1"/>
  <c r="B39" i="27" s="1"/>
  <c r="K27" i="1"/>
  <c r="AD26" i="1"/>
  <c r="AC26" i="1"/>
  <c r="B32" i="26" s="1" a="1"/>
  <c r="B32" i="26" s="1"/>
  <c r="B39" i="26" s="1"/>
  <c r="W26" i="1"/>
  <c r="V26" i="1"/>
  <c r="R26" i="1"/>
  <c r="Q26" i="1"/>
  <c r="O26" i="1"/>
  <c r="N26" i="1"/>
  <c r="M26" i="1"/>
  <c r="U26" i="1" s="1"/>
  <c r="K26" i="1"/>
  <c r="AC25" i="1"/>
  <c r="B32" i="25" s="1" a="1"/>
  <c r="B32" i="25" s="1"/>
  <c r="M25" i="1"/>
  <c r="S25" i="1" s="1"/>
  <c r="K25" i="1"/>
  <c r="AD24" i="1"/>
  <c r="AC24" i="1"/>
  <c r="B32" i="24" s="1" a="1"/>
  <c r="B32" i="24" s="1"/>
  <c r="S24" i="1"/>
  <c r="M24" i="1"/>
  <c r="Q24" i="1" s="1"/>
  <c r="K24" i="1"/>
  <c r="AD23" i="1"/>
  <c r="AC23" i="1"/>
  <c r="B32" i="23" s="1" a="1"/>
  <c r="B32" i="23" s="1"/>
  <c r="B39" i="23" s="1"/>
  <c r="Q23" i="1"/>
  <c r="M23" i="1"/>
  <c r="W23" i="1" s="1"/>
  <c r="AC22" i="1"/>
  <c r="B32" i="22" s="1" a="1"/>
  <c r="B32" i="22" s="1"/>
  <c r="V22" i="1"/>
  <c r="P22" i="1"/>
  <c r="N22" i="1"/>
  <c r="M22" i="1"/>
  <c r="T22" i="1" s="1"/>
  <c r="AD21" i="1"/>
  <c r="AC21" i="1"/>
  <c r="B32" i="21" s="1" a="1"/>
  <c r="B32" i="21" s="1"/>
  <c r="B39" i="21" s="1"/>
  <c r="S21" i="1"/>
  <c r="M21" i="1"/>
  <c r="Q21" i="1" s="1"/>
  <c r="A21" i="1"/>
  <c r="AD20" i="1"/>
  <c r="AC20" i="1"/>
  <c r="B32" i="20" s="1" a="1"/>
  <c r="B32" i="20" s="1"/>
  <c r="B39" i="20" s="1"/>
  <c r="Q20" i="1"/>
  <c r="M20" i="1"/>
  <c r="W20" i="1" s="1"/>
  <c r="G20" i="1"/>
  <c r="H20" i="1" s="1"/>
  <c r="AC19" i="1"/>
  <c r="B32" i="19" s="1" a="1"/>
  <c r="B32" i="19" s="1"/>
  <c r="V19" i="1"/>
  <c r="R19" i="1"/>
  <c r="P19" i="1"/>
  <c r="N19" i="1"/>
  <c r="M19" i="1"/>
  <c r="U19" i="1" s="1"/>
  <c r="A19" i="1"/>
  <c r="G18" i="1" s="1"/>
  <c r="H18" i="1" s="1"/>
  <c r="AC18" i="1"/>
  <c r="B32" i="18" s="1" a="1"/>
  <c r="B32" i="18" s="1"/>
  <c r="I23" i="18" s="1"/>
  <c r="V18" i="1"/>
  <c r="P18" i="1"/>
  <c r="N18" i="1"/>
  <c r="M18" i="1"/>
  <c r="T18" i="1" s="1"/>
  <c r="AC17" i="1"/>
  <c r="B32" i="17" s="1" a="1"/>
  <c r="B32" i="17" s="1"/>
  <c r="B39" i="17" s="1"/>
  <c r="M17" i="1"/>
  <c r="S17" i="1" s="1"/>
  <c r="A17" i="1"/>
  <c r="AD16" i="1"/>
  <c r="AC16" i="1"/>
  <c r="B32" i="16" s="1" a="1"/>
  <c r="B32" i="16" s="1"/>
  <c r="B39" i="16" s="1"/>
  <c r="S16" i="1"/>
  <c r="M16" i="1"/>
  <c r="Q16" i="1" s="1"/>
  <c r="G16" i="1"/>
  <c r="H16" i="1" s="1"/>
  <c r="AD15" i="1"/>
  <c r="AC15" i="1"/>
  <c r="B32" i="15" s="1" a="1"/>
  <c r="B32" i="15" s="1"/>
  <c r="B39" i="15" s="1"/>
  <c r="R15" i="1"/>
  <c r="Q15" i="1"/>
  <c r="M15" i="1"/>
  <c r="P15" i="1" s="1"/>
  <c r="A15" i="1"/>
  <c r="G14" i="1" s="1"/>
  <c r="H14" i="1" s="1"/>
  <c r="AC14" i="1"/>
  <c r="B32" i="14" s="1" a="1"/>
  <c r="B32" i="14" s="1"/>
  <c r="B39" i="14" s="1"/>
  <c r="V14" i="1"/>
  <c r="R14" i="1"/>
  <c r="P14" i="1"/>
  <c r="N14" i="1"/>
  <c r="M14" i="1"/>
  <c r="U14" i="1" s="1"/>
  <c r="AD13" i="1"/>
  <c r="AC13" i="1"/>
  <c r="B32" i="13" s="1" a="1"/>
  <c r="B32" i="13" s="1"/>
  <c r="B39" i="13" s="1"/>
  <c r="W13" i="1"/>
  <c r="Q13" i="1"/>
  <c r="O13" i="1"/>
  <c r="M13" i="1"/>
  <c r="U13" i="1" s="1"/>
  <c r="A13" i="1"/>
  <c r="AC12" i="1"/>
  <c r="B32" i="12" s="1" a="1"/>
  <c r="B32" i="12" s="1"/>
  <c r="B39" i="12" s="1"/>
  <c r="M12" i="1"/>
  <c r="S12" i="1" s="1"/>
  <c r="G12" i="1"/>
  <c r="H12" i="1" s="1"/>
  <c r="AC11" i="1"/>
  <c r="B32" i="11" s="1" a="1"/>
  <c r="V11" i="1"/>
  <c r="T11" i="1"/>
  <c r="R11" i="1"/>
  <c r="N11" i="1"/>
  <c r="M11" i="1"/>
  <c r="Q11" i="1" s="1"/>
  <c r="A11" i="1"/>
  <c r="G10" i="1" s="1"/>
  <c r="H10" i="1" s="1"/>
  <c r="AC10" i="1"/>
  <c r="B32" i="9" s="1" a="1"/>
  <c r="B32" i="9" s="1"/>
  <c r="B39" i="9" s="1"/>
  <c r="R10" i="1"/>
  <c r="Q10" i="1"/>
  <c r="P10" i="1"/>
  <c r="M10" i="1"/>
  <c r="W10" i="1" s="1"/>
  <c r="AD9" i="1"/>
  <c r="AC9" i="1"/>
  <c r="W9" i="1"/>
  <c r="Q9" i="1"/>
  <c r="P9" i="1"/>
  <c r="O9" i="1"/>
  <c r="M9" i="1"/>
  <c r="V9" i="1" s="1"/>
  <c r="AC8" i="1"/>
  <c r="B32" i="6" s="1" a="1"/>
  <c r="B32" i="6" s="1"/>
  <c r="V8" i="1"/>
  <c r="N8" i="1"/>
  <c r="M8" i="1"/>
  <c r="S8" i="1" s="1"/>
  <c r="AD7" i="1"/>
  <c r="AC7" i="1"/>
  <c r="B32" i="5" s="1" a="1"/>
  <c r="B32" i="5" s="1"/>
  <c r="B39" i="5" s="1"/>
  <c r="S7" i="1"/>
  <c r="R7" i="1"/>
  <c r="Q7" i="1"/>
  <c r="M7" i="1"/>
  <c r="P7" i="1" s="1"/>
  <c r="AC6" i="1"/>
  <c r="B32" i="4" s="1" a="1"/>
  <c r="B32" i="4" s="1"/>
  <c r="B39" i="4" s="1"/>
  <c r="W6" i="1"/>
  <c r="V6" i="1"/>
  <c r="R6" i="1"/>
  <c r="P6" i="1"/>
  <c r="O6" i="1"/>
  <c r="N6" i="1"/>
  <c r="M6" i="1"/>
  <c r="U6" i="1" s="1"/>
  <c r="AC5" i="1"/>
  <c r="AD5" i="1" s="1"/>
  <c r="M5" i="1"/>
  <c r="S5" i="1" s="1"/>
  <c r="AC4" i="1"/>
  <c r="B32" i="2" s="1" a="1"/>
  <c r="B32" i="2" s="1"/>
  <c r="R4" i="1"/>
  <c r="Q4" i="1"/>
  <c r="P4" i="1"/>
  <c r="M4" i="1"/>
  <c r="W4" i="1" s="1"/>
  <c r="W3" i="1"/>
  <c r="W11" i="1" s="1"/>
  <c r="V3" i="1"/>
  <c r="U3" i="1"/>
  <c r="U25" i="1" s="1"/>
  <c r="T3" i="1"/>
  <c r="T8" i="1" s="1"/>
  <c r="S3" i="1"/>
  <c r="S26" i="1" s="1"/>
  <c r="R3" i="1"/>
  <c r="Q3" i="1"/>
  <c r="Q19" i="1" s="1"/>
  <c r="P3" i="1"/>
  <c r="P11" i="1" s="1"/>
  <c r="O3" i="1"/>
  <c r="O11" i="1" s="1"/>
  <c r="N3" i="1"/>
  <c r="K17" i="99" l="1"/>
  <c r="A13" i="99"/>
  <c r="J27" i="99" s="1"/>
  <c r="K27" i="99" s="1"/>
  <c r="E16" i="99"/>
  <c r="E17" i="99" s="1"/>
  <c r="A11" i="99"/>
  <c r="J25" i="99" s="1"/>
  <c r="K25" i="99" s="1"/>
  <c r="I23" i="12"/>
  <c r="I23" i="4"/>
  <c r="I23" i="5"/>
  <c r="K17" i="6"/>
  <c r="I8" i="6"/>
  <c r="I11" i="7"/>
  <c r="I3" i="7"/>
  <c r="K17" i="7"/>
  <c r="I23" i="9"/>
  <c r="K17" i="3"/>
  <c r="I9" i="21"/>
  <c r="K17" i="21"/>
  <c r="B39" i="6"/>
  <c r="I23" i="6"/>
  <c r="B39" i="2"/>
  <c r="A9" i="2"/>
  <c r="J23" i="2" s="1"/>
  <c r="K23" i="2" s="1"/>
  <c r="K17" i="5"/>
  <c r="I10" i="5"/>
  <c r="A9" i="5"/>
  <c r="J23" i="5" s="1"/>
  <c r="K23" i="5" s="1"/>
  <c r="AD4" i="1"/>
  <c r="T5" i="1"/>
  <c r="U8" i="1"/>
  <c r="AD10" i="1"/>
  <c r="S11" i="1"/>
  <c r="T12" i="1"/>
  <c r="N13" i="1"/>
  <c r="V13" i="1"/>
  <c r="O14" i="1"/>
  <c r="W14" i="1"/>
  <c r="R16" i="1"/>
  <c r="T17" i="1"/>
  <c r="U18" i="1"/>
  <c r="O19" i="1"/>
  <c r="W19" i="1"/>
  <c r="P20" i="1"/>
  <c r="R21" i="1"/>
  <c r="U22" i="1"/>
  <c r="P23" i="1"/>
  <c r="R24" i="1"/>
  <c r="T25" i="1"/>
  <c r="E24" i="3"/>
  <c r="E25" i="3" s="1"/>
  <c r="G22" i="4"/>
  <c r="G23" i="4" s="1"/>
  <c r="A7" i="5"/>
  <c r="J21" i="5" s="1"/>
  <c r="K21" i="5" s="1"/>
  <c r="A11" i="8"/>
  <c r="J25" i="8" s="1"/>
  <c r="K25" i="8" s="1"/>
  <c r="A3" i="11"/>
  <c r="J17" i="11" s="1"/>
  <c r="E16" i="11"/>
  <c r="E17" i="11" s="1"/>
  <c r="A9" i="11"/>
  <c r="J23" i="11" s="1"/>
  <c r="K23" i="11" s="1"/>
  <c r="A5" i="13"/>
  <c r="J19" i="13" s="1"/>
  <c r="K19" i="13" s="1"/>
  <c r="A9" i="16"/>
  <c r="J23" i="16" s="1"/>
  <c r="K23" i="16" s="1"/>
  <c r="I23" i="17"/>
  <c r="A9" i="21"/>
  <c r="J23" i="21" s="1"/>
  <c r="K23" i="21" s="1"/>
  <c r="I23" i="29"/>
  <c r="A9" i="32"/>
  <c r="J23" i="32" s="1"/>
  <c r="K23" i="32" s="1"/>
  <c r="A13" i="5"/>
  <c r="J27" i="5" s="1"/>
  <c r="K27" i="5" s="1"/>
  <c r="E22" i="5"/>
  <c r="E23" i="5" s="1"/>
  <c r="K17" i="10"/>
  <c r="E26" i="14"/>
  <c r="E27" i="14" s="1"/>
  <c r="A13" i="14"/>
  <c r="J27" i="14" s="1"/>
  <c r="K27" i="14" s="1"/>
  <c r="A3" i="18"/>
  <c r="J17" i="18" s="1"/>
  <c r="E16" i="18"/>
  <c r="E17" i="18" s="1"/>
  <c r="B39" i="57"/>
  <c r="A9" i="57"/>
  <c r="J23" i="57" s="1"/>
  <c r="K23" i="57" s="1"/>
  <c r="A3" i="13"/>
  <c r="J17" i="13" s="1"/>
  <c r="E16" i="13"/>
  <c r="E17" i="13" s="1"/>
  <c r="S4" i="1"/>
  <c r="N5" i="1"/>
  <c r="V5" i="1"/>
  <c r="Q6" i="1"/>
  <c r="Q27" i="1" s="1"/>
  <c r="AD6" i="1"/>
  <c r="T7" i="1"/>
  <c r="O8" i="1"/>
  <c r="W8" i="1"/>
  <c r="R9" i="1"/>
  <c r="S10" i="1"/>
  <c r="U11" i="1"/>
  <c r="N12" i="1"/>
  <c r="V12" i="1"/>
  <c r="P13" i="1"/>
  <c r="Q14" i="1"/>
  <c r="AD14" i="1"/>
  <c r="S15" i="1"/>
  <c r="T16" i="1"/>
  <c r="N17" i="1"/>
  <c r="V17" i="1"/>
  <c r="O18" i="1"/>
  <c r="W18" i="1"/>
  <c r="AD19" i="1"/>
  <c r="R20" i="1"/>
  <c r="T21" i="1"/>
  <c r="O22" i="1"/>
  <c r="W22" i="1"/>
  <c r="R23" i="1"/>
  <c r="T24" i="1"/>
  <c r="N25" i="1"/>
  <c r="V25" i="1"/>
  <c r="P26" i="1"/>
  <c r="AD33" i="1"/>
  <c r="AD34" i="1"/>
  <c r="AD38" i="1"/>
  <c r="AD42" i="1"/>
  <c r="AD46" i="1"/>
  <c r="AD50" i="1"/>
  <c r="AD54" i="1"/>
  <c r="AD58" i="1"/>
  <c r="AD62" i="1"/>
  <c r="AD66" i="1"/>
  <c r="AD70" i="1"/>
  <c r="AD74" i="1"/>
  <c r="AD82" i="1"/>
  <c r="AD86" i="1"/>
  <c r="H20" i="2"/>
  <c r="H21" i="2" s="1"/>
  <c r="A7" i="3"/>
  <c r="J21" i="3" s="1"/>
  <c r="K21" i="3" s="1"/>
  <c r="E26" i="6"/>
  <c r="E27" i="6" s="1"/>
  <c r="A3" i="8"/>
  <c r="J17" i="8" s="1"/>
  <c r="F22" i="8"/>
  <c r="F23" i="8" s="1"/>
  <c r="A5" i="10"/>
  <c r="J19" i="10" s="1"/>
  <c r="K19" i="10" s="1"/>
  <c r="A9" i="10"/>
  <c r="J23" i="10" s="1"/>
  <c r="K23" i="10" s="1"/>
  <c r="E16" i="12"/>
  <c r="E17" i="12" s="1"/>
  <c r="A3" i="12"/>
  <c r="J17" i="12" s="1"/>
  <c r="A3" i="15"/>
  <c r="J17" i="15" s="1"/>
  <c r="I23" i="15"/>
  <c r="A3" i="17"/>
  <c r="J17" i="17" s="1"/>
  <c r="E16" i="17"/>
  <c r="E17" i="17" s="1"/>
  <c r="U17" i="1"/>
  <c r="B39" i="19"/>
  <c r="I23" i="19"/>
  <c r="A3" i="4"/>
  <c r="J17" i="4" s="1"/>
  <c r="T4" i="1"/>
  <c r="O5" i="1"/>
  <c r="W5" i="1"/>
  <c r="W27" i="1" s="1"/>
  <c r="O12" i="1"/>
  <c r="W12" i="1"/>
  <c r="B39" i="18"/>
  <c r="A9" i="18"/>
  <c r="J23" i="18" s="1"/>
  <c r="K23" i="18" s="1"/>
  <c r="B39" i="50"/>
  <c r="I23" i="50"/>
  <c r="A13" i="3"/>
  <c r="J27" i="3" s="1"/>
  <c r="K27" i="3" s="1"/>
  <c r="B32" i="3" a="1"/>
  <c r="B32" i="3" s="1"/>
  <c r="B39" i="3" s="1"/>
  <c r="F16" i="5"/>
  <c r="F17" i="5" s="1"/>
  <c r="A5" i="6"/>
  <c r="J19" i="6" s="1"/>
  <c r="K19" i="6" s="1"/>
  <c r="A11" i="6"/>
  <c r="J25" i="6" s="1"/>
  <c r="K25" i="6" s="1"/>
  <c r="A11" i="7"/>
  <c r="J25" i="7" s="1"/>
  <c r="K25" i="7" s="1"/>
  <c r="A7" i="8"/>
  <c r="J21" i="8" s="1"/>
  <c r="K21" i="8" s="1"/>
  <c r="E20" i="8"/>
  <c r="E21" i="8" s="1"/>
  <c r="F24" i="12"/>
  <c r="F25" i="12" s="1"/>
  <c r="A11" i="12"/>
  <c r="J25" i="12" s="1"/>
  <c r="K25" i="12" s="1"/>
  <c r="I23" i="13"/>
  <c r="A7" i="15"/>
  <c r="J21" i="15" s="1"/>
  <c r="K21" i="15" s="1"/>
  <c r="E24" i="16"/>
  <c r="E25" i="16" s="1"/>
  <c r="A11" i="16"/>
  <c r="J25" i="16" s="1"/>
  <c r="K25" i="16" s="1"/>
  <c r="U5" i="1"/>
  <c r="U12" i="1"/>
  <c r="B39" i="49"/>
  <c r="I23" i="49"/>
  <c r="E26" i="8"/>
  <c r="E27" i="8" s="1"/>
  <c r="A13" i="8"/>
  <c r="J27" i="8" s="1"/>
  <c r="K27" i="8" s="1"/>
  <c r="S20" i="1"/>
  <c r="U21" i="1"/>
  <c r="B39" i="22"/>
  <c r="I23" i="22"/>
  <c r="U24" i="1"/>
  <c r="W25" i="1"/>
  <c r="AD35" i="1"/>
  <c r="AD39" i="1"/>
  <c r="AD43" i="1"/>
  <c r="A3" i="2"/>
  <c r="J17" i="2" s="1"/>
  <c r="A5" i="2"/>
  <c r="J19" i="2" s="1"/>
  <c r="K19" i="2" s="1"/>
  <c r="A13" i="2"/>
  <c r="J27" i="2" s="1"/>
  <c r="K27" i="2" s="1"/>
  <c r="A11" i="5"/>
  <c r="J25" i="5" s="1"/>
  <c r="K25" i="5" s="1"/>
  <c r="F24" i="9"/>
  <c r="F25" i="9" s="1"/>
  <c r="A11" i="9"/>
  <c r="J25" i="9" s="1"/>
  <c r="K25" i="9" s="1"/>
  <c r="I23" i="16"/>
  <c r="A9" i="17"/>
  <c r="J23" i="17" s="1"/>
  <c r="K23" i="17" s="1"/>
  <c r="K17" i="19"/>
  <c r="I8" i="19"/>
  <c r="I23" i="21"/>
  <c r="G20" i="24"/>
  <c r="G21" i="24" s="1"/>
  <c r="A7" i="24"/>
  <c r="J21" i="24" s="1"/>
  <c r="K21" i="24" s="1"/>
  <c r="A9" i="42"/>
  <c r="J23" i="42" s="1"/>
  <c r="K23" i="42" s="1"/>
  <c r="B39" i="42"/>
  <c r="B32" i="81" a="1"/>
  <c r="B32" i="81" s="1"/>
  <c r="B39" i="81" s="1"/>
  <c r="B32" i="82" a="1"/>
  <c r="B32" i="82" s="1"/>
  <c r="U7" i="1"/>
  <c r="P8" i="1"/>
  <c r="S9" i="1"/>
  <c r="T10" i="1"/>
  <c r="T15" i="1"/>
  <c r="U16" i="1"/>
  <c r="O17" i="1"/>
  <c r="W17" i="1"/>
  <c r="S23" i="1"/>
  <c r="O25" i="1"/>
  <c r="U4" i="1"/>
  <c r="P5" i="1"/>
  <c r="P27" i="1" s="1"/>
  <c r="S6" i="1"/>
  <c r="N7" i="1"/>
  <c r="V7" i="1"/>
  <c r="Q8" i="1"/>
  <c r="AD8" i="1"/>
  <c r="T9" i="1"/>
  <c r="U10" i="1"/>
  <c r="P12" i="1"/>
  <c r="R13" i="1"/>
  <c r="S14" i="1"/>
  <c r="U15" i="1"/>
  <c r="N16" i="1"/>
  <c r="V16" i="1"/>
  <c r="P17" i="1"/>
  <c r="Q18" i="1"/>
  <c r="AD18" i="1"/>
  <c r="S19" i="1"/>
  <c r="T20" i="1"/>
  <c r="N21" i="1"/>
  <c r="V21" i="1"/>
  <c r="Q22" i="1"/>
  <c r="AD22" i="1"/>
  <c r="T23" i="1"/>
  <c r="N24" i="1"/>
  <c r="V24" i="1"/>
  <c r="P25" i="1"/>
  <c r="B39" i="25"/>
  <c r="I23" i="25"/>
  <c r="A9" i="25"/>
  <c r="J23" i="25" s="1"/>
  <c r="K23" i="25" s="1"/>
  <c r="AD31" i="1"/>
  <c r="N4" i="1"/>
  <c r="V4" i="1"/>
  <c r="Q5" i="1"/>
  <c r="T6" i="1"/>
  <c r="O7" i="1"/>
  <c r="W7" i="1"/>
  <c r="R8" i="1"/>
  <c r="U9" i="1"/>
  <c r="N10" i="1"/>
  <c r="V10" i="1"/>
  <c r="Q12" i="1"/>
  <c r="AD12" i="1"/>
  <c r="S13" i="1"/>
  <c r="T14" i="1"/>
  <c r="N15" i="1"/>
  <c r="V15" i="1"/>
  <c r="O16" i="1"/>
  <c r="W16" i="1"/>
  <c r="Q17" i="1"/>
  <c r="AD17" i="1"/>
  <c r="R18" i="1"/>
  <c r="T19" i="1"/>
  <c r="U20" i="1"/>
  <c r="O21" i="1"/>
  <c r="W21" i="1"/>
  <c r="R22" i="1"/>
  <c r="U23" i="1"/>
  <c r="O24" i="1"/>
  <c r="W24" i="1"/>
  <c r="Q25" i="1"/>
  <c r="AD25" i="1"/>
  <c r="B39" i="40"/>
  <c r="A9" i="40"/>
  <c r="J23" i="40" s="1"/>
  <c r="K23" i="40" s="1"/>
  <c r="B39" i="75"/>
  <c r="A9" i="75"/>
  <c r="J23" i="75" s="1"/>
  <c r="K23" i="75" s="1"/>
  <c r="B32" i="93" a="1"/>
  <c r="B32" i="93" s="1"/>
  <c r="B39" i="93" s="1"/>
  <c r="B32" i="94" a="1"/>
  <c r="B32" i="94" s="1"/>
  <c r="B39" i="94" s="1"/>
  <c r="E16" i="8"/>
  <c r="E17" i="8" s="1"/>
  <c r="A13" i="11"/>
  <c r="J27" i="11" s="1"/>
  <c r="K27" i="11" s="1"/>
  <c r="A7" i="12"/>
  <c r="J21" i="12" s="1"/>
  <c r="K21" i="12" s="1"/>
  <c r="E26" i="13"/>
  <c r="E27" i="13" s="1"/>
  <c r="A13" i="13"/>
  <c r="J27" i="13" s="1"/>
  <c r="K27" i="13" s="1"/>
  <c r="K17" i="16"/>
  <c r="I11" i="16"/>
  <c r="A9" i="22"/>
  <c r="J23" i="22" s="1"/>
  <c r="K23" i="22" s="1"/>
  <c r="O4" i="1"/>
  <c r="R5" i="1"/>
  <c r="R27" i="1" s="1"/>
  <c r="N9" i="1"/>
  <c r="O10" i="1"/>
  <c r="AD11" i="1"/>
  <c r="R12" i="1"/>
  <c r="T13" i="1"/>
  <c r="O15" i="1"/>
  <c r="W15" i="1"/>
  <c r="P16" i="1"/>
  <c r="R17" i="1"/>
  <c r="S18" i="1"/>
  <c r="N20" i="1"/>
  <c r="V20" i="1"/>
  <c r="P21" i="1"/>
  <c r="S22" i="1"/>
  <c r="N23" i="1"/>
  <c r="V23" i="1"/>
  <c r="P24" i="1"/>
  <c r="I23" i="24"/>
  <c r="B39" i="24"/>
  <c r="R25" i="1"/>
  <c r="T26" i="1"/>
  <c r="AD29" i="1"/>
  <c r="AD36" i="1"/>
  <c r="AD40" i="1"/>
  <c r="AD44" i="1"/>
  <c r="AD48" i="1"/>
  <c r="AD52" i="1"/>
  <c r="AD56" i="1"/>
  <c r="AD60" i="1"/>
  <c r="AD64" i="1"/>
  <c r="AD68" i="1"/>
  <c r="AD72" i="1"/>
  <c r="AD76" i="1"/>
  <c r="AD80" i="1"/>
  <c r="AD84" i="1"/>
  <c r="AD88" i="1"/>
  <c r="A7" i="7"/>
  <c r="J21" i="7" s="1"/>
  <c r="K21" i="7" s="1"/>
  <c r="F20" i="7"/>
  <c r="F21" i="7" s="1"/>
  <c r="A5" i="8"/>
  <c r="J19" i="8" s="1"/>
  <c r="K19" i="8" s="1"/>
  <c r="A3" i="9"/>
  <c r="J17" i="9" s="1"/>
  <c r="A7" i="9"/>
  <c r="J21" i="9" s="1"/>
  <c r="K21" i="9" s="1"/>
  <c r="E22" i="10"/>
  <c r="E23" i="10" s="1"/>
  <c r="A5" i="12"/>
  <c r="J19" i="12" s="1"/>
  <c r="K19" i="12" s="1"/>
  <c r="E18" i="12"/>
  <c r="E19" i="12" s="1"/>
  <c r="A13" i="12"/>
  <c r="J27" i="12" s="1"/>
  <c r="K27" i="12" s="1"/>
  <c r="A9" i="13"/>
  <c r="J23" i="13" s="1"/>
  <c r="K23" i="13" s="1"/>
  <c r="A3" i="14"/>
  <c r="J17" i="14" s="1"/>
  <c r="A5" i="14"/>
  <c r="J19" i="14" s="1"/>
  <c r="K19" i="14" s="1"/>
  <c r="A7" i="19"/>
  <c r="J21" i="19" s="1"/>
  <c r="K21" i="19" s="1"/>
  <c r="E16" i="22"/>
  <c r="E17" i="22" s="1"/>
  <c r="A3" i="22"/>
  <c r="J17" i="22" s="1"/>
  <c r="O20" i="1"/>
  <c r="O23" i="1"/>
  <c r="B39" i="52"/>
  <c r="I23" i="52"/>
  <c r="B39" i="64"/>
  <c r="A9" i="64"/>
  <c r="J23" i="64" s="1"/>
  <c r="K23" i="64" s="1"/>
  <c r="B39" i="68"/>
  <c r="A9" i="68"/>
  <c r="J23" i="68" s="1"/>
  <c r="K23" i="68" s="1"/>
  <c r="B39" i="76"/>
  <c r="I23" i="76"/>
  <c r="B32" i="90" a="1"/>
  <c r="B32" i="90" s="1"/>
  <c r="B39" i="90" s="1"/>
  <c r="B32" i="95" a="1"/>
  <c r="B32" i="95" s="1"/>
  <c r="B39" i="95" s="1"/>
  <c r="A13" i="9"/>
  <c r="J27" i="9" s="1"/>
  <c r="K27" i="9" s="1"/>
  <c r="F20" i="10"/>
  <c r="F21" i="10" s="1"/>
  <c r="A7" i="10"/>
  <c r="J21" i="10" s="1"/>
  <c r="K21" i="10" s="1"/>
  <c r="A7" i="14"/>
  <c r="J21" i="14" s="1"/>
  <c r="K21" i="14" s="1"/>
  <c r="F24" i="19"/>
  <c r="F25" i="19" s="1"/>
  <c r="A11" i="19"/>
  <c r="J25" i="19" s="1"/>
  <c r="K25" i="19" s="1"/>
  <c r="E18" i="11"/>
  <c r="E19" i="11" s="1"/>
  <c r="E22" i="13"/>
  <c r="E23" i="13" s="1"/>
  <c r="A9" i="14"/>
  <c r="J23" i="14" s="1"/>
  <c r="K23" i="14" s="1"/>
  <c r="E24" i="14"/>
  <c r="E25" i="14" s="1"/>
  <c r="A7" i="16"/>
  <c r="J21" i="16" s="1"/>
  <c r="K21" i="16" s="1"/>
  <c r="A5" i="17"/>
  <c r="J19" i="17" s="1"/>
  <c r="K19" i="17" s="1"/>
  <c r="A5" i="20"/>
  <c r="J19" i="20" s="1"/>
  <c r="K19" i="20" s="1"/>
  <c r="A9" i="24"/>
  <c r="J23" i="24" s="1"/>
  <c r="K23" i="24" s="1"/>
  <c r="I23" i="26"/>
  <c r="A11" i="15"/>
  <c r="J25" i="15" s="1"/>
  <c r="K25" i="15" s="1"/>
  <c r="E22" i="16"/>
  <c r="E23" i="16" s="1"/>
  <c r="I23" i="20"/>
  <c r="A11" i="22"/>
  <c r="J25" i="22" s="1"/>
  <c r="K25" i="22" s="1"/>
  <c r="I23" i="23"/>
  <c r="K17" i="31"/>
  <c r="A9" i="6"/>
  <c r="J23" i="6" s="1"/>
  <c r="K23" i="6" s="1"/>
  <c r="A9" i="9"/>
  <c r="J23" i="9" s="1"/>
  <c r="K23" i="9" s="1"/>
  <c r="A9" i="12"/>
  <c r="J23" i="12" s="1"/>
  <c r="K23" i="12" s="1"/>
  <c r="A11" i="18"/>
  <c r="J25" i="18" s="1"/>
  <c r="K25" i="18" s="1"/>
  <c r="A9" i="20"/>
  <c r="J23" i="20" s="1"/>
  <c r="K23" i="20" s="1"/>
  <c r="E18" i="20"/>
  <c r="E19" i="20" s="1"/>
  <c r="A11" i="23"/>
  <c r="J25" i="23" s="1"/>
  <c r="K25" i="23" s="1"/>
  <c r="E18" i="24"/>
  <c r="E19" i="24" s="1"/>
  <c r="A5" i="24"/>
  <c r="J19" i="24" s="1"/>
  <c r="K19" i="24" s="1"/>
  <c r="A11" i="13"/>
  <c r="J25" i="13" s="1"/>
  <c r="K25" i="13" s="1"/>
  <c r="A9" i="15"/>
  <c r="J23" i="15" s="1"/>
  <c r="K23" i="15" s="1"/>
  <c r="A11" i="17"/>
  <c r="J25" i="17" s="1"/>
  <c r="K25" i="17" s="1"/>
  <c r="A13" i="17"/>
  <c r="J27" i="17" s="1"/>
  <c r="K27" i="17" s="1"/>
  <c r="A5" i="18"/>
  <c r="J19" i="18" s="1"/>
  <c r="K19" i="18" s="1"/>
  <c r="A7" i="18"/>
  <c r="J21" i="18" s="1"/>
  <c r="K21" i="18" s="1"/>
  <c r="A13" i="23"/>
  <c r="J27" i="23" s="1"/>
  <c r="K27" i="23" s="1"/>
  <c r="A13" i="19"/>
  <c r="J27" i="19" s="1"/>
  <c r="K27" i="19" s="1"/>
  <c r="E26" i="19"/>
  <c r="E27" i="19" s="1"/>
  <c r="A13" i="20"/>
  <c r="J27" i="20" s="1"/>
  <c r="K27" i="20" s="1"/>
  <c r="H20" i="25"/>
  <c r="H21" i="25" s="1"/>
  <c r="A7" i="25"/>
  <c r="J21" i="25" s="1"/>
  <c r="K21" i="25" s="1"/>
  <c r="A9" i="28"/>
  <c r="J23" i="28" s="1"/>
  <c r="K23" i="28" s="1"/>
  <c r="I23" i="31"/>
  <c r="A7" i="17"/>
  <c r="J21" i="17" s="1"/>
  <c r="K21" i="17" s="1"/>
  <c r="A3" i="20"/>
  <c r="J17" i="20" s="1"/>
  <c r="E16" i="20"/>
  <c r="E17" i="20" s="1"/>
  <c r="A7" i="21"/>
  <c r="J21" i="21" s="1"/>
  <c r="K21" i="21" s="1"/>
  <c r="A13" i="21"/>
  <c r="J27" i="21" s="1"/>
  <c r="K27" i="21" s="1"/>
  <c r="E26" i="21"/>
  <c r="E27" i="21" s="1"/>
  <c r="E22" i="23"/>
  <c r="E23" i="23" s="1"/>
  <c r="A9" i="23"/>
  <c r="J23" i="23" s="1"/>
  <c r="K23" i="23" s="1"/>
  <c r="I23" i="28"/>
  <c r="A13" i="18"/>
  <c r="J27" i="18" s="1"/>
  <c r="K27" i="18" s="1"/>
  <c r="E24" i="20"/>
  <c r="E25" i="20" s="1"/>
  <c r="A11" i="20"/>
  <c r="J25" i="20" s="1"/>
  <c r="K25" i="20" s="1"/>
  <c r="A7" i="22"/>
  <c r="J21" i="22" s="1"/>
  <c r="K21" i="22" s="1"/>
  <c r="E20" i="22"/>
  <c r="E21" i="22" s="1"/>
  <c r="I6" i="28"/>
  <c r="K17" i="28"/>
  <c r="A9" i="30"/>
  <c r="J23" i="30" s="1"/>
  <c r="K23" i="30" s="1"/>
  <c r="A5" i="25"/>
  <c r="J19" i="25" s="1"/>
  <c r="K19" i="25" s="1"/>
  <c r="A11" i="26"/>
  <c r="J25" i="26" s="1"/>
  <c r="K25" i="26" s="1"/>
  <c r="A5" i="28"/>
  <c r="J19" i="28" s="1"/>
  <c r="K19" i="28" s="1"/>
  <c r="H22" i="28"/>
  <c r="H23" i="28" s="1"/>
  <c r="A7" i="29"/>
  <c r="J21" i="29" s="1"/>
  <c r="E20" i="29"/>
  <c r="E21" i="29" s="1"/>
  <c r="A7" i="32"/>
  <c r="J21" i="32" s="1"/>
  <c r="K21" i="32" s="1"/>
  <c r="E20" i="23"/>
  <c r="E21" i="23" s="1"/>
  <c r="A13" i="26"/>
  <c r="J27" i="26" s="1"/>
  <c r="K27" i="26" s="1"/>
  <c r="A13" i="27"/>
  <c r="J27" i="27" s="1"/>
  <c r="K27" i="27" s="1"/>
  <c r="I23" i="27"/>
  <c r="A7" i="28"/>
  <c r="J21" i="28" s="1"/>
  <c r="K21" i="28" s="1"/>
  <c r="F16" i="29"/>
  <c r="F17" i="29" s="1"/>
  <c r="I18" i="29"/>
  <c r="I19" i="29" s="1"/>
  <c r="A3" i="30"/>
  <c r="J17" i="30" s="1"/>
  <c r="H22" i="30"/>
  <c r="H23" i="30" s="1"/>
  <c r="A9" i="31"/>
  <c r="J23" i="31" s="1"/>
  <c r="K23" i="31" s="1"/>
  <c r="A13" i="33"/>
  <c r="J27" i="33" s="1"/>
  <c r="K27" i="33" s="1"/>
  <c r="F26" i="33"/>
  <c r="F27" i="33" s="1"/>
  <c r="A9" i="19"/>
  <c r="J23" i="19" s="1"/>
  <c r="K23" i="19" s="1"/>
  <c r="A3" i="24"/>
  <c r="J17" i="24" s="1"/>
  <c r="A3" i="27"/>
  <c r="J17" i="27" s="1"/>
  <c r="E16" i="27"/>
  <c r="E17" i="27" s="1"/>
  <c r="A5" i="30"/>
  <c r="J19" i="30" s="1"/>
  <c r="K19" i="30" s="1"/>
  <c r="A7" i="30"/>
  <c r="J21" i="30" s="1"/>
  <c r="K21" i="30" s="1"/>
  <c r="A5" i="31"/>
  <c r="J19" i="31" s="1"/>
  <c r="K19" i="31" s="1"/>
  <c r="E18" i="31"/>
  <c r="E19" i="31" s="1"/>
  <c r="F26" i="32"/>
  <c r="F27" i="32" s="1"/>
  <c r="A13" i="32"/>
  <c r="J27" i="32" s="1"/>
  <c r="K27" i="32" s="1"/>
  <c r="A5" i="22"/>
  <c r="J19" i="22" s="1"/>
  <c r="K19" i="22" s="1"/>
  <c r="A13" i="25"/>
  <c r="J27" i="25" s="1"/>
  <c r="K27" i="25" s="1"/>
  <c r="E24" i="27"/>
  <c r="E25" i="27" s="1"/>
  <c r="A11" i="27"/>
  <c r="J25" i="27" s="1"/>
  <c r="K25" i="27" s="1"/>
  <c r="A13" i="30"/>
  <c r="J27" i="30" s="1"/>
  <c r="K27" i="30" s="1"/>
  <c r="A5" i="32"/>
  <c r="J19" i="32" s="1"/>
  <c r="K19" i="32" s="1"/>
  <c r="A3" i="23"/>
  <c r="J17" i="23" s="1"/>
  <c r="A3" i="25"/>
  <c r="J17" i="25" s="1"/>
  <c r="E16" i="25"/>
  <c r="E17" i="25" s="1"/>
  <c r="A3" i="26"/>
  <c r="J17" i="26" s="1"/>
  <c r="A9" i="29"/>
  <c r="J23" i="29" s="1"/>
  <c r="K23" i="29" s="1"/>
  <c r="A3" i="32"/>
  <c r="J17" i="32" s="1"/>
  <c r="A11" i="32"/>
  <c r="J25" i="32" s="1"/>
  <c r="K25" i="32" s="1"/>
  <c r="A9" i="33"/>
  <c r="J23" i="33" s="1"/>
  <c r="K23" i="33" s="1"/>
  <c r="G22" i="33"/>
  <c r="G23" i="33" s="1"/>
  <c r="I23" i="34"/>
  <c r="A5" i="23"/>
  <c r="J19" i="23" s="1"/>
  <c r="K19" i="23" s="1"/>
  <c r="E18" i="23"/>
  <c r="E19" i="23" s="1"/>
  <c r="A5" i="27"/>
  <c r="J19" i="27" s="1"/>
  <c r="K19" i="27" s="1"/>
  <c r="E22" i="29"/>
  <c r="E23" i="29" s="1"/>
  <c r="F16" i="31"/>
  <c r="F17" i="31" s="1"/>
  <c r="I23" i="32"/>
  <c r="E16" i="32"/>
  <c r="E17" i="32" s="1"/>
  <c r="I23" i="35"/>
  <c r="A7" i="31"/>
  <c r="J21" i="31" s="1"/>
  <c r="K21" i="31" s="1"/>
  <c r="E20" i="31"/>
  <c r="E21" i="31" s="1"/>
  <c r="E20" i="33"/>
  <c r="E21" i="33" s="1"/>
  <c r="A7" i="33"/>
  <c r="J21" i="33" s="1"/>
  <c r="K21" i="33" s="1"/>
  <c r="I23" i="33"/>
  <c r="A9" i="36"/>
  <c r="J23" i="36" s="1"/>
  <c r="K23" i="36" s="1"/>
  <c r="A11" i="25"/>
  <c r="J25" i="25" s="1"/>
  <c r="K25" i="25" s="1"/>
  <c r="A9" i="27"/>
  <c r="J23" i="27" s="1"/>
  <c r="K23" i="27" s="1"/>
  <c r="E26" i="28"/>
  <c r="E27" i="28" s="1"/>
  <c r="A13" i="28"/>
  <c r="J27" i="28" s="1"/>
  <c r="K27" i="28" s="1"/>
  <c r="K17" i="29"/>
  <c r="I3" i="29"/>
  <c r="E24" i="29"/>
  <c r="E25" i="29" s="1"/>
  <c r="A11" i="29"/>
  <c r="J25" i="29" s="1"/>
  <c r="K25" i="29" s="1"/>
  <c r="I23" i="30"/>
  <c r="G24" i="31"/>
  <c r="G25" i="31" s="1"/>
  <c r="A11" i="31"/>
  <c r="J25" i="31" s="1"/>
  <c r="K25" i="31" s="1"/>
  <c r="G20" i="34"/>
  <c r="G21" i="34" s="1"/>
  <c r="A7" i="34"/>
  <c r="J21" i="34" s="1"/>
  <c r="K21" i="34" s="1"/>
  <c r="I10" i="35"/>
  <c r="I2" i="35"/>
  <c r="K17" i="35"/>
  <c r="I4" i="35"/>
  <c r="I5" i="35"/>
  <c r="K17" i="38"/>
  <c r="A3" i="34"/>
  <c r="J17" i="34" s="1"/>
  <c r="E16" i="35"/>
  <c r="E17" i="35" s="1"/>
  <c r="A11" i="37"/>
  <c r="J25" i="37" s="1"/>
  <c r="K25" i="37" s="1"/>
  <c r="E24" i="37"/>
  <c r="E25" i="37" s="1"/>
  <c r="F20" i="39"/>
  <c r="F21" i="39" s="1"/>
  <c r="A7" i="39"/>
  <c r="J21" i="39" s="1"/>
  <c r="K21" i="39" s="1"/>
  <c r="I3" i="40"/>
  <c r="I4" i="40"/>
  <c r="A7" i="40"/>
  <c r="J21" i="40" s="1"/>
  <c r="K21" i="40" s="1"/>
  <c r="K17" i="40"/>
  <c r="I23" i="41"/>
  <c r="K17" i="43"/>
  <c r="A5" i="34"/>
  <c r="J19" i="34" s="1"/>
  <c r="K19" i="34" s="1"/>
  <c r="E18" i="34"/>
  <c r="E19" i="34" s="1"/>
  <c r="F24" i="35"/>
  <c r="F25" i="35" s="1"/>
  <c r="A11" i="35"/>
  <c r="J25" i="35" s="1"/>
  <c r="K25" i="35" s="1"/>
  <c r="E26" i="36"/>
  <c r="E27" i="36" s="1"/>
  <c r="A13" i="36"/>
  <c r="J27" i="36" s="1"/>
  <c r="K27" i="36" s="1"/>
  <c r="E20" i="37"/>
  <c r="E21" i="37" s="1"/>
  <c r="A7" i="37"/>
  <c r="J21" i="37" s="1"/>
  <c r="K21" i="37" s="1"/>
  <c r="I23" i="37"/>
  <c r="E20" i="50"/>
  <c r="E21" i="50" s="1"/>
  <c r="A7" i="50"/>
  <c r="J21" i="50" s="1"/>
  <c r="K21" i="50" s="1"/>
  <c r="K17" i="39"/>
  <c r="I7" i="39"/>
  <c r="A9" i="39"/>
  <c r="J23" i="39" s="1"/>
  <c r="K23" i="39" s="1"/>
  <c r="I9" i="39"/>
  <c r="K17" i="42"/>
  <c r="I23" i="45"/>
  <c r="A9" i="49"/>
  <c r="J23" i="49" s="1"/>
  <c r="K23" i="49" s="1"/>
  <c r="A9" i="50"/>
  <c r="J23" i="50" s="1"/>
  <c r="K23" i="50" s="1"/>
  <c r="A3" i="33"/>
  <c r="J17" i="33" s="1"/>
  <c r="E16" i="33"/>
  <c r="E17" i="33" s="1"/>
  <c r="A13" i="34"/>
  <c r="J27" i="34" s="1"/>
  <c r="K27" i="34" s="1"/>
  <c r="A7" i="36"/>
  <c r="J21" i="36" s="1"/>
  <c r="K21" i="36" s="1"/>
  <c r="I23" i="38"/>
  <c r="A13" i="41"/>
  <c r="J27" i="41" s="1"/>
  <c r="K27" i="41" s="1"/>
  <c r="I2" i="48"/>
  <c r="I3" i="52"/>
  <c r="K17" i="52"/>
  <c r="I5" i="52"/>
  <c r="A9" i="26"/>
  <c r="J23" i="26" s="1"/>
  <c r="K23" i="26" s="1"/>
  <c r="A9" i="35"/>
  <c r="J23" i="35" s="1"/>
  <c r="K23" i="35" s="1"/>
  <c r="A5" i="36"/>
  <c r="J19" i="36" s="1"/>
  <c r="K19" i="36" s="1"/>
  <c r="F22" i="36"/>
  <c r="F23" i="36" s="1"/>
  <c r="A13" i="37"/>
  <c r="J27" i="37" s="1"/>
  <c r="K27" i="37" s="1"/>
  <c r="A7" i="38"/>
  <c r="J21" i="38" s="1"/>
  <c r="K21" i="38" s="1"/>
  <c r="F20" i="38"/>
  <c r="F21" i="38" s="1"/>
  <c r="A13" i="40"/>
  <c r="J27" i="40" s="1"/>
  <c r="K27" i="40" s="1"/>
  <c r="F26" i="40"/>
  <c r="F27" i="40" s="1"/>
  <c r="F20" i="44"/>
  <c r="F21" i="44" s="1"/>
  <c r="A7" i="44"/>
  <c r="J21" i="44" s="1"/>
  <c r="K21" i="44" s="1"/>
  <c r="A9" i="46"/>
  <c r="J23" i="46" s="1"/>
  <c r="K23" i="46" s="1"/>
  <c r="A11" i="33"/>
  <c r="J25" i="33" s="1"/>
  <c r="K25" i="33" s="1"/>
  <c r="E24" i="33"/>
  <c r="E25" i="33" s="1"/>
  <c r="A3" i="36"/>
  <c r="J17" i="36" s="1"/>
  <c r="I23" i="36"/>
  <c r="A13" i="38"/>
  <c r="J27" i="38" s="1"/>
  <c r="K27" i="38" s="1"/>
  <c r="A13" i="47"/>
  <c r="J27" i="47" s="1"/>
  <c r="K27" i="47" s="1"/>
  <c r="A11" i="36"/>
  <c r="J25" i="36" s="1"/>
  <c r="K25" i="36" s="1"/>
  <c r="A9" i="37"/>
  <c r="J23" i="37" s="1"/>
  <c r="K23" i="37" s="1"/>
  <c r="A5" i="38"/>
  <c r="J19" i="38" s="1"/>
  <c r="K19" i="38" s="1"/>
  <c r="A11" i="38"/>
  <c r="J25" i="38" s="1"/>
  <c r="K25" i="38" s="1"/>
  <c r="I23" i="39"/>
  <c r="A5" i="40"/>
  <c r="J19" i="40" s="1"/>
  <c r="K19" i="40" s="1"/>
  <c r="F18" i="40"/>
  <c r="F19" i="40" s="1"/>
  <c r="F26" i="44"/>
  <c r="F27" i="44" s="1"/>
  <c r="A13" i="44"/>
  <c r="J27" i="44" s="1"/>
  <c r="K27" i="44" s="1"/>
  <c r="A9" i="48"/>
  <c r="J23" i="48" s="1"/>
  <c r="K23" i="48" s="1"/>
  <c r="I23" i="51"/>
  <c r="A5" i="33"/>
  <c r="J19" i="33" s="1"/>
  <c r="K19" i="33" s="1"/>
  <c r="A9" i="34"/>
  <c r="J23" i="34" s="1"/>
  <c r="K23" i="34" s="1"/>
  <c r="A13" i="35"/>
  <c r="J27" i="35" s="1"/>
  <c r="K27" i="35" s="1"/>
  <c r="A3" i="37"/>
  <c r="J17" i="37" s="1"/>
  <c r="I23" i="40"/>
  <c r="A3" i="44"/>
  <c r="J17" i="44" s="1"/>
  <c r="A5" i="42"/>
  <c r="J19" i="42" s="1"/>
  <c r="K19" i="42" s="1"/>
  <c r="A13" i="43"/>
  <c r="J27" i="43" s="1"/>
  <c r="K27" i="43" s="1"/>
  <c r="A3" i="45"/>
  <c r="J17" i="45" s="1"/>
  <c r="A9" i="45"/>
  <c r="J23" i="45" s="1"/>
  <c r="K23" i="45" s="1"/>
  <c r="I26" i="45"/>
  <c r="I27" i="45" s="1"/>
  <c r="A3" i="46"/>
  <c r="J17" i="46" s="1"/>
  <c r="A3" i="49"/>
  <c r="J17" i="49" s="1"/>
  <c r="E20" i="49"/>
  <c r="E21" i="49" s="1"/>
  <c r="A7" i="49"/>
  <c r="J21" i="49" s="1"/>
  <c r="K21" i="49" s="1"/>
  <c r="A11" i="49"/>
  <c r="J25" i="49" s="1"/>
  <c r="K25" i="49" s="1"/>
  <c r="A5" i="51"/>
  <c r="J19" i="51" s="1"/>
  <c r="K19" i="51" s="1"/>
  <c r="E18" i="51"/>
  <c r="E19" i="51" s="1"/>
  <c r="A9" i="51"/>
  <c r="J23" i="51" s="1"/>
  <c r="K23" i="51" s="1"/>
  <c r="A13" i="51"/>
  <c r="J27" i="51" s="1"/>
  <c r="K27" i="51" s="1"/>
  <c r="A3" i="53"/>
  <c r="J17" i="53" s="1"/>
  <c r="E16" i="53"/>
  <c r="E17" i="53" s="1"/>
  <c r="A9" i="54"/>
  <c r="J23" i="54" s="1"/>
  <c r="K23" i="54" s="1"/>
  <c r="F22" i="54"/>
  <c r="F23" i="54" s="1"/>
  <c r="I23" i="62"/>
  <c r="A5" i="39"/>
  <c r="J19" i="39" s="1"/>
  <c r="K19" i="39" s="1"/>
  <c r="E24" i="41"/>
  <c r="E25" i="41" s="1"/>
  <c r="A11" i="41"/>
  <c r="J25" i="41" s="1"/>
  <c r="K25" i="41" s="1"/>
  <c r="E26" i="42"/>
  <c r="E27" i="42" s="1"/>
  <c r="A13" i="42"/>
  <c r="J27" i="42" s="1"/>
  <c r="K27" i="42" s="1"/>
  <c r="A9" i="43"/>
  <c r="J23" i="43" s="1"/>
  <c r="K23" i="43" s="1"/>
  <c r="F16" i="43"/>
  <c r="F17" i="43" s="1"/>
  <c r="E22" i="45"/>
  <c r="E23" i="45" s="1"/>
  <c r="E16" i="46"/>
  <c r="E17" i="46" s="1"/>
  <c r="I23" i="48"/>
  <c r="G22" i="49"/>
  <c r="G23" i="49" s="1"/>
  <c r="A3" i="50"/>
  <c r="J17" i="50" s="1"/>
  <c r="E16" i="50"/>
  <c r="E17" i="50" s="1"/>
  <c r="I23" i="58"/>
  <c r="K17" i="62"/>
  <c r="A9" i="38"/>
  <c r="J23" i="38" s="1"/>
  <c r="K23" i="38" s="1"/>
  <c r="A11" i="43"/>
  <c r="J25" i="43" s="1"/>
  <c r="K25" i="43" s="1"/>
  <c r="A11" i="46"/>
  <c r="J25" i="46" s="1"/>
  <c r="K25" i="46" s="1"/>
  <c r="A7" i="47"/>
  <c r="J21" i="47" s="1"/>
  <c r="K21" i="47" s="1"/>
  <c r="I23" i="47"/>
  <c r="A7" i="48"/>
  <c r="J21" i="48" s="1"/>
  <c r="K21" i="48" s="1"/>
  <c r="E26" i="51"/>
  <c r="E27" i="51" s="1"/>
  <c r="A5" i="52"/>
  <c r="J19" i="52" s="1"/>
  <c r="K19" i="52" s="1"/>
  <c r="E18" i="52"/>
  <c r="E19" i="52" s="1"/>
  <c r="G18" i="54"/>
  <c r="G19" i="54" s="1"/>
  <c r="A5" i="54"/>
  <c r="J19" i="54" s="1"/>
  <c r="K19" i="54" s="1"/>
  <c r="H20" i="42"/>
  <c r="H21" i="42" s="1"/>
  <c r="E24" i="45"/>
  <c r="E25" i="45" s="1"/>
  <c r="A11" i="45"/>
  <c r="J25" i="45" s="1"/>
  <c r="K25" i="45" s="1"/>
  <c r="A5" i="49"/>
  <c r="J19" i="49" s="1"/>
  <c r="K19" i="49" s="1"/>
  <c r="A3" i="51"/>
  <c r="J17" i="51" s="1"/>
  <c r="E16" i="51"/>
  <c r="E17" i="51" s="1"/>
  <c r="A9" i="56"/>
  <c r="J23" i="56" s="1"/>
  <c r="K23" i="56" s="1"/>
  <c r="E22" i="56"/>
  <c r="E23" i="56" s="1"/>
  <c r="I23" i="60"/>
  <c r="A5" i="43"/>
  <c r="J19" i="43" s="1"/>
  <c r="K19" i="43" s="1"/>
  <c r="K17" i="55"/>
  <c r="K17" i="56"/>
  <c r="A3" i="41"/>
  <c r="J17" i="41" s="1"/>
  <c r="A9" i="41"/>
  <c r="J23" i="41" s="1"/>
  <c r="K23" i="41" s="1"/>
  <c r="G18" i="41"/>
  <c r="G19" i="41" s="1"/>
  <c r="I23" i="42"/>
  <c r="A7" i="43"/>
  <c r="J21" i="43" s="1"/>
  <c r="K21" i="43" s="1"/>
  <c r="E26" i="46"/>
  <c r="E27" i="46" s="1"/>
  <c r="A13" i="46"/>
  <c r="J27" i="46" s="1"/>
  <c r="K27" i="46" s="1"/>
  <c r="A3" i="47"/>
  <c r="J17" i="47" s="1"/>
  <c r="A11" i="47"/>
  <c r="J25" i="47" s="1"/>
  <c r="K25" i="47" s="1"/>
  <c r="F24" i="52"/>
  <c r="F25" i="52" s="1"/>
  <c r="A11" i="52"/>
  <c r="J25" i="52" s="1"/>
  <c r="K25" i="52" s="1"/>
  <c r="A7" i="53"/>
  <c r="J21" i="53" s="1"/>
  <c r="K21" i="53" s="1"/>
  <c r="A5" i="47"/>
  <c r="J19" i="47" s="1"/>
  <c r="K19" i="47" s="1"/>
  <c r="A9" i="47"/>
  <c r="J23" i="47" s="1"/>
  <c r="K23" i="47" s="1"/>
  <c r="A11" i="48"/>
  <c r="J25" i="48" s="1"/>
  <c r="K25" i="48" s="1"/>
  <c r="A13" i="49"/>
  <c r="J27" i="49" s="1"/>
  <c r="K27" i="49" s="1"/>
  <c r="A13" i="50"/>
  <c r="J27" i="50" s="1"/>
  <c r="K27" i="50" s="1"/>
  <c r="A7" i="51"/>
  <c r="J21" i="51" s="1"/>
  <c r="K21" i="51" s="1"/>
  <c r="I23" i="53"/>
  <c r="E24" i="55"/>
  <c r="E25" i="55" s="1"/>
  <c r="A11" i="55"/>
  <c r="J25" i="55" s="1"/>
  <c r="K25" i="55" s="1"/>
  <c r="A5" i="50"/>
  <c r="J19" i="50" s="1"/>
  <c r="K19" i="50" s="1"/>
  <c r="A5" i="55"/>
  <c r="J19" i="55" s="1"/>
  <c r="K19" i="55" s="1"/>
  <c r="A11" i="56"/>
  <c r="J25" i="56" s="1"/>
  <c r="K25" i="56" s="1"/>
  <c r="A5" i="60"/>
  <c r="J19" i="60" s="1"/>
  <c r="K19" i="60" s="1"/>
  <c r="E18" i="60"/>
  <c r="E19" i="60" s="1"/>
  <c r="A9" i="61"/>
  <c r="J23" i="61" s="1"/>
  <c r="K23" i="61" s="1"/>
  <c r="A3" i="63"/>
  <c r="J17" i="63" s="1"/>
  <c r="A9" i="66"/>
  <c r="J23" i="66" s="1"/>
  <c r="K23" i="66" s="1"/>
  <c r="A9" i="67"/>
  <c r="J23" i="67" s="1"/>
  <c r="K23" i="67" s="1"/>
  <c r="I23" i="68"/>
  <c r="E22" i="51"/>
  <c r="E23" i="51" s="1"/>
  <c r="A13" i="53"/>
  <c r="J27" i="53" s="1"/>
  <c r="K27" i="53" s="1"/>
  <c r="A5" i="56"/>
  <c r="J19" i="56" s="1"/>
  <c r="K19" i="56" s="1"/>
  <c r="A9" i="58"/>
  <c r="J23" i="58" s="1"/>
  <c r="K23" i="58" s="1"/>
  <c r="E18" i="65"/>
  <c r="E19" i="65" s="1"/>
  <c r="A5" i="65"/>
  <c r="J19" i="65" s="1"/>
  <c r="K19" i="65" s="1"/>
  <c r="A7" i="52"/>
  <c r="J21" i="52" s="1"/>
  <c r="K21" i="52" s="1"/>
  <c r="F26" i="57"/>
  <c r="F27" i="57" s="1"/>
  <c r="A13" i="57"/>
  <c r="J27" i="57" s="1"/>
  <c r="K27" i="57" s="1"/>
  <c r="I23" i="59"/>
  <c r="A9" i="63"/>
  <c r="J23" i="63" s="1"/>
  <c r="K23" i="63" s="1"/>
  <c r="I16" i="65"/>
  <c r="I17" i="65" s="1"/>
  <c r="A3" i="65"/>
  <c r="J17" i="65" s="1"/>
  <c r="K17" i="58"/>
  <c r="A3" i="59"/>
  <c r="J17" i="59" s="1"/>
  <c r="E16" i="59"/>
  <c r="E17" i="59" s="1"/>
  <c r="A9" i="60"/>
  <c r="J23" i="60" s="1"/>
  <c r="K23" i="60" s="1"/>
  <c r="I23" i="61"/>
  <c r="I23" i="65"/>
  <c r="G18" i="66"/>
  <c r="G19" i="66" s="1"/>
  <c r="A5" i="66"/>
  <c r="J19" i="66" s="1"/>
  <c r="K19" i="66" s="1"/>
  <c r="I23" i="66"/>
  <c r="E16" i="49"/>
  <c r="E17" i="49" s="1"/>
  <c r="A11" i="51"/>
  <c r="J25" i="51" s="1"/>
  <c r="K25" i="51" s="1"/>
  <c r="A3" i="54"/>
  <c r="J17" i="54" s="1"/>
  <c r="A7" i="55"/>
  <c r="J21" i="55" s="1"/>
  <c r="K21" i="55" s="1"/>
  <c r="I23" i="55"/>
  <c r="I23" i="56"/>
  <c r="A7" i="58"/>
  <c r="J21" i="58" s="1"/>
  <c r="K21" i="58" s="1"/>
  <c r="E20" i="58"/>
  <c r="E21" i="58" s="1"/>
  <c r="A9" i="59"/>
  <c r="J23" i="59" s="1"/>
  <c r="K23" i="59" s="1"/>
  <c r="A7" i="60"/>
  <c r="J21" i="60" s="1"/>
  <c r="K21" i="60" s="1"/>
  <c r="G20" i="60"/>
  <c r="G21" i="60" s="1"/>
  <c r="E26" i="60"/>
  <c r="E27" i="60" s="1"/>
  <c r="A13" i="60"/>
  <c r="J27" i="60" s="1"/>
  <c r="K27" i="60" s="1"/>
  <c r="A3" i="61"/>
  <c r="J17" i="61" s="1"/>
  <c r="A5" i="69"/>
  <c r="J19" i="69" s="1"/>
  <c r="K19" i="69" s="1"/>
  <c r="E18" i="69"/>
  <c r="E19" i="69" s="1"/>
  <c r="A13" i="52"/>
  <c r="J27" i="52" s="1"/>
  <c r="K27" i="52" s="1"/>
  <c r="A11" i="54"/>
  <c r="J25" i="54" s="1"/>
  <c r="K25" i="54" s="1"/>
  <c r="E24" i="54"/>
  <c r="E25" i="54" s="1"/>
  <c r="I23" i="57"/>
  <c r="A9" i="62"/>
  <c r="J23" i="62" s="1"/>
  <c r="K23" i="62" s="1"/>
  <c r="I23" i="64"/>
  <c r="A9" i="65"/>
  <c r="J23" i="65" s="1"/>
  <c r="K23" i="65" s="1"/>
  <c r="I16" i="69"/>
  <c r="I17" i="69" s="1"/>
  <c r="A3" i="69"/>
  <c r="J17" i="69" s="1"/>
  <c r="A9" i="53"/>
  <c r="J23" i="53" s="1"/>
  <c r="K23" i="53" s="1"/>
  <c r="I23" i="54"/>
  <c r="A13" i="55"/>
  <c r="J27" i="55" s="1"/>
  <c r="K27" i="55" s="1"/>
  <c r="F20" i="56"/>
  <c r="F21" i="56" s="1"/>
  <c r="A7" i="56"/>
  <c r="J21" i="56" s="1"/>
  <c r="K21" i="56" s="1"/>
  <c r="I11" i="57"/>
  <c r="I3" i="57"/>
  <c r="A7" i="57"/>
  <c r="J21" i="57" s="1"/>
  <c r="K21" i="57" s="1"/>
  <c r="A5" i="59"/>
  <c r="J19" i="59" s="1"/>
  <c r="K19" i="59" s="1"/>
  <c r="A7" i="62"/>
  <c r="J21" i="62" s="1"/>
  <c r="K21" i="62" s="1"/>
  <c r="G20" i="62"/>
  <c r="G21" i="62" s="1"/>
  <c r="E26" i="62"/>
  <c r="E27" i="62" s="1"/>
  <c r="A13" i="62"/>
  <c r="J27" i="62" s="1"/>
  <c r="K27" i="62" s="1"/>
  <c r="I23" i="63"/>
  <c r="K17" i="66"/>
  <c r="I7" i="66"/>
  <c r="I9" i="66"/>
  <c r="I11" i="66"/>
  <c r="I6" i="66"/>
  <c r="A5" i="58"/>
  <c r="J19" i="58" s="1"/>
  <c r="K19" i="58" s="1"/>
  <c r="A3" i="60"/>
  <c r="J17" i="60" s="1"/>
  <c r="A11" i="60"/>
  <c r="J25" i="60" s="1"/>
  <c r="K25" i="60" s="1"/>
  <c r="A13" i="61"/>
  <c r="J27" i="61" s="1"/>
  <c r="K27" i="61" s="1"/>
  <c r="E22" i="61"/>
  <c r="E23" i="61" s="1"/>
  <c r="A11" i="62"/>
  <c r="J25" i="62" s="1"/>
  <c r="K25" i="62" s="1"/>
  <c r="A13" i="63"/>
  <c r="J27" i="63" s="1"/>
  <c r="K27" i="63" s="1"/>
  <c r="F20" i="65"/>
  <c r="F21" i="65" s="1"/>
  <c r="A7" i="67"/>
  <c r="J21" i="67" s="1"/>
  <c r="K21" i="67" s="1"/>
  <c r="E20" i="68"/>
  <c r="E21" i="68" s="1"/>
  <c r="A7" i="68"/>
  <c r="J21" i="68" s="1"/>
  <c r="K21" i="68" s="1"/>
  <c r="K17" i="70"/>
  <c r="I7" i="70"/>
  <c r="A9" i="52"/>
  <c r="J23" i="52" s="1"/>
  <c r="K23" i="52" s="1"/>
  <c r="A7" i="54"/>
  <c r="J21" i="54" s="1"/>
  <c r="K21" i="54" s="1"/>
  <c r="E18" i="57"/>
  <c r="E19" i="57" s="1"/>
  <c r="F26" i="58"/>
  <c r="F27" i="58" s="1"/>
  <c r="A13" i="59"/>
  <c r="J27" i="59" s="1"/>
  <c r="K27" i="59" s="1"/>
  <c r="E24" i="64"/>
  <c r="E25" i="64" s="1"/>
  <c r="A11" i="64"/>
  <c r="J25" i="64" s="1"/>
  <c r="K25" i="64" s="1"/>
  <c r="G20" i="64"/>
  <c r="G21" i="64" s="1"/>
  <c r="I23" i="67"/>
  <c r="A11" i="53"/>
  <c r="J25" i="53" s="1"/>
  <c r="K25" i="53" s="1"/>
  <c r="A13" i="54"/>
  <c r="J27" i="54" s="1"/>
  <c r="K27" i="54" s="1"/>
  <c r="A9" i="55"/>
  <c r="J23" i="55" s="1"/>
  <c r="K23" i="55" s="1"/>
  <c r="A11" i="61"/>
  <c r="J25" i="61" s="1"/>
  <c r="K25" i="61" s="1"/>
  <c r="E18" i="62"/>
  <c r="E19" i="62" s="1"/>
  <c r="A11" i="63"/>
  <c r="J25" i="63" s="1"/>
  <c r="K25" i="63" s="1"/>
  <c r="E22" i="63"/>
  <c r="E23" i="63" s="1"/>
  <c r="A5" i="64"/>
  <c r="J19" i="64" s="1"/>
  <c r="K19" i="64" s="1"/>
  <c r="A11" i="65"/>
  <c r="J25" i="65" s="1"/>
  <c r="K25" i="65" s="1"/>
  <c r="A7" i="66"/>
  <c r="J21" i="66" s="1"/>
  <c r="K21" i="66" s="1"/>
  <c r="E18" i="68"/>
  <c r="E19" i="68" s="1"/>
  <c r="E26" i="65"/>
  <c r="E27" i="65" s="1"/>
  <c r="A13" i="65"/>
  <c r="J27" i="65" s="1"/>
  <c r="K27" i="65" s="1"/>
  <c r="A11" i="59"/>
  <c r="J25" i="59" s="1"/>
  <c r="K25" i="59" s="1"/>
  <c r="E24" i="66"/>
  <c r="E25" i="66" s="1"/>
  <c r="A11" i="66"/>
  <c r="J25" i="66" s="1"/>
  <c r="K25" i="66" s="1"/>
  <c r="E24" i="69"/>
  <c r="E25" i="69" s="1"/>
  <c r="A11" i="69"/>
  <c r="J25" i="69" s="1"/>
  <c r="K25" i="69" s="1"/>
  <c r="I23" i="70"/>
  <c r="A13" i="64"/>
  <c r="J27" i="64" s="1"/>
  <c r="K27" i="64" s="1"/>
  <c r="I23" i="69"/>
  <c r="I23" i="71"/>
  <c r="A3" i="64"/>
  <c r="J17" i="64" s="1"/>
  <c r="E16" i="64"/>
  <c r="E17" i="64" s="1"/>
  <c r="K17" i="72"/>
  <c r="A9" i="70"/>
  <c r="J23" i="70" s="1"/>
  <c r="K23" i="70" s="1"/>
  <c r="A11" i="70"/>
  <c r="J25" i="70" s="1"/>
  <c r="K25" i="70" s="1"/>
  <c r="I23" i="75"/>
  <c r="A9" i="72"/>
  <c r="J23" i="72" s="1"/>
  <c r="K23" i="72" s="1"/>
  <c r="E24" i="73"/>
  <c r="E25" i="73" s="1"/>
  <c r="A11" i="73"/>
  <c r="J25" i="73" s="1"/>
  <c r="K25" i="73" s="1"/>
  <c r="A9" i="69"/>
  <c r="J23" i="69" s="1"/>
  <c r="K23" i="69" s="1"/>
  <c r="A7" i="73"/>
  <c r="J21" i="73" s="1"/>
  <c r="K21" i="73" s="1"/>
  <c r="I23" i="73"/>
  <c r="K17" i="75"/>
  <c r="A13" i="67"/>
  <c r="J27" i="67" s="1"/>
  <c r="K27" i="67" s="1"/>
  <c r="A9" i="71"/>
  <c r="J23" i="71" s="1"/>
  <c r="K23" i="71" s="1"/>
  <c r="F22" i="72"/>
  <c r="F23" i="72" s="1"/>
  <c r="E24" i="74"/>
  <c r="E25" i="74" s="1"/>
  <c r="A11" i="74"/>
  <c r="J25" i="74" s="1"/>
  <c r="K25" i="74" s="1"/>
  <c r="A13" i="69"/>
  <c r="J27" i="69" s="1"/>
  <c r="K27" i="69" s="1"/>
  <c r="A3" i="71"/>
  <c r="J17" i="71" s="1"/>
  <c r="I23" i="72"/>
  <c r="A3" i="73"/>
  <c r="J17" i="73" s="1"/>
  <c r="F16" i="73"/>
  <c r="F17" i="73" s="1"/>
  <c r="I23" i="74"/>
  <c r="A3" i="68"/>
  <c r="J17" i="68" s="1"/>
  <c r="A13" i="68"/>
  <c r="J27" i="68" s="1"/>
  <c r="K27" i="68" s="1"/>
  <c r="A13" i="70"/>
  <c r="J27" i="70" s="1"/>
  <c r="K27" i="70" s="1"/>
  <c r="E22" i="71"/>
  <c r="E23" i="71" s="1"/>
  <c r="I26" i="71"/>
  <c r="I27" i="71" s="1"/>
  <c r="A7" i="72"/>
  <c r="J21" i="72" s="1"/>
  <c r="K21" i="72" s="1"/>
  <c r="G16" i="72"/>
  <c r="G17" i="72" s="1"/>
  <c r="A5" i="73"/>
  <c r="J19" i="73" s="1"/>
  <c r="K19" i="73" s="1"/>
  <c r="A9" i="73"/>
  <c r="J23" i="73" s="1"/>
  <c r="K23" i="73" s="1"/>
  <c r="E26" i="69"/>
  <c r="E27" i="69" s="1"/>
  <c r="A7" i="70"/>
  <c r="J21" i="70" s="1"/>
  <c r="K21" i="70" s="1"/>
  <c r="E22" i="70"/>
  <c r="E23" i="70" s="1"/>
  <c r="A7" i="71"/>
  <c r="J21" i="71" s="1"/>
  <c r="K21" i="71" s="1"/>
  <c r="E24" i="71"/>
  <c r="E25" i="71" s="1"/>
  <c r="A11" i="71"/>
  <c r="J25" i="71" s="1"/>
  <c r="K25" i="71" s="1"/>
  <c r="A11" i="72"/>
  <c r="J25" i="72" s="1"/>
  <c r="K25" i="72" s="1"/>
  <c r="A13" i="73"/>
  <c r="J27" i="73" s="1"/>
  <c r="K27" i="73" s="1"/>
  <c r="G20" i="74"/>
  <c r="G21" i="74" s="1"/>
  <c r="A7" i="74"/>
  <c r="J21" i="74" s="1"/>
  <c r="K21" i="74" s="1"/>
  <c r="A5" i="74"/>
  <c r="J19" i="74" s="1"/>
  <c r="K19" i="74" s="1"/>
  <c r="I3" i="81"/>
  <c r="K17" i="81"/>
  <c r="I8" i="81"/>
  <c r="E20" i="73"/>
  <c r="E21" i="73" s="1"/>
  <c r="E24" i="76"/>
  <c r="E25" i="76" s="1"/>
  <c r="A11" i="76"/>
  <c r="J25" i="76" s="1"/>
  <c r="K25" i="76" s="1"/>
  <c r="E26" i="78"/>
  <c r="E27" i="78" s="1"/>
  <c r="A13" i="78"/>
  <c r="J27" i="78" s="1"/>
  <c r="K27" i="78" s="1"/>
  <c r="A9" i="79"/>
  <c r="J23" i="79" s="1"/>
  <c r="K23" i="79" s="1"/>
  <c r="E22" i="79"/>
  <c r="E23" i="79" s="1"/>
  <c r="A9" i="80"/>
  <c r="J23" i="80" s="1"/>
  <c r="K23" i="80" s="1"/>
  <c r="I23" i="87"/>
  <c r="E22" i="69"/>
  <c r="E23" i="69" s="1"/>
  <c r="A9" i="74"/>
  <c r="J23" i="74" s="1"/>
  <c r="K23" i="74" s="1"/>
  <c r="E18" i="74"/>
  <c r="E19" i="74" s="1"/>
  <c r="A7" i="76"/>
  <c r="J21" i="76" s="1"/>
  <c r="K21" i="76" s="1"/>
  <c r="E20" i="76"/>
  <c r="E21" i="76" s="1"/>
  <c r="A13" i="79"/>
  <c r="J27" i="79" s="1"/>
  <c r="K27" i="79" s="1"/>
  <c r="A3" i="76"/>
  <c r="J17" i="76" s="1"/>
  <c r="A13" i="74"/>
  <c r="J27" i="74" s="1"/>
  <c r="K27" i="74" s="1"/>
  <c r="I23" i="77"/>
  <c r="A5" i="78"/>
  <c r="J19" i="78" s="1"/>
  <c r="K19" i="78" s="1"/>
  <c r="E18" i="78"/>
  <c r="E19" i="78" s="1"/>
  <c r="F16" i="82"/>
  <c r="F17" i="82" s="1"/>
  <c r="A3" i="82"/>
  <c r="J17" i="82" s="1"/>
  <c r="A3" i="74"/>
  <c r="J17" i="74" s="1"/>
  <c r="E16" i="74"/>
  <c r="E17" i="74" s="1"/>
  <c r="A7" i="75"/>
  <c r="J21" i="75" s="1"/>
  <c r="K21" i="75" s="1"/>
  <c r="I23" i="79"/>
  <c r="I23" i="80"/>
  <c r="A9" i="76"/>
  <c r="J23" i="76" s="1"/>
  <c r="K23" i="76" s="1"/>
  <c r="A9" i="77"/>
  <c r="J23" i="77" s="1"/>
  <c r="K23" i="77" s="1"/>
  <c r="I23" i="78"/>
  <c r="K17" i="79"/>
  <c r="A9" i="81"/>
  <c r="J23" i="81" s="1"/>
  <c r="K23" i="81" s="1"/>
  <c r="G18" i="76"/>
  <c r="G19" i="76" s="1"/>
  <c r="A3" i="77"/>
  <c r="J17" i="77" s="1"/>
  <c r="A7" i="77"/>
  <c r="J21" i="77" s="1"/>
  <c r="K21" i="77" s="1"/>
  <c r="A11" i="77"/>
  <c r="J25" i="77" s="1"/>
  <c r="K25" i="77" s="1"/>
  <c r="A7" i="78"/>
  <c r="J21" i="78" s="1"/>
  <c r="K21" i="78" s="1"/>
  <c r="A13" i="81"/>
  <c r="J27" i="81" s="1"/>
  <c r="K27" i="81" s="1"/>
  <c r="E26" i="81"/>
  <c r="E27" i="81" s="1"/>
  <c r="A3" i="78"/>
  <c r="J17" i="78" s="1"/>
  <c r="A11" i="78"/>
  <c r="J25" i="78" s="1"/>
  <c r="K25" i="78" s="1"/>
  <c r="E20" i="78"/>
  <c r="E21" i="78" s="1"/>
  <c r="E24" i="79"/>
  <c r="E25" i="79" s="1"/>
  <c r="A3" i="80"/>
  <c r="J17" i="80" s="1"/>
  <c r="E16" i="80"/>
  <c r="E17" i="80" s="1"/>
  <c r="A11" i="81"/>
  <c r="J25" i="81" s="1"/>
  <c r="K25" i="81" s="1"/>
  <c r="A9" i="78"/>
  <c r="J23" i="78" s="1"/>
  <c r="K23" i="78" s="1"/>
  <c r="A13" i="83"/>
  <c r="J27" i="83" s="1"/>
  <c r="K27" i="83" s="1"/>
  <c r="E26" i="83"/>
  <c r="E27" i="83" s="1"/>
  <c r="I23" i="81"/>
  <c r="A11" i="82"/>
  <c r="J25" i="82" s="1"/>
  <c r="K25" i="82" s="1"/>
  <c r="A3" i="83"/>
  <c r="J17" i="83" s="1"/>
  <c r="A13" i="75"/>
  <c r="J27" i="75" s="1"/>
  <c r="K27" i="75" s="1"/>
  <c r="A5" i="79"/>
  <c r="J19" i="79" s="1"/>
  <c r="K19" i="79" s="1"/>
  <c r="A13" i="80"/>
  <c r="J27" i="80" s="1"/>
  <c r="K27" i="80" s="1"/>
  <c r="H22" i="83"/>
  <c r="H23" i="83" s="1"/>
  <c r="A9" i="83"/>
  <c r="J23" i="83" s="1"/>
  <c r="K23" i="83" s="1"/>
  <c r="I23" i="85"/>
  <c r="A7" i="79"/>
  <c r="J21" i="79" s="1"/>
  <c r="K21" i="79" s="1"/>
  <c r="A11" i="80"/>
  <c r="J25" i="80" s="1"/>
  <c r="K25" i="80" s="1"/>
  <c r="E24" i="80"/>
  <c r="E25" i="80" s="1"/>
  <c r="I23" i="83"/>
  <c r="K17" i="87"/>
  <c r="A5" i="81"/>
  <c r="J19" i="81" s="1"/>
  <c r="K19" i="81" s="1"/>
  <c r="E18" i="81"/>
  <c r="E19" i="81" s="1"/>
  <c r="A7" i="82"/>
  <c r="J21" i="82" s="1"/>
  <c r="K21" i="82" s="1"/>
  <c r="A7" i="83"/>
  <c r="J21" i="83" s="1"/>
  <c r="K21" i="83" s="1"/>
  <c r="E20" i="83"/>
  <c r="E21" i="83" s="1"/>
  <c r="A5" i="86"/>
  <c r="J19" i="86" s="1"/>
  <c r="K19" i="86" s="1"/>
  <c r="F16" i="87"/>
  <c r="F17" i="87" s="1"/>
  <c r="I23" i="88"/>
  <c r="A3" i="85"/>
  <c r="J17" i="85" s="1"/>
  <c r="E16" i="85"/>
  <c r="E17" i="85" s="1"/>
  <c r="A13" i="85"/>
  <c r="J27" i="85" s="1"/>
  <c r="K27" i="85" s="1"/>
  <c r="A7" i="87"/>
  <c r="J21" i="87" s="1"/>
  <c r="K21" i="87" s="1"/>
  <c r="E20" i="87"/>
  <c r="E21" i="87" s="1"/>
  <c r="A3" i="84"/>
  <c r="J17" i="84" s="1"/>
  <c r="E24" i="85"/>
  <c r="E25" i="85" s="1"/>
  <c r="A11" i="85"/>
  <c r="J25" i="85" s="1"/>
  <c r="K25" i="85" s="1"/>
  <c r="E16" i="89"/>
  <c r="E17" i="89" s="1"/>
  <c r="A3" i="89"/>
  <c r="J17" i="89" s="1"/>
  <c r="A13" i="84"/>
  <c r="J27" i="84" s="1"/>
  <c r="K27" i="84" s="1"/>
  <c r="E20" i="84"/>
  <c r="E21" i="84" s="1"/>
  <c r="I23" i="86"/>
  <c r="A9" i="86"/>
  <c r="J23" i="86" s="1"/>
  <c r="K23" i="86" s="1"/>
  <c r="A9" i="87"/>
  <c r="J23" i="87" s="1"/>
  <c r="K23" i="87" s="1"/>
  <c r="E22" i="87"/>
  <c r="E23" i="87" s="1"/>
  <c r="E26" i="87"/>
  <c r="E27" i="87" s="1"/>
  <c r="A13" i="87"/>
  <c r="J27" i="87" s="1"/>
  <c r="K27" i="87" s="1"/>
  <c r="I23" i="90"/>
  <c r="I23" i="82"/>
  <c r="E18" i="87"/>
  <c r="E19" i="87" s="1"/>
  <c r="A5" i="87"/>
  <c r="J19" i="87" s="1"/>
  <c r="K19" i="87" s="1"/>
  <c r="A7" i="85"/>
  <c r="J21" i="85" s="1"/>
  <c r="K21" i="85" s="1"/>
  <c r="G18" i="88"/>
  <c r="G19" i="88" s="1"/>
  <c r="A5" i="88"/>
  <c r="J19" i="88" s="1"/>
  <c r="K19" i="88" s="1"/>
  <c r="A13" i="82"/>
  <c r="J27" i="82" s="1"/>
  <c r="K27" i="82" s="1"/>
  <c r="A9" i="84"/>
  <c r="J23" i="84" s="1"/>
  <c r="K23" i="84" s="1"/>
  <c r="A11" i="84"/>
  <c r="J25" i="84" s="1"/>
  <c r="K25" i="84" s="1"/>
  <c r="A5" i="85"/>
  <c r="J19" i="85" s="1"/>
  <c r="K19" i="85" s="1"/>
  <c r="A9" i="85"/>
  <c r="J23" i="85" s="1"/>
  <c r="K23" i="85" s="1"/>
  <c r="A3" i="86"/>
  <c r="J17" i="86" s="1"/>
  <c r="A7" i="86"/>
  <c r="J21" i="86" s="1"/>
  <c r="K21" i="86" s="1"/>
  <c r="I23" i="89"/>
  <c r="A11" i="88"/>
  <c r="J25" i="88" s="1"/>
  <c r="K25" i="88" s="1"/>
  <c r="E24" i="88"/>
  <c r="E25" i="88" s="1"/>
  <c r="G24" i="93"/>
  <c r="G25" i="93" s="1"/>
  <c r="A11" i="93"/>
  <c r="J25" i="93" s="1"/>
  <c r="K25" i="93" s="1"/>
  <c r="K17" i="94"/>
  <c r="I2" i="94"/>
  <c r="I3" i="94"/>
  <c r="A13" i="90"/>
  <c r="J27" i="90" s="1"/>
  <c r="K27" i="90" s="1"/>
  <c r="I23" i="91"/>
  <c r="F18" i="96"/>
  <c r="F19" i="96" s="1"/>
  <c r="A5" i="96"/>
  <c r="J19" i="96" s="1"/>
  <c r="K19" i="96" s="1"/>
  <c r="E18" i="86"/>
  <c r="E19" i="86" s="1"/>
  <c r="A11" i="87"/>
  <c r="J25" i="87" s="1"/>
  <c r="K25" i="87" s="1"/>
  <c r="A3" i="90"/>
  <c r="J17" i="90" s="1"/>
  <c r="F16" i="90"/>
  <c r="F17" i="90" s="1"/>
  <c r="A7" i="90"/>
  <c r="J21" i="90" s="1"/>
  <c r="K21" i="90" s="1"/>
  <c r="A7" i="92"/>
  <c r="J21" i="92" s="1"/>
  <c r="K17" i="96"/>
  <c r="F20" i="89"/>
  <c r="F21" i="89" s="1"/>
  <c r="A11" i="90"/>
  <c r="J25" i="90" s="1"/>
  <c r="K25" i="90" s="1"/>
  <c r="G24" i="90"/>
  <c r="G25" i="90" s="1"/>
  <c r="A3" i="91"/>
  <c r="J17" i="91" s="1"/>
  <c r="F16" i="91"/>
  <c r="F17" i="91" s="1"/>
  <c r="H16" i="93"/>
  <c r="H17" i="93" s="1"/>
  <c r="A3" i="93"/>
  <c r="J17" i="93" s="1"/>
  <c r="I23" i="93"/>
  <c r="A13" i="86"/>
  <c r="J27" i="86" s="1"/>
  <c r="K27" i="86" s="1"/>
  <c r="A13" i="91"/>
  <c r="J27" i="91" s="1"/>
  <c r="K27" i="91" s="1"/>
  <c r="E26" i="91"/>
  <c r="E27" i="91" s="1"/>
  <c r="I26" i="93"/>
  <c r="I27" i="93" s="1"/>
  <c r="A13" i="93"/>
  <c r="J27" i="93" s="1"/>
  <c r="K27" i="93" s="1"/>
  <c r="I22" i="95"/>
  <c r="I23" i="95" s="1"/>
  <c r="A9" i="95"/>
  <c r="J23" i="95" s="1"/>
  <c r="K23" i="95" s="1"/>
  <c r="A3" i="88"/>
  <c r="J17" i="88" s="1"/>
  <c r="G26" i="88"/>
  <c r="G27" i="88" s="1"/>
  <c r="A13" i="88"/>
  <c r="J27" i="88" s="1"/>
  <c r="K27" i="88" s="1"/>
  <c r="A5" i="89"/>
  <c r="J19" i="89" s="1"/>
  <c r="K19" i="89" s="1"/>
  <c r="E18" i="89"/>
  <c r="E19" i="89" s="1"/>
  <c r="A11" i="89"/>
  <c r="J25" i="89" s="1"/>
  <c r="K25" i="89" s="1"/>
  <c r="A9" i="90"/>
  <c r="J23" i="90" s="1"/>
  <c r="K23" i="90" s="1"/>
  <c r="A13" i="89"/>
  <c r="J27" i="89" s="1"/>
  <c r="K27" i="89" s="1"/>
  <c r="E26" i="89"/>
  <c r="E27" i="89" s="1"/>
  <c r="I10" i="92"/>
  <c r="I2" i="92"/>
  <c r="K17" i="92"/>
  <c r="I11" i="92"/>
  <c r="I7" i="92"/>
  <c r="A9" i="96"/>
  <c r="J23" i="96" s="1"/>
  <c r="K23" i="96" s="1"/>
  <c r="F22" i="96"/>
  <c r="F23" i="96" s="1"/>
  <c r="A11" i="96"/>
  <c r="J25" i="96" s="1"/>
  <c r="K25" i="96" s="1"/>
  <c r="A9" i="88"/>
  <c r="J23" i="88" s="1"/>
  <c r="K23" i="88" s="1"/>
  <c r="A9" i="91"/>
  <c r="J23" i="91" s="1"/>
  <c r="K23" i="91" s="1"/>
  <c r="I23" i="92"/>
  <c r="A9" i="92"/>
  <c r="J23" i="92" s="1"/>
  <c r="K23" i="92" s="1"/>
  <c r="A7" i="93"/>
  <c r="J21" i="93" s="1"/>
  <c r="K21" i="93" s="1"/>
  <c r="E16" i="94"/>
  <c r="E17" i="94" s="1"/>
  <c r="A9" i="97"/>
  <c r="J23" i="97" s="1"/>
  <c r="K23" i="97" s="1"/>
  <c r="E24" i="92"/>
  <c r="E25" i="92" s="1"/>
  <c r="A3" i="97"/>
  <c r="J17" i="97" s="1"/>
  <c r="A9" i="89"/>
  <c r="J23" i="89" s="1"/>
  <c r="K23" i="89" s="1"/>
  <c r="E16" i="92"/>
  <c r="E17" i="92" s="1"/>
  <c r="A9" i="94"/>
  <c r="J23" i="94" s="1"/>
  <c r="K23" i="94" s="1"/>
  <c r="E22" i="94"/>
  <c r="E23" i="94" s="1"/>
  <c r="A3" i="95"/>
  <c r="J17" i="95" s="1"/>
  <c r="E22" i="97"/>
  <c r="E23" i="97" s="1"/>
  <c r="A7" i="91"/>
  <c r="J21" i="91" s="1"/>
  <c r="K21" i="91" s="1"/>
  <c r="A5" i="93"/>
  <c r="J19" i="93" s="1"/>
  <c r="K19" i="93" s="1"/>
  <c r="A9" i="93"/>
  <c r="J23" i="93" s="1"/>
  <c r="K23" i="93" s="1"/>
  <c r="A7" i="95"/>
  <c r="J21" i="95" s="1"/>
  <c r="K21" i="95" s="1"/>
  <c r="A11" i="95"/>
  <c r="J25" i="95" s="1"/>
  <c r="K25" i="95" s="1"/>
  <c r="E24" i="95"/>
  <c r="E25" i="95" s="1"/>
  <c r="A13" i="96"/>
  <c r="J27" i="96" s="1"/>
  <c r="K27" i="96" s="1"/>
  <c r="A13" i="97"/>
  <c r="J27" i="97" s="1"/>
  <c r="K27" i="97" s="1"/>
  <c r="A5" i="92"/>
  <c r="J19" i="92" s="1"/>
  <c r="K19" i="92" s="1"/>
  <c r="A5" i="95"/>
  <c r="J19" i="95" s="1"/>
  <c r="K19" i="95" s="1"/>
  <c r="A7" i="96"/>
  <c r="J21" i="96" s="1"/>
  <c r="I9" i="96" s="1"/>
  <c r="E20" i="96"/>
  <c r="E21" i="96" s="1"/>
  <c r="I23" i="94"/>
  <c r="A7" i="97"/>
  <c r="J21" i="97" s="1"/>
  <c r="K21" i="97" s="1"/>
  <c r="A11" i="97"/>
  <c r="J25" i="97" s="1"/>
  <c r="K25" i="97" s="1"/>
  <c r="E16" i="95"/>
  <c r="E17" i="95" s="1"/>
  <c r="I5" i="99" l="1"/>
  <c r="I4" i="99"/>
  <c r="I10" i="99"/>
  <c r="I3" i="99"/>
  <c r="I9" i="99"/>
  <c r="I6" i="99"/>
  <c r="I8" i="99"/>
  <c r="I2" i="99"/>
  <c r="I7" i="99"/>
  <c r="I11" i="99"/>
  <c r="I11" i="96"/>
  <c r="I3" i="87"/>
  <c r="V27" i="1"/>
  <c r="I11" i="10"/>
  <c r="I8" i="11"/>
  <c r="I9" i="11"/>
  <c r="I11" i="11"/>
  <c r="I3" i="11"/>
  <c r="I4" i="11"/>
  <c r="I6" i="11"/>
  <c r="K17" i="11"/>
  <c r="I10" i="11"/>
  <c r="I5" i="11"/>
  <c r="I2" i="11"/>
  <c r="I7" i="11"/>
  <c r="I4" i="62"/>
  <c r="I10" i="43"/>
  <c r="I5" i="43"/>
  <c r="I7" i="31"/>
  <c r="I11" i="87"/>
  <c r="I5" i="83"/>
  <c r="I11" i="83"/>
  <c r="I6" i="83"/>
  <c r="I7" i="83"/>
  <c r="I10" i="83"/>
  <c r="I4" i="83"/>
  <c r="K17" i="83"/>
  <c r="I3" i="83"/>
  <c r="I8" i="83"/>
  <c r="I9" i="83"/>
  <c r="I2" i="83"/>
  <c r="I8" i="80"/>
  <c r="I9" i="80"/>
  <c r="I11" i="80"/>
  <c r="I5" i="80"/>
  <c r="I6" i="80"/>
  <c r="I7" i="80"/>
  <c r="K17" i="80"/>
  <c r="I2" i="80"/>
  <c r="I10" i="80"/>
  <c r="I4" i="80"/>
  <c r="I3" i="80"/>
  <c r="I10" i="79"/>
  <c r="I6" i="82"/>
  <c r="K17" i="82"/>
  <c r="I7" i="81"/>
  <c r="I11" i="81"/>
  <c r="I11" i="75"/>
  <c r="I2" i="75"/>
  <c r="I9" i="64"/>
  <c r="I11" i="64"/>
  <c r="I3" i="64"/>
  <c r="I4" i="64"/>
  <c r="I10" i="64"/>
  <c r="I5" i="64"/>
  <c r="I6" i="64"/>
  <c r="I2" i="64"/>
  <c r="K17" i="64"/>
  <c r="I8" i="64"/>
  <c r="I7" i="64"/>
  <c r="I6" i="67"/>
  <c r="I8" i="67"/>
  <c r="I3" i="67"/>
  <c r="I8" i="54"/>
  <c r="I9" i="54"/>
  <c r="I10" i="54"/>
  <c r="I2" i="54"/>
  <c r="I4" i="54"/>
  <c r="I5" i="54"/>
  <c r="K17" i="54"/>
  <c r="I7" i="54"/>
  <c r="I3" i="54"/>
  <c r="I11" i="54"/>
  <c r="I6" i="54"/>
  <c r="I11" i="47"/>
  <c r="I3" i="47"/>
  <c r="I5" i="47"/>
  <c r="K17" i="47"/>
  <c r="I7" i="47"/>
  <c r="I8" i="47"/>
  <c r="I10" i="47"/>
  <c r="I2" i="47"/>
  <c r="I9" i="47"/>
  <c r="I6" i="47"/>
  <c r="I4" i="47"/>
  <c r="I4" i="56"/>
  <c r="I5" i="55"/>
  <c r="I5" i="62"/>
  <c r="I6" i="44"/>
  <c r="I8" i="44"/>
  <c r="I9" i="44"/>
  <c r="I3" i="44"/>
  <c r="K17" i="44"/>
  <c r="I10" i="44"/>
  <c r="I4" i="44"/>
  <c r="I11" i="44"/>
  <c r="I5" i="44"/>
  <c r="I7" i="44"/>
  <c r="I2" i="44"/>
  <c r="I2" i="52"/>
  <c r="I11" i="52"/>
  <c r="I10" i="48"/>
  <c r="I4" i="33"/>
  <c r="I8" i="33"/>
  <c r="I9" i="33"/>
  <c r="I11" i="33"/>
  <c r="I3" i="33"/>
  <c r="I5" i="33"/>
  <c r="I7" i="33"/>
  <c r="K17" i="33"/>
  <c r="I10" i="33"/>
  <c r="I2" i="33"/>
  <c r="I6" i="33"/>
  <c r="I6" i="42"/>
  <c r="I9" i="43"/>
  <c r="I7" i="38"/>
  <c r="I9" i="25"/>
  <c r="I11" i="25"/>
  <c r="I3" i="25"/>
  <c r="I4" i="25"/>
  <c r="I6" i="25"/>
  <c r="I2" i="25"/>
  <c r="K17" i="25"/>
  <c r="I8" i="25"/>
  <c r="I10" i="25"/>
  <c r="I5" i="25"/>
  <c r="I7" i="25"/>
  <c r="K17" i="27"/>
  <c r="I7" i="27"/>
  <c r="I9" i="27"/>
  <c r="I10" i="27"/>
  <c r="I2" i="27"/>
  <c r="I11" i="27"/>
  <c r="I3" i="27"/>
  <c r="I6" i="27"/>
  <c r="I8" i="27"/>
  <c r="I4" i="27"/>
  <c r="I5" i="27"/>
  <c r="I5" i="28"/>
  <c r="K17" i="20"/>
  <c r="I7" i="20"/>
  <c r="I9" i="20"/>
  <c r="I10" i="20"/>
  <c r="I2" i="20"/>
  <c r="I11" i="20"/>
  <c r="I3" i="20"/>
  <c r="I8" i="20"/>
  <c r="I4" i="20"/>
  <c r="I5" i="20"/>
  <c r="I6" i="20"/>
  <c r="I2" i="16"/>
  <c r="N27" i="1"/>
  <c r="U27" i="1"/>
  <c r="I2" i="19"/>
  <c r="I6" i="17"/>
  <c r="I8" i="17"/>
  <c r="I9" i="17"/>
  <c r="I10" i="17"/>
  <c r="I5" i="17"/>
  <c r="I11" i="17"/>
  <c r="K17" i="17"/>
  <c r="I7" i="17"/>
  <c r="I2" i="17"/>
  <c r="I3" i="17"/>
  <c r="I4" i="17"/>
  <c r="I9" i="18"/>
  <c r="I11" i="18"/>
  <c r="I3" i="18"/>
  <c r="I4" i="18"/>
  <c r="I10" i="18"/>
  <c r="I5" i="18"/>
  <c r="I6" i="18"/>
  <c r="I2" i="18"/>
  <c r="I7" i="18"/>
  <c r="K17" i="18"/>
  <c r="I8" i="18"/>
  <c r="J2" i="10"/>
  <c r="I4" i="5"/>
  <c r="I8" i="21"/>
  <c r="I4" i="7"/>
  <c r="I6" i="6"/>
  <c r="I7" i="6"/>
  <c r="I8" i="88"/>
  <c r="I9" i="88"/>
  <c r="I4" i="88"/>
  <c r="K17" i="88"/>
  <c r="I7" i="88"/>
  <c r="I3" i="88"/>
  <c r="I10" i="88"/>
  <c r="I6" i="88"/>
  <c r="I11" i="88"/>
  <c r="I2" i="88"/>
  <c r="I5" i="88"/>
  <c r="I5" i="96"/>
  <c r="I5" i="79"/>
  <c r="I6" i="97"/>
  <c r="I5" i="97"/>
  <c r="K17" i="97"/>
  <c r="I7" i="97"/>
  <c r="I8" i="97"/>
  <c r="I10" i="97"/>
  <c r="I11" i="97"/>
  <c r="I2" i="97"/>
  <c r="I4" i="97"/>
  <c r="I9" i="97"/>
  <c r="J5" i="97"/>
  <c r="I3" i="97"/>
  <c r="K21" i="92"/>
  <c r="I6" i="92"/>
  <c r="I10" i="94"/>
  <c r="I11" i="89"/>
  <c r="I3" i="89"/>
  <c r="I4" i="89"/>
  <c r="I6" i="89"/>
  <c r="K17" i="89"/>
  <c r="I7" i="89"/>
  <c r="I10" i="89"/>
  <c r="I2" i="89"/>
  <c r="I9" i="89"/>
  <c r="I5" i="89"/>
  <c r="I8" i="89"/>
  <c r="I9" i="87"/>
  <c r="I3" i="79"/>
  <c r="I5" i="71"/>
  <c r="K17" i="71"/>
  <c r="I7" i="71"/>
  <c r="I9" i="71"/>
  <c r="I10" i="71"/>
  <c r="I2" i="71"/>
  <c r="I11" i="71"/>
  <c r="I8" i="71"/>
  <c r="I3" i="71"/>
  <c r="I4" i="71"/>
  <c r="I6" i="71"/>
  <c r="I9" i="75"/>
  <c r="I10" i="75"/>
  <c r="I6" i="72"/>
  <c r="I5" i="70"/>
  <c r="I6" i="70"/>
  <c r="I4" i="66"/>
  <c r="I7" i="57"/>
  <c r="I2" i="57"/>
  <c r="K17" i="69"/>
  <c r="I7" i="69"/>
  <c r="I11" i="69"/>
  <c r="I3" i="69"/>
  <c r="I4" i="69"/>
  <c r="I2" i="69"/>
  <c r="I8" i="69"/>
  <c r="I9" i="69"/>
  <c r="I10" i="69"/>
  <c r="I6" i="69"/>
  <c r="I5" i="69"/>
  <c r="I6" i="58"/>
  <c r="I5" i="56"/>
  <c r="I6" i="56"/>
  <c r="I4" i="55"/>
  <c r="K17" i="51"/>
  <c r="I7" i="51"/>
  <c r="I9" i="51"/>
  <c r="I11" i="51"/>
  <c r="I3" i="51"/>
  <c r="I4" i="51"/>
  <c r="I6" i="51"/>
  <c r="I10" i="51"/>
  <c r="I2" i="51"/>
  <c r="I8" i="51"/>
  <c r="I5" i="51"/>
  <c r="I2" i="62"/>
  <c r="I4" i="50"/>
  <c r="I6" i="50"/>
  <c r="I8" i="50"/>
  <c r="I9" i="50"/>
  <c r="I11" i="50"/>
  <c r="I3" i="50"/>
  <c r="K17" i="50"/>
  <c r="I10" i="50"/>
  <c r="I5" i="50"/>
  <c r="I2" i="50"/>
  <c r="I7" i="50"/>
  <c r="I6" i="53"/>
  <c r="K17" i="53"/>
  <c r="I7" i="53"/>
  <c r="I9" i="53"/>
  <c r="I10" i="53"/>
  <c r="I2" i="53"/>
  <c r="I5" i="53"/>
  <c r="I11" i="53"/>
  <c r="I8" i="53"/>
  <c r="I4" i="53"/>
  <c r="I3" i="53"/>
  <c r="I9" i="49"/>
  <c r="I11" i="49"/>
  <c r="I3" i="49"/>
  <c r="I5" i="49"/>
  <c r="I6" i="49"/>
  <c r="I8" i="49"/>
  <c r="I4" i="49"/>
  <c r="K17" i="49"/>
  <c r="I10" i="49"/>
  <c r="I2" i="49"/>
  <c r="I7" i="49"/>
  <c r="I9" i="52"/>
  <c r="I9" i="48"/>
  <c r="I8" i="48"/>
  <c r="I5" i="42"/>
  <c r="I5" i="39"/>
  <c r="I6" i="39"/>
  <c r="I4" i="43"/>
  <c r="I11" i="40"/>
  <c r="I3" i="35"/>
  <c r="I9" i="29"/>
  <c r="I11" i="23"/>
  <c r="I3" i="23"/>
  <c r="I6" i="23"/>
  <c r="I7" i="23"/>
  <c r="I2" i="23"/>
  <c r="I8" i="23"/>
  <c r="I9" i="23"/>
  <c r="I10" i="23"/>
  <c r="I4" i="23"/>
  <c r="I5" i="23"/>
  <c r="K17" i="23"/>
  <c r="I6" i="24"/>
  <c r="I8" i="24"/>
  <c r="I9" i="24"/>
  <c r="I11" i="24"/>
  <c r="I2" i="24"/>
  <c r="I3" i="24"/>
  <c r="I4" i="24"/>
  <c r="I10" i="24"/>
  <c r="I5" i="24"/>
  <c r="K17" i="24"/>
  <c r="I7" i="24"/>
  <c r="I11" i="29"/>
  <c r="I8" i="28"/>
  <c r="I4" i="28"/>
  <c r="I6" i="29"/>
  <c r="I6" i="31"/>
  <c r="I4" i="9"/>
  <c r="I6" i="9"/>
  <c r="K17" i="9"/>
  <c r="I7" i="9"/>
  <c r="I9" i="9"/>
  <c r="I5" i="9"/>
  <c r="I10" i="9"/>
  <c r="I11" i="9"/>
  <c r="J2" i="9"/>
  <c r="I2" i="9"/>
  <c r="I8" i="9"/>
  <c r="I3" i="9"/>
  <c r="I10" i="16"/>
  <c r="I7" i="19"/>
  <c r="I10" i="8"/>
  <c r="J5" i="8"/>
  <c r="J4" i="8"/>
  <c r="J3" i="8"/>
  <c r="J2" i="8"/>
  <c r="K17" i="8"/>
  <c r="I7" i="8"/>
  <c r="I6" i="8"/>
  <c r="I11" i="8"/>
  <c r="I2" i="8"/>
  <c r="I9" i="8"/>
  <c r="I8" i="8"/>
  <c r="I3" i="8"/>
  <c r="I4" i="8"/>
  <c r="I5" i="8"/>
  <c r="I10" i="10"/>
  <c r="I9" i="5"/>
  <c r="I6" i="21"/>
  <c r="I3" i="3"/>
  <c r="I10" i="7"/>
  <c r="I5" i="7"/>
  <c r="I11" i="6"/>
  <c r="K17" i="41"/>
  <c r="I7" i="41"/>
  <c r="I9" i="41"/>
  <c r="I3" i="41"/>
  <c r="I4" i="41"/>
  <c r="I10" i="41"/>
  <c r="I5" i="41"/>
  <c r="I6" i="41"/>
  <c r="I11" i="41"/>
  <c r="I8" i="41"/>
  <c r="I2" i="41"/>
  <c r="I7" i="42"/>
  <c r="I8" i="38"/>
  <c r="K21" i="96"/>
  <c r="I10" i="96"/>
  <c r="I3" i="96"/>
  <c r="I8" i="94"/>
  <c r="K17" i="85"/>
  <c r="I7" i="85"/>
  <c r="I8" i="85"/>
  <c r="I9" i="85"/>
  <c r="I11" i="85"/>
  <c r="I3" i="85"/>
  <c r="I5" i="85"/>
  <c r="I10" i="85"/>
  <c r="I6" i="85"/>
  <c r="I2" i="85"/>
  <c r="I4" i="85"/>
  <c r="I7" i="87"/>
  <c r="K17" i="77"/>
  <c r="I7" i="77"/>
  <c r="I8" i="77"/>
  <c r="I10" i="77"/>
  <c r="I2" i="77"/>
  <c r="I11" i="77"/>
  <c r="I3" i="77"/>
  <c r="I4" i="77"/>
  <c r="I6" i="77"/>
  <c r="I9" i="77"/>
  <c r="I5" i="77"/>
  <c r="I9" i="79"/>
  <c r="I5" i="81"/>
  <c r="I3" i="75"/>
  <c r="I5" i="72"/>
  <c r="I4" i="70"/>
  <c r="I2" i="70"/>
  <c r="I3" i="66"/>
  <c r="I5" i="66"/>
  <c r="I10" i="57"/>
  <c r="K17" i="59"/>
  <c r="I7" i="59"/>
  <c r="I8" i="59"/>
  <c r="I9" i="59"/>
  <c r="I10" i="59"/>
  <c r="I2" i="59"/>
  <c r="I11" i="59"/>
  <c r="I3" i="59"/>
  <c r="I4" i="59"/>
  <c r="I6" i="59"/>
  <c r="I5" i="59"/>
  <c r="I5" i="58"/>
  <c r="I3" i="56"/>
  <c r="I6" i="55"/>
  <c r="I3" i="55"/>
  <c r="I8" i="62"/>
  <c r="I3" i="62"/>
  <c r="I10" i="46"/>
  <c r="I2" i="46"/>
  <c r="I4" i="46"/>
  <c r="I6" i="46"/>
  <c r="I9" i="46"/>
  <c r="I5" i="46"/>
  <c r="I11" i="46"/>
  <c r="I7" i="46"/>
  <c r="K17" i="46"/>
  <c r="I3" i="46"/>
  <c r="I8" i="46"/>
  <c r="I8" i="37"/>
  <c r="I9" i="37"/>
  <c r="I4" i="37"/>
  <c r="I5" i="37"/>
  <c r="K17" i="37"/>
  <c r="I7" i="37"/>
  <c r="I6" i="37"/>
  <c r="I10" i="37"/>
  <c r="I2" i="37"/>
  <c r="I11" i="37"/>
  <c r="I3" i="37"/>
  <c r="I8" i="52"/>
  <c r="I4" i="48"/>
  <c r="I6" i="48"/>
  <c r="I11" i="42"/>
  <c r="I3" i="39"/>
  <c r="I3" i="43"/>
  <c r="I7" i="40"/>
  <c r="I2" i="40"/>
  <c r="K17" i="34"/>
  <c r="I7" i="34"/>
  <c r="I11" i="34"/>
  <c r="I3" i="34"/>
  <c r="I4" i="34"/>
  <c r="I6" i="34"/>
  <c r="I2" i="34"/>
  <c r="I8" i="34"/>
  <c r="I10" i="34"/>
  <c r="I5" i="34"/>
  <c r="I9" i="34"/>
  <c r="I5" i="38"/>
  <c r="I8" i="35"/>
  <c r="I8" i="29"/>
  <c r="I2" i="29"/>
  <c r="I3" i="28"/>
  <c r="I2" i="28"/>
  <c r="I10" i="31"/>
  <c r="I5" i="31"/>
  <c r="I9" i="14"/>
  <c r="I10" i="14"/>
  <c r="I2" i="14"/>
  <c r="I11" i="14"/>
  <c r="I4" i="14"/>
  <c r="I5" i="14"/>
  <c r="I6" i="14"/>
  <c r="K17" i="14"/>
  <c r="I7" i="14"/>
  <c r="I3" i="14"/>
  <c r="I8" i="14"/>
  <c r="O27" i="1"/>
  <c r="I9" i="16"/>
  <c r="I4" i="10"/>
  <c r="I11" i="19"/>
  <c r="T27" i="1"/>
  <c r="I4" i="15"/>
  <c r="I5" i="15"/>
  <c r="I6" i="15"/>
  <c r="K17" i="15"/>
  <c r="I7" i="15"/>
  <c r="I8" i="15"/>
  <c r="I9" i="15"/>
  <c r="I10" i="15"/>
  <c r="I2" i="15"/>
  <c r="I3" i="15"/>
  <c r="I11" i="15"/>
  <c r="S27" i="1"/>
  <c r="I8" i="10"/>
  <c r="I8" i="5"/>
  <c r="I5" i="21"/>
  <c r="I10" i="3"/>
  <c r="I9" i="7"/>
  <c r="I6" i="7"/>
  <c r="I10" i="6"/>
  <c r="I4" i="6"/>
  <c r="I11" i="73"/>
  <c r="I3" i="73"/>
  <c r="I5" i="73"/>
  <c r="K17" i="73"/>
  <c r="I7" i="73"/>
  <c r="I8" i="73"/>
  <c r="I9" i="73"/>
  <c r="I10" i="73"/>
  <c r="I2" i="73"/>
  <c r="I6" i="73"/>
  <c r="I4" i="73"/>
  <c r="I4" i="75"/>
  <c r="I7" i="72"/>
  <c r="I11" i="67"/>
  <c r="I7" i="58"/>
  <c r="I11" i="93"/>
  <c r="I3" i="93"/>
  <c r="I5" i="93"/>
  <c r="K17" i="93"/>
  <c r="I7" i="93"/>
  <c r="I8" i="93"/>
  <c r="I4" i="93"/>
  <c r="I9" i="93"/>
  <c r="I10" i="93"/>
  <c r="I6" i="93"/>
  <c r="I2" i="93"/>
  <c r="I4" i="96"/>
  <c r="I4" i="92"/>
  <c r="I3" i="92"/>
  <c r="I7" i="96"/>
  <c r="I9" i="92"/>
  <c r="I5" i="91"/>
  <c r="K17" i="91"/>
  <c r="I7" i="91"/>
  <c r="I11" i="91"/>
  <c r="I6" i="91"/>
  <c r="I2" i="91"/>
  <c r="I8" i="91"/>
  <c r="I3" i="91"/>
  <c r="I10" i="91"/>
  <c r="I9" i="91"/>
  <c r="I4" i="91"/>
  <c r="I2" i="96"/>
  <c r="I11" i="94"/>
  <c r="I7" i="94"/>
  <c r="I4" i="87"/>
  <c r="I2" i="79"/>
  <c r="I2" i="81"/>
  <c r="I7" i="75"/>
  <c r="I4" i="72"/>
  <c r="I9" i="70"/>
  <c r="I10" i="70"/>
  <c r="I8" i="66"/>
  <c r="I8" i="57"/>
  <c r="I9" i="57"/>
  <c r="I3" i="58"/>
  <c r="I4" i="58"/>
  <c r="I11" i="56"/>
  <c r="I2" i="55"/>
  <c r="I11" i="55"/>
  <c r="I9" i="62"/>
  <c r="J4" i="62"/>
  <c r="I7" i="52"/>
  <c r="I7" i="48"/>
  <c r="I11" i="39"/>
  <c r="I8" i="43"/>
  <c r="I10" i="40"/>
  <c r="I6" i="38"/>
  <c r="I4" i="38"/>
  <c r="I9" i="35"/>
  <c r="I7" i="29"/>
  <c r="K21" i="29"/>
  <c r="I4" i="29"/>
  <c r="I7" i="28"/>
  <c r="I10" i="28"/>
  <c r="I2" i="31"/>
  <c r="I3" i="31"/>
  <c r="I8" i="16"/>
  <c r="B39" i="82"/>
  <c r="A9" i="82"/>
  <c r="J23" i="82" s="1"/>
  <c r="K23" i="82" s="1"/>
  <c r="I5" i="19"/>
  <c r="I6" i="19"/>
  <c r="I11" i="4"/>
  <c r="I3" i="4"/>
  <c r="I4" i="4"/>
  <c r="I5" i="4"/>
  <c r="I6" i="4"/>
  <c r="K17" i="4"/>
  <c r="I7" i="4"/>
  <c r="I8" i="4"/>
  <c r="I9" i="4"/>
  <c r="I10" i="4"/>
  <c r="I2" i="4"/>
  <c r="I11" i="12"/>
  <c r="I3" i="12"/>
  <c r="I4" i="12"/>
  <c r="I6" i="12"/>
  <c r="K17" i="12"/>
  <c r="I7" i="12"/>
  <c r="I9" i="12"/>
  <c r="I5" i="12"/>
  <c r="I10" i="12"/>
  <c r="I2" i="12"/>
  <c r="I8" i="12"/>
  <c r="I6" i="10"/>
  <c r="I7" i="10"/>
  <c r="I5" i="5"/>
  <c r="I7" i="5"/>
  <c r="I7" i="21"/>
  <c r="I4" i="21"/>
  <c r="I8" i="7"/>
  <c r="J2" i="7"/>
  <c r="I9" i="6"/>
  <c r="K17" i="74"/>
  <c r="I7" i="74"/>
  <c r="I9" i="74"/>
  <c r="I10" i="74"/>
  <c r="I2" i="74"/>
  <c r="I11" i="74"/>
  <c r="I3" i="74"/>
  <c r="I8" i="74"/>
  <c r="I4" i="74"/>
  <c r="I5" i="74"/>
  <c r="I6" i="74"/>
  <c r="I8" i="30"/>
  <c r="I10" i="30"/>
  <c r="I2" i="30"/>
  <c r="I11" i="30"/>
  <c r="I3" i="30"/>
  <c r="I4" i="30"/>
  <c r="K17" i="30"/>
  <c r="I9" i="30"/>
  <c r="I5" i="30"/>
  <c r="I6" i="30"/>
  <c r="I7" i="30"/>
  <c r="I9" i="95"/>
  <c r="I10" i="95"/>
  <c r="I2" i="95"/>
  <c r="I11" i="95"/>
  <c r="I3" i="95"/>
  <c r="I5" i="95"/>
  <c r="I6" i="95"/>
  <c r="I7" i="95"/>
  <c r="I4" i="95"/>
  <c r="K17" i="95"/>
  <c r="I8" i="95"/>
  <c r="I6" i="90"/>
  <c r="K17" i="90"/>
  <c r="I7" i="90"/>
  <c r="I9" i="90"/>
  <c r="I10" i="90"/>
  <c r="I2" i="90"/>
  <c r="I5" i="90"/>
  <c r="I11" i="90"/>
  <c r="I3" i="90"/>
  <c r="I8" i="90"/>
  <c r="I4" i="90"/>
  <c r="I5" i="94"/>
  <c r="I10" i="86"/>
  <c r="I2" i="86"/>
  <c r="I11" i="86"/>
  <c r="I3" i="86"/>
  <c r="I4" i="86"/>
  <c r="I6" i="86"/>
  <c r="I8" i="86"/>
  <c r="I7" i="86"/>
  <c r="K17" i="86"/>
  <c r="I9" i="86"/>
  <c r="I5" i="86"/>
  <c r="I10" i="87"/>
  <c r="I6" i="87"/>
  <c r="I10" i="78"/>
  <c r="I2" i="78"/>
  <c r="I11" i="78"/>
  <c r="I3" i="78"/>
  <c r="I4" i="78"/>
  <c r="I5" i="78"/>
  <c r="I6" i="78"/>
  <c r="K17" i="78"/>
  <c r="I7" i="78"/>
  <c r="I9" i="78"/>
  <c r="I8" i="78"/>
  <c r="I8" i="79"/>
  <c r="I10" i="81"/>
  <c r="I4" i="68"/>
  <c r="I8" i="68"/>
  <c r="I9" i="68"/>
  <c r="I5" i="68"/>
  <c r="I11" i="68"/>
  <c r="I6" i="68"/>
  <c r="I10" i="68"/>
  <c r="I2" i="68"/>
  <c r="K17" i="68"/>
  <c r="I7" i="68"/>
  <c r="I3" i="68"/>
  <c r="I8" i="75"/>
  <c r="I9" i="72"/>
  <c r="I2" i="72"/>
  <c r="I5" i="67"/>
  <c r="I7" i="67"/>
  <c r="I3" i="70"/>
  <c r="I6" i="57"/>
  <c r="I11" i="58"/>
  <c r="I10" i="65"/>
  <c r="I2" i="65"/>
  <c r="I4" i="65"/>
  <c r="I6" i="65"/>
  <c r="K17" i="65"/>
  <c r="I7" i="65"/>
  <c r="I8" i="65"/>
  <c r="I3" i="65"/>
  <c r="I9" i="65"/>
  <c r="I5" i="65"/>
  <c r="I11" i="65"/>
  <c r="I5" i="63"/>
  <c r="I6" i="63"/>
  <c r="K17" i="63"/>
  <c r="I7" i="63"/>
  <c r="I8" i="63"/>
  <c r="I9" i="63"/>
  <c r="I10" i="63"/>
  <c r="I2" i="63"/>
  <c r="I4" i="63"/>
  <c r="I11" i="63"/>
  <c r="I3" i="63"/>
  <c r="I2" i="56"/>
  <c r="I10" i="55"/>
  <c r="I7" i="62"/>
  <c r="J2" i="62"/>
  <c r="I11" i="43"/>
  <c r="I5" i="48"/>
  <c r="I3" i="42"/>
  <c r="I4" i="42"/>
  <c r="I2" i="39"/>
  <c r="I2" i="43"/>
  <c r="I8" i="40"/>
  <c r="I9" i="40"/>
  <c r="I9" i="38"/>
  <c r="I3" i="38"/>
  <c r="I7" i="35"/>
  <c r="I6" i="32"/>
  <c r="I8" i="32"/>
  <c r="I9" i="32"/>
  <c r="I10" i="32"/>
  <c r="I2" i="32"/>
  <c r="I4" i="32"/>
  <c r="I11" i="32"/>
  <c r="I7" i="32"/>
  <c r="I3" i="32"/>
  <c r="I5" i="32"/>
  <c r="K17" i="32"/>
  <c r="I8" i="31"/>
  <c r="I11" i="31"/>
  <c r="I5" i="16"/>
  <c r="I7" i="16"/>
  <c r="I10" i="19"/>
  <c r="I4" i="19"/>
  <c r="I9" i="2"/>
  <c r="I10" i="2"/>
  <c r="I11" i="2"/>
  <c r="J5" i="2"/>
  <c r="J4" i="2"/>
  <c r="J3" i="2"/>
  <c r="J2" i="2"/>
  <c r="I6" i="2"/>
  <c r="I5" i="2"/>
  <c r="I4" i="2"/>
  <c r="I3" i="2"/>
  <c r="I2" i="2"/>
  <c r="K17" i="2"/>
  <c r="I7" i="2"/>
  <c r="I8" i="2"/>
  <c r="I6" i="13"/>
  <c r="K17" i="13"/>
  <c r="I7" i="13"/>
  <c r="I9" i="13"/>
  <c r="I10" i="13"/>
  <c r="I2" i="13"/>
  <c r="I11" i="13"/>
  <c r="I4" i="13"/>
  <c r="I5" i="13"/>
  <c r="I8" i="13"/>
  <c r="I3" i="13"/>
  <c r="I5" i="10"/>
  <c r="A9" i="3"/>
  <c r="J23" i="3" s="1"/>
  <c r="I9" i="3" s="1"/>
  <c r="I3" i="5"/>
  <c r="I3" i="21"/>
  <c r="I2" i="21"/>
  <c r="J2" i="3"/>
  <c r="I8" i="3"/>
  <c r="I7" i="7"/>
  <c r="J3" i="7"/>
  <c r="I5" i="6"/>
  <c r="I4" i="79"/>
  <c r="I7" i="56"/>
  <c r="I8" i="96"/>
  <c r="I9" i="94"/>
  <c r="I6" i="94"/>
  <c r="K17" i="84"/>
  <c r="I7" i="84"/>
  <c r="I8" i="84"/>
  <c r="I9" i="84"/>
  <c r="I4" i="84"/>
  <c r="I10" i="84"/>
  <c r="I5" i="84"/>
  <c r="I11" i="84"/>
  <c r="I6" i="84"/>
  <c r="I2" i="84"/>
  <c r="I3" i="84"/>
  <c r="I2" i="87"/>
  <c r="I5" i="87"/>
  <c r="I6" i="79"/>
  <c r="I6" i="81"/>
  <c r="I6" i="75"/>
  <c r="I3" i="72"/>
  <c r="I10" i="72"/>
  <c r="I4" i="67"/>
  <c r="I8" i="70"/>
  <c r="I2" i="66"/>
  <c r="I5" i="57"/>
  <c r="I5" i="61"/>
  <c r="I6" i="61"/>
  <c r="K17" i="61"/>
  <c r="I7" i="61"/>
  <c r="I8" i="61"/>
  <c r="I9" i="61"/>
  <c r="I10" i="61"/>
  <c r="I2" i="61"/>
  <c r="I4" i="61"/>
  <c r="I3" i="61"/>
  <c r="I11" i="61"/>
  <c r="I9" i="58"/>
  <c r="I10" i="56"/>
  <c r="I8" i="55"/>
  <c r="I11" i="62"/>
  <c r="K17" i="45"/>
  <c r="I7" i="45"/>
  <c r="I9" i="45"/>
  <c r="I10" i="45"/>
  <c r="I5" i="45"/>
  <c r="I6" i="45"/>
  <c r="I11" i="45"/>
  <c r="I8" i="45"/>
  <c r="I2" i="45"/>
  <c r="I4" i="45"/>
  <c r="I3" i="45"/>
  <c r="I6" i="52"/>
  <c r="I3" i="48"/>
  <c r="I9" i="42"/>
  <c r="I2" i="42"/>
  <c r="I10" i="39"/>
  <c r="I9" i="55"/>
  <c r="I7" i="43"/>
  <c r="I6" i="40"/>
  <c r="I2" i="38"/>
  <c r="I11" i="38"/>
  <c r="I5" i="29"/>
  <c r="I11" i="28"/>
  <c r="I4" i="31"/>
  <c r="I6" i="16"/>
  <c r="I4" i="16"/>
  <c r="I9" i="19"/>
  <c r="I9" i="10"/>
  <c r="I2" i="10"/>
  <c r="I11" i="5"/>
  <c r="I6" i="5"/>
  <c r="I10" i="21"/>
  <c r="J3" i="3"/>
  <c r="J4" i="7"/>
  <c r="I3" i="6"/>
  <c r="I10" i="67"/>
  <c r="I5" i="92"/>
  <c r="I8" i="92"/>
  <c r="I6" i="96"/>
  <c r="I4" i="94"/>
  <c r="I8" i="87"/>
  <c r="I11" i="79"/>
  <c r="I7" i="79"/>
  <c r="I5" i="76"/>
  <c r="K17" i="76"/>
  <c r="I7" i="76"/>
  <c r="I8" i="76"/>
  <c r="I9" i="76"/>
  <c r="I11" i="76"/>
  <c r="I3" i="76"/>
  <c r="I6" i="76"/>
  <c r="I2" i="76"/>
  <c r="I10" i="76"/>
  <c r="I4" i="76"/>
  <c r="I9" i="81"/>
  <c r="I4" i="81"/>
  <c r="I5" i="75"/>
  <c r="I11" i="72"/>
  <c r="I8" i="72"/>
  <c r="I2" i="67"/>
  <c r="I11" i="70"/>
  <c r="I9" i="67"/>
  <c r="I10" i="60"/>
  <c r="I2" i="60"/>
  <c r="I11" i="60"/>
  <c r="I3" i="60"/>
  <c r="I4" i="60"/>
  <c r="I5" i="60"/>
  <c r="I6" i="60"/>
  <c r="K17" i="60"/>
  <c r="I7" i="60"/>
  <c r="I9" i="60"/>
  <c r="I8" i="60"/>
  <c r="I10" i="66"/>
  <c r="I4" i="57"/>
  <c r="I10" i="58"/>
  <c r="I8" i="58"/>
  <c r="I8" i="56"/>
  <c r="I7" i="55"/>
  <c r="I2" i="58"/>
  <c r="I6" i="62"/>
  <c r="I10" i="62"/>
  <c r="I9" i="56"/>
  <c r="I4" i="39"/>
  <c r="I5" i="36"/>
  <c r="I6" i="36"/>
  <c r="I9" i="36"/>
  <c r="I10" i="36"/>
  <c r="I2" i="36"/>
  <c r="I4" i="36"/>
  <c r="I11" i="36"/>
  <c r="I7" i="36"/>
  <c r="I3" i="36"/>
  <c r="I8" i="36"/>
  <c r="K17" i="36"/>
  <c r="I10" i="52"/>
  <c r="I4" i="52"/>
  <c r="I11" i="48"/>
  <c r="I8" i="42"/>
  <c r="I10" i="42"/>
  <c r="I8" i="39"/>
  <c r="I6" i="43"/>
  <c r="I5" i="40"/>
  <c r="I10" i="38"/>
  <c r="I11" i="35"/>
  <c r="I6" i="35"/>
  <c r="I4" i="26"/>
  <c r="I6" i="26"/>
  <c r="K17" i="26"/>
  <c r="I7" i="26"/>
  <c r="I10" i="26"/>
  <c r="I5" i="26"/>
  <c r="I2" i="26"/>
  <c r="I8" i="26"/>
  <c r="I3" i="26"/>
  <c r="I9" i="26"/>
  <c r="I11" i="26"/>
  <c r="I10" i="29"/>
  <c r="I9" i="28"/>
  <c r="I9" i="31"/>
  <c r="I8" i="22"/>
  <c r="I11" i="22"/>
  <c r="I3" i="22"/>
  <c r="K17" i="22"/>
  <c r="I5" i="22"/>
  <c r="I6" i="22"/>
  <c r="I7" i="22"/>
  <c r="I2" i="22"/>
  <c r="I4" i="22"/>
  <c r="I9" i="22"/>
  <c r="I10" i="22"/>
  <c r="I3" i="16"/>
  <c r="I3" i="19"/>
  <c r="I3" i="10"/>
  <c r="I2" i="5"/>
  <c r="I11" i="21"/>
  <c r="I7" i="3"/>
  <c r="J4" i="3"/>
  <c r="I23" i="3"/>
  <c r="I2" i="7"/>
  <c r="J5" i="7"/>
  <c r="I2" i="6"/>
  <c r="I2" i="3" l="1"/>
  <c r="I8" i="82"/>
  <c r="I4" i="3"/>
  <c r="I11" i="3"/>
  <c r="I3" i="82"/>
  <c r="I5" i="82"/>
  <c r="I5" i="3"/>
  <c r="I7" i="82"/>
  <c r="I2" i="82"/>
  <c r="I10" i="82"/>
  <c r="I4" i="82"/>
  <c r="K23" i="3"/>
  <c r="J5" i="3"/>
  <c r="I6" i="3"/>
  <c r="I11" i="82"/>
  <c r="I9" i="82"/>
</calcChain>
</file>

<file path=xl/comments1.xml><?xml version="1.0" encoding="utf-8"?>
<comments xmlns="http://schemas.openxmlformats.org/spreadsheetml/2006/main">
  <authors>
    <author/>
  </authors>
  <commentList>
    <comment ref="AA4" authorId="0" shapeId="0">
      <text>
        <r>
          <rPr>
            <sz val="10"/>
            <color rgb="FF000000"/>
            <rFont val="Arial"/>
            <scheme val="minor"/>
          </rPr>
          <t>======
ID#AAACBDvH_VY
OpenCode    (2026-10-19 02:36:23)
Chiều cao tham chiếu từ hồ sơ cầu thủ công khai. Sửa trực tiếp ô này nếu muốn dùng nguồn khác.</t>
        </r>
      </text>
    </comment>
    <comment ref="AA5" authorId="0" shapeId="0">
      <text>
        <r>
          <rPr>
            <sz val="10"/>
            <color rgb="FF000000"/>
            <rFont val="Arial"/>
            <scheme val="minor"/>
          </rPr>
          <t>======
ID#AAACBDvH_XY
OpenCode    (2026-10-19 02:36:23)
Chiều cao tham chiếu từ hồ sơ cầu thủ công khai. Sửa trực tiếp ô này nếu muốn dùng nguồn khác.</t>
        </r>
      </text>
    </comment>
    <comment ref="AA6" authorId="0" shapeId="0">
      <text>
        <r>
          <rPr>
            <sz val="10"/>
            <color rgb="FF000000"/>
            <rFont val="Arial"/>
            <scheme val="minor"/>
          </rPr>
          <t>======
ID#AAACBDvH_X4
OpenCode    (2026-10-19 02:36:23)
Chiều cao tham chiếu từ hồ sơ cầu thủ công khai. Sửa trực tiếp ô này nếu muốn dùng nguồn khác.</t>
        </r>
      </text>
    </comment>
    <comment ref="AA7" authorId="0" shapeId="0">
      <text>
        <r>
          <rPr>
            <sz val="10"/>
            <color rgb="FF000000"/>
            <rFont val="Arial"/>
            <scheme val="minor"/>
          </rPr>
          <t>======
ID#AAACBDvH_Vc
OpenCode    (2026-10-19 02:36:23)
Chiều cao tham chiếu từ hồ sơ cầu thủ công khai. Sửa trực tiếp ô này nếu muốn dùng nguồn khác.</t>
        </r>
      </text>
    </comment>
    <comment ref="AA8" authorId="0" shapeId="0">
      <text>
        <r>
          <rPr>
            <sz val="10"/>
            <color rgb="FF000000"/>
            <rFont val="Arial"/>
            <scheme val="minor"/>
          </rPr>
          <t>======
ID#AAACBDvH_U8
OpenCode    (2026-10-19 02:36:23)
Chiều cao tham chiếu từ hồ sơ cầu thủ công khai. Sửa trực tiếp ô này nếu muốn dùng nguồn khác.</t>
        </r>
      </text>
    </comment>
    <comment ref="AA9" authorId="0" shapeId="0">
      <text>
        <r>
          <rPr>
            <sz val="10"/>
            <color rgb="FF000000"/>
            <rFont val="Arial"/>
            <scheme val="minor"/>
          </rPr>
          <t>======
ID#AAACBDvH_Ts
OpenCode    (2026-10-19 02:36:23)
Chiều cao tham chiếu từ hồ sơ cầu thủ công khai. Sửa trực tiếp ô này nếu muốn dùng nguồn khác.</t>
        </r>
      </text>
    </comment>
    <comment ref="AA10" authorId="0" shapeId="0">
      <text>
        <r>
          <rPr>
            <sz val="10"/>
            <color rgb="FF000000"/>
            <rFont val="Arial"/>
            <scheme val="minor"/>
          </rPr>
          <t>======
ID#AAACBDvH_Ug
OpenCode    (2026-10-19 02:36:23)
Chiều cao tham chiếu từ hồ sơ cầu thủ công khai. Sửa trực tiếp ô này nếu muốn dùng nguồn khác.</t>
        </r>
      </text>
    </comment>
    <comment ref="AA11" authorId="0" shapeId="0">
      <text>
        <r>
          <rPr>
            <sz val="10"/>
            <color rgb="FF000000"/>
            <rFont val="Arial"/>
            <scheme val="minor"/>
          </rPr>
          <t>======
ID#AAACBDvH_Ss
OpenCode    (2026-10-19 02:36:22)
Chiều cao tham chiếu từ hồ sơ cầu thủ công khai. Sửa trực tiếp ô này nếu muốn dùng nguồn khác.</t>
        </r>
      </text>
    </comment>
    <comment ref="AA12" authorId="0" shapeId="0">
      <text>
        <r>
          <rPr>
            <sz val="10"/>
            <color rgb="FF000000"/>
            <rFont val="Arial"/>
            <scheme val="minor"/>
          </rPr>
          <t>======
ID#AAACBDvH_Xc
OpenCode    (2026-10-19 02:36:23)
Chiều cao tham chiếu từ hồ sơ cầu thủ công khai. Sửa trực tiếp ô này nếu muốn dùng nguồn khác.</t>
        </r>
      </text>
    </comment>
    <comment ref="AA13" authorId="0" shapeId="0">
      <text>
        <r>
          <rPr>
            <sz val="10"/>
            <color rgb="FF000000"/>
            <rFont val="Arial"/>
            <scheme val="minor"/>
          </rPr>
          <t>======
ID#AAACBDvH_Vg
OpenCode    (2026-10-19 02:36:23)
Chiều cao tham chiếu từ hồ sơ cầu thủ công khai. Sửa trực tiếp ô này nếu muốn dùng nguồn khác.</t>
        </r>
      </text>
    </comment>
    <comment ref="AA14" authorId="0" shapeId="0">
      <text>
        <r>
          <rPr>
            <sz val="10"/>
            <color rgb="FF000000"/>
            <rFont val="Arial"/>
            <scheme val="minor"/>
          </rPr>
          <t>======
ID#AAACBDvH_UE
OpenCode    (2026-10-19 02:36:23)
Chiều cao tham chiếu từ hồ sơ cầu thủ công khai. Sửa trực tiếp ô này nếu muốn dùng nguồn khác.</t>
        </r>
      </text>
    </comment>
    <comment ref="AA15" authorId="0" shapeId="0">
      <text>
        <r>
          <rPr>
            <sz val="10"/>
            <color rgb="FF000000"/>
            <rFont val="Arial"/>
            <scheme val="minor"/>
          </rPr>
          <t>======
ID#AAACBDvH_TM
OpenCode    (2026-10-19 02:36:23)
Chiều cao tham chiếu từ hồ sơ cầu thủ công khai. Sửa trực tiếp ô này nếu muốn dùng nguồn khác.</t>
        </r>
      </text>
    </comment>
    <comment ref="AA16" authorId="0" shapeId="0">
      <text>
        <r>
          <rPr>
            <sz val="10"/>
            <color rgb="FF000000"/>
            <rFont val="Arial"/>
            <scheme val="minor"/>
          </rPr>
          <t>======
ID#AAACBDvH_Vw
OpenCode    (2026-10-19 02:36:23)
Chiều cao tham chiếu từ hồ sơ cầu thủ công khai. Sửa trực tiếp ô này nếu muốn dùng nguồn khác.</t>
        </r>
      </text>
    </comment>
    <comment ref="AA17" authorId="0" shapeId="0">
      <text>
        <r>
          <rPr>
            <sz val="10"/>
            <color rgb="FF000000"/>
            <rFont val="Arial"/>
            <scheme val="minor"/>
          </rPr>
          <t>======
ID#AAACBDvH_UM
OpenCode    (2026-10-19 02:36:23)
Chiều cao tham chiếu từ hồ sơ cầu thủ công khai. Sửa trực tiếp ô này nếu muốn dùng nguồn khác.</t>
        </r>
      </text>
    </comment>
    <comment ref="AA18" authorId="0" shapeId="0">
      <text>
        <r>
          <rPr>
            <sz val="10"/>
            <color rgb="FF000000"/>
            <rFont val="Arial"/>
            <scheme val="minor"/>
          </rPr>
          <t>======
ID#AAACBDvH_WQ
OpenCode    (2026-10-19 02:36:23)
Chiều cao tham chiếu từ hồ sơ cầu thủ công khai. Sửa trực tiếp ô này nếu muốn dùng nguồn khác.</t>
        </r>
      </text>
    </comment>
    <comment ref="AA19" authorId="0" shapeId="0">
      <text>
        <r>
          <rPr>
            <sz val="10"/>
            <color rgb="FF000000"/>
            <rFont val="Arial"/>
            <scheme val="minor"/>
          </rPr>
          <t>======
ID#AAACBDvH_TE
OpenCode    (2026-10-19 02:36:23)
Chiều cao tham chiếu từ hồ sơ cầu thủ công khai. Sửa trực tiếp ô này nếu muốn dùng nguồn khác.</t>
        </r>
      </text>
    </comment>
    <comment ref="AA20" authorId="0" shapeId="0">
      <text>
        <r>
          <rPr>
            <sz val="10"/>
            <color rgb="FF000000"/>
            <rFont val="Arial"/>
            <scheme val="minor"/>
          </rPr>
          <t>======
ID#AAACBDvH_S8
OpenCode    (2026-10-19 02:36:23)
Chiều cao tham chiếu từ hồ sơ cầu thủ công khai. Sửa trực tiếp ô này nếu muốn dùng nguồn khác.</t>
        </r>
      </text>
    </comment>
    <comment ref="AA21" authorId="0" shapeId="0">
      <text>
        <r>
          <rPr>
            <sz val="10"/>
            <color rgb="FF000000"/>
            <rFont val="Arial"/>
            <scheme val="minor"/>
          </rPr>
          <t>======
ID#AAACBDvH_Vo
OpenCode    (2026-10-19 02:36:23)
Chiều cao tham chiếu từ hồ sơ cầu thủ công khai. Sửa trực tiếp ô này nếu muốn dùng nguồn khác.</t>
        </r>
      </text>
    </comment>
    <comment ref="AA22" authorId="0" shapeId="0">
      <text>
        <r>
          <rPr>
            <sz val="10"/>
            <color rgb="FF000000"/>
            <rFont val="Arial"/>
            <scheme val="minor"/>
          </rPr>
          <t>======
ID#AAACBDvH_UQ
OpenCode    (2026-10-19 02:36:23)
Chiều cao tham chiếu từ hồ sơ cầu thủ công khai. Sửa trực tiếp ô này nếu muốn dùng nguồn khác.</t>
        </r>
      </text>
    </comment>
    <comment ref="AA23" authorId="0" shapeId="0">
      <text>
        <r>
          <rPr>
            <sz val="10"/>
            <color rgb="FF000000"/>
            <rFont val="Arial"/>
            <scheme val="minor"/>
          </rPr>
          <t>======
ID#AAACBDvH_TU
OpenCode    (2026-10-19 02:36:23)
Chiều cao tham chiếu từ hồ sơ cầu thủ công khai. Sửa trực tiếp ô này nếu muốn dùng nguồn khác.</t>
        </r>
      </text>
    </comment>
    <comment ref="AA24" authorId="0" shapeId="0">
      <text>
        <r>
          <rPr>
            <sz val="10"/>
            <color rgb="FF000000"/>
            <rFont val="Arial"/>
            <scheme val="minor"/>
          </rPr>
          <t>======
ID#AAACBDvH_To
OpenCode    (2026-10-19 02:36:23)
Chiều cao tham chiếu từ hồ sơ cầu thủ công khai. Sửa trực tiếp ô này nếu muốn dùng nguồn khác.</t>
        </r>
      </text>
    </comment>
    <comment ref="AA25" authorId="0" shapeId="0">
      <text>
        <r>
          <rPr>
            <sz val="10"/>
            <color rgb="FF000000"/>
            <rFont val="Arial"/>
            <scheme val="minor"/>
          </rPr>
          <t>======
ID#AAACBDvH_Sw
OpenCode    (2026-10-19 02:36:22)
Chiều cao tham chiếu từ hồ sơ cầu thủ công khai. Sửa trực tiếp ô này nếu muốn dùng nguồn khác.</t>
        </r>
      </text>
    </comment>
    <comment ref="AA26" authorId="0" shapeId="0">
      <text>
        <r>
          <rPr>
            <sz val="10"/>
            <color rgb="FF000000"/>
            <rFont val="Arial"/>
            <scheme val="minor"/>
          </rPr>
          <t>======
ID#AAACBDvH_VM
OpenCode    (2026-10-19 02:36:23)
Chiều cao tham chiếu từ hồ sơ cầu thủ công khai. Sửa trực tiếp ô này nếu muốn dùng nguồn khác.</t>
        </r>
      </text>
    </comment>
    <comment ref="AA27" authorId="0" shapeId="0">
      <text>
        <r>
          <rPr>
            <sz val="10"/>
            <color rgb="FF000000"/>
            <rFont val="Arial"/>
            <scheme val="minor"/>
          </rPr>
          <t>======
ID#AAACBDvH_Xw
OpenCode    (2026-10-19 02:36:23)
Chiều cao tham chiếu từ hồ sơ cầu thủ công khai. Sửa trực tiếp ô này nếu muốn dùng nguồn khác.</t>
        </r>
      </text>
    </comment>
    <comment ref="AA28" authorId="0" shapeId="0">
      <text>
        <r>
          <rPr>
            <sz val="10"/>
            <color rgb="FF000000"/>
            <rFont val="Arial"/>
            <scheme val="minor"/>
          </rPr>
          <t>======
ID#AAACBDvH_UU
OpenCode    (2026-10-19 02:36:23)
Chiều cao tham chiếu từ hồ sơ cầu thủ công khai. Sửa trực tiếp ô này nếu muốn dùng nguồn khác.</t>
        </r>
      </text>
    </comment>
    <comment ref="AA29" authorId="0" shapeId="0">
      <text>
        <r>
          <rPr>
            <sz val="10"/>
            <color rgb="FF000000"/>
            <rFont val="Arial"/>
            <scheme val="minor"/>
          </rPr>
          <t>======
ID#AAACBDvH_TI
OpenCode    (2026-10-19 02:36:23)
Chiều cao tham chiếu từ hồ sơ cầu thủ công khai. Sửa trực tiếp ô này nếu muốn dùng nguồn khác.</t>
        </r>
      </text>
    </comment>
    <comment ref="AA30" authorId="0" shapeId="0">
      <text>
        <r>
          <rPr>
            <sz val="10"/>
            <color rgb="FF000000"/>
            <rFont val="Arial"/>
            <scheme val="minor"/>
          </rPr>
          <t>======
ID#AAACBDvH_VQ
OpenCode    (2026-10-19 02:36:23)
Chiều cao tham chiếu từ hồ sơ cầu thủ công khai. Sửa trực tiếp ô này nếu muốn dùng nguồn khác.</t>
        </r>
      </text>
    </comment>
    <comment ref="AA31" authorId="0" shapeId="0">
      <text>
        <r>
          <rPr>
            <sz val="10"/>
            <color rgb="FF000000"/>
            <rFont val="Arial"/>
            <scheme val="minor"/>
          </rPr>
          <t>======
ID#AAACBDvH_S0
OpenCode    (2026-10-19 02:36:23)
Chiều cao tham chiếu từ hồ sơ cầu thủ công khai. Sửa trực tiếp ô này nếu muốn dùng nguồn khác.</t>
        </r>
      </text>
    </comment>
    <comment ref="AA32" authorId="0" shapeId="0">
      <text>
        <r>
          <rPr>
            <sz val="10"/>
            <color rgb="FF000000"/>
            <rFont val="Arial"/>
            <scheme val="minor"/>
          </rPr>
          <t>======
ID#AAACBDvH_XA
OpenCode    (2026-10-19 02:36:23)
Chiều cao tham chiếu từ hồ sơ cầu thủ công khai. Sửa trực tiếp ô này nếu muốn dùng nguồn khác.</t>
        </r>
      </text>
    </comment>
    <comment ref="AA33" authorId="0" shapeId="0">
      <text>
        <r>
          <rPr>
            <sz val="10"/>
            <color rgb="FF000000"/>
            <rFont val="Arial"/>
            <scheme val="minor"/>
          </rPr>
          <t>======
ID#AAACBDvH_Vs
OpenCode    (2026-10-19 02:36:23)
Chiều cao tham chiếu từ hồ sơ cầu thủ công khai. Sửa trực tiếp ô này nếu muốn dùng nguồn khác.</t>
        </r>
      </text>
    </comment>
    <comment ref="AA34" authorId="0" shapeId="0">
      <text>
        <r>
          <rPr>
            <sz val="10"/>
            <color rgb="FF000000"/>
            <rFont val="Arial"/>
            <scheme val="minor"/>
          </rPr>
          <t>======
ID#AAACBDvH_XM
OpenCode    (2026-10-19 02:36:23)
Chiều cao tham chiếu từ hồ sơ cầu thủ công khai. Sửa trực tiếp ô này nếu muốn dùng nguồn khác.</t>
        </r>
      </text>
    </comment>
    <comment ref="AA35" authorId="0" shapeId="0">
      <text>
        <r>
          <rPr>
            <sz val="10"/>
            <color rgb="FF000000"/>
            <rFont val="Arial"/>
            <scheme val="minor"/>
          </rPr>
          <t>======
ID#AAACBDvH_WI
OpenCode    (2026-10-19 02:36:23)
Chiều cao tham chiếu từ hồ sơ cầu thủ công khai. Sửa trực tiếp ô này nếu muốn dùng nguồn khác.</t>
        </r>
      </text>
    </comment>
    <comment ref="AA36" authorId="0" shapeId="0">
      <text>
        <r>
          <rPr>
            <sz val="10"/>
            <color rgb="FF000000"/>
            <rFont val="Arial"/>
            <scheme val="minor"/>
          </rPr>
          <t>======
ID#AAACBDvH_Uo
OpenCode    (2026-10-19 02:36:23)
Chiều cao tham chiếu từ hồ sơ cầu thủ công khai. Sửa trực tiếp ô này nếu muốn dùng nguồn khác.</t>
        </r>
      </text>
    </comment>
    <comment ref="AA37" authorId="0" shapeId="0">
      <text>
        <r>
          <rPr>
            <sz val="10"/>
            <color rgb="FF000000"/>
            <rFont val="Arial"/>
            <scheme val="minor"/>
          </rPr>
          <t>======
ID#AAACBDvH_WY
OpenCode    (2026-10-19 02:36:23)
Chiều cao tham chiếu từ hồ sơ cầu thủ công khai. Sửa trực tiếp ô này nếu muốn dùng nguồn khác.</t>
        </r>
      </text>
    </comment>
    <comment ref="AA38" authorId="0" shapeId="0">
      <text>
        <r>
          <rPr>
            <sz val="10"/>
            <color rgb="FF000000"/>
            <rFont val="Arial"/>
            <scheme val="minor"/>
          </rPr>
          <t>======
ID#AAACBDvH_TY
OpenCode    (2026-10-19 02:36:23)
Chiều cao tham chiếu từ hồ sơ cầu thủ công khai. Sửa trực tiếp ô này nếu muốn dùng nguồn khác.</t>
        </r>
      </text>
    </comment>
    <comment ref="AA39" authorId="0" shapeId="0">
      <text>
        <r>
          <rPr>
            <sz val="10"/>
            <color rgb="FF000000"/>
            <rFont val="Arial"/>
            <scheme val="minor"/>
          </rPr>
          <t>======
ID#AAACBDvH_VE
OpenCode    (2026-10-19 02:36:23)
Chiều cao tham chiếu từ hồ sơ cầu thủ công khai. Sửa trực tiếp ô này nếu muốn dùng nguồn khác.</t>
        </r>
      </text>
    </comment>
    <comment ref="AA40" authorId="0" shapeId="0">
      <text>
        <r>
          <rPr>
            <sz val="10"/>
            <color rgb="FF000000"/>
            <rFont val="Arial"/>
            <scheme val="minor"/>
          </rPr>
          <t>======
ID#AAACBDvH_WE
OpenCode    (2026-10-19 02:36:23)
Chiều cao tham chiếu từ hồ sơ cầu thủ công khai. Sửa trực tiếp ô này nếu muốn dùng nguồn khác.</t>
        </r>
      </text>
    </comment>
    <comment ref="AA41" authorId="0" shapeId="0">
      <text>
        <r>
          <rPr>
            <sz val="10"/>
            <color rgb="FF000000"/>
            <rFont val="Arial"/>
            <scheme val="minor"/>
          </rPr>
          <t>======
ID#AAACBDvH_UY
OpenCode    (2026-10-19 02:36:23)
Chiều cao tham chiếu từ hồ sơ cầu thủ công khai. Sửa trực tiếp ô này nếu muốn dùng nguồn khác.</t>
        </r>
      </text>
    </comment>
    <comment ref="AA42" authorId="0" shapeId="0">
      <text>
        <r>
          <rPr>
            <sz val="10"/>
            <color rgb="FF000000"/>
            <rFont val="Arial"/>
            <scheme val="minor"/>
          </rPr>
          <t>======
ID#AAACBDvH_V8
OpenCode    (2026-10-19 02:36:23)
Chiều cao tham chiếu từ hồ sơ cầu thủ công khai. Sửa trực tiếp ô này nếu muốn dùng nguồn khác.</t>
        </r>
      </text>
    </comment>
    <comment ref="AA43" authorId="0" shapeId="0">
      <text>
        <r>
          <rPr>
            <sz val="10"/>
            <color rgb="FF000000"/>
            <rFont val="Arial"/>
            <scheme val="minor"/>
          </rPr>
          <t>======
ID#AAACBDvH_WU
OpenCode    (2026-10-19 02:36:23)
Chiều cao tham chiếu từ hồ sơ cầu thủ công khai. Sửa trực tiếp ô này nếu muốn dùng nguồn khác.</t>
        </r>
      </text>
    </comment>
    <comment ref="AA44" authorId="0" shapeId="0">
      <text>
        <r>
          <rPr>
            <sz val="10"/>
            <color rgb="FF000000"/>
            <rFont val="Arial"/>
            <scheme val="minor"/>
          </rPr>
          <t>======
ID#AAACBDvH_Tc
OpenCode    (2026-10-19 02:36:23)
Chiều cao tham chiếu từ hồ sơ cầu thủ công khai. Sửa trực tiếp ô này nếu muốn dùng nguồn khác.</t>
        </r>
      </text>
    </comment>
    <comment ref="AA45" authorId="0" shapeId="0">
      <text>
        <r>
          <rPr>
            <sz val="10"/>
            <color rgb="FF000000"/>
            <rFont val="Arial"/>
            <scheme val="minor"/>
          </rPr>
          <t>======
ID#AAACBDvH_Vk
OpenCode    (2026-10-19 02:36:23)
Chiều cao tham chiếu từ hồ sơ cầu thủ công khai. Sửa trực tiếp ô này nếu muốn dùng nguồn khác.</t>
        </r>
      </text>
    </comment>
    <comment ref="AA46" authorId="0" shapeId="0">
      <text>
        <r>
          <rPr>
            <sz val="10"/>
            <color rgb="FF000000"/>
            <rFont val="Arial"/>
            <scheme val="minor"/>
          </rPr>
          <t>======
ID#AAACBDvH_W0
OpenCode    (2026-10-19 02:36:23)
Chiều cao tham chiếu từ hồ sơ cầu thủ công khai. Sửa trực tiếp ô này nếu muốn dùng nguồn khác.</t>
        </r>
      </text>
    </comment>
    <comment ref="AA47" authorId="0" shapeId="0">
      <text>
        <r>
          <rPr>
            <sz val="10"/>
            <color rgb="FF000000"/>
            <rFont val="Arial"/>
            <scheme val="minor"/>
          </rPr>
          <t>======
ID#AAACBDvH_UA
OpenCode    (2026-10-19 02:36:23)
Chiều cao tham chiếu từ hồ sơ cầu thủ công khai. Sửa trực tiếp ô này nếu muốn dùng nguồn khác.</t>
        </r>
      </text>
    </comment>
    <comment ref="AA48" authorId="0" shapeId="0">
      <text>
        <r>
          <rPr>
            <sz val="10"/>
            <color rgb="FF000000"/>
            <rFont val="Arial"/>
            <scheme val="minor"/>
          </rPr>
          <t>======
ID#AAACBDvH_Ww
OpenCode    (2026-10-19 02:36:23)
Chiều cao tham chiếu từ hồ sơ cầu thủ công khai. Sửa trực tiếp ô này nếu muốn dùng nguồn khác.</t>
        </r>
      </text>
    </comment>
    <comment ref="AA49" authorId="0" shapeId="0">
      <text>
        <r>
          <rPr>
            <sz val="10"/>
            <color rgb="FF000000"/>
            <rFont val="Arial"/>
            <scheme val="minor"/>
          </rPr>
          <t>======
ID#AAACBDvH_Tw
OpenCode    (2026-10-19 02:36:23)
Chiều cao tham chiếu từ hồ sơ cầu thủ công khai. Sửa trực tiếp ô này nếu muốn dùng nguồn khác.</t>
        </r>
      </text>
    </comment>
    <comment ref="AA50" authorId="0" shapeId="0">
      <text>
        <r>
          <rPr>
            <sz val="10"/>
            <color rgb="FF000000"/>
            <rFont val="Arial"/>
            <scheme val="minor"/>
          </rPr>
          <t>======
ID#AAACBDvH_Uk
OpenCode    (2026-10-19 02:36:23)
Chiều cao tham chiếu từ hồ sơ cầu thủ công khai. Sửa trực tiếp ô này nếu muốn dùng nguồn khác.</t>
        </r>
      </text>
    </comment>
    <comment ref="AA51" authorId="0" shapeId="0">
      <text>
        <r>
          <rPr>
            <sz val="10"/>
            <color rgb="FF000000"/>
            <rFont val="Arial"/>
            <scheme val="minor"/>
          </rPr>
          <t>======
ID#AAACBDvH_Tg
OpenCode    (2026-10-19 02:36:23)
Chiều cao tham chiếu từ hồ sơ cầu thủ công khai. Sửa trực tiếp ô này nếu muốn dùng nguồn khác.</t>
        </r>
      </text>
    </comment>
    <comment ref="AA52" authorId="0" shapeId="0">
      <text>
        <r>
          <rPr>
            <sz val="10"/>
            <color rgb="FF000000"/>
            <rFont val="Arial"/>
            <scheme val="minor"/>
          </rPr>
          <t>======
ID#AAACBDvH_XE
OpenCode    (2026-10-19 02:36:23)
Chiều cao tham chiếu từ hồ sơ cầu thủ công khai. Sửa trực tiếp ô này nếu muốn dùng nguồn khác.</t>
        </r>
      </text>
    </comment>
    <comment ref="AA53" authorId="0" shapeId="0">
      <text>
        <r>
          <rPr>
            <sz val="10"/>
            <color rgb="FF000000"/>
            <rFont val="Arial"/>
            <scheme val="minor"/>
          </rPr>
          <t>======
ID#AAACBDvH_V0
OpenCode    (2026-10-19 02:36:23)
Chiều cao tham chiếu từ hồ sơ cầu thủ công khai. Sửa trực tiếp ô này nếu muốn dùng nguồn khác.</t>
        </r>
      </text>
    </comment>
    <comment ref="AA54" authorId="0" shapeId="0">
      <text>
        <r>
          <rPr>
            <sz val="10"/>
            <color rgb="FF000000"/>
            <rFont val="Arial"/>
            <scheme val="minor"/>
          </rPr>
          <t>======
ID#AAACBDvH_XU
OpenCode    (2026-10-19 02:36:23)
Chiều cao tham chiếu từ hồ sơ cầu thủ công khai. Sửa trực tiếp ô này nếu muốn dùng nguồn khác.</t>
        </r>
      </text>
    </comment>
    <comment ref="AA55" authorId="0" shapeId="0">
      <text>
        <r>
          <rPr>
            <sz val="10"/>
            <color rgb="FF000000"/>
            <rFont val="Arial"/>
            <scheme val="minor"/>
          </rPr>
          <t>======
ID#AAACBDvH_W4
OpenCode    (2026-10-19 02:36:23)
Chiều cao tham chiếu từ hồ sơ cầu thủ công khai. Sửa trực tiếp ô này nếu muốn dùng nguồn khác.</t>
        </r>
      </text>
    </comment>
    <comment ref="AA56" authorId="0" shapeId="0">
      <text>
        <r>
          <rPr>
            <sz val="10"/>
            <color rgb="FF000000"/>
            <rFont val="Arial"/>
            <scheme val="minor"/>
          </rPr>
          <t>======
ID#AAACBDvH_Xg
OpenCode    (2026-10-19 02:36:23)
Chiều cao tham chiếu từ hồ sơ cầu thủ công khai. Sửa trực tiếp ô này nếu muốn dùng nguồn khác.</t>
        </r>
      </text>
    </comment>
    <comment ref="AA57" authorId="0" shapeId="0">
      <text>
        <r>
          <rPr>
            <sz val="10"/>
            <color rgb="FF000000"/>
            <rFont val="Arial"/>
            <scheme val="minor"/>
          </rPr>
          <t>======
ID#AAACBDvH_UI
OpenCode    (2026-10-19 02:36:23)
Chiều cao tham chiếu từ hồ sơ cầu thủ công khai. Sửa trực tiếp ô này nếu muốn dùng nguồn khác.</t>
        </r>
      </text>
    </comment>
    <comment ref="AA58" authorId="0" shapeId="0">
      <text>
        <r>
          <rPr>
            <sz val="10"/>
            <color rgb="FF000000"/>
            <rFont val="Arial"/>
            <scheme val="minor"/>
          </rPr>
          <t>======
ID#AAACBDvH_X0
OpenCode    (2026-10-19 02:36:23)
Chiều cao tham chiếu từ hồ sơ cầu thủ công khai. Sửa trực tiếp ô này nếu muốn dùng nguồn khác.</t>
        </r>
      </text>
    </comment>
    <comment ref="AA59" authorId="0" shapeId="0">
      <text>
        <r>
          <rPr>
            <sz val="10"/>
            <color rgb="FF000000"/>
            <rFont val="Arial"/>
            <scheme val="minor"/>
          </rPr>
          <t>======
ID#AAACBDvH_Wo
OpenCode    (2026-10-19 02:36:23)
Chiều cao tham chiếu từ hồ sơ cầu thủ công khai. Sửa trực tiếp ô này nếu muốn dùng nguồn khác.</t>
        </r>
      </text>
    </comment>
    <comment ref="AA60" authorId="0" shapeId="0">
      <text>
        <r>
          <rPr>
            <sz val="10"/>
            <color rgb="FF000000"/>
            <rFont val="Arial"/>
            <scheme val="minor"/>
          </rPr>
          <t>======
ID#AAACBDvH_WM
OpenCode    (2026-10-19 02:36:23)
Chiều cao tham chiếu từ hồ sơ cầu thủ công khai. Sửa trực tiếp ô này nếu muốn dùng nguồn khác.</t>
        </r>
      </text>
    </comment>
    <comment ref="AA61" authorId="0" shapeId="0">
      <text>
        <r>
          <rPr>
            <sz val="10"/>
            <color rgb="FF000000"/>
            <rFont val="Arial"/>
            <scheme val="minor"/>
          </rPr>
          <t>======
ID#AAACBDvH_W8
OpenCode    (2026-10-19 02:36:23)
Chiều cao tham chiếu từ hồ sơ cầu thủ công khai. Sửa trực tiếp ô này nếu muốn dùng nguồn khác.</t>
        </r>
      </text>
    </comment>
    <comment ref="AA62" authorId="0" shapeId="0">
      <text>
        <r>
          <rPr>
            <sz val="10"/>
            <color rgb="FF000000"/>
            <rFont val="Arial"/>
            <scheme val="minor"/>
          </rPr>
          <t>======
ID#AAACBDvH_S4
OpenCode    (2026-10-19 02:36:23)
Chiều cao tham chiếu từ hồ sơ cầu thủ công khai. Sửa trực tiếp ô này nếu muốn dùng nguồn khác.</t>
        </r>
      </text>
    </comment>
    <comment ref="AA63" authorId="0" shapeId="0">
      <text>
        <r>
          <rPr>
            <sz val="10"/>
            <color rgb="FF000000"/>
            <rFont val="Arial"/>
            <scheme val="minor"/>
          </rPr>
          <t>======
ID#AAACBDvH_TQ
OpenCode    (2026-10-19 02:36:23)
Chiều cao tham chiếu từ hồ sơ cầu thủ công khai. Sửa trực tiếp ô này nếu muốn dùng nguồn khác.</t>
        </r>
      </text>
    </comment>
    <comment ref="AA64" authorId="0" shapeId="0">
      <text>
        <r>
          <rPr>
            <sz val="10"/>
            <color rgb="FF000000"/>
            <rFont val="Arial"/>
            <scheme val="minor"/>
          </rPr>
          <t>======
ID#AAACBDvH_T8
OpenCode    (2026-10-19 02:36:23)
Chiều cao tham chiếu từ hồ sơ cầu thủ công khai. Sửa trực tiếp ô này nếu muốn dùng nguồn khác.</t>
        </r>
      </text>
    </comment>
    <comment ref="AA65" authorId="0" shapeId="0">
      <text>
        <r>
          <rPr>
            <sz val="10"/>
            <color rgb="FF000000"/>
            <rFont val="Arial"/>
            <scheme val="minor"/>
          </rPr>
          <t>======
ID#AAACBDvH_So
OpenCode    (2026-10-19 02:36:22)
Chiều cao tham chiếu từ hồ sơ cầu thủ công khai. Sửa trực tiếp ô này nếu muốn dùng nguồn khác.</t>
        </r>
      </text>
    </comment>
    <comment ref="AA66" authorId="0" shapeId="0">
      <text>
        <r>
          <rPr>
            <sz val="10"/>
            <color rgb="FF000000"/>
            <rFont val="Arial"/>
            <scheme val="minor"/>
          </rPr>
          <t>======
ID#AAACBDvH_VA
OpenCode    (2026-10-19 02:36:23)
Chiều cao tham chiếu từ hồ sơ cầu thủ công khai. Sửa trực tiếp ô này nếu muốn dùng nguồn khác.</t>
        </r>
      </text>
    </comment>
    <comment ref="AA67" authorId="0" shapeId="0">
      <text>
        <r>
          <rPr>
            <sz val="10"/>
            <color rgb="FF000000"/>
            <rFont val="Arial"/>
            <scheme val="minor"/>
          </rPr>
          <t>======
ID#AAACBDvH_TA
OpenCode    (2026-10-19 02:36:23)
Chiều cao tham chiếu từ hồ sơ cầu thủ công khai. Sửa trực tiếp ô này nếu muốn dùng nguồn khác.</t>
        </r>
      </text>
    </comment>
    <comment ref="AA68" authorId="0" shapeId="0">
      <text>
        <r>
          <rPr>
            <sz val="10"/>
            <color rgb="FF000000"/>
            <rFont val="Arial"/>
            <scheme val="minor"/>
          </rPr>
          <t>======
ID#AAACBDvH_Wg
OpenCode    (2026-10-19 02:36:23)
Chiều cao tham chiếu từ hồ sơ cầu thủ công khai. Sửa trực tiếp ô này nếu muốn dùng nguồn khác.</t>
        </r>
      </text>
    </comment>
    <comment ref="AA69" authorId="0" shapeId="0">
      <text>
        <r>
          <rPr>
            <sz val="10"/>
            <color rgb="FF000000"/>
            <rFont val="Arial"/>
            <scheme val="minor"/>
          </rPr>
          <t>======
ID#AAACBDvH_Uw
OpenCode    (2026-10-19 02:36:23)
Chiều cao tham chiếu từ hồ sơ cầu thủ công khai. Sửa trực tiếp ô này nếu muốn dùng nguồn khác.</t>
        </r>
      </text>
    </comment>
    <comment ref="AA70" authorId="0" shapeId="0">
      <text>
        <r>
          <rPr>
            <sz val="10"/>
            <color rgb="FF000000"/>
            <rFont val="Arial"/>
            <scheme val="minor"/>
          </rPr>
          <t>======
ID#AAACBDvH_U0
OpenCode    (2026-10-19 02:36:23)
Chiều cao tham chiếu từ hồ sơ cầu thủ công khai. Sửa trực tiếp ô này nếu muốn dùng nguồn khác.</t>
        </r>
      </text>
    </comment>
    <comment ref="AA71" authorId="0" shapeId="0">
      <text>
        <r>
          <rPr>
            <sz val="10"/>
            <color rgb="FF000000"/>
            <rFont val="Arial"/>
            <scheme val="minor"/>
          </rPr>
          <t>======
ID#AAACBDvH_Xs
OpenCode    (2026-10-19 02:36:23)
Chiều cao tham chiếu từ hồ sơ cầu thủ công khai. Sửa trực tiếp ô này nếu muốn dùng nguồn khác.</t>
        </r>
      </text>
    </comment>
    <comment ref="AA72" authorId="0" shapeId="0">
      <text>
        <r>
          <rPr>
            <sz val="10"/>
            <color rgb="FF000000"/>
            <rFont val="Arial"/>
            <scheme val="minor"/>
          </rPr>
          <t>======
ID#AAACBDvH_U4
OpenCode    (2026-10-19 02:36:23)
Chiều cao tham chiếu từ hồ sơ cầu thủ công khai. Sửa trực tiếp ô này nếu muốn dùng nguồn khác.</t>
        </r>
      </text>
    </comment>
    <comment ref="AA73" authorId="0" shapeId="0">
      <text>
        <r>
          <rPr>
            <sz val="10"/>
            <color rgb="FF000000"/>
            <rFont val="Arial"/>
            <scheme val="minor"/>
          </rPr>
          <t>======
ID#AAACBDvH_WA
OpenCode    (2026-10-19 02:36:23)
Chiều cao tham chiếu từ hồ sơ cầu thủ công khai. Sửa trực tiếp ô này nếu muốn dùng nguồn khác.</t>
        </r>
      </text>
    </comment>
    <comment ref="AA74" authorId="0" shapeId="0">
      <text>
        <r>
          <rPr>
            <sz val="10"/>
            <color rgb="FF000000"/>
            <rFont val="Arial"/>
            <scheme val="minor"/>
          </rPr>
          <t>======
ID#AAACBDvH_XQ
OpenCode    (2026-10-19 02:36:23)
Chiều cao tham chiếu từ hồ sơ cầu thủ công khai. Sửa trực tiếp ô này nếu muốn dùng nguồn khác.</t>
        </r>
      </text>
    </comment>
    <comment ref="AA75" authorId="0" shapeId="0">
      <text>
        <r>
          <rPr>
            <sz val="10"/>
            <color rgb="FF000000"/>
            <rFont val="Arial"/>
            <scheme val="minor"/>
          </rPr>
          <t>======
ID#AAACBDvH_XI
OpenCode    (2026-10-19 02:36:23)
Chiều cao tham chiếu từ hồ sơ cầu thủ công khai. Sửa trực tiếp ô này nếu muốn dùng nguồn khác.</t>
        </r>
      </text>
    </comment>
    <comment ref="AA76" authorId="0" shapeId="0">
      <text>
        <r>
          <rPr>
            <sz val="10"/>
            <color rgb="FF000000"/>
            <rFont val="Arial"/>
            <scheme val="minor"/>
          </rPr>
          <t>======
ID#AAACBDvH_VU
OpenCode    (2026-10-19 02:36:23)
Chiều cao tham chiếu từ hồ sơ cầu thủ công khai. Sửa trực tiếp ô này nếu muốn dùng nguồn khác.</t>
        </r>
      </text>
    </comment>
    <comment ref="AA77" authorId="0" shapeId="0">
      <text>
        <r>
          <rPr>
            <sz val="10"/>
            <color rgb="FF000000"/>
            <rFont val="Arial"/>
            <scheme val="minor"/>
          </rPr>
          <t>======
ID#AAACBDvH_Ws
OpenCode    (2026-10-19 02:36:23)
Chiều cao tham chiếu từ hồ sơ cầu thủ công khai. Sửa trực tiếp ô này nếu muốn dùng nguồn khác.</t>
        </r>
      </text>
    </comment>
    <comment ref="AA78" authorId="0" shapeId="0">
      <text>
        <r>
          <rPr>
            <sz val="10"/>
            <color rgb="FF000000"/>
            <rFont val="Arial"/>
            <scheme val="minor"/>
          </rPr>
          <t>======
ID#AAACBDvH_VI
OpenCode    (2026-10-19 02:36:23)
Chiều cao tham chiếu từ hồ sơ cầu thủ công khai. Sửa trực tiếp ô này nếu muốn dùng nguồn khác.</t>
        </r>
      </text>
    </comment>
    <comment ref="AA79" authorId="0" shapeId="0">
      <text>
        <r>
          <rPr>
            <sz val="10"/>
            <color rgb="FF000000"/>
            <rFont val="Arial"/>
            <scheme val="minor"/>
          </rPr>
          <t>======
ID#AAACBDvH_T0
OpenCode    (2026-10-19 02:36:23)
Chiều cao tham chiếu từ hồ sơ cầu thủ công khai. Sửa trực tiếp ô này nếu muốn dùng nguồn khác.</t>
        </r>
      </text>
    </comment>
    <comment ref="AA80" authorId="0" shapeId="0">
      <text>
        <r>
          <rPr>
            <sz val="10"/>
            <color rgb="FF000000"/>
            <rFont val="Arial"/>
            <scheme val="minor"/>
          </rPr>
          <t>======
ID#AAACBDvH_T4
OpenCode    (2026-10-19 02:36:23)
Chiều cao tham chiếu từ hồ sơ cầu thủ công khai. Sửa trực tiếp ô này nếu muốn dùng nguồn khác.</t>
        </r>
      </text>
    </comment>
    <comment ref="AA81" authorId="0" shapeId="0">
      <text>
        <r>
          <rPr>
            <sz val="10"/>
            <color rgb="FF000000"/>
            <rFont val="Arial"/>
            <scheme val="minor"/>
          </rPr>
          <t>======
ID#AAACBDvH_Xk
OpenCode    (2026-10-19 02:36:23)
Chiều cao tham chiếu từ hồ sơ cầu thủ công khai. Sửa trực tiếp ô này nếu muốn dùng nguồn khác.</t>
        </r>
      </text>
    </comment>
    <comment ref="AA82" authorId="0" shapeId="0">
      <text>
        <r>
          <rPr>
            <sz val="10"/>
            <color rgb="FF000000"/>
            <rFont val="Arial"/>
            <scheme val="minor"/>
          </rPr>
          <t>======
ID#AAACBDvH_Xo
OpenCode    (2026-10-19 02:36:23)
Chiều cao tham chiếu từ hồ sơ cầu thủ công khai. Sửa trực tiếp ô này nếu muốn dùng nguồn khác.</t>
        </r>
      </text>
    </comment>
    <comment ref="AA83" authorId="0" shapeId="0">
      <text>
        <r>
          <rPr>
            <sz val="10"/>
            <color rgb="FF000000"/>
            <rFont val="Arial"/>
            <scheme val="minor"/>
          </rPr>
          <t>======
ID#AAACBDvH_Wk
OpenCode    (2026-10-19 02:36:23)
Chiều cao tham chiếu từ hồ sơ cầu thủ công khai. Sửa trực tiếp ô này nếu muốn dùng nguồn khác.</t>
        </r>
      </text>
    </comment>
    <comment ref="AA84" authorId="0" shapeId="0">
      <text>
        <r>
          <rPr>
            <sz val="10"/>
            <color rgb="FF000000"/>
            <rFont val="Arial"/>
            <scheme val="minor"/>
          </rPr>
          <t>======
ID#AAACBDvH_Tk
OpenCode    (2026-10-19 02:36:23)
Chiều cao tham chiếu từ hồ sơ cầu thủ công khai. Sửa trực tiếp ô này nếu muốn dùng nguồn khác.</t>
        </r>
      </text>
    </comment>
    <comment ref="AA85" authorId="0" shapeId="0">
      <text>
        <r>
          <rPr>
            <sz val="10"/>
            <color rgb="FF000000"/>
            <rFont val="Arial"/>
            <scheme val="minor"/>
          </rPr>
          <t>======
ID#AAACBDvH_Wc
OpenCode    (2026-10-19 02:36:23)
Chiều cao tham chiếu từ hồ sơ cầu thủ công khai. Sửa trực tiếp ô này nếu muốn dùng nguồn khác.</t>
        </r>
      </text>
    </comment>
    <comment ref="AA86" authorId="0" shapeId="0">
      <text>
        <r>
          <rPr>
            <sz val="10"/>
            <color rgb="FF000000"/>
            <rFont val="Arial"/>
            <scheme val="minor"/>
          </rPr>
          <t>======
ID#AAACBDvH_Uc
OpenCode    (2026-10-19 02:36:23)
Chiều cao tham chiếu từ hồ sơ cầu thủ công khai. Sửa trực tiếp ô này nếu muốn dùng nguồn khác.</t>
        </r>
      </text>
    </comment>
    <comment ref="AA87" authorId="0" shapeId="0">
      <text>
        <r>
          <rPr>
            <sz val="10"/>
            <color rgb="FF000000"/>
            <rFont val="Arial"/>
            <scheme val="minor"/>
          </rPr>
          <t>======
ID#AAACBDvH_V4
OpenCode    (2026-10-19 02:36:23)
Chiều cao tham chiếu từ hồ sơ cầu thủ công khai. Sửa trực tiếp ô này nếu muốn dùng nguồn khác.</t>
        </r>
      </text>
    </comment>
    <comment ref="AA88" authorId="0" shapeId="0">
      <text>
        <r>
          <rPr>
            <sz val="10"/>
            <color rgb="FF000000"/>
            <rFont val="Arial"/>
            <scheme val="minor"/>
          </rPr>
          <t>======
ID#AAACBDvH_Us
OpenCode    (2026-10-19 02:36:23)
Chiều cao tham chiếu từ hồ sơ cầu thủ công khai. Sửa trực tiếp ô này nếu muốn dùng nguồn khác.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9KZTGnM/gIBDai2hxeEiIjLuCA=="/>
    </ext>
  </extLst>
</comments>
</file>

<file path=xl/sharedStrings.xml><?xml version="1.0" encoding="utf-8"?>
<sst xmlns="http://schemas.openxmlformats.org/spreadsheetml/2006/main" count="5893" uniqueCount="310">
  <si>
    <t>CR7 - Ronaldo</t>
  </si>
  <si>
    <t>Bale</t>
  </si>
  <si>
    <t>Messi</t>
  </si>
  <si>
    <t>Dứt điểm (ATK)</t>
  </si>
  <si>
    <t>Dứt điểm, Sút xa, Chọn vị trí, Đánh đầu, Tạt</t>
  </si>
  <si>
    <t>Finisher</t>
  </si>
  <si>
    <t>ĐÓNG GÓP CỦA CHỈ SỐ GỐC VÀO OVR THEO VỊ TRÍ</t>
  </si>
  <si>
    <t>ovr</t>
  </si>
  <si>
    <t>CHIỀU CAO VÀ CÔNG THỨC JUM</t>
  </si>
  <si>
    <t>POS</t>
  </si>
  <si>
    <t>OVR</t>
  </si>
  <si>
    <t>Phối hợp (DIS)</t>
  </si>
  <si>
    <t>Chuyền ngắn, Chuyền dài, Tầm Nhìn, Cầm bóng, Khéo léo</t>
  </si>
  <si>
    <t>PlayMaker</t>
  </si>
  <si>
    <t>Tự động theo trọng số nhóm B10:F20 và trọng số vị trí E24:J33. Mỗi cột phải bằng 100%; công thức bám đúng mẫu số /10 và /25 hiện tại.</t>
  </si>
  <si>
    <t>JUM mới = ROUND((JUM gốc + Chiều cao cm - 100) / 2, 0). Ô chiều cao và JUM gốc là đầu vào có thể chỉnh sửa.</t>
  </si>
  <si>
    <t>Đột biến (CRE)</t>
  </si>
  <si>
    <t>Rê bóng, Cầm bóng, Khéo léo, Tầm Nhìn, Quyết đoán</t>
  </si>
  <si>
    <t>Maverick</t>
  </si>
  <si>
    <t>Chỉ số gốc</t>
  </si>
  <si>
    <t>ST</t>
  </si>
  <si>
    <t>Sheet</t>
  </si>
  <si>
    <t>Cầu thủ</t>
  </si>
  <si>
    <t>Chiều cao (cm)</t>
  </si>
  <si>
    <t>JUM gốc</t>
  </si>
  <si>
    <t>JUM mới</t>
  </si>
  <si>
    <t>Thay đổi</t>
  </si>
  <si>
    <t>Nguồn/ghi chú</t>
  </si>
  <si>
    <t>Thể chất (PHY)</t>
  </si>
  <si>
    <t>Tốc độ, tăng tốc, thể lực, sức mạnh, bật nhảy</t>
  </si>
  <si>
    <t>Beast</t>
  </si>
  <si>
    <t>CF</t>
  </si>
  <si>
    <t>WF</t>
  </si>
  <si>
    <t>AM</t>
  </si>
  <si>
    <t>Messi Icon</t>
  </si>
  <si>
    <t>LIONEL MESSI</t>
  </si>
  <si>
    <t>WM</t>
  </si>
  <si>
    <t>Wikidata P2048 và hồ sơ CLB/giải đấu; có thể hiệu chỉnh</t>
  </si>
  <si>
    <t>Tâm lý (MEN)</t>
  </si>
  <si>
    <t>Bình tĩnh, Quyết đoán, Chọn vị trí, Tầm nhìn, Quyết định</t>
  </si>
  <si>
    <t>Solid Mental</t>
  </si>
  <si>
    <t>CM</t>
  </si>
  <si>
    <t>PV</t>
  </si>
  <si>
    <t>WB</t>
  </si>
  <si>
    <t>Bale Icon</t>
  </si>
  <si>
    <t>GARETH BALE</t>
  </si>
  <si>
    <t>Phòng thủ (DEF)</t>
  </si>
  <si>
    <t>Đánh chặn, Tắc bóng, Xoạc bóng, Lấy bóng, Đánh đầu</t>
  </si>
  <si>
    <t>Shield</t>
  </si>
  <si>
    <t>FB</t>
  </si>
  <si>
    <t>CB</t>
  </si>
  <si>
    <t>WF/CF</t>
  </si>
  <si>
    <t>rating</t>
  </si>
  <si>
    <t>FIN</t>
  </si>
  <si>
    <t>LSH</t>
  </si>
  <si>
    <t>CR7 Icon</t>
  </si>
  <si>
    <t>CRISTIANO RONALDO</t>
  </si>
  <si>
    <t>HEA</t>
  </si>
  <si>
    <t>CRO</t>
  </si>
  <si>
    <t>SPA</t>
  </si>
  <si>
    <t>LPA</t>
  </si>
  <si>
    <t>VIS</t>
  </si>
  <si>
    <t>CON</t>
  </si>
  <si>
    <t>FLA</t>
  </si>
  <si>
    <t>DIR</t>
  </si>
  <si>
    <t>QD</t>
  </si>
  <si>
    <t>Neymar Icon</t>
  </si>
  <si>
    <t>NEYMAR JR</t>
  </si>
  <si>
    <t>SPE</t>
  </si>
  <si>
    <t>ACC</t>
  </si>
  <si>
    <t>STA</t>
  </si>
  <si>
    <t>STE</t>
  </si>
  <si>
    <t>JUM</t>
  </si>
  <si>
    <t>CAM</t>
  </si>
  <si>
    <t>DEC</t>
  </si>
  <si>
    <t>INT</t>
  </si>
  <si>
    <t>TAC</t>
  </si>
  <si>
    <t>SLD</t>
  </si>
  <si>
    <t>COV</t>
  </si>
  <si>
    <t>Total</t>
  </si>
  <si>
    <t>Hazard Icon</t>
  </si>
  <si>
    <t>EDEN HAZARD</t>
  </si>
  <si>
    <t>Kane</t>
  </si>
  <si>
    <t>HARRY KANE</t>
  </si>
  <si>
    <t>ATK</t>
  </si>
  <si>
    <t>Ibrahimovic Icon</t>
  </si>
  <si>
    <t>ZLATAN IBRAHIMOVIĆ</t>
  </si>
  <si>
    <t>Neymar</t>
  </si>
  <si>
    <t>Hazard</t>
  </si>
  <si>
    <t>Son Icon</t>
  </si>
  <si>
    <t>SON HEUNG-MIN</t>
  </si>
  <si>
    <t>DIS</t>
  </si>
  <si>
    <t>Rodri</t>
  </si>
  <si>
    <t>RODRI</t>
  </si>
  <si>
    <t>Xavi Icon</t>
  </si>
  <si>
    <t>XAVI</t>
  </si>
  <si>
    <t>CRE</t>
  </si>
  <si>
    <t>Iniesta Icon</t>
  </si>
  <si>
    <t>ANDRÉS INIESTA</t>
  </si>
  <si>
    <t>Bellingham</t>
  </si>
  <si>
    <t>JUDE BELLINGHAM</t>
  </si>
  <si>
    <t>PHY</t>
  </si>
  <si>
    <t>Maddison</t>
  </si>
  <si>
    <t>JAMES MADDISON</t>
  </si>
  <si>
    <t>Joao Neves</t>
  </si>
  <si>
    <t>JOÃO NEVES</t>
  </si>
  <si>
    <t>MEN</t>
  </si>
  <si>
    <t>Ibrahimovic</t>
  </si>
  <si>
    <t>Fabian Ruiz</t>
  </si>
  <si>
    <t>FABIÁN RUIZ</t>
  </si>
  <si>
    <t>Bruno Fernandes</t>
  </si>
  <si>
    <t>BRUNO FERNANDES</t>
  </si>
  <si>
    <t>DEF</t>
  </si>
  <si>
    <t>Porro</t>
  </si>
  <si>
    <t>PEDRO PORRO</t>
  </si>
  <si>
    <t>Nuno Mendes</t>
  </si>
  <si>
    <t>NUNO MENDES</t>
  </si>
  <si>
    <t>Udogie</t>
  </si>
  <si>
    <t>DESTINY UDOGIE</t>
  </si>
  <si>
    <t>Yamal</t>
  </si>
  <si>
    <t>LAMINE YAMAL</t>
  </si>
  <si>
    <t>Ben Davies prime</t>
  </si>
  <si>
    <t>BEN DAVIES</t>
  </si>
  <si>
    <t>Mbappe</t>
  </si>
  <si>
    <t>KYLIAN MBAPPÉ</t>
  </si>
  <si>
    <t>Haland</t>
  </si>
  <si>
    <t>ERLING HAALAND</t>
  </si>
  <si>
    <t>TỔNG</t>
  </si>
  <si>
    <t>Doku</t>
  </si>
  <si>
    <t>JÉRÉMY DOKU</t>
  </si>
  <si>
    <t>Son</t>
  </si>
  <si>
    <t>Savinho</t>
  </si>
  <si>
    <t>SAVINHO</t>
  </si>
  <si>
    <t>Marmoush</t>
  </si>
  <si>
    <t>OMAR MARMOUSH</t>
  </si>
  <si>
    <t>Perisic Icon</t>
  </si>
  <si>
    <t>IVAN PERIŠIĆ</t>
  </si>
  <si>
    <t>Vitinha</t>
  </si>
  <si>
    <t>VITINHA</t>
  </si>
  <si>
    <t>Pedri</t>
  </si>
  <si>
    <t>PEDRI</t>
  </si>
  <si>
    <t>Kudus</t>
  </si>
  <si>
    <t>MOHAMMED KUDUS</t>
  </si>
  <si>
    <t>Kulusevki</t>
  </si>
  <si>
    <t>DEJAN KULUSEVSKI</t>
  </si>
  <si>
    <t>Kvaratkhelia</t>
  </si>
  <si>
    <t>KHVICHA KVARATSKHELIA</t>
  </si>
  <si>
    <t>Kante Icon</t>
  </si>
  <si>
    <t>N'GOLO KANTÉ</t>
  </si>
  <si>
    <t>Romero</t>
  </si>
  <si>
    <t>CRISTIAN ROMERO</t>
  </si>
  <si>
    <t>Van de Ven</t>
  </si>
  <si>
    <t>MICKY VAN DE VEN</t>
  </si>
  <si>
    <t>Lisandro Martinez</t>
  </si>
  <si>
    <t>LISANDRO MARTÍNEZ</t>
  </si>
  <si>
    <t>Gvardiol</t>
  </si>
  <si>
    <t>JOŠKO GVARDIOL</t>
  </si>
  <si>
    <t>Ake</t>
  </si>
  <si>
    <t>NATHAN AKÉ</t>
  </si>
  <si>
    <t>Ruben Dias</t>
  </si>
  <si>
    <t>RÚBEN DIAS</t>
  </si>
  <si>
    <t>Maguire</t>
  </si>
  <si>
    <t>HARRY MAGUIRE</t>
  </si>
  <si>
    <t>Gallager</t>
  </si>
  <si>
    <t>CONOR GALLAGHER</t>
  </si>
  <si>
    <t>Pape Sarr</t>
  </si>
  <si>
    <t>PAPE MATAR SARR</t>
  </si>
  <si>
    <t>Bentancur</t>
  </si>
  <si>
    <t>RODRIGO BENTANCUR</t>
  </si>
  <si>
    <t>Tonali</t>
  </si>
  <si>
    <t>SANDRO TONALI</t>
  </si>
  <si>
    <t>Bissouma Prime</t>
  </si>
  <si>
    <t>YVES BISSOUMA</t>
  </si>
  <si>
    <t>Rice</t>
  </si>
  <si>
    <t>DECLAN RICE</t>
  </si>
  <si>
    <t>Salah</t>
  </si>
  <si>
    <t>MOHAMED SALAH</t>
  </si>
  <si>
    <t>Solanke</t>
  </si>
  <si>
    <t>DOMINIC SOLANKE</t>
  </si>
  <si>
    <t>Muller Icon</t>
  </si>
  <si>
    <t>THOMAS MÜLLER</t>
  </si>
  <si>
    <t>Lahm Icon</t>
  </si>
  <si>
    <t>PHILIPP LAHM</t>
  </si>
  <si>
    <t>Xabi Alonso Icon</t>
  </si>
  <si>
    <t>XABI ALONSO</t>
  </si>
  <si>
    <t>Richarlison</t>
  </si>
  <si>
    <t>RICHARLISON</t>
  </si>
  <si>
    <t>Semenyo</t>
  </si>
  <si>
    <t>ANTOINE SEMENYO</t>
  </si>
  <si>
    <t>Foden</t>
  </si>
  <si>
    <t>PHIL FODEN</t>
  </si>
  <si>
    <t>Reijinders</t>
  </si>
  <si>
    <t>TIJJANI REIJNDERS</t>
  </si>
  <si>
    <t>O.Dembele</t>
  </si>
  <si>
    <t>OUSMANE DEMBÉLÉ</t>
  </si>
  <si>
    <t>Musiala</t>
  </si>
  <si>
    <t>JAMAL MUSIALA</t>
  </si>
  <si>
    <t>Palhinha</t>
  </si>
  <si>
    <t>JOÃO PALHINHA</t>
  </si>
  <si>
    <t>Arnold</t>
  </si>
  <si>
    <t>TRENT ALEXANDER-ARNOLD</t>
  </si>
  <si>
    <t>Hakimi</t>
  </si>
  <si>
    <t>ACHRAF HAKIMI</t>
  </si>
  <si>
    <t>A.Davies</t>
  </si>
  <si>
    <t>ALPHONSO DAVIES</t>
  </si>
  <si>
    <t>Matheus Nunes</t>
  </si>
  <si>
    <t>MATHEUS NUNES</t>
  </si>
  <si>
    <t>Vinicius</t>
  </si>
  <si>
    <t>VINÍCIUS JR</t>
  </si>
  <si>
    <t>Robben Icon</t>
  </si>
  <si>
    <t>ARJEN ROBBEN</t>
  </si>
  <si>
    <t>Ribery Icon</t>
  </si>
  <si>
    <t>FRANCK RIBÉRY</t>
  </si>
  <si>
    <t>Modric Icon</t>
  </si>
  <si>
    <t>LUKA MODRIĆ</t>
  </si>
  <si>
    <t>Kroos Icon</t>
  </si>
  <si>
    <t>TONI KROOS</t>
  </si>
  <si>
    <t>Kimmich</t>
  </si>
  <si>
    <t>JOSHUA KIMMICH</t>
  </si>
  <si>
    <t>Laimer</t>
  </si>
  <si>
    <t>KONRAD LAIMER</t>
  </si>
  <si>
    <t>Casemiro Icon</t>
  </si>
  <si>
    <t>CASEMIRO</t>
  </si>
  <si>
    <t>Busquest Icon</t>
  </si>
  <si>
    <t>SERGIO BUSQUETS</t>
  </si>
  <si>
    <t>Benzema Icon</t>
  </si>
  <si>
    <t>KARIM BENZEMA</t>
  </si>
  <si>
    <t>Suarez Icon</t>
  </si>
  <si>
    <t>LUIS SUÁREZ</t>
  </si>
  <si>
    <t>Aguero Icon</t>
  </si>
  <si>
    <t>SERGIO AGÜERO</t>
  </si>
  <si>
    <t>Werner</t>
  </si>
  <si>
    <t>TIMO WERNER</t>
  </si>
  <si>
    <t>Odobert</t>
  </si>
  <si>
    <t>WILSON ODOBERT</t>
  </si>
  <si>
    <t>Marquinhos</t>
  </si>
  <si>
    <t>MARQUINHOS</t>
  </si>
  <si>
    <t>Upamecano</t>
  </si>
  <si>
    <t>DAYOT UPAMECANO</t>
  </si>
  <si>
    <t>Tah</t>
  </si>
  <si>
    <t>JONATHAN TAH</t>
  </si>
  <si>
    <t>Doue</t>
  </si>
  <si>
    <t>DÉSIRÉ DOUÉ</t>
  </si>
  <si>
    <t>Luis Diaz</t>
  </si>
  <si>
    <t>LUIS DÍAZ</t>
  </si>
  <si>
    <t>Olise</t>
  </si>
  <si>
    <t>MICHAEL OLISE</t>
  </si>
  <si>
    <t>Pacho</t>
  </si>
  <si>
    <t>WILLIAN PACHO</t>
  </si>
  <si>
    <t>Pavlovic</t>
  </si>
  <si>
    <t>ALEKSANDAR PAVLOVIĆ</t>
  </si>
  <si>
    <t>M.Fernandes</t>
  </si>
  <si>
    <t>MATEUS FERNANDES</t>
  </si>
  <si>
    <t>??</t>
  </si>
  <si>
    <t>Ư</t>
  </si>
  <si>
    <t>Mathys Tel</t>
  </si>
  <si>
    <t>Archie Gray</t>
  </si>
  <si>
    <t>CM/FB</t>
  </si>
  <si>
    <t>WF/AM</t>
  </si>
  <si>
    <t>Xavi Simons</t>
  </si>
  <si>
    <t>DANH SÁCH THAY ĐỔI SO VỚI WORKBOOK GỐC TRƯỚC SESSION</t>
  </si>
  <si>
    <t>Mốc so sánh: Git HEAD. Báo cáo gồm JUM, sáu chỉ số thành phần và OVR của các vị trí trên card; ảnh card và CSV chưa được cập nhật.</t>
  </si>
  <si>
    <t>STT</t>
  </si>
  <si>
    <t>Loại thay đổi</t>
  </si>
  <si>
    <t>Vị trí</t>
  </si>
  <si>
    <t>Chỉ số</t>
  </si>
  <si>
    <t>Ban đầu</t>
  </si>
  <si>
    <t>Hiện tại</t>
  </si>
  <si>
    <t>Chi tiết vị trí</t>
  </si>
  <si>
    <t>Thành phần</t>
  </si>
  <si>
    <t>OVR card</t>
  </si>
  <si>
    <t>ST 84→85</t>
  </si>
  <si>
    <t>AM 86→85</t>
  </si>
  <si>
    <t>AM 84→85</t>
  </si>
  <si>
    <t>CB 81→82</t>
  </si>
  <si>
    <t>WF 83→83; AM 83→84</t>
  </si>
  <si>
    <t>ST/WF</t>
  </si>
  <si>
    <t>ST 84→85; WF 84→85</t>
  </si>
  <si>
    <t>AM/WF</t>
  </si>
  <si>
    <t>WF 79→80</t>
  </si>
  <si>
    <t>ST 79→80; WF 79→80</t>
  </si>
  <si>
    <t>WF 83→82</t>
  </si>
  <si>
    <t>WF 79→79; AM 79→80</t>
  </si>
  <si>
    <t>WF 82→83</t>
  </si>
  <si>
    <t>CB 79→80</t>
  </si>
  <si>
    <t>CB 76→77</t>
  </si>
  <si>
    <t>CM/PV</t>
  </si>
  <si>
    <t>CM 76→77; PV 76→77</t>
  </si>
  <si>
    <t>CM 80→81; PV 80→81</t>
  </si>
  <si>
    <t>ST/CF</t>
  </si>
  <si>
    <t>ST 77→78; CF 77→77</t>
  </si>
  <si>
    <t>WF/ST</t>
  </si>
  <si>
    <t>WF 79→80; ST 79→80</t>
  </si>
  <si>
    <t>CM/AM</t>
  </si>
  <si>
    <t>CM 81→81; AM 81→82</t>
  </si>
  <si>
    <t>WF 85→86; ST 85→85</t>
  </si>
  <si>
    <t>AM 82→83; WF 82→82</t>
  </si>
  <si>
    <t>WB 79→78</t>
  </si>
  <si>
    <t>CM 78→79; FB 78→79</t>
  </si>
  <si>
    <t>WF 83→84</t>
  </si>
  <si>
    <t>PV/FB</t>
  </si>
  <si>
    <t>PV 81→82; FB 81→81</t>
  </si>
  <si>
    <t>CM 79→80; FB 79→79</t>
  </si>
  <si>
    <t>PV 82→81</t>
  </si>
  <si>
    <t>WF 81→82; AM 81→82</t>
  </si>
  <si>
    <t>WF 82→83; ST 82→82</t>
  </si>
  <si>
    <t>WF 82→82; AM 82→83</t>
  </si>
  <si>
    <t>PV/CM</t>
  </si>
  <si>
    <t>PV 78→79; CM 78→79</t>
  </si>
  <si>
    <t>Mousa Dembele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</si>
</sst>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1">
    <font>
      <sz val="10"/>
      <color rgb="FF000000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b/>
      <sz val="12"/>
      <color rgb="FFFFFFFF"/>
      <name val="Arial"/>
    </font>
    <font>
      <sz val="10"/>
      <name val="Arial"/>
    </font>
    <font>
      <sz val="10"/>
      <color rgb="FFFF9900"/>
      <name val="Arial"/>
    </font>
    <font>
      <i/>
      <sz val="9"/>
      <color rgb="FF1F1F1F"/>
      <name val="Arial"/>
    </font>
    <font>
      <i/>
      <sz val="9"/>
      <color theme="1"/>
      <name val="Arial"/>
    </font>
    <font>
      <sz val="10"/>
      <color rgb="FF38761D"/>
      <name val="Arial"/>
    </font>
    <font>
      <b/>
      <sz val="10"/>
      <color rgb="FFFFFFFF"/>
      <name val="Arial"/>
    </font>
    <font>
      <sz val="10"/>
      <color rgb="FF85200C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rgb="FF0000FF"/>
      <name val="Arial"/>
    </font>
    <font>
      <sz val="10"/>
      <color rgb="FF666666"/>
      <name val="Arial"/>
    </font>
    <font>
      <sz val="10"/>
      <color rgb="FF990000"/>
      <name val="Arial"/>
    </font>
    <font>
      <sz val="10"/>
      <color rgb="FF1155CC"/>
      <name val="Arial"/>
    </font>
    <font>
      <sz val="10"/>
      <color rgb="FF3C78D8"/>
      <name val="Arial"/>
    </font>
    <font>
      <sz val="10"/>
      <color rgb="FF000000"/>
      <name val="Arial"/>
    </font>
    <font>
      <b/>
      <sz val="11"/>
      <color rgb="FF1F1F1F"/>
      <name val="Google Sans"/>
    </font>
    <font>
      <sz val="10"/>
      <color rgb="FF99999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DDE3EA"/>
        <bgColor rgb="FFDDE3E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7D3DD"/>
      </left>
      <right style="thin">
        <color rgb="FFC7D3DD"/>
      </right>
      <top style="thin">
        <color rgb="FFC7D3DD"/>
      </top>
      <bottom style="thin">
        <color rgb="FFC7D3D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5" fillId="0" borderId="0" xfId="0" applyFont="1"/>
    <xf numFmtId="0" fontId="2" fillId="0" borderId="5" xfId="0" applyFont="1" applyBorder="1"/>
    <xf numFmtId="0" fontId="2" fillId="0" borderId="6" xfId="0" applyFont="1" applyBorder="1"/>
    <xf numFmtId="0" fontId="8" fillId="0" borderId="0" xfId="0" applyFont="1"/>
    <xf numFmtId="0" fontId="9" fillId="4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8" xfId="0" applyFont="1" applyBorder="1"/>
    <xf numFmtId="0" fontId="9" fillId="4" borderId="9" xfId="0" applyFont="1" applyFill="1" applyBorder="1" applyAlignment="1">
      <alignment horizontal="center" vertical="center"/>
    </xf>
    <xf numFmtId="0" fontId="10" fillId="0" borderId="0" xfId="0" applyFont="1"/>
    <xf numFmtId="0" fontId="11" fillId="3" borderId="7" xfId="0" applyFont="1" applyFill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12" fillId="0" borderId="0" xfId="0" applyFont="1"/>
    <xf numFmtId="164" fontId="1" fillId="0" borderId="7" xfId="0" applyNumberFormat="1" applyFont="1" applyBorder="1" applyAlignment="1">
      <alignment horizontal="center"/>
    </xf>
    <xf numFmtId="0" fontId="5" fillId="0" borderId="8" xfId="0" applyFont="1" applyBorder="1"/>
    <xf numFmtId="0" fontId="8" fillId="0" borderId="0" xfId="0" applyFont="1" applyAlignment="1">
      <alignment horizontal="center"/>
    </xf>
    <xf numFmtId="0" fontId="8" fillId="0" borderId="5" xfId="0" applyFont="1" applyBorder="1"/>
    <xf numFmtId="0" fontId="8" fillId="0" borderId="6" xfId="0" applyFont="1" applyBorder="1"/>
    <xf numFmtId="0" fontId="1" fillId="0" borderId="9" xfId="0" applyFont="1" applyBorder="1" applyAlignment="1">
      <alignment vertical="center"/>
    </xf>
    <xf numFmtId="0" fontId="13" fillId="5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4" fillId="0" borderId="0" xfId="0" applyFont="1"/>
    <xf numFmtId="0" fontId="8" fillId="0" borderId="8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0" xfId="0" applyFont="1"/>
    <xf numFmtId="0" fontId="15" fillId="0" borderId="8" xfId="0" applyFont="1" applyBorder="1"/>
    <xf numFmtId="0" fontId="16" fillId="0" borderId="0" xfId="0" applyFont="1" applyAlignment="1">
      <alignment horizontal="center"/>
    </xf>
    <xf numFmtId="0" fontId="14" fillId="0" borderId="5" xfId="0" applyFont="1" applyBorder="1"/>
    <xf numFmtId="0" fontId="17" fillId="0" borderId="0" xfId="0" applyFont="1"/>
    <xf numFmtId="0" fontId="14" fillId="0" borderId="6" xfId="0" applyFont="1" applyBorder="1"/>
    <xf numFmtId="0" fontId="14" fillId="0" borderId="8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8" xfId="0" applyFont="1" applyBorder="1"/>
    <xf numFmtId="0" fontId="16" fillId="0" borderId="0" xfId="0" applyFont="1"/>
    <xf numFmtId="0" fontId="12" fillId="0" borderId="0" xfId="0" applyFont="1" applyAlignment="1"/>
    <xf numFmtId="0" fontId="1" fillId="0" borderId="10" xfId="0" applyFont="1" applyBorder="1"/>
    <xf numFmtId="0" fontId="2" fillId="0" borderId="10" xfId="0" applyFont="1" applyBorder="1"/>
    <xf numFmtId="0" fontId="18" fillId="0" borderId="0" xfId="0" applyFont="1"/>
    <xf numFmtId="0" fontId="5" fillId="0" borderId="10" xfId="0" applyFont="1" applyBorder="1"/>
    <xf numFmtId="0" fontId="8" fillId="0" borderId="10" xfId="0" applyFont="1" applyBorder="1"/>
    <xf numFmtId="0" fontId="1" fillId="0" borderId="0" xfId="0" applyFont="1" applyAlignment="1"/>
    <xf numFmtId="0" fontId="15" fillId="0" borderId="10" xfId="0" applyFont="1" applyBorder="1"/>
    <xf numFmtId="0" fontId="14" fillId="0" borderId="10" xfId="0" applyFont="1" applyBorder="1"/>
    <xf numFmtId="0" fontId="16" fillId="0" borderId="1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1" fillId="6" borderId="7" xfId="0" applyFont="1" applyFill="1" applyBorder="1" applyAlignment="1">
      <alignment horizontal="center"/>
    </xf>
    <xf numFmtId="164" fontId="11" fillId="6" borderId="7" xfId="0" applyNumberFormat="1" applyFont="1" applyFill="1" applyBorder="1" applyAlignment="1">
      <alignment horizontal="center"/>
    </xf>
    <xf numFmtId="0" fontId="19" fillId="7" borderId="11" xfId="0" applyFont="1" applyFill="1" applyBorder="1"/>
    <xf numFmtId="0" fontId="20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6" fillId="3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Font="1" applyAlignment="1"/>
  </cellXfs>
  <cellStyles count="1">
    <cellStyle name="Normal" xfId="0" builtinId="0"/>
  </cellStyles>
  <dxfs count="4"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F0D9"/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customschemas.google.com/relationships/workbookmetadata" Target="metadata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952500</xdr:colOff>
      <xdr:row>0</xdr:row>
      <xdr:rowOff>0</xdr:rowOff>
    </xdr:from>
    <xdr:ext cx="2876550" cy="1571625"/>
    <xdr:pic>
      <xdr:nvPicPr>
        <xdr:cNvPr id="2" name="image2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209550</xdr:colOff>
      <xdr:row>14</xdr:row>
      <xdr:rowOff>161925</xdr:rowOff>
    </xdr:from>
    <xdr:ext cx="2019300" cy="1657350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933450</xdr:colOff>
      <xdr:row>15</xdr:row>
      <xdr:rowOff>171450</xdr:rowOff>
    </xdr:from>
    <xdr:ext cx="2019300" cy="1657350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E1000"/>
  <sheetViews>
    <sheetView workbookViewId="0">
      <selection activeCell="P12" sqref="P12"/>
    </sheetView>
  </sheetViews>
  <sheetFormatPr defaultColWidth="12.5703125" defaultRowHeight="15" customHeight="1"/>
  <cols>
    <col min="1" max="1" width="14.28515625" customWidth="1"/>
    <col min="2" max="6" width="12.5703125" customWidth="1"/>
    <col min="13" max="13" width="16" customWidth="1"/>
    <col min="14" max="23" width="9.42578125" customWidth="1"/>
    <col min="25" max="25" width="22" customWidth="1"/>
    <col min="26" max="26" width="27" customWidth="1"/>
    <col min="27" max="27" width="16" customWidth="1"/>
    <col min="28" max="30" width="12" customWidth="1"/>
    <col min="31" max="31" width="48" customWidth="1"/>
  </cols>
  <sheetData>
    <row r="1" spans="1:31" ht="24" customHeight="1">
      <c r="A1" s="1" t="s">
        <v>3</v>
      </c>
      <c r="B1" s="1" t="s">
        <v>4</v>
      </c>
      <c r="F1" s="2" t="s">
        <v>5</v>
      </c>
      <c r="M1" s="58" t="s">
        <v>6</v>
      </c>
      <c r="N1" s="59"/>
      <c r="O1" s="59"/>
      <c r="P1" s="59"/>
      <c r="Q1" s="59"/>
      <c r="R1" s="59"/>
      <c r="S1" s="59"/>
      <c r="T1" s="59"/>
      <c r="U1" s="59"/>
      <c r="V1" s="59"/>
      <c r="W1" s="60"/>
      <c r="Y1" s="58" t="s">
        <v>8</v>
      </c>
      <c r="Z1" s="59"/>
      <c r="AA1" s="59"/>
      <c r="AB1" s="59"/>
      <c r="AC1" s="59"/>
      <c r="AD1" s="59"/>
      <c r="AE1" s="60"/>
    </row>
    <row r="2" spans="1:31" ht="33.75" customHeight="1">
      <c r="A2" s="1" t="s">
        <v>11</v>
      </c>
      <c r="B2" s="1" t="s">
        <v>12</v>
      </c>
      <c r="F2" s="5" t="s">
        <v>13</v>
      </c>
      <c r="M2" s="61" t="s">
        <v>14</v>
      </c>
      <c r="N2" s="59"/>
      <c r="O2" s="59"/>
      <c r="P2" s="59"/>
      <c r="Q2" s="59"/>
      <c r="R2" s="59"/>
      <c r="S2" s="59"/>
      <c r="T2" s="59"/>
      <c r="U2" s="59"/>
      <c r="V2" s="59"/>
      <c r="W2" s="60"/>
      <c r="Y2" s="62" t="s">
        <v>15</v>
      </c>
      <c r="Z2" s="63"/>
      <c r="AA2" s="63"/>
      <c r="AB2" s="63"/>
      <c r="AC2" s="63"/>
      <c r="AD2" s="63"/>
      <c r="AE2" s="63"/>
    </row>
    <row r="3" spans="1:31" ht="12.75" customHeight="1">
      <c r="A3" s="1" t="s">
        <v>16</v>
      </c>
      <c r="B3" s="1" t="s">
        <v>17</v>
      </c>
      <c r="F3" s="8" t="s">
        <v>18</v>
      </c>
      <c r="M3" s="9" t="s">
        <v>19</v>
      </c>
      <c r="N3" s="9" t="str">
        <f>$D24</f>
        <v>ST</v>
      </c>
      <c r="O3" s="9" t="str">
        <f>$D25</f>
        <v>CF</v>
      </c>
      <c r="P3" s="9" t="str">
        <f>$D26</f>
        <v>WF</v>
      </c>
      <c r="Q3" s="9" t="str">
        <f>$D27</f>
        <v>AM</v>
      </c>
      <c r="R3" s="9" t="str">
        <f>$D28</f>
        <v>WM</v>
      </c>
      <c r="S3" s="9" t="str">
        <f>$D29</f>
        <v>CM</v>
      </c>
      <c r="T3" s="9" t="str">
        <f>$D30</f>
        <v>PV</v>
      </c>
      <c r="U3" s="9" t="str">
        <f>$D31</f>
        <v>WB</v>
      </c>
      <c r="V3" s="9" t="str">
        <f>$D32</f>
        <v>FB</v>
      </c>
      <c r="W3" s="9" t="str">
        <f>$D33</f>
        <v>CB</v>
      </c>
      <c r="Y3" s="12" t="s">
        <v>21</v>
      </c>
      <c r="Z3" s="12" t="s">
        <v>22</v>
      </c>
      <c r="AA3" s="12" t="s">
        <v>23</v>
      </c>
      <c r="AB3" s="12" t="s">
        <v>24</v>
      </c>
      <c r="AC3" s="12" t="s">
        <v>25</v>
      </c>
      <c r="AD3" s="12" t="s">
        <v>26</v>
      </c>
      <c r="AE3" s="12" t="s">
        <v>27</v>
      </c>
    </row>
    <row r="4" spans="1:31" ht="12.75" customHeight="1">
      <c r="A4" s="1" t="s">
        <v>28</v>
      </c>
      <c r="B4" s="1" t="s">
        <v>29</v>
      </c>
      <c r="F4" s="13" t="s">
        <v>30</v>
      </c>
      <c r="M4" s="14" t="str">
        <f t="shared" ref="M4:M26" si="0">$A24</f>
        <v>FIN</v>
      </c>
      <c r="N4" s="18">
        <f t="shared" ref="N4:W4" si="1">IFERROR((SUMIF($B$9:$F$9,$M4,$B$10:$F$10)*INDEX($E$24:$J$33,MATCH(N$3,$D$24:$D$33,0),MATCH($A$10,$E$23:$J$23,0))+SUMIF($B$11:$F$11,$M4,$B$12:$F$12)*INDEX($E$24:$J$33,MATCH(N$3,$D$24:$D$33,0),MATCH($A$12,$E$23:$J$23,0))+SUMIF($B$13:$F$13,$M4,$B$14:$F$14)*INDEX($E$24:$J$33,MATCH(N$3,$D$24:$D$33,0),MATCH($A$14,$E$23:$J$23,0))+SUMIF($B$15:$F$15,$M4,$B$16:$F$16)*INDEX($E$24:$J$33,MATCH(N$3,$D$24:$D$33,0),MATCH($A$16,$E$23:$J$23,0))+SUMIF($B$17:$F$17,$M4,$B$18:$F$18)*INDEX($E$24:$J$33,MATCH(N$3,$D$24:$D$33,0),MATCH($A$18,$E$23:$J$23,0))+SUMIF($B$19:$F$19,$M4,$B$20:$F$20)*INDEX($E$24:$J$33,MATCH(N$3,$D$24:$D$33,0),MATCH($A$20,$E$23:$J$23,0)))/250,0)</f>
        <v>0.128</v>
      </c>
      <c r="O4" s="18">
        <f t="shared" si="1"/>
        <v>9.6000000000000002E-2</v>
      </c>
      <c r="P4" s="18">
        <f t="shared" si="1"/>
        <v>9.6000000000000002E-2</v>
      </c>
      <c r="Q4" s="18">
        <f t="shared" si="1"/>
        <v>6.4000000000000001E-2</v>
      </c>
      <c r="R4" s="18">
        <f t="shared" si="1"/>
        <v>4.8000000000000001E-2</v>
      </c>
      <c r="S4" s="18">
        <f t="shared" si="1"/>
        <v>3.2000000000000001E-2</v>
      </c>
      <c r="T4" s="18">
        <f t="shared" si="1"/>
        <v>1.6E-2</v>
      </c>
      <c r="U4" s="18">
        <f t="shared" si="1"/>
        <v>3.2000000000000001E-2</v>
      </c>
      <c r="V4" s="18">
        <f t="shared" si="1"/>
        <v>3.2000000000000001E-2</v>
      </c>
      <c r="W4" s="18">
        <f t="shared" si="1"/>
        <v>1.6E-2</v>
      </c>
      <c r="Y4" s="23" t="s">
        <v>34</v>
      </c>
      <c r="Z4" s="23" t="s">
        <v>35</v>
      </c>
      <c r="AA4" s="24">
        <v>170</v>
      </c>
      <c r="AB4" s="24">
        <v>70</v>
      </c>
      <c r="AC4" s="25">
        <f t="shared" ref="AC4:AC88" si="2">ROUND((AB4+AA4-100)/2,0)</f>
        <v>70</v>
      </c>
      <c r="AD4" s="25">
        <f t="shared" ref="AD4:AD88" si="3">AC4-AB4</f>
        <v>0</v>
      </c>
      <c r="AE4" s="23" t="s">
        <v>37</v>
      </c>
    </row>
    <row r="5" spans="1:31" ht="12.75" customHeight="1">
      <c r="A5" s="1" t="s">
        <v>38</v>
      </c>
      <c r="B5" s="1" t="s">
        <v>39</v>
      </c>
      <c r="F5" s="26" t="s">
        <v>40</v>
      </c>
      <c r="M5" s="14" t="str">
        <f t="shared" si="0"/>
        <v>LSH</v>
      </c>
      <c r="N5" s="18">
        <f t="shared" ref="N5:W5" si="4">IFERROR((SUMIF($B$9:$F$9,$M5,$B$10:$F$10)*INDEX($E$24:$J$33,MATCH(N$3,$D$24:$D$33,0),MATCH($A$10,$E$23:$J$23,0))+SUMIF($B$11:$F$11,$M5,$B$12:$F$12)*INDEX($E$24:$J$33,MATCH(N$3,$D$24:$D$33,0),MATCH($A$12,$E$23:$J$23,0))+SUMIF($B$13:$F$13,$M5,$B$14:$F$14)*INDEX($E$24:$J$33,MATCH(N$3,$D$24:$D$33,0),MATCH($A$14,$E$23:$J$23,0))+SUMIF($B$15:$F$15,$M5,$B$16:$F$16)*INDEX($E$24:$J$33,MATCH(N$3,$D$24:$D$33,0),MATCH($A$16,$E$23:$J$23,0))+SUMIF($B$17:$F$17,$M5,$B$18:$F$18)*INDEX($E$24:$J$33,MATCH(N$3,$D$24:$D$33,0),MATCH($A$18,$E$23:$J$23,0))+SUMIF($B$19:$F$19,$M5,$B$20:$F$20)*INDEX($E$24:$J$33,MATCH(N$3,$D$24:$D$33,0),MATCH($A$20,$E$23:$J$23,0)))/250,0)</f>
        <v>3.2000000000000001E-2</v>
      </c>
      <c r="O5" s="18">
        <f t="shared" si="4"/>
        <v>2.4E-2</v>
      </c>
      <c r="P5" s="18">
        <f t="shared" si="4"/>
        <v>2.4E-2</v>
      </c>
      <c r="Q5" s="18">
        <f t="shared" si="4"/>
        <v>1.6E-2</v>
      </c>
      <c r="R5" s="18">
        <f t="shared" si="4"/>
        <v>1.2E-2</v>
      </c>
      <c r="S5" s="18">
        <f t="shared" si="4"/>
        <v>8.0000000000000002E-3</v>
      </c>
      <c r="T5" s="18">
        <f t="shared" si="4"/>
        <v>4.0000000000000001E-3</v>
      </c>
      <c r="U5" s="18">
        <f t="shared" si="4"/>
        <v>8.0000000000000002E-3</v>
      </c>
      <c r="V5" s="18">
        <f t="shared" si="4"/>
        <v>8.0000000000000002E-3</v>
      </c>
      <c r="W5" s="18">
        <f t="shared" si="4"/>
        <v>4.0000000000000001E-3</v>
      </c>
      <c r="Y5" s="23" t="s">
        <v>44</v>
      </c>
      <c r="Z5" s="23" t="s">
        <v>45</v>
      </c>
      <c r="AA5" s="24">
        <v>186</v>
      </c>
      <c r="AB5" s="24">
        <v>87</v>
      </c>
      <c r="AC5" s="25">
        <f t="shared" si="2"/>
        <v>87</v>
      </c>
      <c r="AD5" s="25">
        <f t="shared" si="3"/>
        <v>0</v>
      </c>
      <c r="AE5" s="23" t="s">
        <v>37</v>
      </c>
    </row>
    <row r="6" spans="1:31" ht="12.75" customHeight="1">
      <c r="A6" s="1" t="s">
        <v>46</v>
      </c>
      <c r="B6" s="1" t="s">
        <v>47</v>
      </c>
      <c r="F6" s="34" t="s">
        <v>48</v>
      </c>
      <c r="M6" s="14" t="str">
        <f t="shared" si="0"/>
        <v>POS</v>
      </c>
      <c r="N6" s="18">
        <f t="shared" ref="N6:W6" si="5">IFERROR((SUMIF($B$9:$F$9,$M6,$B$10:$F$10)*INDEX($E$24:$J$33,MATCH(N$3,$D$24:$D$33,0),MATCH($A$10,$E$23:$J$23,0))+SUMIF($B$11:$F$11,$M6,$B$12:$F$12)*INDEX($E$24:$J$33,MATCH(N$3,$D$24:$D$33,0),MATCH($A$12,$E$23:$J$23,0))+SUMIF($B$13:$F$13,$M6,$B$14:$F$14)*INDEX($E$24:$J$33,MATCH(N$3,$D$24:$D$33,0),MATCH($A$14,$E$23:$J$23,0))+SUMIF($B$15:$F$15,$M6,$B$16:$F$16)*INDEX($E$24:$J$33,MATCH(N$3,$D$24:$D$33,0),MATCH($A$16,$E$23:$J$23,0))+SUMIF($B$17:$F$17,$M6,$B$18:$F$18)*INDEX($E$24:$J$33,MATCH(N$3,$D$24:$D$33,0),MATCH($A$18,$E$23:$J$23,0))+SUMIF($B$19:$F$19,$M6,$B$20:$F$20)*INDEX($E$24:$J$33,MATCH(N$3,$D$24:$D$33,0),MATCH($A$20,$E$23:$J$23,0)))/250,0)</f>
        <v>8.7999999999999995E-2</v>
      </c>
      <c r="O6" s="18">
        <f t="shared" si="5"/>
        <v>7.1999999999999995E-2</v>
      </c>
      <c r="P6" s="18">
        <f t="shared" si="5"/>
        <v>7.1999999999999995E-2</v>
      </c>
      <c r="Q6" s="18">
        <f t="shared" si="5"/>
        <v>5.6000000000000001E-2</v>
      </c>
      <c r="R6" s="18">
        <f t="shared" si="5"/>
        <v>4.8000000000000001E-2</v>
      </c>
      <c r="S6" s="18">
        <f t="shared" si="5"/>
        <v>0.04</v>
      </c>
      <c r="T6" s="18">
        <f t="shared" si="5"/>
        <v>3.2000000000000001E-2</v>
      </c>
      <c r="U6" s="18">
        <f t="shared" si="5"/>
        <v>0.04</v>
      </c>
      <c r="V6" s="18">
        <f t="shared" si="5"/>
        <v>0.04</v>
      </c>
      <c r="W6" s="18">
        <f t="shared" si="5"/>
        <v>3.2000000000000001E-2</v>
      </c>
      <c r="Y6" s="23" t="s">
        <v>55</v>
      </c>
      <c r="Z6" s="23" t="s">
        <v>56</v>
      </c>
      <c r="AA6" s="24">
        <v>187</v>
      </c>
      <c r="AB6" s="24">
        <v>94</v>
      </c>
      <c r="AC6" s="25">
        <f t="shared" si="2"/>
        <v>91</v>
      </c>
      <c r="AD6" s="25">
        <f t="shared" si="3"/>
        <v>-3</v>
      </c>
      <c r="AE6" s="23" t="s">
        <v>37</v>
      </c>
    </row>
    <row r="7" spans="1:31" ht="12.75" customHeight="1">
      <c r="A7" s="44"/>
      <c r="M7" s="14" t="str">
        <f t="shared" si="0"/>
        <v>HEA</v>
      </c>
      <c r="N7" s="18">
        <f t="shared" ref="N7:W7" si="6">IFERROR((SUMIF($B$9:$F$9,$M7,$B$10:$F$10)*INDEX($E$24:$J$33,MATCH(N$3,$D$24:$D$33,0),MATCH($A$10,$E$23:$J$23,0))+SUMIF($B$11:$F$11,$M7,$B$12:$F$12)*INDEX($E$24:$J$33,MATCH(N$3,$D$24:$D$33,0),MATCH($A$12,$E$23:$J$23,0))+SUMIF($B$13:$F$13,$M7,$B$14:$F$14)*INDEX($E$24:$J$33,MATCH(N$3,$D$24:$D$33,0),MATCH($A$14,$E$23:$J$23,0))+SUMIF($B$15:$F$15,$M7,$B$16:$F$16)*INDEX($E$24:$J$33,MATCH(N$3,$D$24:$D$33,0),MATCH($A$16,$E$23:$J$23,0))+SUMIF($B$17:$F$17,$M7,$B$18:$F$18)*INDEX($E$24:$J$33,MATCH(N$3,$D$24:$D$33,0),MATCH($A$18,$E$23:$J$23,0))+SUMIF($B$19:$F$19,$M7,$B$20:$F$20)*INDEX($E$24:$J$33,MATCH(N$3,$D$24:$D$33,0),MATCH($A$20,$E$23:$J$23,0)))/250,0)</f>
        <v>5.3999999999999999E-2</v>
      </c>
      <c r="O7" s="18">
        <f t="shared" si="6"/>
        <v>4.2000000000000003E-2</v>
      </c>
      <c r="P7" s="18">
        <f t="shared" si="6"/>
        <v>4.2000000000000003E-2</v>
      </c>
      <c r="Q7" s="18">
        <f t="shared" si="6"/>
        <v>0.03</v>
      </c>
      <c r="R7" s="18">
        <f t="shared" si="6"/>
        <v>3.5999999999999997E-2</v>
      </c>
      <c r="S7" s="18">
        <f t="shared" si="6"/>
        <v>3.5999999999999997E-2</v>
      </c>
      <c r="T7" s="18">
        <f t="shared" si="6"/>
        <v>4.2000000000000003E-2</v>
      </c>
      <c r="U7" s="18">
        <f t="shared" si="6"/>
        <v>3.5999999999999997E-2</v>
      </c>
      <c r="V7" s="18">
        <f t="shared" si="6"/>
        <v>4.8000000000000001E-2</v>
      </c>
      <c r="W7" s="18">
        <f t="shared" si="6"/>
        <v>0.06</v>
      </c>
      <c r="Y7" s="23" t="s">
        <v>66</v>
      </c>
      <c r="Z7" s="23" t="s">
        <v>67</v>
      </c>
      <c r="AA7" s="24">
        <v>175</v>
      </c>
      <c r="AB7" s="24">
        <v>71</v>
      </c>
      <c r="AC7" s="25">
        <f t="shared" si="2"/>
        <v>73</v>
      </c>
      <c r="AD7" s="25">
        <f t="shared" si="3"/>
        <v>2</v>
      </c>
      <c r="AE7" s="23" t="s">
        <v>37</v>
      </c>
    </row>
    <row r="8" spans="1:31" ht="12.75" customHeight="1">
      <c r="A8" s="44"/>
      <c r="M8" s="14" t="str">
        <f t="shared" si="0"/>
        <v>CRO</v>
      </c>
      <c r="N8" s="18">
        <f t="shared" ref="N8:W8" si="7">IFERROR((SUMIF($B$9:$F$9,$M8,$B$10:$F$10)*INDEX($E$24:$J$33,MATCH(N$3,$D$24:$D$33,0),MATCH($A$10,$E$23:$J$23,0))+SUMIF($B$11:$F$11,$M8,$B$12:$F$12)*INDEX($E$24:$J$33,MATCH(N$3,$D$24:$D$33,0),MATCH($A$12,$E$23:$J$23,0))+SUMIF($B$13:$F$13,$M8,$B$14:$F$14)*INDEX($E$24:$J$33,MATCH(N$3,$D$24:$D$33,0),MATCH($A$14,$E$23:$J$23,0))+SUMIF($B$15:$F$15,$M8,$B$16:$F$16)*INDEX($E$24:$J$33,MATCH(N$3,$D$24:$D$33,0),MATCH($A$16,$E$23:$J$23,0))+SUMIF($B$17:$F$17,$M8,$B$18:$F$18)*INDEX($E$24:$J$33,MATCH(N$3,$D$24:$D$33,0),MATCH($A$18,$E$23:$J$23,0))+SUMIF($B$19:$F$19,$M8,$B$20:$F$20)*INDEX($E$24:$J$33,MATCH(N$3,$D$24:$D$33,0),MATCH($A$20,$E$23:$J$23,0)))/250,0)</f>
        <v>4.8000000000000001E-2</v>
      </c>
      <c r="O8" s="18">
        <f t="shared" si="7"/>
        <v>3.5999999999999997E-2</v>
      </c>
      <c r="P8" s="18">
        <f t="shared" si="7"/>
        <v>3.5999999999999997E-2</v>
      </c>
      <c r="Q8" s="18">
        <f t="shared" si="7"/>
        <v>2.4E-2</v>
      </c>
      <c r="R8" s="18">
        <f t="shared" si="7"/>
        <v>1.7999999999999999E-2</v>
      </c>
      <c r="S8" s="18">
        <f t="shared" si="7"/>
        <v>1.2E-2</v>
      </c>
      <c r="T8" s="18">
        <f t="shared" si="7"/>
        <v>6.0000000000000001E-3</v>
      </c>
      <c r="U8" s="18">
        <f t="shared" si="7"/>
        <v>1.2E-2</v>
      </c>
      <c r="V8" s="18">
        <f t="shared" si="7"/>
        <v>1.2E-2</v>
      </c>
      <c r="W8" s="18">
        <f t="shared" si="7"/>
        <v>6.0000000000000001E-3</v>
      </c>
      <c r="Y8" s="23" t="s">
        <v>80</v>
      </c>
      <c r="Z8" s="23" t="s">
        <v>81</v>
      </c>
      <c r="AA8" s="24">
        <v>175</v>
      </c>
      <c r="AB8" s="24">
        <v>66</v>
      </c>
      <c r="AC8" s="25">
        <f t="shared" si="2"/>
        <v>71</v>
      </c>
      <c r="AD8" s="25">
        <f t="shared" si="3"/>
        <v>5</v>
      </c>
      <c r="AE8" s="23" t="s">
        <v>37</v>
      </c>
    </row>
    <row r="9" spans="1:31" ht="12.75" customHeight="1">
      <c r="A9" s="44"/>
      <c r="B9" s="1" t="s">
        <v>53</v>
      </c>
      <c r="C9" s="1" t="s">
        <v>54</v>
      </c>
      <c r="D9" s="1" t="s">
        <v>9</v>
      </c>
      <c r="E9" s="1" t="s">
        <v>57</v>
      </c>
      <c r="F9" s="1" t="s">
        <v>58</v>
      </c>
      <c r="G9" s="1" t="s">
        <v>7</v>
      </c>
      <c r="M9" s="14" t="str">
        <f t="shared" si="0"/>
        <v>SPA</v>
      </c>
      <c r="N9" s="18">
        <f t="shared" ref="N9:W9" si="8">IFERROR((SUMIF($B$9:$F$9,$M9,$B$10:$F$10)*INDEX($E$24:$J$33,MATCH(N$3,$D$24:$D$33,0),MATCH($A$10,$E$23:$J$23,0))+SUMIF($B$11:$F$11,$M9,$B$12:$F$12)*INDEX($E$24:$J$33,MATCH(N$3,$D$24:$D$33,0),MATCH($A$12,$E$23:$J$23,0))+SUMIF($B$13:$F$13,$M9,$B$14:$F$14)*INDEX($E$24:$J$33,MATCH(N$3,$D$24:$D$33,0),MATCH($A$14,$E$23:$J$23,0))+SUMIF($B$15:$F$15,$M9,$B$16:$F$16)*INDEX($E$24:$J$33,MATCH(N$3,$D$24:$D$33,0),MATCH($A$16,$E$23:$J$23,0))+SUMIF($B$17:$F$17,$M9,$B$18:$F$18)*INDEX($E$24:$J$33,MATCH(N$3,$D$24:$D$33,0),MATCH($A$18,$E$23:$J$23,0))+SUMIF($B$19:$F$19,$M9,$B$20:$F$20)*INDEX($E$24:$J$33,MATCH(N$3,$D$24:$D$33,0),MATCH($A$20,$E$23:$J$23,0)))/250,0)</f>
        <v>4.8000000000000001E-2</v>
      </c>
      <c r="O9" s="18">
        <f t="shared" si="8"/>
        <v>6.4000000000000001E-2</v>
      </c>
      <c r="P9" s="18">
        <f t="shared" si="8"/>
        <v>6.4000000000000001E-2</v>
      </c>
      <c r="Q9" s="18">
        <f t="shared" si="8"/>
        <v>0.112</v>
      </c>
      <c r="R9" s="18">
        <f t="shared" si="8"/>
        <v>6.4000000000000001E-2</v>
      </c>
      <c r="S9" s="18">
        <f t="shared" si="8"/>
        <v>0.128</v>
      </c>
      <c r="T9" s="18">
        <f t="shared" si="8"/>
        <v>0.112</v>
      </c>
      <c r="U9" s="18">
        <f t="shared" si="8"/>
        <v>0.08</v>
      </c>
      <c r="V9" s="18">
        <f t="shared" si="8"/>
        <v>0.08</v>
      </c>
      <c r="W9" s="18">
        <f t="shared" si="8"/>
        <v>6.4000000000000001E-2</v>
      </c>
      <c r="Y9" s="23" t="s">
        <v>82</v>
      </c>
      <c r="Z9" s="23" t="s">
        <v>83</v>
      </c>
      <c r="AA9" s="24">
        <v>188</v>
      </c>
      <c r="AB9" s="24">
        <v>88</v>
      </c>
      <c r="AC9" s="25">
        <f t="shared" si="2"/>
        <v>88</v>
      </c>
      <c r="AD9" s="25">
        <f t="shared" si="3"/>
        <v>0</v>
      </c>
      <c r="AE9" s="23" t="s">
        <v>37</v>
      </c>
    </row>
    <row r="10" spans="1:31" ht="12.75" customHeight="1">
      <c r="A10" s="51" t="s">
        <v>84</v>
      </c>
      <c r="B10" s="52">
        <v>4</v>
      </c>
      <c r="C10" s="52">
        <v>1</v>
      </c>
      <c r="D10" s="52">
        <v>2</v>
      </c>
      <c r="E10" s="52">
        <v>1.5</v>
      </c>
      <c r="F10" s="52">
        <v>1.5</v>
      </c>
      <c r="G10" s="53">
        <f>A11 / 10</f>
        <v>88.9</v>
      </c>
      <c r="H10" s="1">
        <f>ROUND(G10,0)</f>
        <v>89</v>
      </c>
      <c r="M10" s="14" t="str">
        <f t="shared" si="0"/>
        <v>LPA</v>
      </c>
      <c r="N10" s="18">
        <f t="shared" ref="N10:W10" si="9">IFERROR((SUMIF($B$9:$F$9,$M10,$B$10:$F$10)*INDEX($E$24:$J$33,MATCH(N$3,$D$24:$D$33,0),MATCH($A$10,$E$23:$J$23,0))+SUMIF($B$11:$F$11,$M10,$B$12:$F$12)*INDEX($E$24:$J$33,MATCH(N$3,$D$24:$D$33,0),MATCH($A$12,$E$23:$J$23,0))+SUMIF($B$13:$F$13,$M10,$B$14:$F$14)*INDEX($E$24:$J$33,MATCH(N$3,$D$24:$D$33,0),MATCH($A$14,$E$23:$J$23,0))+SUMIF($B$15:$F$15,$M10,$B$16:$F$16)*INDEX($E$24:$J$33,MATCH(N$3,$D$24:$D$33,0),MATCH($A$16,$E$23:$J$23,0))+SUMIF($B$17:$F$17,$M10,$B$18:$F$18)*INDEX($E$24:$J$33,MATCH(N$3,$D$24:$D$33,0),MATCH($A$18,$E$23:$J$23,0))+SUMIF($B$19:$F$19,$M10,$B$20:$F$20)*INDEX($E$24:$J$33,MATCH(N$3,$D$24:$D$33,0),MATCH($A$20,$E$23:$J$23,0)))/250,0)</f>
        <v>2.4E-2</v>
      </c>
      <c r="O10" s="18">
        <f t="shared" si="9"/>
        <v>3.2000000000000001E-2</v>
      </c>
      <c r="P10" s="18">
        <f t="shared" si="9"/>
        <v>3.2000000000000001E-2</v>
      </c>
      <c r="Q10" s="18">
        <f t="shared" si="9"/>
        <v>5.6000000000000001E-2</v>
      </c>
      <c r="R10" s="18">
        <f t="shared" si="9"/>
        <v>3.2000000000000001E-2</v>
      </c>
      <c r="S10" s="18">
        <f t="shared" si="9"/>
        <v>6.4000000000000001E-2</v>
      </c>
      <c r="T10" s="18">
        <f t="shared" si="9"/>
        <v>5.6000000000000001E-2</v>
      </c>
      <c r="U10" s="18">
        <f t="shared" si="9"/>
        <v>0.04</v>
      </c>
      <c r="V10" s="18">
        <f t="shared" si="9"/>
        <v>0.04</v>
      </c>
      <c r="W10" s="18">
        <f t="shared" si="9"/>
        <v>3.2000000000000001E-2</v>
      </c>
      <c r="Y10" s="23" t="s">
        <v>85</v>
      </c>
      <c r="Z10" s="23" t="s">
        <v>86</v>
      </c>
      <c r="AA10" s="24">
        <v>195</v>
      </c>
      <c r="AB10" s="24">
        <v>90</v>
      </c>
      <c r="AC10" s="25">
        <f t="shared" si="2"/>
        <v>93</v>
      </c>
      <c r="AD10" s="25">
        <f t="shared" si="3"/>
        <v>3</v>
      </c>
      <c r="AE10" s="23" t="s">
        <v>37</v>
      </c>
    </row>
    <row r="11" spans="1:31" ht="12.75" customHeight="1">
      <c r="A11" s="1">
        <f>B24 * B10 + B25 * C10 + B26 * D10 + B27 * E10 + B28 * F10</f>
        <v>889</v>
      </c>
      <c r="B11" s="1" t="s">
        <v>59</v>
      </c>
      <c r="C11" s="1" t="s">
        <v>60</v>
      </c>
      <c r="D11" s="1" t="s">
        <v>61</v>
      </c>
      <c r="E11" s="1" t="s">
        <v>62</v>
      </c>
      <c r="F11" s="1"/>
      <c r="M11" s="14" t="str">
        <f t="shared" si="0"/>
        <v>VIS</v>
      </c>
      <c r="N11" s="18">
        <f t="shared" ref="N11:W11" si="10">IFERROR((SUMIF($B$9:$F$9,$M11,$B$10:$F$10)*INDEX($E$24:$J$33,MATCH(N$3,$D$24:$D$33,0),MATCH($A$10,$E$23:$J$23,0))+SUMIF($B$11:$F$11,$M11,$B$12:$F$12)*INDEX($E$24:$J$33,MATCH(N$3,$D$24:$D$33,0),MATCH($A$12,$E$23:$J$23,0))+SUMIF($B$13:$F$13,$M11,$B$14:$F$14)*INDEX($E$24:$J$33,MATCH(N$3,$D$24:$D$33,0),MATCH($A$14,$E$23:$J$23,0))+SUMIF($B$15:$F$15,$M11,$B$16:$F$16)*INDEX($E$24:$J$33,MATCH(N$3,$D$24:$D$33,0),MATCH($A$16,$E$23:$J$23,0))+SUMIF($B$17:$F$17,$M11,$B$18:$F$18)*INDEX($E$24:$J$33,MATCH(N$3,$D$24:$D$33,0),MATCH($A$18,$E$23:$J$23,0))+SUMIF($B$19:$F$19,$M11,$B$20:$F$20)*INDEX($E$24:$J$33,MATCH(N$3,$D$24:$D$33,0),MATCH($A$20,$E$23:$J$23,0)))/250,0)</f>
        <v>5.6000000000000001E-2</v>
      </c>
      <c r="O11" s="18">
        <f t="shared" si="10"/>
        <v>6.4000000000000001E-2</v>
      </c>
      <c r="P11" s="18">
        <f t="shared" si="10"/>
        <v>6.8000000000000005E-2</v>
      </c>
      <c r="Q11" s="18">
        <f t="shared" si="10"/>
        <v>7.5999999999999998E-2</v>
      </c>
      <c r="R11" s="18">
        <f t="shared" si="10"/>
        <v>6.8000000000000005E-2</v>
      </c>
      <c r="S11" s="18">
        <f t="shared" si="10"/>
        <v>6.8000000000000005E-2</v>
      </c>
      <c r="T11" s="18">
        <f t="shared" si="10"/>
        <v>0.06</v>
      </c>
      <c r="U11" s="18">
        <f t="shared" si="10"/>
        <v>6.4000000000000001E-2</v>
      </c>
      <c r="V11" s="18">
        <f t="shared" si="10"/>
        <v>5.6000000000000001E-2</v>
      </c>
      <c r="W11" s="18">
        <f t="shared" si="10"/>
        <v>4.3999999999999997E-2</v>
      </c>
      <c r="Y11" s="23" t="s">
        <v>89</v>
      </c>
      <c r="Z11" s="23" t="s">
        <v>90</v>
      </c>
      <c r="AA11" s="24">
        <v>183</v>
      </c>
      <c r="AB11" s="24">
        <v>70</v>
      </c>
      <c r="AC11" s="25">
        <f t="shared" si="2"/>
        <v>77</v>
      </c>
      <c r="AD11" s="25">
        <f t="shared" si="3"/>
        <v>7</v>
      </c>
      <c r="AE11" s="23" t="s">
        <v>37</v>
      </c>
    </row>
    <row r="12" spans="1:31" ht="12.75" customHeight="1">
      <c r="A12" s="51" t="s">
        <v>91</v>
      </c>
      <c r="B12" s="52">
        <v>4</v>
      </c>
      <c r="C12" s="52">
        <v>2</v>
      </c>
      <c r="D12" s="52">
        <v>1</v>
      </c>
      <c r="E12" s="52">
        <v>3</v>
      </c>
      <c r="F12" s="52"/>
      <c r="G12" s="53">
        <f>A13 / 10</f>
        <v>89</v>
      </c>
      <c r="H12" s="1">
        <f>ROUND(G12,0)</f>
        <v>89</v>
      </c>
      <c r="M12" s="14" t="str">
        <f t="shared" si="0"/>
        <v>CON</v>
      </c>
      <c r="N12" s="18">
        <f t="shared" ref="N12:W12" si="11">IFERROR((SUMIF($B$9:$F$9,$M12,$B$10:$F$10)*INDEX($E$24:$J$33,MATCH(N$3,$D$24:$D$33,0),MATCH($A$10,$E$23:$J$23,0))+SUMIF($B$11:$F$11,$M12,$B$12:$F$12)*INDEX($E$24:$J$33,MATCH(N$3,$D$24:$D$33,0),MATCH($A$12,$E$23:$J$23,0))+SUMIF($B$13:$F$13,$M12,$B$14:$F$14)*INDEX($E$24:$J$33,MATCH(N$3,$D$24:$D$33,0),MATCH($A$14,$E$23:$J$23,0))+SUMIF($B$15:$F$15,$M12,$B$16:$F$16)*INDEX($E$24:$J$33,MATCH(N$3,$D$24:$D$33,0),MATCH($A$16,$E$23:$J$23,0))+SUMIF($B$17:$F$17,$M12,$B$18:$F$18)*INDEX($E$24:$J$33,MATCH(N$3,$D$24:$D$33,0),MATCH($A$18,$E$23:$J$23,0))+SUMIF($B$19:$F$19,$M12,$B$20:$F$20)*INDEX($E$24:$J$33,MATCH(N$3,$D$24:$D$33,0),MATCH($A$20,$E$23:$J$23,0)))/250,0)</f>
        <v>5.6000000000000001E-2</v>
      </c>
      <c r="O12" s="18">
        <f t="shared" si="11"/>
        <v>7.1999999999999995E-2</v>
      </c>
      <c r="P12" s="18">
        <f t="shared" si="11"/>
        <v>7.5999999999999998E-2</v>
      </c>
      <c r="Q12" s="18">
        <f t="shared" si="11"/>
        <v>0.108</v>
      </c>
      <c r="R12" s="18">
        <f t="shared" si="11"/>
        <v>7.5999999999999998E-2</v>
      </c>
      <c r="S12" s="18">
        <f t="shared" si="11"/>
        <v>0.108</v>
      </c>
      <c r="T12" s="18">
        <f t="shared" si="11"/>
        <v>9.1999999999999998E-2</v>
      </c>
      <c r="U12" s="18">
        <f t="shared" si="11"/>
        <v>0.08</v>
      </c>
      <c r="V12" s="18">
        <f t="shared" si="11"/>
        <v>7.1999999999999995E-2</v>
      </c>
      <c r="W12" s="18">
        <f t="shared" si="11"/>
        <v>5.1999999999999998E-2</v>
      </c>
      <c r="Y12" s="23" t="s">
        <v>92</v>
      </c>
      <c r="Z12" s="23" t="s">
        <v>93</v>
      </c>
      <c r="AA12" s="24">
        <v>191</v>
      </c>
      <c r="AB12" s="24">
        <v>83</v>
      </c>
      <c r="AC12" s="25">
        <f t="shared" si="2"/>
        <v>87</v>
      </c>
      <c r="AD12" s="25">
        <f t="shared" si="3"/>
        <v>4</v>
      </c>
      <c r="AE12" s="23" t="s">
        <v>37</v>
      </c>
    </row>
    <row r="13" spans="1:31" ht="12.75" customHeight="1">
      <c r="A13" s="1">
        <f>B29 * B12 + B30 * C12 + B31 * D12 + B32 * E12 + B33 * F12</f>
        <v>890</v>
      </c>
      <c r="B13" s="1" t="s">
        <v>64</v>
      </c>
      <c r="C13" s="1" t="s">
        <v>62</v>
      </c>
      <c r="D13" s="1" t="s">
        <v>63</v>
      </c>
      <c r="E13" s="1" t="s">
        <v>61</v>
      </c>
      <c r="F13" s="1" t="s">
        <v>65</v>
      </c>
      <c r="M13" s="14" t="str">
        <f t="shared" si="0"/>
        <v>FLA</v>
      </c>
      <c r="N13" s="18">
        <f t="shared" ref="N13:W13" si="12">IFERROR((SUMIF($B$9:$F$9,$M13,$B$10:$F$10)*INDEX($E$24:$J$33,MATCH(N$3,$D$24:$D$33,0),MATCH($A$10,$E$23:$J$23,0))+SUMIF($B$11:$F$11,$M13,$B$12:$F$12)*INDEX($E$24:$J$33,MATCH(N$3,$D$24:$D$33,0),MATCH($A$12,$E$23:$J$23,0))+SUMIF($B$13:$F$13,$M13,$B$14:$F$14)*INDEX($E$24:$J$33,MATCH(N$3,$D$24:$D$33,0),MATCH($A$14,$E$23:$J$23,0))+SUMIF($B$15:$F$15,$M13,$B$16:$F$16)*INDEX($E$24:$J$33,MATCH(N$3,$D$24:$D$33,0),MATCH($A$16,$E$23:$J$23,0))+SUMIF($B$17:$F$17,$M13,$B$18:$F$18)*INDEX($E$24:$J$33,MATCH(N$3,$D$24:$D$33,0),MATCH($A$18,$E$23:$J$23,0))+SUMIF($B$19:$F$19,$M13,$B$20:$F$20)*INDEX($E$24:$J$33,MATCH(N$3,$D$24:$D$33,0),MATCH($A$20,$E$23:$J$23,0)))/250,0)</f>
        <v>0.04</v>
      </c>
      <c r="O13" s="18">
        <f t="shared" si="12"/>
        <v>4.8000000000000001E-2</v>
      </c>
      <c r="P13" s="18">
        <f t="shared" si="12"/>
        <v>5.6000000000000001E-2</v>
      </c>
      <c r="Q13" s="18">
        <f t="shared" si="12"/>
        <v>4.8000000000000001E-2</v>
      </c>
      <c r="R13" s="18">
        <f t="shared" si="12"/>
        <v>5.6000000000000001E-2</v>
      </c>
      <c r="S13" s="18">
        <f t="shared" si="12"/>
        <v>2.4E-2</v>
      </c>
      <c r="T13" s="18">
        <f t="shared" si="12"/>
        <v>1.6E-2</v>
      </c>
      <c r="U13" s="18">
        <f t="shared" si="12"/>
        <v>0.04</v>
      </c>
      <c r="V13" s="18">
        <f t="shared" si="12"/>
        <v>2.4E-2</v>
      </c>
      <c r="W13" s="18">
        <f t="shared" si="12"/>
        <v>8.0000000000000002E-3</v>
      </c>
      <c r="Y13" s="23" t="s">
        <v>94</v>
      </c>
      <c r="Z13" s="23" t="s">
        <v>95</v>
      </c>
      <c r="AA13" s="24">
        <v>170</v>
      </c>
      <c r="AB13" s="24">
        <v>70</v>
      </c>
      <c r="AC13" s="25">
        <f t="shared" si="2"/>
        <v>70</v>
      </c>
      <c r="AD13" s="25">
        <f t="shared" si="3"/>
        <v>0</v>
      </c>
      <c r="AE13" s="23" t="s">
        <v>37</v>
      </c>
    </row>
    <row r="14" spans="1:31" ht="12.75" customHeight="1">
      <c r="A14" s="51" t="s">
        <v>96</v>
      </c>
      <c r="B14" s="52">
        <v>4</v>
      </c>
      <c r="C14" s="52">
        <v>1</v>
      </c>
      <c r="D14" s="52">
        <v>2</v>
      </c>
      <c r="E14" s="52">
        <v>1</v>
      </c>
      <c r="F14" s="52">
        <v>2</v>
      </c>
      <c r="G14" s="53">
        <f>A15 / 10</f>
        <v>96</v>
      </c>
      <c r="H14" s="1">
        <f>ROUND(G14,0)</f>
        <v>96</v>
      </c>
      <c r="M14" s="14" t="str">
        <f t="shared" si="0"/>
        <v>DIR</v>
      </c>
      <c r="N14" s="18">
        <f t="shared" ref="N14:W14" si="13">IFERROR((SUMIF($B$9:$F$9,$M14,$B$10:$F$10)*INDEX($E$24:$J$33,MATCH(N$3,$D$24:$D$33,0),MATCH($A$10,$E$23:$J$23,0))+SUMIF($B$11:$F$11,$M14,$B$12:$F$12)*INDEX($E$24:$J$33,MATCH(N$3,$D$24:$D$33,0),MATCH($A$12,$E$23:$J$23,0))+SUMIF($B$13:$F$13,$M14,$B$14:$F$14)*INDEX($E$24:$J$33,MATCH(N$3,$D$24:$D$33,0),MATCH($A$14,$E$23:$J$23,0))+SUMIF($B$15:$F$15,$M14,$B$16:$F$16)*INDEX($E$24:$J$33,MATCH(N$3,$D$24:$D$33,0),MATCH($A$16,$E$23:$J$23,0))+SUMIF($B$17:$F$17,$M14,$B$18:$F$18)*INDEX($E$24:$J$33,MATCH(N$3,$D$24:$D$33,0),MATCH($A$18,$E$23:$J$23,0))+SUMIF($B$19:$F$19,$M14,$B$20:$F$20)*INDEX($E$24:$J$33,MATCH(N$3,$D$24:$D$33,0),MATCH($A$20,$E$23:$J$23,0)))/250,0)</f>
        <v>0.08</v>
      </c>
      <c r="O14" s="18">
        <f t="shared" si="13"/>
        <v>9.6000000000000002E-2</v>
      </c>
      <c r="P14" s="18">
        <f t="shared" si="13"/>
        <v>0.112</v>
      </c>
      <c r="Q14" s="18">
        <f t="shared" si="13"/>
        <v>9.6000000000000002E-2</v>
      </c>
      <c r="R14" s="18">
        <f t="shared" si="13"/>
        <v>0.112</v>
      </c>
      <c r="S14" s="18">
        <f t="shared" si="13"/>
        <v>4.8000000000000001E-2</v>
      </c>
      <c r="T14" s="18">
        <f t="shared" si="13"/>
        <v>3.2000000000000001E-2</v>
      </c>
      <c r="U14" s="18">
        <f t="shared" si="13"/>
        <v>0.08</v>
      </c>
      <c r="V14" s="18">
        <f t="shared" si="13"/>
        <v>4.8000000000000001E-2</v>
      </c>
      <c r="W14" s="18">
        <f t="shared" si="13"/>
        <v>1.6E-2</v>
      </c>
      <c r="Y14" s="23" t="s">
        <v>97</v>
      </c>
      <c r="Z14" s="23" t="s">
        <v>98</v>
      </c>
      <c r="AA14" s="24">
        <v>171</v>
      </c>
      <c r="AB14" s="24">
        <v>72</v>
      </c>
      <c r="AC14" s="25">
        <f t="shared" si="2"/>
        <v>72</v>
      </c>
      <c r="AD14" s="25">
        <f t="shared" si="3"/>
        <v>0</v>
      </c>
      <c r="AE14" s="23" t="s">
        <v>37</v>
      </c>
    </row>
    <row r="15" spans="1:31" ht="12.75" customHeight="1">
      <c r="A15" s="1">
        <f>B34 * B14 + B32 * C14 + B33 * D14 + B31 * E14 + B35 * F14</f>
        <v>960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72</v>
      </c>
      <c r="M15" s="14" t="str">
        <f t="shared" si="0"/>
        <v>QD</v>
      </c>
      <c r="N15" s="18">
        <f t="shared" ref="N15:W15" si="14">IFERROR((SUMIF($B$9:$F$9,$M15,$B$10:$F$10)*INDEX($E$24:$J$33,MATCH(N$3,$D$24:$D$33,0),MATCH($A$10,$E$23:$J$23,0))+SUMIF($B$11:$F$11,$M15,$B$12:$F$12)*INDEX($E$24:$J$33,MATCH(N$3,$D$24:$D$33,0),MATCH($A$12,$E$23:$J$23,0))+SUMIF($B$13:$F$13,$M15,$B$14:$F$14)*INDEX($E$24:$J$33,MATCH(N$3,$D$24:$D$33,0),MATCH($A$14,$E$23:$J$23,0))+SUMIF($B$15:$F$15,$M15,$B$16:$F$16)*INDEX($E$24:$J$33,MATCH(N$3,$D$24:$D$33,0),MATCH($A$16,$E$23:$J$23,0))+SUMIF($B$17:$F$17,$M15,$B$18:$F$18)*INDEX($E$24:$J$33,MATCH(N$3,$D$24:$D$33,0),MATCH($A$18,$E$23:$J$23,0))+SUMIF($B$19:$F$19,$M15,$B$20:$F$20)*INDEX($E$24:$J$33,MATCH(N$3,$D$24:$D$33,0),MATCH($A$20,$E$23:$J$23,0)))/250,0)</f>
        <v>5.6000000000000001E-2</v>
      </c>
      <c r="O15" s="18">
        <f t="shared" si="14"/>
        <v>6.4000000000000001E-2</v>
      </c>
      <c r="P15" s="18">
        <f t="shared" si="14"/>
        <v>7.1999999999999995E-2</v>
      </c>
      <c r="Q15" s="18">
        <f t="shared" si="14"/>
        <v>6.4000000000000001E-2</v>
      </c>
      <c r="R15" s="18">
        <f t="shared" si="14"/>
        <v>7.1999999999999995E-2</v>
      </c>
      <c r="S15" s="18">
        <f t="shared" si="14"/>
        <v>0.04</v>
      </c>
      <c r="T15" s="18">
        <f t="shared" si="14"/>
        <v>3.2000000000000001E-2</v>
      </c>
      <c r="U15" s="18">
        <f t="shared" si="14"/>
        <v>5.6000000000000001E-2</v>
      </c>
      <c r="V15" s="18">
        <f t="shared" si="14"/>
        <v>0.04</v>
      </c>
      <c r="W15" s="18">
        <f t="shared" si="14"/>
        <v>2.4E-2</v>
      </c>
      <c r="Y15" s="23" t="s">
        <v>99</v>
      </c>
      <c r="Z15" s="23" t="s">
        <v>100</v>
      </c>
      <c r="AA15" s="24">
        <v>186</v>
      </c>
      <c r="AB15" s="24">
        <v>85</v>
      </c>
      <c r="AC15" s="25">
        <f t="shared" si="2"/>
        <v>86</v>
      </c>
      <c r="AD15" s="25">
        <f t="shared" si="3"/>
        <v>1</v>
      </c>
      <c r="AE15" s="23" t="s">
        <v>37</v>
      </c>
    </row>
    <row r="16" spans="1:31" ht="12.75" customHeight="1">
      <c r="A16" s="51" t="s">
        <v>101</v>
      </c>
      <c r="B16" s="52">
        <v>2</v>
      </c>
      <c r="C16" s="52">
        <v>2</v>
      </c>
      <c r="D16" s="52">
        <v>2</v>
      </c>
      <c r="E16" s="52">
        <v>3</v>
      </c>
      <c r="F16" s="52">
        <v>1</v>
      </c>
      <c r="G16" s="53">
        <f>A17 / 10</f>
        <v>82</v>
      </c>
      <c r="H16" s="1">
        <f>ROUND(G16,0)</f>
        <v>82</v>
      </c>
      <c r="M16" s="14" t="str">
        <f t="shared" si="0"/>
        <v>SPE</v>
      </c>
      <c r="N16" s="18">
        <f t="shared" ref="N16:W16" si="15">IFERROR((SUMIF($B$9:$F$9,$M16,$B$10:$F$10)*INDEX($E$24:$J$33,MATCH(N$3,$D$24:$D$33,0),MATCH($A$10,$E$23:$J$23,0))+SUMIF($B$11:$F$11,$M16,$B$12:$F$12)*INDEX($E$24:$J$33,MATCH(N$3,$D$24:$D$33,0),MATCH($A$12,$E$23:$J$23,0))+SUMIF($B$13:$F$13,$M16,$B$14:$F$14)*INDEX($E$24:$J$33,MATCH(N$3,$D$24:$D$33,0),MATCH($A$14,$E$23:$J$23,0))+SUMIF($B$15:$F$15,$M16,$B$16:$F$16)*INDEX($E$24:$J$33,MATCH(N$3,$D$24:$D$33,0),MATCH($A$16,$E$23:$J$23,0))+SUMIF($B$17:$F$17,$M16,$B$18:$F$18)*INDEX($E$24:$J$33,MATCH(N$3,$D$24:$D$33,0),MATCH($A$18,$E$23:$J$23,0))+SUMIF($B$19:$F$19,$M16,$B$20:$F$20)*INDEX($E$24:$J$33,MATCH(N$3,$D$24:$D$33,0),MATCH($A$20,$E$23:$J$23,0)))/250,0)</f>
        <v>3.2000000000000001E-2</v>
      </c>
      <c r="O16" s="18">
        <f t="shared" si="15"/>
        <v>3.2000000000000001E-2</v>
      </c>
      <c r="P16" s="18">
        <f t="shared" si="15"/>
        <v>2.4E-2</v>
      </c>
      <c r="Q16" s="18">
        <f t="shared" si="15"/>
        <v>2.4E-2</v>
      </c>
      <c r="R16" s="18">
        <f t="shared" si="15"/>
        <v>3.2000000000000001E-2</v>
      </c>
      <c r="S16" s="18">
        <f t="shared" si="15"/>
        <v>3.2000000000000001E-2</v>
      </c>
      <c r="T16" s="18">
        <f t="shared" si="15"/>
        <v>0.04</v>
      </c>
      <c r="U16" s="18">
        <f t="shared" si="15"/>
        <v>0.04</v>
      </c>
      <c r="V16" s="18">
        <f t="shared" si="15"/>
        <v>0.04</v>
      </c>
      <c r="W16" s="18">
        <f t="shared" si="15"/>
        <v>4.8000000000000001E-2</v>
      </c>
      <c r="Y16" s="23" t="s">
        <v>102</v>
      </c>
      <c r="Z16" s="23" t="s">
        <v>103</v>
      </c>
      <c r="AA16" s="24">
        <v>175</v>
      </c>
      <c r="AB16" s="24">
        <v>58</v>
      </c>
      <c r="AC16" s="25">
        <f t="shared" si="2"/>
        <v>67</v>
      </c>
      <c r="AD16" s="25">
        <f t="shared" si="3"/>
        <v>9</v>
      </c>
      <c r="AE16" s="23" t="s">
        <v>37</v>
      </c>
    </row>
    <row r="17" spans="1:31" ht="12.75" customHeight="1">
      <c r="A17" s="1">
        <f>B36 * B16 + B37 * C16 + B38 * D16 + B39 * E16 + B40 * F16</f>
        <v>820</v>
      </c>
      <c r="B17" s="1" t="s">
        <v>73</v>
      </c>
      <c r="C17" s="1" t="s">
        <v>65</v>
      </c>
      <c r="D17" s="1" t="s">
        <v>9</v>
      </c>
      <c r="E17" s="1" t="s">
        <v>61</v>
      </c>
      <c r="F17" s="1" t="s">
        <v>74</v>
      </c>
      <c r="M17" s="14" t="str">
        <f t="shared" si="0"/>
        <v>ACC</v>
      </c>
      <c r="N17" s="18">
        <f t="shared" ref="N17:W17" si="16">IFERROR((SUMIF($B$9:$F$9,$M17,$B$10:$F$10)*INDEX($E$24:$J$33,MATCH(N$3,$D$24:$D$33,0),MATCH($A$10,$E$23:$J$23,0))+SUMIF($B$11:$F$11,$M17,$B$12:$F$12)*INDEX($E$24:$J$33,MATCH(N$3,$D$24:$D$33,0),MATCH($A$12,$E$23:$J$23,0))+SUMIF($B$13:$F$13,$M17,$B$14:$F$14)*INDEX($E$24:$J$33,MATCH(N$3,$D$24:$D$33,0),MATCH($A$14,$E$23:$J$23,0))+SUMIF($B$15:$F$15,$M17,$B$16:$F$16)*INDEX($E$24:$J$33,MATCH(N$3,$D$24:$D$33,0),MATCH($A$16,$E$23:$J$23,0))+SUMIF($B$17:$F$17,$M17,$B$18:$F$18)*INDEX($E$24:$J$33,MATCH(N$3,$D$24:$D$33,0),MATCH($A$18,$E$23:$J$23,0))+SUMIF($B$19:$F$19,$M17,$B$20:$F$20)*INDEX($E$24:$J$33,MATCH(N$3,$D$24:$D$33,0),MATCH($A$20,$E$23:$J$23,0)))/250,0)</f>
        <v>3.2000000000000001E-2</v>
      </c>
      <c r="O17" s="18">
        <f t="shared" si="16"/>
        <v>3.2000000000000001E-2</v>
      </c>
      <c r="P17" s="18">
        <f t="shared" si="16"/>
        <v>2.4E-2</v>
      </c>
      <c r="Q17" s="18">
        <f t="shared" si="16"/>
        <v>2.4E-2</v>
      </c>
      <c r="R17" s="18">
        <f t="shared" si="16"/>
        <v>3.2000000000000001E-2</v>
      </c>
      <c r="S17" s="18">
        <f t="shared" si="16"/>
        <v>3.2000000000000001E-2</v>
      </c>
      <c r="T17" s="18">
        <f t="shared" si="16"/>
        <v>0.04</v>
      </c>
      <c r="U17" s="18">
        <f t="shared" si="16"/>
        <v>0.04</v>
      </c>
      <c r="V17" s="18">
        <f t="shared" si="16"/>
        <v>0.04</v>
      </c>
      <c r="W17" s="18">
        <f t="shared" si="16"/>
        <v>4.8000000000000001E-2</v>
      </c>
      <c r="Y17" s="23" t="s">
        <v>104</v>
      </c>
      <c r="Z17" s="23" t="s">
        <v>105</v>
      </c>
      <c r="AA17" s="24">
        <v>174</v>
      </c>
      <c r="AB17" s="24">
        <v>87</v>
      </c>
      <c r="AC17" s="25">
        <f t="shared" si="2"/>
        <v>81</v>
      </c>
      <c r="AD17" s="25">
        <f t="shared" si="3"/>
        <v>-6</v>
      </c>
      <c r="AE17" s="23" t="s">
        <v>37</v>
      </c>
    </row>
    <row r="18" spans="1:31" ht="12.75" customHeight="1">
      <c r="A18" s="51" t="s">
        <v>106</v>
      </c>
      <c r="B18" s="52">
        <v>2</v>
      </c>
      <c r="C18" s="52">
        <v>1</v>
      </c>
      <c r="D18" s="52">
        <v>1.5</v>
      </c>
      <c r="E18" s="52">
        <v>1.5</v>
      </c>
      <c r="F18" s="52">
        <v>4</v>
      </c>
      <c r="G18" s="53">
        <f>A19 / 10</f>
        <v>91.3</v>
      </c>
      <c r="H18" s="1">
        <f>ROUND(G18,0)</f>
        <v>91</v>
      </c>
      <c r="M18" s="14" t="str">
        <f t="shared" si="0"/>
        <v>STA</v>
      </c>
      <c r="N18" s="18">
        <f t="shared" ref="N18:W18" si="17">IFERROR((SUMIF($B$9:$F$9,$M18,$B$10:$F$10)*INDEX($E$24:$J$33,MATCH(N$3,$D$24:$D$33,0),MATCH($A$10,$E$23:$J$23,0))+SUMIF($B$11:$F$11,$M18,$B$12:$F$12)*INDEX($E$24:$J$33,MATCH(N$3,$D$24:$D$33,0),MATCH($A$12,$E$23:$J$23,0))+SUMIF($B$13:$F$13,$M18,$B$14:$F$14)*INDEX($E$24:$J$33,MATCH(N$3,$D$24:$D$33,0),MATCH($A$14,$E$23:$J$23,0))+SUMIF($B$15:$F$15,$M18,$B$16:$F$16)*INDEX($E$24:$J$33,MATCH(N$3,$D$24:$D$33,0),MATCH($A$16,$E$23:$J$23,0))+SUMIF($B$17:$F$17,$M18,$B$18:$F$18)*INDEX($E$24:$J$33,MATCH(N$3,$D$24:$D$33,0),MATCH($A$18,$E$23:$J$23,0))+SUMIF($B$19:$F$19,$M18,$B$20:$F$20)*INDEX($E$24:$J$33,MATCH(N$3,$D$24:$D$33,0),MATCH($A$20,$E$23:$J$23,0)))/250,0)</f>
        <v>3.2000000000000001E-2</v>
      </c>
      <c r="O18" s="18">
        <f t="shared" si="17"/>
        <v>3.2000000000000001E-2</v>
      </c>
      <c r="P18" s="18">
        <f t="shared" si="17"/>
        <v>2.4E-2</v>
      </c>
      <c r="Q18" s="18">
        <f t="shared" si="17"/>
        <v>2.4E-2</v>
      </c>
      <c r="R18" s="18">
        <f t="shared" si="17"/>
        <v>3.2000000000000001E-2</v>
      </c>
      <c r="S18" s="18">
        <f t="shared" si="17"/>
        <v>3.2000000000000001E-2</v>
      </c>
      <c r="T18" s="18">
        <f t="shared" si="17"/>
        <v>0.04</v>
      </c>
      <c r="U18" s="18">
        <f t="shared" si="17"/>
        <v>0.04</v>
      </c>
      <c r="V18" s="18">
        <f t="shared" si="17"/>
        <v>0.04</v>
      </c>
      <c r="W18" s="18">
        <f t="shared" si="17"/>
        <v>4.8000000000000001E-2</v>
      </c>
      <c r="Y18" s="23" t="s">
        <v>108</v>
      </c>
      <c r="Z18" s="23" t="s">
        <v>109</v>
      </c>
      <c r="AA18" s="24">
        <v>189</v>
      </c>
      <c r="AB18" s="24">
        <v>70</v>
      </c>
      <c r="AC18" s="25">
        <f t="shared" si="2"/>
        <v>80</v>
      </c>
      <c r="AD18" s="25">
        <f t="shared" si="3"/>
        <v>10</v>
      </c>
      <c r="AE18" s="23" t="s">
        <v>37</v>
      </c>
    </row>
    <row r="19" spans="1:31" ht="12.75" customHeight="1">
      <c r="A19" s="1">
        <f>B41 * B18 + B35 * C18 + B26 * D18 + B31 * E18 + B42 * F18</f>
        <v>913</v>
      </c>
      <c r="B19" s="1" t="s">
        <v>75</v>
      </c>
      <c r="C19" s="1" t="s">
        <v>76</v>
      </c>
      <c r="D19" s="1" t="s">
        <v>77</v>
      </c>
      <c r="E19" s="1" t="s">
        <v>78</v>
      </c>
      <c r="F19" s="1" t="s">
        <v>57</v>
      </c>
      <c r="M19" s="14" t="str">
        <f t="shared" si="0"/>
        <v>STE</v>
      </c>
      <c r="N19" s="18">
        <f t="shared" ref="N19:W19" si="18">IFERROR((SUMIF($B$9:$F$9,$M19,$B$10:$F$10)*INDEX($E$24:$J$33,MATCH(N$3,$D$24:$D$33,0),MATCH($A$10,$E$23:$J$23,0))+SUMIF($B$11:$F$11,$M19,$B$12:$F$12)*INDEX($E$24:$J$33,MATCH(N$3,$D$24:$D$33,0),MATCH($A$12,$E$23:$J$23,0))+SUMIF($B$13:$F$13,$M19,$B$14:$F$14)*INDEX($E$24:$J$33,MATCH(N$3,$D$24:$D$33,0),MATCH($A$14,$E$23:$J$23,0))+SUMIF($B$15:$F$15,$M19,$B$16:$F$16)*INDEX($E$24:$J$33,MATCH(N$3,$D$24:$D$33,0),MATCH($A$16,$E$23:$J$23,0))+SUMIF($B$17:$F$17,$M19,$B$18:$F$18)*INDEX($E$24:$J$33,MATCH(N$3,$D$24:$D$33,0),MATCH($A$18,$E$23:$J$23,0))+SUMIF($B$19:$F$19,$M19,$B$20:$F$20)*INDEX($E$24:$J$33,MATCH(N$3,$D$24:$D$33,0),MATCH($A$20,$E$23:$J$23,0)))/250,0)</f>
        <v>4.8000000000000001E-2</v>
      </c>
      <c r="O19" s="18">
        <f t="shared" si="18"/>
        <v>4.8000000000000001E-2</v>
      </c>
      <c r="P19" s="18">
        <f t="shared" si="18"/>
        <v>3.5999999999999997E-2</v>
      </c>
      <c r="Q19" s="18">
        <f t="shared" si="18"/>
        <v>3.5999999999999997E-2</v>
      </c>
      <c r="R19" s="18">
        <f t="shared" si="18"/>
        <v>4.8000000000000001E-2</v>
      </c>
      <c r="S19" s="18">
        <f t="shared" si="18"/>
        <v>4.8000000000000001E-2</v>
      </c>
      <c r="T19" s="18">
        <f t="shared" si="18"/>
        <v>0.06</v>
      </c>
      <c r="U19" s="18">
        <f t="shared" si="18"/>
        <v>0.06</v>
      </c>
      <c r="V19" s="18">
        <f t="shared" si="18"/>
        <v>0.06</v>
      </c>
      <c r="W19" s="18">
        <f t="shared" si="18"/>
        <v>7.1999999999999995E-2</v>
      </c>
      <c r="Y19" s="23" t="s">
        <v>110</v>
      </c>
      <c r="Z19" s="23" t="s">
        <v>111</v>
      </c>
      <c r="AA19" s="24">
        <v>179</v>
      </c>
      <c r="AB19" s="24">
        <v>69</v>
      </c>
      <c r="AC19" s="25">
        <f t="shared" si="2"/>
        <v>74</v>
      </c>
      <c r="AD19" s="25">
        <f t="shared" si="3"/>
        <v>5</v>
      </c>
      <c r="AE19" s="23" t="s">
        <v>37</v>
      </c>
    </row>
    <row r="20" spans="1:31" ht="12.75" customHeight="1">
      <c r="A20" s="51" t="s">
        <v>112</v>
      </c>
      <c r="B20" s="52">
        <v>2</v>
      </c>
      <c r="C20" s="52">
        <v>2</v>
      </c>
      <c r="D20" s="52">
        <v>1.5</v>
      </c>
      <c r="E20" s="52">
        <v>3</v>
      </c>
      <c r="F20" s="52">
        <v>1.5</v>
      </c>
      <c r="G20" s="53">
        <f>A21 / 10</f>
        <v>53.4</v>
      </c>
      <c r="H20" s="1">
        <f>ROUND(G20,0)</f>
        <v>53</v>
      </c>
      <c r="M20" s="14" t="str">
        <f t="shared" si="0"/>
        <v>JUM</v>
      </c>
      <c r="N20" s="18">
        <f t="shared" ref="N20:W20" si="19">IFERROR((SUMIF($B$9:$F$9,$M20,$B$10:$F$10)*INDEX($E$24:$J$33,MATCH(N$3,$D$24:$D$33,0),MATCH($A$10,$E$23:$J$23,0))+SUMIF($B$11:$F$11,$M20,$B$12:$F$12)*INDEX($E$24:$J$33,MATCH(N$3,$D$24:$D$33,0),MATCH($A$12,$E$23:$J$23,0))+SUMIF($B$13:$F$13,$M20,$B$14:$F$14)*INDEX($E$24:$J$33,MATCH(N$3,$D$24:$D$33,0),MATCH($A$14,$E$23:$J$23,0))+SUMIF($B$15:$F$15,$M20,$B$16:$F$16)*INDEX($E$24:$J$33,MATCH(N$3,$D$24:$D$33,0),MATCH($A$16,$E$23:$J$23,0))+SUMIF($B$17:$F$17,$M20,$B$18:$F$18)*INDEX($E$24:$J$33,MATCH(N$3,$D$24:$D$33,0),MATCH($A$18,$E$23:$J$23,0))+SUMIF($B$19:$F$19,$M20,$B$20:$F$20)*INDEX($E$24:$J$33,MATCH(N$3,$D$24:$D$33,0),MATCH($A$20,$E$23:$J$23,0)))/250,0)</f>
        <v>1.6E-2</v>
      </c>
      <c r="O20" s="18">
        <f t="shared" si="19"/>
        <v>1.6E-2</v>
      </c>
      <c r="P20" s="18">
        <f t="shared" si="19"/>
        <v>1.2E-2</v>
      </c>
      <c r="Q20" s="18">
        <f t="shared" si="19"/>
        <v>1.2E-2</v>
      </c>
      <c r="R20" s="18">
        <f t="shared" si="19"/>
        <v>1.6E-2</v>
      </c>
      <c r="S20" s="18">
        <f t="shared" si="19"/>
        <v>1.6E-2</v>
      </c>
      <c r="T20" s="18">
        <f t="shared" si="19"/>
        <v>0.02</v>
      </c>
      <c r="U20" s="18">
        <f t="shared" si="19"/>
        <v>0.02</v>
      </c>
      <c r="V20" s="18">
        <f t="shared" si="19"/>
        <v>0.02</v>
      </c>
      <c r="W20" s="18">
        <f t="shared" si="19"/>
        <v>2.4E-2</v>
      </c>
      <c r="Y20" s="23" t="s">
        <v>113</v>
      </c>
      <c r="Z20" s="23" t="s">
        <v>114</v>
      </c>
      <c r="AA20" s="24">
        <v>176</v>
      </c>
      <c r="AB20" s="24">
        <v>78</v>
      </c>
      <c r="AC20" s="25">
        <f t="shared" si="2"/>
        <v>77</v>
      </c>
      <c r="AD20" s="25">
        <f t="shared" si="3"/>
        <v>-1</v>
      </c>
      <c r="AE20" s="23" t="s">
        <v>37</v>
      </c>
    </row>
    <row r="21" spans="1:31" ht="12.75" customHeight="1">
      <c r="A21" s="1">
        <f>B43 * B20 + B44 * C20 + B45 * D20 + B46 * E20 + B27 * F20</f>
        <v>534</v>
      </c>
      <c r="M21" s="14" t="str">
        <f t="shared" si="0"/>
        <v>CAM</v>
      </c>
      <c r="N21" s="18">
        <f t="shared" ref="N21:W21" si="20">IFERROR((SUMIF($B$9:$F$9,$M21,$B$10:$F$10)*INDEX($E$24:$J$33,MATCH(N$3,$D$24:$D$33,0),MATCH($A$10,$E$23:$J$23,0))+SUMIF($B$11:$F$11,$M21,$B$12:$F$12)*INDEX($E$24:$J$33,MATCH(N$3,$D$24:$D$33,0),MATCH($A$12,$E$23:$J$23,0))+SUMIF($B$13:$F$13,$M21,$B$14:$F$14)*INDEX($E$24:$J$33,MATCH(N$3,$D$24:$D$33,0),MATCH($A$14,$E$23:$J$23,0))+SUMIF($B$15:$F$15,$M21,$B$16:$F$16)*INDEX($E$24:$J$33,MATCH(N$3,$D$24:$D$33,0),MATCH($A$16,$E$23:$J$23,0))+SUMIF($B$17:$F$17,$M21,$B$18:$F$18)*INDEX($E$24:$J$33,MATCH(N$3,$D$24:$D$33,0),MATCH($A$18,$E$23:$J$23,0))+SUMIF($B$19:$F$19,$M21,$B$20:$F$20)*INDEX($E$24:$J$33,MATCH(N$3,$D$24:$D$33,0),MATCH($A$20,$E$23:$J$23,0)))/250,0)</f>
        <v>3.2000000000000001E-2</v>
      </c>
      <c r="O21" s="18">
        <f t="shared" si="20"/>
        <v>3.2000000000000001E-2</v>
      </c>
      <c r="P21" s="18">
        <f t="shared" si="20"/>
        <v>3.2000000000000001E-2</v>
      </c>
      <c r="Q21" s="18">
        <f t="shared" si="20"/>
        <v>3.2000000000000001E-2</v>
      </c>
      <c r="R21" s="18">
        <f t="shared" si="20"/>
        <v>3.2000000000000001E-2</v>
      </c>
      <c r="S21" s="18">
        <f t="shared" si="20"/>
        <v>3.2000000000000001E-2</v>
      </c>
      <c r="T21" s="18">
        <f t="shared" si="20"/>
        <v>3.2000000000000001E-2</v>
      </c>
      <c r="U21" s="18">
        <f t="shared" si="20"/>
        <v>3.2000000000000001E-2</v>
      </c>
      <c r="V21" s="18">
        <f t="shared" si="20"/>
        <v>3.2000000000000001E-2</v>
      </c>
      <c r="W21" s="18">
        <f t="shared" si="20"/>
        <v>3.2000000000000001E-2</v>
      </c>
      <c r="Y21" s="23" t="s">
        <v>115</v>
      </c>
      <c r="Z21" s="23" t="s">
        <v>116</v>
      </c>
      <c r="AA21" s="24">
        <v>180</v>
      </c>
      <c r="AB21" s="24">
        <v>87</v>
      </c>
      <c r="AC21" s="25">
        <f t="shared" si="2"/>
        <v>84</v>
      </c>
      <c r="AD21" s="25">
        <f t="shared" si="3"/>
        <v>-3</v>
      </c>
      <c r="AE21" s="23" t="s">
        <v>37</v>
      </c>
    </row>
    <row r="22" spans="1:31" ht="12.75" customHeight="1">
      <c r="A22" s="44"/>
      <c r="M22" s="14" t="str">
        <f t="shared" si="0"/>
        <v>DEC</v>
      </c>
      <c r="N22" s="18">
        <f t="shared" ref="N22:W22" si="21">IFERROR((SUMIF($B$9:$F$9,$M22,$B$10:$F$10)*INDEX($E$24:$J$33,MATCH(N$3,$D$24:$D$33,0),MATCH($A$10,$E$23:$J$23,0))+SUMIF($B$11:$F$11,$M22,$B$12:$F$12)*INDEX($E$24:$J$33,MATCH(N$3,$D$24:$D$33,0),MATCH($A$12,$E$23:$J$23,0))+SUMIF($B$13:$F$13,$M22,$B$14:$F$14)*INDEX($E$24:$J$33,MATCH(N$3,$D$24:$D$33,0),MATCH($A$14,$E$23:$J$23,0))+SUMIF($B$15:$F$15,$M22,$B$16:$F$16)*INDEX($E$24:$J$33,MATCH(N$3,$D$24:$D$33,0),MATCH($A$16,$E$23:$J$23,0))+SUMIF($B$17:$F$17,$M22,$B$18:$F$18)*INDEX($E$24:$J$33,MATCH(N$3,$D$24:$D$33,0),MATCH($A$18,$E$23:$J$23,0))+SUMIF($B$19:$F$19,$M22,$B$20:$F$20)*INDEX($E$24:$J$33,MATCH(N$3,$D$24:$D$33,0),MATCH($A$20,$E$23:$J$23,0)))/250,0)</f>
        <v>6.4000000000000001E-2</v>
      </c>
      <c r="O22" s="18">
        <f t="shared" si="21"/>
        <v>6.4000000000000001E-2</v>
      </c>
      <c r="P22" s="18">
        <f t="shared" si="21"/>
        <v>6.4000000000000001E-2</v>
      </c>
      <c r="Q22" s="18">
        <f t="shared" si="21"/>
        <v>6.4000000000000001E-2</v>
      </c>
      <c r="R22" s="18">
        <f t="shared" si="21"/>
        <v>6.4000000000000001E-2</v>
      </c>
      <c r="S22" s="18">
        <f t="shared" si="21"/>
        <v>6.4000000000000001E-2</v>
      </c>
      <c r="T22" s="18">
        <f t="shared" si="21"/>
        <v>6.4000000000000001E-2</v>
      </c>
      <c r="U22" s="18">
        <f t="shared" si="21"/>
        <v>6.4000000000000001E-2</v>
      </c>
      <c r="V22" s="18">
        <f t="shared" si="21"/>
        <v>6.4000000000000001E-2</v>
      </c>
      <c r="W22" s="18">
        <f t="shared" si="21"/>
        <v>6.4000000000000001E-2</v>
      </c>
      <c r="Y22" s="23" t="s">
        <v>117</v>
      </c>
      <c r="Z22" s="23" t="s">
        <v>118</v>
      </c>
      <c r="AA22" s="24">
        <v>187</v>
      </c>
      <c r="AB22" s="24">
        <v>85</v>
      </c>
      <c r="AC22" s="25">
        <f t="shared" si="2"/>
        <v>86</v>
      </c>
      <c r="AD22" s="25">
        <f t="shared" si="3"/>
        <v>1</v>
      </c>
      <c r="AE22" s="23" t="s">
        <v>37</v>
      </c>
    </row>
    <row r="23" spans="1:31" ht="12.75" customHeight="1">
      <c r="A23" s="44"/>
      <c r="B23" s="1" t="s">
        <v>34</v>
      </c>
      <c r="D23" s="1" t="s">
        <v>9</v>
      </c>
      <c r="E23" s="1" t="s">
        <v>84</v>
      </c>
      <c r="F23" s="1" t="s">
        <v>96</v>
      </c>
      <c r="G23" s="1" t="s">
        <v>91</v>
      </c>
      <c r="H23" s="1" t="s">
        <v>101</v>
      </c>
      <c r="I23" s="1" t="s">
        <v>106</v>
      </c>
      <c r="J23" s="1" t="s">
        <v>112</v>
      </c>
      <c r="M23" s="14" t="str">
        <f t="shared" si="0"/>
        <v>INT</v>
      </c>
      <c r="N23" s="18">
        <f t="shared" ref="N23:W23" si="22">IFERROR((SUMIF($B$9:$F$9,$M23,$B$10:$F$10)*INDEX($E$24:$J$33,MATCH(N$3,$D$24:$D$33,0),MATCH($A$10,$E$23:$J$23,0))+SUMIF($B$11:$F$11,$M23,$B$12:$F$12)*INDEX($E$24:$J$33,MATCH(N$3,$D$24:$D$33,0),MATCH($A$12,$E$23:$J$23,0))+SUMIF($B$13:$F$13,$M23,$B$14:$F$14)*INDEX($E$24:$J$33,MATCH(N$3,$D$24:$D$33,0),MATCH($A$14,$E$23:$J$23,0))+SUMIF($B$15:$F$15,$M23,$B$16:$F$16)*INDEX($E$24:$J$33,MATCH(N$3,$D$24:$D$33,0),MATCH($A$16,$E$23:$J$23,0))+SUMIF($B$17:$F$17,$M23,$B$18:$F$18)*INDEX($E$24:$J$33,MATCH(N$3,$D$24:$D$33,0),MATCH($A$18,$E$23:$J$23,0))+SUMIF($B$19:$F$19,$M23,$B$20:$F$20)*INDEX($E$24:$J$33,MATCH(N$3,$D$24:$D$33,0),MATCH($A$20,$E$23:$J$23,0)))/250,0)</f>
        <v>8.0000000000000002E-3</v>
      </c>
      <c r="O23" s="18">
        <f t="shared" si="22"/>
        <v>8.0000000000000002E-3</v>
      </c>
      <c r="P23" s="18">
        <f t="shared" si="22"/>
        <v>8.0000000000000002E-3</v>
      </c>
      <c r="Q23" s="18">
        <f t="shared" si="22"/>
        <v>8.0000000000000002E-3</v>
      </c>
      <c r="R23" s="18">
        <f t="shared" si="22"/>
        <v>2.4E-2</v>
      </c>
      <c r="S23" s="18">
        <f t="shared" si="22"/>
        <v>3.2000000000000001E-2</v>
      </c>
      <c r="T23" s="18">
        <f t="shared" si="22"/>
        <v>4.8000000000000001E-2</v>
      </c>
      <c r="U23" s="18">
        <f t="shared" si="22"/>
        <v>3.2000000000000001E-2</v>
      </c>
      <c r="V23" s="18">
        <f t="shared" si="22"/>
        <v>4.8000000000000001E-2</v>
      </c>
      <c r="W23" s="18">
        <f t="shared" si="22"/>
        <v>7.1999999999999995E-2</v>
      </c>
      <c r="Y23" s="23" t="s">
        <v>119</v>
      </c>
      <c r="Z23" s="23" t="s">
        <v>120</v>
      </c>
      <c r="AA23" s="24">
        <v>180</v>
      </c>
      <c r="AB23" s="24">
        <v>60</v>
      </c>
      <c r="AC23" s="25">
        <f t="shared" si="2"/>
        <v>70</v>
      </c>
      <c r="AD23" s="25">
        <f t="shared" si="3"/>
        <v>10</v>
      </c>
      <c r="AE23" s="23" t="s">
        <v>37</v>
      </c>
    </row>
    <row r="24" spans="1:31" ht="12.75" customHeight="1">
      <c r="A24" s="1" t="s">
        <v>53</v>
      </c>
      <c r="B24" s="1">
        <v>94</v>
      </c>
      <c r="D24" s="1" t="s">
        <v>20</v>
      </c>
      <c r="E24" s="1">
        <v>8</v>
      </c>
      <c r="F24" s="1">
        <v>5</v>
      </c>
      <c r="G24" s="1">
        <v>3</v>
      </c>
      <c r="H24" s="1">
        <v>4</v>
      </c>
      <c r="I24" s="1">
        <v>4</v>
      </c>
      <c r="J24" s="1">
        <v>1</v>
      </c>
      <c r="K24" s="1">
        <f t="shared" ref="K24:K33" si="23">SUM(E24:J24)</f>
        <v>25</v>
      </c>
      <c r="M24" s="14" t="str">
        <f t="shared" si="0"/>
        <v>TAC</v>
      </c>
      <c r="N24" s="18">
        <f t="shared" ref="N24:W24" si="24">IFERROR((SUMIF($B$9:$F$9,$M24,$B$10:$F$10)*INDEX($E$24:$J$33,MATCH(N$3,$D$24:$D$33,0),MATCH($A$10,$E$23:$J$23,0))+SUMIF($B$11:$F$11,$M24,$B$12:$F$12)*INDEX($E$24:$J$33,MATCH(N$3,$D$24:$D$33,0),MATCH($A$12,$E$23:$J$23,0))+SUMIF($B$13:$F$13,$M24,$B$14:$F$14)*INDEX($E$24:$J$33,MATCH(N$3,$D$24:$D$33,0),MATCH($A$14,$E$23:$J$23,0))+SUMIF($B$15:$F$15,$M24,$B$16:$F$16)*INDEX($E$24:$J$33,MATCH(N$3,$D$24:$D$33,0),MATCH($A$16,$E$23:$J$23,0))+SUMIF($B$17:$F$17,$M24,$B$18:$F$18)*INDEX($E$24:$J$33,MATCH(N$3,$D$24:$D$33,0),MATCH($A$18,$E$23:$J$23,0))+SUMIF($B$19:$F$19,$M24,$B$20:$F$20)*INDEX($E$24:$J$33,MATCH(N$3,$D$24:$D$33,0),MATCH($A$20,$E$23:$J$23,0)))/250,0)</f>
        <v>8.0000000000000002E-3</v>
      </c>
      <c r="O24" s="18">
        <f t="shared" si="24"/>
        <v>8.0000000000000002E-3</v>
      </c>
      <c r="P24" s="18">
        <f t="shared" si="24"/>
        <v>8.0000000000000002E-3</v>
      </c>
      <c r="Q24" s="18">
        <f t="shared" si="24"/>
        <v>8.0000000000000002E-3</v>
      </c>
      <c r="R24" s="18">
        <f t="shared" si="24"/>
        <v>2.4E-2</v>
      </c>
      <c r="S24" s="18">
        <f t="shared" si="24"/>
        <v>3.2000000000000001E-2</v>
      </c>
      <c r="T24" s="18">
        <f t="shared" si="24"/>
        <v>4.8000000000000001E-2</v>
      </c>
      <c r="U24" s="18">
        <f t="shared" si="24"/>
        <v>3.2000000000000001E-2</v>
      </c>
      <c r="V24" s="18">
        <f t="shared" si="24"/>
        <v>4.8000000000000001E-2</v>
      </c>
      <c r="W24" s="18">
        <f t="shared" si="24"/>
        <v>7.1999999999999995E-2</v>
      </c>
      <c r="Y24" s="23" t="s">
        <v>121</v>
      </c>
      <c r="Z24" s="23" t="s">
        <v>122</v>
      </c>
      <c r="AA24" s="24">
        <v>181</v>
      </c>
      <c r="AB24" s="24">
        <v>75</v>
      </c>
      <c r="AC24" s="25">
        <f t="shared" si="2"/>
        <v>78</v>
      </c>
      <c r="AD24" s="25">
        <f t="shared" si="3"/>
        <v>3</v>
      </c>
      <c r="AE24" s="23" t="s">
        <v>37</v>
      </c>
    </row>
    <row r="25" spans="1:31" ht="12.75" customHeight="1">
      <c r="A25" s="1" t="s">
        <v>54</v>
      </c>
      <c r="B25" s="1">
        <v>90</v>
      </c>
      <c r="D25" s="1" t="s">
        <v>31</v>
      </c>
      <c r="E25" s="1">
        <v>6</v>
      </c>
      <c r="F25" s="1">
        <v>6</v>
      </c>
      <c r="G25" s="1">
        <v>4</v>
      </c>
      <c r="H25" s="1">
        <v>4</v>
      </c>
      <c r="I25" s="1">
        <v>4</v>
      </c>
      <c r="J25" s="1">
        <v>1</v>
      </c>
      <c r="K25" s="1">
        <f t="shared" si="23"/>
        <v>25</v>
      </c>
      <c r="M25" s="14" t="str">
        <f t="shared" si="0"/>
        <v>SLD</v>
      </c>
      <c r="N25" s="18">
        <f t="shared" ref="N25:W25" si="25">IFERROR((SUMIF($B$9:$F$9,$M25,$B$10:$F$10)*INDEX($E$24:$J$33,MATCH(N$3,$D$24:$D$33,0),MATCH($A$10,$E$23:$J$23,0))+SUMIF($B$11:$F$11,$M25,$B$12:$F$12)*INDEX($E$24:$J$33,MATCH(N$3,$D$24:$D$33,0),MATCH($A$12,$E$23:$J$23,0))+SUMIF($B$13:$F$13,$M25,$B$14:$F$14)*INDEX($E$24:$J$33,MATCH(N$3,$D$24:$D$33,0),MATCH($A$14,$E$23:$J$23,0))+SUMIF($B$15:$F$15,$M25,$B$16:$F$16)*INDEX($E$24:$J$33,MATCH(N$3,$D$24:$D$33,0),MATCH($A$16,$E$23:$J$23,0))+SUMIF($B$17:$F$17,$M25,$B$18:$F$18)*INDEX($E$24:$J$33,MATCH(N$3,$D$24:$D$33,0),MATCH($A$18,$E$23:$J$23,0))+SUMIF($B$19:$F$19,$M25,$B$20:$F$20)*INDEX($E$24:$J$33,MATCH(N$3,$D$24:$D$33,0),MATCH($A$20,$E$23:$J$23,0)))/250,0)</f>
        <v>6.0000000000000001E-3</v>
      </c>
      <c r="O25" s="18">
        <f t="shared" si="25"/>
        <v>6.0000000000000001E-3</v>
      </c>
      <c r="P25" s="18">
        <f t="shared" si="25"/>
        <v>6.0000000000000001E-3</v>
      </c>
      <c r="Q25" s="18">
        <f t="shared" si="25"/>
        <v>6.0000000000000001E-3</v>
      </c>
      <c r="R25" s="18">
        <f t="shared" si="25"/>
        <v>1.7999999999999999E-2</v>
      </c>
      <c r="S25" s="18">
        <f t="shared" si="25"/>
        <v>2.4E-2</v>
      </c>
      <c r="T25" s="18">
        <f t="shared" si="25"/>
        <v>3.5999999999999997E-2</v>
      </c>
      <c r="U25" s="18">
        <f t="shared" si="25"/>
        <v>2.4E-2</v>
      </c>
      <c r="V25" s="18">
        <f t="shared" si="25"/>
        <v>3.5999999999999997E-2</v>
      </c>
      <c r="W25" s="18">
        <f t="shared" si="25"/>
        <v>5.3999999999999999E-2</v>
      </c>
      <c r="Y25" s="23" t="s">
        <v>123</v>
      </c>
      <c r="Z25" s="23" t="s">
        <v>124</v>
      </c>
      <c r="AA25" s="24">
        <v>178</v>
      </c>
      <c r="AB25" s="24">
        <v>81</v>
      </c>
      <c r="AC25" s="25">
        <f t="shared" si="2"/>
        <v>80</v>
      </c>
      <c r="AD25" s="25">
        <f t="shared" si="3"/>
        <v>-1</v>
      </c>
      <c r="AE25" s="23" t="s">
        <v>37</v>
      </c>
    </row>
    <row r="26" spans="1:31" ht="12.75" customHeight="1">
      <c r="A26" s="1" t="s">
        <v>9</v>
      </c>
      <c r="B26" s="1">
        <v>93</v>
      </c>
      <c r="D26" s="1" t="s">
        <v>32</v>
      </c>
      <c r="E26" s="1">
        <v>6</v>
      </c>
      <c r="F26" s="1">
        <v>7</v>
      </c>
      <c r="G26" s="1">
        <v>4</v>
      </c>
      <c r="H26" s="1">
        <v>3</v>
      </c>
      <c r="I26" s="1">
        <v>4</v>
      </c>
      <c r="J26" s="1">
        <v>1</v>
      </c>
      <c r="K26" s="1">
        <f t="shared" si="23"/>
        <v>25</v>
      </c>
      <c r="M26" s="14" t="str">
        <f t="shared" si="0"/>
        <v>COV</v>
      </c>
      <c r="N26" s="18">
        <f t="shared" ref="N26:W26" si="26">IFERROR((SUMIF($B$9:$F$9,$M26,$B$10:$F$10)*INDEX($E$24:$J$33,MATCH(N$3,$D$24:$D$33,0),MATCH($A$10,$E$23:$J$23,0))+SUMIF($B$11:$F$11,$M26,$B$12:$F$12)*INDEX($E$24:$J$33,MATCH(N$3,$D$24:$D$33,0),MATCH($A$12,$E$23:$J$23,0))+SUMIF($B$13:$F$13,$M26,$B$14:$F$14)*INDEX($E$24:$J$33,MATCH(N$3,$D$24:$D$33,0),MATCH($A$14,$E$23:$J$23,0))+SUMIF($B$15:$F$15,$M26,$B$16:$F$16)*INDEX($E$24:$J$33,MATCH(N$3,$D$24:$D$33,0),MATCH($A$16,$E$23:$J$23,0))+SUMIF($B$17:$F$17,$M26,$B$18:$F$18)*INDEX($E$24:$J$33,MATCH(N$3,$D$24:$D$33,0),MATCH($A$18,$E$23:$J$23,0))+SUMIF($B$19:$F$19,$M26,$B$20:$F$20)*INDEX($E$24:$J$33,MATCH(N$3,$D$24:$D$33,0),MATCH($A$20,$E$23:$J$23,0)))/250,0)</f>
        <v>1.2E-2</v>
      </c>
      <c r="O26" s="18">
        <f t="shared" si="26"/>
        <v>1.2E-2</v>
      </c>
      <c r="P26" s="18">
        <f t="shared" si="26"/>
        <v>1.2E-2</v>
      </c>
      <c r="Q26" s="18">
        <f t="shared" si="26"/>
        <v>1.2E-2</v>
      </c>
      <c r="R26" s="18">
        <f t="shared" si="26"/>
        <v>3.5999999999999997E-2</v>
      </c>
      <c r="S26" s="18">
        <f t="shared" si="26"/>
        <v>4.8000000000000001E-2</v>
      </c>
      <c r="T26" s="18">
        <f t="shared" si="26"/>
        <v>7.1999999999999995E-2</v>
      </c>
      <c r="U26" s="18">
        <f t="shared" si="26"/>
        <v>4.8000000000000001E-2</v>
      </c>
      <c r="V26" s="18">
        <f t="shared" si="26"/>
        <v>7.1999999999999995E-2</v>
      </c>
      <c r="W26" s="18">
        <f t="shared" si="26"/>
        <v>0.108</v>
      </c>
      <c r="Y26" s="23" t="s">
        <v>125</v>
      </c>
      <c r="Z26" s="23" t="s">
        <v>126</v>
      </c>
      <c r="AA26" s="24">
        <v>195</v>
      </c>
      <c r="AB26" s="24">
        <v>90</v>
      </c>
      <c r="AC26" s="25">
        <f t="shared" si="2"/>
        <v>93</v>
      </c>
      <c r="AD26" s="25">
        <f t="shared" si="3"/>
        <v>3</v>
      </c>
      <c r="AE26" s="23" t="s">
        <v>37</v>
      </c>
    </row>
    <row r="27" spans="1:31" ht="12.75" customHeight="1">
      <c r="A27" s="1" t="s">
        <v>57</v>
      </c>
      <c r="B27" s="1">
        <v>71</v>
      </c>
      <c r="D27" s="1" t="s">
        <v>33</v>
      </c>
      <c r="E27" s="1">
        <v>4</v>
      </c>
      <c r="F27" s="1">
        <v>6</v>
      </c>
      <c r="G27" s="1">
        <v>7</v>
      </c>
      <c r="H27" s="1">
        <v>3</v>
      </c>
      <c r="I27" s="1">
        <v>4</v>
      </c>
      <c r="J27" s="1">
        <v>1</v>
      </c>
      <c r="K27" s="1">
        <f t="shared" si="23"/>
        <v>25</v>
      </c>
      <c r="M27" s="54" t="s">
        <v>127</v>
      </c>
      <c r="N27" s="55">
        <f t="shared" ref="N27:W27" si="27">SUM(N4:N26)</f>
        <v>1.0000000000000002</v>
      </c>
      <c r="O27" s="55">
        <f t="shared" si="27"/>
        <v>1.0000000000000002</v>
      </c>
      <c r="P27" s="55">
        <f t="shared" si="27"/>
        <v>1.0000000000000002</v>
      </c>
      <c r="Q27" s="55">
        <f t="shared" si="27"/>
        <v>1.0000000000000002</v>
      </c>
      <c r="R27" s="55">
        <f t="shared" si="27"/>
        <v>1.0000000000000002</v>
      </c>
      <c r="S27" s="55">
        <f t="shared" si="27"/>
        <v>1.0000000000000004</v>
      </c>
      <c r="T27" s="55">
        <f t="shared" si="27"/>
        <v>1.0000000000000004</v>
      </c>
      <c r="U27" s="55">
        <f t="shared" si="27"/>
        <v>1.0000000000000004</v>
      </c>
      <c r="V27" s="55">
        <f t="shared" si="27"/>
        <v>1.0000000000000004</v>
      </c>
      <c r="W27" s="55">
        <f t="shared" si="27"/>
        <v>0.99999999999999989</v>
      </c>
      <c r="Y27" s="23" t="s">
        <v>128</v>
      </c>
      <c r="Z27" s="23" t="s">
        <v>129</v>
      </c>
      <c r="AA27" s="24">
        <v>173</v>
      </c>
      <c r="AB27" s="24">
        <v>74</v>
      </c>
      <c r="AC27" s="25">
        <f t="shared" si="2"/>
        <v>74</v>
      </c>
      <c r="AD27" s="25">
        <f t="shared" si="3"/>
        <v>0</v>
      </c>
      <c r="AE27" s="23" t="s">
        <v>37</v>
      </c>
    </row>
    <row r="28" spans="1:31" ht="12.75" customHeight="1">
      <c r="A28" s="1" t="s">
        <v>58</v>
      </c>
      <c r="B28" s="1">
        <v>87</v>
      </c>
      <c r="D28" s="1" t="s">
        <v>36</v>
      </c>
      <c r="E28" s="1">
        <v>3</v>
      </c>
      <c r="F28" s="1">
        <v>7</v>
      </c>
      <c r="G28" s="1">
        <v>4</v>
      </c>
      <c r="H28" s="1">
        <v>4</v>
      </c>
      <c r="I28" s="1">
        <v>4</v>
      </c>
      <c r="J28" s="1">
        <v>3</v>
      </c>
      <c r="K28" s="1">
        <f t="shared" si="23"/>
        <v>25</v>
      </c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Y28" s="23" t="s">
        <v>131</v>
      </c>
      <c r="Z28" s="23" t="s">
        <v>132</v>
      </c>
      <c r="AA28" s="24">
        <v>176</v>
      </c>
      <c r="AB28" s="24">
        <v>65</v>
      </c>
      <c r="AC28" s="25">
        <f t="shared" si="2"/>
        <v>71</v>
      </c>
      <c r="AD28" s="25">
        <f t="shared" si="3"/>
        <v>6</v>
      </c>
      <c r="AE28" s="23" t="s">
        <v>37</v>
      </c>
    </row>
    <row r="29" spans="1:31" ht="12.75" customHeight="1">
      <c r="A29" s="1" t="s">
        <v>59</v>
      </c>
      <c r="B29" s="1">
        <v>88</v>
      </c>
      <c r="D29" s="1" t="s">
        <v>41</v>
      </c>
      <c r="E29" s="1">
        <v>2</v>
      </c>
      <c r="F29" s="1">
        <v>3</v>
      </c>
      <c r="G29" s="1">
        <v>8</v>
      </c>
      <c r="H29" s="1">
        <v>4</v>
      </c>
      <c r="I29" s="1">
        <v>4</v>
      </c>
      <c r="J29" s="1">
        <v>4</v>
      </c>
      <c r="K29" s="1">
        <f t="shared" si="23"/>
        <v>25</v>
      </c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Y29" s="23" t="s">
        <v>133</v>
      </c>
      <c r="Z29" s="23" t="s">
        <v>134</v>
      </c>
      <c r="AA29" s="24">
        <v>183</v>
      </c>
      <c r="AB29" s="24">
        <v>80</v>
      </c>
      <c r="AC29" s="25">
        <f t="shared" si="2"/>
        <v>82</v>
      </c>
      <c r="AD29" s="25">
        <f t="shared" si="3"/>
        <v>2</v>
      </c>
      <c r="AE29" s="23" t="s">
        <v>37</v>
      </c>
    </row>
    <row r="30" spans="1:31" ht="12.75" customHeight="1">
      <c r="A30" s="1" t="s">
        <v>60</v>
      </c>
      <c r="B30" s="1">
        <v>81</v>
      </c>
      <c r="D30" s="1" t="s">
        <v>42</v>
      </c>
      <c r="E30" s="1">
        <v>1</v>
      </c>
      <c r="F30" s="1">
        <v>2</v>
      </c>
      <c r="G30" s="1">
        <v>7</v>
      </c>
      <c r="H30" s="1">
        <v>5</v>
      </c>
      <c r="I30" s="1">
        <v>4</v>
      </c>
      <c r="J30" s="1">
        <v>6</v>
      </c>
      <c r="K30" s="1">
        <f t="shared" si="23"/>
        <v>25</v>
      </c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Y30" s="23" t="s">
        <v>135</v>
      </c>
      <c r="Z30" s="23" t="s">
        <v>136</v>
      </c>
      <c r="AA30" s="24">
        <v>186</v>
      </c>
      <c r="AB30" s="24">
        <v>82</v>
      </c>
      <c r="AC30" s="25">
        <f t="shared" si="2"/>
        <v>84</v>
      </c>
      <c r="AD30" s="25">
        <f t="shared" si="3"/>
        <v>2</v>
      </c>
      <c r="AE30" s="23" t="s">
        <v>37</v>
      </c>
    </row>
    <row r="31" spans="1:31" ht="12.75" customHeight="1">
      <c r="A31" s="1" t="s">
        <v>61</v>
      </c>
      <c r="B31" s="1">
        <v>91</v>
      </c>
      <c r="D31" s="1" t="s">
        <v>43</v>
      </c>
      <c r="E31" s="1">
        <v>2</v>
      </c>
      <c r="F31" s="1">
        <v>5</v>
      </c>
      <c r="G31" s="1">
        <v>5</v>
      </c>
      <c r="H31" s="1">
        <v>5</v>
      </c>
      <c r="I31" s="1">
        <v>4</v>
      </c>
      <c r="J31" s="1">
        <v>4</v>
      </c>
      <c r="K31" s="1">
        <f t="shared" si="23"/>
        <v>25</v>
      </c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Y31" s="23" t="s">
        <v>137</v>
      </c>
      <c r="Z31" s="23" t="s">
        <v>138</v>
      </c>
      <c r="AA31" s="24">
        <v>172</v>
      </c>
      <c r="AB31" s="24">
        <v>66</v>
      </c>
      <c r="AC31" s="25">
        <f t="shared" si="2"/>
        <v>69</v>
      </c>
      <c r="AD31" s="25">
        <f t="shared" si="3"/>
        <v>3</v>
      </c>
      <c r="AE31" s="23" t="s">
        <v>37</v>
      </c>
    </row>
    <row r="32" spans="1:31" ht="12.75" customHeight="1">
      <c r="A32" s="1" t="s">
        <v>62</v>
      </c>
      <c r="B32" s="1">
        <v>95</v>
      </c>
      <c r="D32" s="1" t="s">
        <v>49</v>
      </c>
      <c r="E32" s="1">
        <v>2</v>
      </c>
      <c r="F32" s="1">
        <v>3</v>
      </c>
      <c r="G32" s="1">
        <v>5</v>
      </c>
      <c r="H32" s="1">
        <v>5</v>
      </c>
      <c r="I32" s="1">
        <v>4</v>
      </c>
      <c r="J32" s="1">
        <v>6</v>
      </c>
      <c r="K32" s="1">
        <f t="shared" si="23"/>
        <v>25</v>
      </c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Y32" s="23" t="s">
        <v>139</v>
      </c>
      <c r="Z32" s="23" t="s">
        <v>140</v>
      </c>
      <c r="AA32" s="24">
        <v>174</v>
      </c>
      <c r="AB32" s="24">
        <v>72</v>
      </c>
      <c r="AC32" s="25">
        <f t="shared" si="2"/>
        <v>73</v>
      </c>
      <c r="AD32" s="25">
        <f t="shared" si="3"/>
        <v>1</v>
      </c>
      <c r="AE32" s="23" t="s">
        <v>37</v>
      </c>
    </row>
    <row r="33" spans="1:31" ht="12.75" customHeight="1">
      <c r="A33" s="1" t="s">
        <v>63</v>
      </c>
      <c r="B33" s="1">
        <v>98</v>
      </c>
      <c r="D33" s="1" t="s">
        <v>50</v>
      </c>
      <c r="E33" s="1">
        <v>1</v>
      </c>
      <c r="F33" s="1">
        <v>1</v>
      </c>
      <c r="G33" s="1">
        <v>4</v>
      </c>
      <c r="H33" s="1">
        <v>6</v>
      </c>
      <c r="I33" s="1">
        <v>4</v>
      </c>
      <c r="J33" s="1">
        <v>9</v>
      </c>
      <c r="K33" s="1">
        <f t="shared" si="23"/>
        <v>25</v>
      </c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Y33" s="23" t="s">
        <v>141</v>
      </c>
      <c r="Z33" s="23" t="s">
        <v>142</v>
      </c>
      <c r="AA33" s="24">
        <v>177</v>
      </c>
      <c r="AB33" s="24">
        <v>74</v>
      </c>
      <c r="AC33" s="25">
        <f t="shared" si="2"/>
        <v>76</v>
      </c>
      <c r="AD33" s="25">
        <f t="shared" si="3"/>
        <v>2</v>
      </c>
      <c r="AE33" s="23" t="s">
        <v>37</v>
      </c>
    </row>
    <row r="34" spans="1:31" ht="12.75" customHeight="1">
      <c r="A34" s="1" t="s">
        <v>64</v>
      </c>
      <c r="B34" s="1">
        <v>98</v>
      </c>
      <c r="E34" s="1">
        <f t="shared" ref="E34:J34" si="28">SUM(E24:E33)</f>
        <v>35</v>
      </c>
      <c r="F34" s="1">
        <f t="shared" si="28"/>
        <v>45</v>
      </c>
      <c r="G34" s="1">
        <f t="shared" si="28"/>
        <v>51</v>
      </c>
      <c r="H34" s="1">
        <f t="shared" si="28"/>
        <v>43</v>
      </c>
      <c r="I34" s="1">
        <f t="shared" si="28"/>
        <v>40</v>
      </c>
      <c r="J34" s="1">
        <f t="shared" si="28"/>
        <v>36</v>
      </c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23" t="s">
        <v>143</v>
      </c>
      <c r="Z34" s="23" t="s">
        <v>144</v>
      </c>
      <c r="AA34" s="24">
        <v>186</v>
      </c>
      <c r="AB34" s="24">
        <v>75</v>
      </c>
      <c r="AC34" s="25">
        <f t="shared" si="2"/>
        <v>81</v>
      </c>
      <c r="AD34" s="25">
        <f t="shared" si="3"/>
        <v>6</v>
      </c>
      <c r="AE34" s="23" t="s">
        <v>37</v>
      </c>
    </row>
    <row r="35" spans="1:31" ht="12.75" customHeight="1">
      <c r="A35" s="1" t="s">
        <v>65</v>
      </c>
      <c r="B35" s="1">
        <v>93</v>
      </c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Y35" s="23" t="s">
        <v>145</v>
      </c>
      <c r="Z35" s="23" t="s">
        <v>146</v>
      </c>
      <c r="AA35" s="24">
        <v>183</v>
      </c>
      <c r="AB35" s="24">
        <v>86</v>
      </c>
      <c r="AC35" s="25">
        <f t="shared" si="2"/>
        <v>85</v>
      </c>
      <c r="AD35" s="25">
        <f t="shared" si="3"/>
        <v>-1</v>
      </c>
      <c r="AE35" s="23" t="s">
        <v>37</v>
      </c>
    </row>
    <row r="36" spans="1:31" ht="12.75" customHeight="1">
      <c r="A36" s="1" t="s">
        <v>68</v>
      </c>
      <c r="B36" s="1">
        <v>90</v>
      </c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Y36" s="23" t="s">
        <v>147</v>
      </c>
      <c r="Z36" s="23" t="s">
        <v>148</v>
      </c>
      <c r="AA36" s="24">
        <v>168</v>
      </c>
      <c r="AB36" s="24">
        <v>78</v>
      </c>
      <c r="AC36" s="25">
        <f t="shared" si="2"/>
        <v>73</v>
      </c>
      <c r="AD36" s="25">
        <f t="shared" si="3"/>
        <v>-5</v>
      </c>
      <c r="AE36" s="23" t="s">
        <v>37</v>
      </c>
    </row>
    <row r="37" spans="1:31" ht="12.75" customHeight="1">
      <c r="A37" s="1" t="s">
        <v>69</v>
      </c>
      <c r="B37" s="1">
        <v>94</v>
      </c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Y37" s="23" t="s">
        <v>149</v>
      </c>
      <c r="Z37" s="23" t="s">
        <v>150</v>
      </c>
      <c r="AA37" s="24">
        <v>185</v>
      </c>
      <c r="AB37" s="24">
        <v>86</v>
      </c>
      <c r="AC37" s="25">
        <f t="shared" si="2"/>
        <v>86</v>
      </c>
      <c r="AD37" s="25">
        <f t="shared" si="3"/>
        <v>0</v>
      </c>
      <c r="AE37" s="23" t="s">
        <v>37</v>
      </c>
    </row>
    <row r="38" spans="1:31" ht="12.75" customHeight="1">
      <c r="A38" s="1" t="s">
        <v>70</v>
      </c>
      <c r="B38" s="1">
        <v>77</v>
      </c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Y38" s="23" t="s">
        <v>151</v>
      </c>
      <c r="Z38" s="23" t="s">
        <v>152</v>
      </c>
      <c r="AA38" s="24">
        <v>193</v>
      </c>
      <c r="AB38" s="24">
        <v>92</v>
      </c>
      <c r="AC38" s="25">
        <f t="shared" si="2"/>
        <v>93</v>
      </c>
      <c r="AD38" s="25">
        <f t="shared" si="3"/>
        <v>1</v>
      </c>
      <c r="AE38" s="23" t="s">
        <v>37</v>
      </c>
    </row>
    <row r="39" spans="1:31" ht="12.75" customHeight="1">
      <c r="A39" s="1" t="s">
        <v>71</v>
      </c>
      <c r="B39" s="1">
        <v>76</v>
      </c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Y39" s="23" t="s">
        <v>153</v>
      </c>
      <c r="Z39" s="23" t="s">
        <v>154</v>
      </c>
      <c r="AA39" s="24">
        <v>175</v>
      </c>
      <c r="AB39" s="24">
        <v>87</v>
      </c>
      <c r="AC39" s="25">
        <f t="shared" si="2"/>
        <v>81</v>
      </c>
      <c r="AD39" s="25">
        <f t="shared" si="3"/>
        <v>-6</v>
      </c>
      <c r="AE39" s="23" t="s">
        <v>37</v>
      </c>
    </row>
    <row r="40" spans="1:31" ht="12.75" customHeight="1">
      <c r="A40" s="1" t="s">
        <v>72</v>
      </c>
      <c r="B40" s="1">
        <v>70</v>
      </c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Y40" s="23" t="s">
        <v>155</v>
      </c>
      <c r="Z40" s="23" t="s">
        <v>156</v>
      </c>
      <c r="AA40" s="24">
        <v>185</v>
      </c>
      <c r="AB40" s="24">
        <v>88</v>
      </c>
      <c r="AC40" s="25">
        <f t="shared" si="2"/>
        <v>87</v>
      </c>
      <c r="AD40" s="25">
        <f t="shared" si="3"/>
        <v>-1</v>
      </c>
      <c r="AE40" s="23" t="s">
        <v>37</v>
      </c>
    </row>
    <row r="41" spans="1:31" ht="12.75" customHeight="1">
      <c r="A41" s="1" t="s">
        <v>73</v>
      </c>
      <c r="B41" s="1">
        <v>80</v>
      </c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Y41" s="23" t="s">
        <v>157</v>
      </c>
      <c r="Z41" s="23" t="s">
        <v>158</v>
      </c>
      <c r="AA41" s="24">
        <v>180</v>
      </c>
      <c r="AB41" s="24">
        <v>85</v>
      </c>
      <c r="AC41" s="25">
        <f t="shared" si="2"/>
        <v>83</v>
      </c>
      <c r="AD41" s="25">
        <f t="shared" si="3"/>
        <v>-2</v>
      </c>
      <c r="AE41" s="23" t="s">
        <v>37</v>
      </c>
    </row>
    <row r="42" spans="1:31" ht="12.75" customHeight="1">
      <c r="A42" s="1" t="s">
        <v>74</v>
      </c>
      <c r="B42" s="1">
        <v>96</v>
      </c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Y42" s="23" t="s">
        <v>159</v>
      </c>
      <c r="Z42" s="23" t="s">
        <v>160</v>
      </c>
      <c r="AA42" s="24">
        <v>187</v>
      </c>
      <c r="AB42" s="24">
        <v>90</v>
      </c>
      <c r="AC42" s="25">
        <f t="shared" si="2"/>
        <v>89</v>
      </c>
      <c r="AD42" s="25">
        <f t="shared" si="3"/>
        <v>-1</v>
      </c>
      <c r="AE42" s="23" t="s">
        <v>37</v>
      </c>
    </row>
    <row r="43" spans="1:31" ht="12.75" customHeight="1">
      <c r="A43" s="1" t="s">
        <v>75</v>
      </c>
      <c r="B43" s="1">
        <v>66</v>
      </c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Y43" s="23" t="s">
        <v>161</v>
      </c>
      <c r="Z43" s="23" t="s">
        <v>162</v>
      </c>
      <c r="AA43" s="24">
        <v>194</v>
      </c>
      <c r="AB43" s="24">
        <v>83</v>
      </c>
      <c r="AC43" s="25">
        <f t="shared" si="2"/>
        <v>89</v>
      </c>
      <c r="AD43" s="25">
        <f t="shared" si="3"/>
        <v>6</v>
      </c>
      <c r="AE43" s="23" t="s">
        <v>37</v>
      </c>
    </row>
    <row r="44" spans="1:31" ht="12.75" customHeight="1">
      <c r="A44" s="1" t="s">
        <v>76</v>
      </c>
      <c r="B44" s="1">
        <v>42</v>
      </c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Y44" s="23" t="s">
        <v>163</v>
      </c>
      <c r="Z44" s="23" t="s">
        <v>164</v>
      </c>
      <c r="AA44" s="24">
        <v>182</v>
      </c>
      <c r="AB44" s="24">
        <v>79</v>
      </c>
      <c r="AC44" s="25">
        <f t="shared" si="2"/>
        <v>81</v>
      </c>
      <c r="AD44" s="25">
        <f t="shared" si="3"/>
        <v>2</v>
      </c>
      <c r="AE44" s="23" t="s">
        <v>37</v>
      </c>
    </row>
    <row r="45" spans="1:31" ht="12.75" customHeight="1">
      <c r="A45" s="1" t="s">
        <v>77</v>
      </c>
      <c r="B45" s="1">
        <v>39</v>
      </c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Y45" s="23" t="s">
        <v>165</v>
      </c>
      <c r="Z45" s="23" t="s">
        <v>166</v>
      </c>
      <c r="AA45" s="24">
        <v>185</v>
      </c>
      <c r="AB45" s="24">
        <v>76</v>
      </c>
      <c r="AC45" s="25">
        <f t="shared" si="2"/>
        <v>81</v>
      </c>
      <c r="AD45" s="25">
        <f t="shared" si="3"/>
        <v>5</v>
      </c>
      <c r="AE45" s="23" t="s">
        <v>37</v>
      </c>
    </row>
    <row r="46" spans="1:31" ht="12.75" customHeight="1">
      <c r="A46" s="1" t="s">
        <v>78</v>
      </c>
      <c r="B46" s="1">
        <v>51</v>
      </c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Y46" s="23" t="s">
        <v>167</v>
      </c>
      <c r="Z46" s="23" t="s">
        <v>168</v>
      </c>
      <c r="AA46" s="24">
        <v>187</v>
      </c>
      <c r="AB46" s="24">
        <v>70</v>
      </c>
      <c r="AC46" s="25">
        <f t="shared" si="2"/>
        <v>79</v>
      </c>
      <c r="AD46" s="25">
        <f t="shared" si="3"/>
        <v>9</v>
      </c>
      <c r="AE46" s="23" t="s">
        <v>37</v>
      </c>
    </row>
    <row r="47" spans="1:31" ht="12.75" customHeight="1">
      <c r="A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Y47" s="23" t="s">
        <v>169</v>
      </c>
      <c r="Z47" s="23" t="s">
        <v>170</v>
      </c>
      <c r="AA47" s="24">
        <v>181</v>
      </c>
      <c r="AB47" s="24">
        <v>83</v>
      </c>
      <c r="AC47" s="25">
        <f t="shared" si="2"/>
        <v>82</v>
      </c>
      <c r="AD47" s="25">
        <f t="shared" si="3"/>
        <v>-1</v>
      </c>
      <c r="AE47" s="23" t="s">
        <v>37</v>
      </c>
    </row>
    <row r="48" spans="1:31" ht="12.75" customHeight="1">
      <c r="A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Y48" s="23" t="s">
        <v>171</v>
      </c>
      <c r="Z48" s="23" t="s">
        <v>172</v>
      </c>
      <c r="AA48" s="24">
        <v>182</v>
      </c>
      <c r="AB48" s="24">
        <v>79</v>
      </c>
      <c r="AC48" s="25">
        <f t="shared" si="2"/>
        <v>81</v>
      </c>
      <c r="AD48" s="25">
        <f t="shared" si="3"/>
        <v>2</v>
      </c>
      <c r="AE48" s="23" t="s">
        <v>37</v>
      </c>
    </row>
    <row r="49" spans="1:31" ht="12.75" customHeight="1">
      <c r="A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Y49" s="23" t="s">
        <v>173</v>
      </c>
      <c r="Z49" s="23" t="s">
        <v>174</v>
      </c>
      <c r="AA49" s="24">
        <v>188</v>
      </c>
      <c r="AB49" s="24">
        <v>80</v>
      </c>
      <c r="AC49" s="25">
        <f t="shared" si="2"/>
        <v>84</v>
      </c>
      <c r="AD49" s="25">
        <f t="shared" si="3"/>
        <v>4</v>
      </c>
      <c r="AE49" s="23" t="s">
        <v>37</v>
      </c>
    </row>
    <row r="50" spans="1:31" ht="12.75" customHeight="1">
      <c r="A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Y50" s="23" t="s">
        <v>175</v>
      </c>
      <c r="Z50" s="23" t="s">
        <v>176</v>
      </c>
      <c r="AA50" s="24">
        <v>175</v>
      </c>
      <c r="AB50" s="24">
        <v>79</v>
      </c>
      <c r="AC50" s="25">
        <f t="shared" si="2"/>
        <v>77</v>
      </c>
      <c r="AD50" s="25">
        <f t="shared" si="3"/>
        <v>-2</v>
      </c>
      <c r="AE50" s="23" t="s">
        <v>37</v>
      </c>
    </row>
    <row r="51" spans="1:31" ht="12.75" customHeight="1">
      <c r="A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Y51" s="23" t="s">
        <v>177</v>
      </c>
      <c r="Z51" s="23" t="s">
        <v>178</v>
      </c>
      <c r="AA51" s="24">
        <v>187</v>
      </c>
      <c r="AB51" s="24">
        <v>88</v>
      </c>
      <c r="AC51" s="25">
        <f t="shared" si="2"/>
        <v>88</v>
      </c>
      <c r="AD51" s="25">
        <f t="shared" si="3"/>
        <v>0</v>
      </c>
      <c r="AE51" s="23" t="s">
        <v>37</v>
      </c>
    </row>
    <row r="52" spans="1:31" ht="12.75" customHeight="1">
      <c r="A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Y52" s="23" t="s">
        <v>179</v>
      </c>
      <c r="Z52" s="23" t="s">
        <v>180</v>
      </c>
      <c r="AA52" s="24">
        <v>185</v>
      </c>
      <c r="AB52" s="24">
        <v>75</v>
      </c>
      <c r="AC52" s="25">
        <f t="shared" si="2"/>
        <v>80</v>
      </c>
      <c r="AD52" s="25">
        <f t="shared" si="3"/>
        <v>5</v>
      </c>
      <c r="AE52" s="23" t="s">
        <v>37</v>
      </c>
    </row>
    <row r="53" spans="1:31" ht="12.75" customHeight="1">
      <c r="A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Y53" s="23" t="s">
        <v>181</v>
      </c>
      <c r="Z53" s="23" t="s">
        <v>182</v>
      </c>
      <c r="AA53" s="24">
        <v>170</v>
      </c>
      <c r="AB53" s="24">
        <v>75</v>
      </c>
      <c r="AC53" s="25">
        <f t="shared" si="2"/>
        <v>73</v>
      </c>
      <c r="AD53" s="25">
        <f t="shared" si="3"/>
        <v>-2</v>
      </c>
      <c r="AE53" s="23" t="s">
        <v>37</v>
      </c>
    </row>
    <row r="54" spans="1:31" ht="12.75" customHeight="1">
      <c r="A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Y54" s="23" t="s">
        <v>183</v>
      </c>
      <c r="Z54" s="23" t="s">
        <v>184</v>
      </c>
      <c r="AA54" s="24">
        <v>183</v>
      </c>
      <c r="AB54" s="24">
        <v>77</v>
      </c>
      <c r="AC54" s="25">
        <f t="shared" si="2"/>
        <v>80</v>
      </c>
      <c r="AD54" s="25">
        <f t="shared" si="3"/>
        <v>3</v>
      </c>
      <c r="AE54" s="23" t="s">
        <v>37</v>
      </c>
    </row>
    <row r="55" spans="1:31" ht="12.75" customHeight="1">
      <c r="A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Y55" s="23" t="s">
        <v>185</v>
      </c>
      <c r="Z55" s="23" t="s">
        <v>186</v>
      </c>
      <c r="AA55" s="24">
        <v>184</v>
      </c>
      <c r="AB55" s="24">
        <v>89</v>
      </c>
      <c r="AC55" s="25">
        <f t="shared" si="2"/>
        <v>87</v>
      </c>
      <c r="AD55" s="25">
        <f t="shared" si="3"/>
        <v>-2</v>
      </c>
      <c r="AE55" s="23" t="s">
        <v>37</v>
      </c>
    </row>
    <row r="56" spans="1:31" ht="12.75" customHeight="1">
      <c r="A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Y56" s="23" t="s">
        <v>187</v>
      </c>
      <c r="Z56" s="23" t="s">
        <v>188</v>
      </c>
      <c r="AA56" s="24">
        <v>185</v>
      </c>
      <c r="AB56" s="24">
        <v>81</v>
      </c>
      <c r="AC56" s="25">
        <f t="shared" si="2"/>
        <v>83</v>
      </c>
      <c r="AD56" s="25">
        <f t="shared" si="3"/>
        <v>2</v>
      </c>
      <c r="AE56" s="23" t="s">
        <v>37</v>
      </c>
    </row>
    <row r="57" spans="1:31" ht="12.75" customHeight="1">
      <c r="A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Y57" s="23" t="s">
        <v>189</v>
      </c>
      <c r="Z57" s="23" t="s">
        <v>190</v>
      </c>
      <c r="AA57" s="24">
        <v>171</v>
      </c>
      <c r="AB57" s="24">
        <v>60</v>
      </c>
      <c r="AC57" s="25">
        <f t="shared" si="2"/>
        <v>66</v>
      </c>
      <c r="AD57" s="25">
        <f t="shared" si="3"/>
        <v>6</v>
      </c>
      <c r="AE57" s="23" t="s">
        <v>37</v>
      </c>
    </row>
    <row r="58" spans="1:31" ht="12.75" customHeight="1">
      <c r="A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Y58" s="23" t="s">
        <v>191</v>
      </c>
      <c r="Z58" s="23" t="s">
        <v>192</v>
      </c>
      <c r="AA58" s="24">
        <v>185</v>
      </c>
      <c r="AB58" s="24">
        <v>77</v>
      </c>
      <c r="AC58" s="25">
        <f t="shared" si="2"/>
        <v>81</v>
      </c>
      <c r="AD58" s="25">
        <f t="shared" si="3"/>
        <v>4</v>
      </c>
      <c r="AE58" s="23" t="s">
        <v>37</v>
      </c>
    </row>
    <row r="59" spans="1:31" ht="12.75" customHeight="1">
      <c r="A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Y59" s="23" t="s">
        <v>193</v>
      </c>
      <c r="Z59" s="23" t="s">
        <v>194</v>
      </c>
      <c r="AA59" s="24">
        <v>178</v>
      </c>
      <c r="AB59" s="24">
        <v>84</v>
      </c>
      <c r="AC59" s="25">
        <f t="shared" si="2"/>
        <v>81</v>
      </c>
      <c r="AD59" s="25">
        <f t="shared" si="3"/>
        <v>-3</v>
      </c>
      <c r="AE59" s="23" t="s">
        <v>37</v>
      </c>
    </row>
    <row r="60" spans="1:31" ht="12.75" customHeight="1">
      <c r="A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Y60" s="23" t="s">
        <v>195</v>
      </c>
      <c r="Z60" s="23" t="s">
        <v>196</v>
      </c>
      <c r="AA60" s="24">
        <v>184</v>
      </c>
      <c r="AB60" s="24">
        <v>80</v>
      </c>
      <c r="AC60" s="25">
        <f t="shared" si="2"/>
        <v>82</v>
      </c>
      <c r="AD60" s="25">
        <f t="shared" si="3"/>
        <v>2</v>
      </c>
      <c r="AE60" s="23" t="s">
        <v>37</v>
      </c>
    </row>
    <row r="61" spans="1:31" ht="12.75" customHeight="1">
      <c r="A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Y61" s="23" t="s">
        <v>197</v>
      </c>
      <c r="Z61" s="23" t="s">
        <v>198</v>
      </c>
      <c r="AA61" s="24">
        <v>190</v>
      </c>
      <c r="AB61" s="24">
        <v>86</v>
      </c>
      <c r="AC61" s="25">
        <f t="shared" si="2"/>
        <v>88</v>
      </c>
      <c r="AD61" s="25">
        <f t="shared" si="3"/>
        <v>2</v>
      </c>
      <c r="AE61" s="23" t="s">
        <v>37</v>
      </c>
    </row>
    <row r="62" spans="1:31" ht="12.75" customHeight="1">
      <c r="A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Y62" s="23" t="s">
        <v>199</v>
      </c>
      <c r="Z62" s="23" t="s">
        <v>200</v>
      </c>
      <c r="AA62" s="24">
        <v>175</v>
      </c>
      <c r="AB62" s="24">
        <v>75</v>
      </c>
      <c r="AC62" s="25">
        <f t="shared" si="2"/>
        <v>75</v>
      </c>
      <c r="AD62" s="25">
        <f t="shared" si="3"/>
        <v>0</v>
      </c>
      <c r="AE62" s="23" t="s">
        <v>37</v>
      </c>
    </row>
    <row r="63" spans="1:31" ht="12.75" customHeight="1">
      <c r="A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Y63" s="23" t="s">
        <v>201</v>
      </c>
      <c r="Z63" s="23" t="s">
        <v>202</v>
      </c>
      <c r="AA63" s="24">
        <v>181</v>
      </c>
      <c r="AB63" s="24">
        <v>84</v>
      </c>
      <c r="AC63" s="25">
        <f t="shared" si="2"/>
        <v>83</v>
      </c>
      <c r="AD63" s="25">
        <f t="shared" si="3"/>
        <v>-1</v>
      </c>
      <c r="AE63" s="23" t="s">
        <v>37</v>
      </c>
    </row>
    <row r="64" spans="1:31" ht="12.75" customHeight="1">
      <c r="A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Y64" s="23" t="s">
        <v>203</v>
      </c>
      <c r="Z64" s="23" t="s">
        <v>204</v>
      </c>
      <c r="AA64" s="24">
        <v>185</v>
      </c>
      <c r="AB64" s="24">
        <v>91</v>
      </c>
      <c r="AC64" s="25">
        <f t="shared" si="2"/>
        <v>88</v>
      </c>
      <c r="AD64" s="25">
        <f t="shared" si="3"/>
        <v>-3</v>
      </c>
      <c r="AE64" s="23" t="s">
        <v>37</v>
      </c>
    </row>
    <row r="65" spans="1:31" ht="12.75" customHeight="1">
      <c r="A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Y65" s="23" t="s">
        <v>205</v>
      </c>
      <c r="Z65" s="23" t="s">
        <v>206</v>
      </c>
      <c r="AA65" s="24">
        <v>183</v>
      </c>
      <c r="AB65" s="24">
        <v>76</v>
      </c>
      <c r="AC65" s="25">
        <f t="shared" si="2"/>
        <v>80</v>
      </c>
      <c r="AD65" s="25">
        <f t="shared" si="3"/>
        <v>4</v>
      </c>
      <c r="AE65" s="23" t="s">
        <v>37</v>
      </c>
    </row>
    <row r="66" spans="1:31" ht="12.75" customHeight="1">
      <c r="A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Y66" s="23" t="s">
        <v>207</v>
      </c>
      <c r="Z66" s="23" t="s">
        <v>208</v>
      </c>
      <c r="AA66" s="24">
        <v>176</v>
      </c>
      <c r="AB66" s="24">
        <v>75</v>
      </c>
      <c r="AC66" s="25">
        <f t="shared" si="2"/>
        <v>76</v>
      </c>
      <c r="AD66" s="25">
        <f t="shared" si="3"/>
        <v>1</v>
      </c>
      <c r="AE66" s="23" t="s">
        <v>37</v>
      </c>
    </row>
    <row r="67" spans="1:31" ht="12.75" customHeight="1">
      <c r="A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Y67" s="23" t="s">
        <v>209</v>
      </c>
      <c r="Z67" s="23" t="s">
        <v>210</v>
      </c>
      <c r="AA67" s="24">
        <v>180</v>
      </c>
      <c r="AB67" s="24">
        <v>67</v>
      </c>
      <c r="AC67" s="25">
        <f t="shared" si="2"/>
        <v>74</v>
      </c>
      <c r="AD67" s="25">
        <f t="shared" si="3"/>
        <v>7</v>
      </c>
      <c r="AE67" s="23" t="s">
        <v>37</v>
      </c>
    </row>
    <row r="68" spans="1:31" ht="12.75" customHeight="1">
      <c r="A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Y68" s="23" t="s">
        <v>211</v>
      </c>
      <c r="Z68" s="23" t="s">
        <v>212</v>
      </c>
      <c r="AA68" s="24">
        <v>170</v>
      </c>
      <c r="AB68" s="24">
        <v>60</v>
      </c>
      <c r="AC68" s="25">
        <f t="shared" si="2"/>
        <v>65</v>
      </c>
      <c r="AD68" s="25">
        <f t="shared" si="3"/>
        <v>5</v>
      </c>
      <c r="AE68" s="23" t="s">
        <v>37</v>
      </c>
    </row>
    <row r="69" spans="1:31" ht="12.75" customHeight="1">
      <c r="A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Y69" s="23" t="s">
        <v>213</v>
      </c>
      <c r="Z69" s="23" t="s">
        <v>214</v>
      </c>
      <c r="AA69" s="24">
        <v>172</v>
      </c>
      <c r="AB69" s="24">
        <v>67</v>
      </c>
      <c r="AC69" s="25">
        <f t="shared" si="2"/>
        <v>70</v>
      </c>
      <c r="AD69" s="25">
        <f t="shared" si="3"/>
        <v>3</v>
      </c>
      <c r="AE69" s="23" t="s">
        <v>37</v>
      </c>
    </row>
    <row r="70" spans="1:31" ht="12.75" customHeight="1">
      <c r="A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Y70" s="23" t="s">
        <v>215</v>
      </c>
      <c r="Z70" s="23" t="s">
        <v>216</v>
      </c>
      <c r="AA70" s="24">
        <v>183</v>
      </c>
      <c r="AB70" s="24">
        <v>58</v>
      </c>
      <c r="AC70" s="25">
        <f t="shared" si="2"/>
        <v>71</v>
      </c>
      <c r="AD70" s="25">
        <f t="shared" si="3"/>
        <v>13</v>
      </c>
      <c r="AE70" s="23" t="s">
        <v>37</v>
      </c>
    </row>
    <row r="71" spans="1:31" ht="12.75" customHeight="1">
      <c r="A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Y71" s="23" t="s">
        <v>217</v>
      </c>
      <c r="Z71" s="23" t="s">
        <v>218</v>
      </c>
      <c r="AA71" s="24">
        <v>177</v>
      </c>
      <c r="AB71" s="24">
        <v>77</v>
      </c>
      <c r="AC71" s="25">
        <f t="shared" si="2"/>
        <v>77</v>
      </c>
      <c r="AD71" s="25">
        <f t="shared" si="3"/>
        <v>0</v>
      </c>
      <c r="AE71" s="23" t="s">
        <v>37</v>
      </c>
    </row>
    <row r="72" spans="1:31" ht="12.75" customHeight="1">
      <c r="A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Y72" s="23" t="s">
        <v>219</v>
      </c>
      <c r="Z72" s="23" t="s">
        <v>220</v>
      </c>
      <c r="AA72" s="24">
        <v>180</v>
      </c>
      <c r="AB72" s="24">
        <v>78</v>
      </c>
      <c r="AC72" s="25">
        <f t="shared" si="2"/>
        <v>79</v>
      </c>
      <c r="AD72" s="25">
        <f t="shared" si="3"/>
        <v>1</v>
      </c>
      <c r="AE72" s="23" t="s">
        <v>37</v>
      </c>
    </row>
    <row r="73" spans="1:31" ht="12.75" customHeight="1">
      <c r="A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Y73" s="23" t="s">
        <v>221</v>
      </c>
      <c r="Z73" s="23" t="s">
        <v>222</v>
      </c>
      <c r="AA73" s="24">
        <v>185</v>
      </c>
      <c r="AB73" s="24">
        <v>87</v>
      </c>
      <c r="AC73" s="25">
        <f t="shared" si="2"/>
        <v>86</v>
      </c>
      <c r="AD73" s="25">
        <f t="shared" si="3"/>
        <v>-1</v>
      </c>
      <c r="AE73" s="23" t="s">
        <v>37</v>
      </c>
    </row>
    <row r="74" spans="1:31" ht="12.75" customHeight="1">
      <c r="A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Y74" s="23" t="s">
        <v>223</v>
      </c>
      <c r="Z74" s="23" t="s">
        <v>224</v>
      </c>
      <c r="AA74" s="24">
        <v>189</v>
      </c>
      <c r="AB74" s="24">
        <v>69</v>
      </c>
      <c r="AC74" s="25">
        <f t="shared" si="2"/>
        <v>79</v>
      </c>
      <c r="AD74" s="25">
        <f t="shared" si="3"/>
        <v>10</v>
      </c>
      <c r="AE74" s="23" t="s">
        <v>37</v>
      </c>
    </row>
    <row r="75" spans="1:31" ht="12.75" customHeight="1">
      <c r="A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Y75" s="23" t="s">
        <v>225</v>
      </c>
      <c r="Z75" s="23" t="s">
        <v>226</v>
      </c>
      <c r="AA75" s="24">
        <v>185</v>
      </c>
      <c r="AB75" s="24">
        <v>80</v>
      </c>
      <c r="AC75" s="25">
        <f t="shared" si="2"/>
        <v>83</v>
      </c>
      <c r="AD75" s="25">
        <f t="shared" si="3"/>
        <v>3</v>
      </c>
      <c r="AE75" s="23" t="s">
        <v>37</v>
      </c>
    </row>
    <row r="76" spans="1:31" ht="12.75" customHeight="1">
      <c r="A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Y76" s="23" t="s">
        <v>227</v>
      </c>
      <c r="Z76" s="23" t="s">
        <v>228</v>
      </c>
      <c r="AA76" s="24">
        <v>182</v>
      </c>
      <c r="AB76" s="24">
        <v>71</v>
      </c>
      <c r="AC76" s="25">
        <f t="shared" si="2"/>
        <v>77</v>
      </c>
      <c r="AD76" s="25">
        <f t="shared" si="3"/>
        <v>6</v>
      </c>
      <c r="AE76" s="23" t="s">
        <v>37</v>
      </c>
    </row>
    <row r="77" spans="1:31" ht="12.75" customHeight="1">
      <c r="A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Y77" s="23" t="s">
        <v>229</v>
      </c>
      <c r="Z77" s="23" t="s">
        <v>230</v>
      </c>
      <c r="AA77" s="24">
        <v>173</v>
      </c>
      <c r="AB77" s="24">
        <v>81</v>
      </c>
      <c r="AC77" s="25">
        <f t="shared" si="2"/>
        <v>77</v>
      </c>
      <c r="AD77" s="25">
        <f t="shared" si="3"/>
        <v>-4</v>
      </c>
      <c r="AE77" s="23" t="s">
        <v>37</v>
      </c>
    </row>
    <row r="78" spans="1:31" ht="12.75" customHeight="1">
      <c r="A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Y78" s="23" t="s">
        <v>231</v>
      </c>
      <c r="Z78" s="23" t="s">
        <v>232</v>
      </c>
      <c r="AA78" s="24">
        <v>180</v>
      </c>
      <c r="AB78" s="24">
        <v>73</v>
      </c>
      <c r="AC78" s="25">
        <f t="shared" si="2"/>
        <v>77</v>
      </c>
      <c r="AD78" s="25">
        <f t="shared" si="3"/>
        <v>4</v>
      </c>
      <c r="AE78" s="23" t="s">
        <v>37</v>
      </c>
    </row>
    <row r="79" spans="1:31" ht="12.75" customHeight="1">
      <c r="A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Y79" s="23" t="s">
        <v>233</v>
      </c>
      <c r="Z79" s="23" t="s">
        <v>234</v>
      </c>
      <c r="AA79" s="24">
        <v>182</v>
      </c>
      <c r="AB79" s="24">
        <v>64</v>
      </c>
      <c r="AC79" s="25">
        <f t="shared" si="2"/>
        <v>73</v>
      </c>
      <c r="AD79" s="25">
        <f t="shared" si="3"/>
        <v>9</v>
      </c>
      <c r="AE79" s="23" t="s">
        <v>37</v>
      </c>
    </row>
    <row r="80" spans="1:31" ht="12.75" customHeight="1">
      <c r="A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Y80" s="23" t="s">
        <v>235</v>
      </c>
      <c r="Z80" s="23" t="s">
        <v>236</v>
      </c>
      <c r="AA80" s="24">
        <v>183</v>
      </c>
      <c r="AB80" s="24">
        <v>88</v>
      </c>
      <c r="AC80" s="25">
        <f t="shared" si="2"/>
        <v>86</v>
      </c>
      <c r="AD80" s="25">
        <f t="shared" si="3"/>
        <v>-2</v>
      </c>
      <c r="AE80" s="23" t="s">
        <v>37</v>
      </c>
    </row>
    <row r="81" spans="1:31" ht="12.75" customHeight="1">
      <c r="A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Y81" s="23" t="s">
        <v>237</v>
      </c>
      <c r="Z81" s="23" t="s">
        <v>238</v>
      </c>
      <c r="AA81" s="24">
        <v>186</v>
      </c>
      <c r="AB81" s="24">
        <v>86</v>
      </c>
      <c r="AC81" s="25">
        <f t="shared" si="2"/>
        <v>86</v>
      </c>
      <c r="AD81" s="25">
        <f t="shared" si="3"/>
        <v>0</v>
      </c>
      <c r="AE81" s="23" t="s">
        <v>37</v>
      </c>
    </row>
    <row r="82" spans="1:31" ht="12.75" customHeight="1">
      <c r="A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Y82" s="23" t="s">
        <v>239</v>
      </c>
      <c r="Z82" s="23" t="s">
        <v>240</v>
      </c>
      <c r="AA82" s="24">
        <v>195</v>
      </c>
      <c r="AB82" s="24">
        <v>85</v>
      </c>
      <c r="AC82" s="25">
        <f t="shared" si="2"/>
        <v>90</v>
      </c>
      <c r="AD82" s="25">
        <f t="shared" si="3"/>
        <v>5</v>
      </c>
      <c r="AE82" s="23" t="s">
        <v>37</v>
      </c>
    </row>
    <row r="83" spans="1:31" ht="12.75" customHeight="1">
      <c r="A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Y83" s="23" t="s">
        <v>241</v>
      </c>
      <c r="Z83" s="23" t="s">
        <v>242</v>
      </c>
      <c r="AA83" s="24">
        <v>181</v>
      </c>
      <c r="AB83" s="24">
        <v>77</v>
      </c>
      <c r="AC83" s="25">
        <f t="shared" si="2"/>
        <v>79</v>
      </c>
      <c r="AD83" s="25">
        <f t="shared" si="3"/>
        <v>2</v>
      </c>
      <c r="AE83" s="23" t="s">
        <v>37</v>
      </c>
    </row>
    <row r="84" spans="1:31" ht="12.75" customHeight="1">
      <c r="A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Y84" s="23" t="s">
        <v>243</v>
      </c>
      <c r="Z84" s="23" t="s">
        <v>244</v>
      </c>
      <c r="AA84" s="24">
        <v>180</v>
      </c>
      <c r="AB84" s="24">
        <v>83</v>
      </c>
      <c r="AC84" s="25">
        <f t="shared" si="2"/>
        <v>82</v>
      </c>
      <c r="AD84" s="25">
        <f t="shared" si="3"/>
        <v>-1</v>
      </c>
      <c r="AE84" s="23" t="s">
        <v>37</v>
      </c>
    </row>
    <row r="85" spans="1:31" ht="12.75" customHeight="1">
      <c r="A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Y85" s="23" t="s">
        <v>245</v>
      </c>
      <c r="Z85" s="23" t="s">
        <v>246</v>
      </c>
      <c r="AA85" s="24">
        <v>184</v>
      </c>
      <c r="AB85" s="24">
        <v>65</v>
      </c>
      <c r="AC85" s="25">
        <f t="shared" si="2"/>
        <v>75</v>
      </c>
      <c r="AD85" s="25">
        <f t="shared" si="3"/>
        <v>10</v>
      </c>
      <c r="AE85" s="23" t="s">
        <v>37</v>
      </c>
    </row>
    <row r="86" spans="1:31" ht="12.75" customHeight="1">
      <c r="A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Y86" s="23" t="s">
        <v>247</v>
      </c>
      <c r="Z86" s="23" t="s">
        <v>248</v>
      </c>
      <c r="AA86" s="24">
        <v>188</v>
      </c>
      <c r="AB86" s="24">
        <v>90</v>
      </c>
      <c r="AC86" s="25">
        <f t="shared" si="2"/>
        <v>89</v>
      </c>
      <c r="AD86" s="25">
        <f t="shared" si="3"/>
        <v>-1</v>
      </c>
      <c r="AE86" s="23" t="s">
        <v>37</v>
      </c>
    </row>
    <row r="87" spans="1:31" ht="12.75" customHeight="1">
      <c r="A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Y87" s="23" t="s">
        <v>249</v>
      </c>
      <c r="Z87" s="23" t="s">
        <v>250</v>
      </c>
      <c r="AA87" s="24">
        <v>188</v>
      </c>
      <c r="AB87" s="24">
        <v>78</v>
      </c>
      <c r="AC87" s="25">
        <f t="shared" si="2"/>
        <v>83</v>
      </c>
      <c r="AD87" s="25">
        <f t="shared" si="3"/>
        <v>5</v>
      </c>
      <c r="AE87" s="23" t="s">
        <v>37</v>
      </c>
    </row>
    <row r="88" spans="1:31" ht="12.75" customHeight="1">
      <c r="A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Y88" s="23" t="s">
        <v>251</v>
      </c>
      <c r="Z88" s="23" t="s">
        <v>252</v>
      </c>
      <c r="AA88" s="24">
        <v>178</v>
      </c>
      <c r="AB88" s="24">
        <v>72</v>
      </c>
      <c r="AC88" s="25">
        <f t="shared" si="2"/>
        <v>75</v>
      </c>
      <c r="AD88" s="25">
        <f t="shared" si="3"/>
        <v>3</v>
      </c>
      <c r="AE88" s="23" t="s">
        <v>37</v>
      </c>
    </row>
    <row r="89" spans="1:31" ht="15.75" customHeight="1">
      <c r="A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Y89" s="44"/>
      <c r="Z89" s="44"/>
      <c r="AA89" s="44"/>
      <c r="AB89" s="44"/>
      <c r="AC89" s="44"/>
      <c r="AD89" s="44"/>
      <c r="AE89" s="44"/>
    </row>
    <row r="90" spans="1:31" ht="15.75" customHeight="1">
      <c r="A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Y90" s="44"/>
      <c r="Z90" s="44"/>
      <c r="AA90" s="44"/>
      <c r="AB90" s="44"/>
      <c r="AC90" s="44"/>
      <c r="AD90" s="44"/>
      <c r="AE90" s="44"/>
    </row>
    <row r="91" spans="1:31" ht="15.75" customHeight="1">
      <c r="A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Y91" s="44"/>
      <c r="Z91" s="44"/>
      <c r="AA91" s="44"/>
      <c r="AB91" s="44"/>
      <c r="AC91" s="44"/>
      <c r="AD91" s="44"/>
      <c r="AE91" s="44"/>
    </row>
    <row r="92" spans="1:31" ht="15.75" customHeight="1">
      <c r="A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Y92" s="44"/>
      <c r="Z92" s="44"/>
      <c r="AA92" s="44"/>
      <c r="AB92" s="44"/>
      <c r="AC92" s="44"/>
      <c r="AD92" s="44"/>
      <c r="AE92" s="44"/>
    </row>
    <row r="93" spans="1:31" ht="15.75" customHeight="1">
      <c r="A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Y93" s="44"/>
      <c r="Z93" s="44"/>
      <c r="AA93" s="44"/>
      <c r="AB93" s="44"/>
      <c r="AC93" s="44"/>
      <c r="AD93" s="44"/>
      <c r="AE93" s="44"/>
    </row>
    <row r="94" spans="1:31" ht="15.75" customHeight="1">
      <c r="A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Y94" s="44"/>
      <c r="Z94" s="44"/>
      <c r="AA94" s="44"/>
      <c r="AB94" s="44"/>
      <c r="AC94" s="44"/>
      <c r="AD94" s="44"/>
      <c r="AE94" s="44"/>
    </row>
    <row r="95" spans="1:31" ht="15.75" customHeight="1">
      <c r="A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Y95" s="44"/>
      <c r="Z95" s="44"/>
      <c r="AA95" s="44"/>
      <c r="AB95" s="44"/>
      <c r="AC95" s="44"/>
      <c r="AD95" s="44"/>
      <c r="AE95" s="44"/>
    </row>
    <row r="96" spans="1:31" ht="15.75" customHeight="1">
      <c r="A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Y96" s="44"/>
      <c r="Z96" s="44"/>
      <c r="AA96" s="44"/>
      <c r="AB96" s="44"/>
      <c r="AC96" s="44"/>
      <c r="AD96" s="44"/>
      <c r="AE96" s="44"/>
    </row>
    <row r="97" spans="1:31" ht="15.75" customHeight="1">
      <c r="A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Y97" s="44"/>
      <c r="Z97" s="44"/>
      <c r="AA97" s="44"/>
      <c r="AB97" s="44"/>
      <c r="AC97" s="44"/>
      <c r="AD97" s="44"/>
      <c r="AE97" s="44"/>
    </row>
    <row r="98" spans="1:31" ht="15.75" customHeight="1">
      <c r="A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Y98" s="44"/>
      <c r="Z98" s="44"/>
      <c r="AA98" s="44"/>
      <c r="AB98" s="44"/>
      <c r="AC98" s="44"/>
      <c r="AD98" s="44"/>
      <c r="AE98" s="44"/>
    </row>
    <row r="99" spans="1:31" ht="15.75" customHeight="1">
      <c r="A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Y99" s="44"/>
      <c r="Z99" s="44"/>
      <c r="AA99" s="44"/>
      <c r="AB99" s="44"/>
      <c r="AC99" s="44"/>
      <c r="AD99" s="44"/>
      <c r="AE99" s="44"/>
    </row>
    <row r="100" spans="1:31" ht="15.75" customHeight="1">
      <c r="A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Y100" s="44"/>
      <c r="Z100" s="44"/>
      <c r="AA100" s="44"/>
      <c r="AB100" s="44"/>
      <c r="AC100" s="44"/>
      <c r="AD100" s="44"/>
      <c r="AE100" s="44"/>
    </row>
    <row r="101" spans="1:31" ht="15.75" customHeight="1">
      <c r="A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Y101" s="44"/>
      <c r="Z101" s="44"/>
      <c r="AA101" s="44"/>
      <c r="AB101" s="44"/>
      <c r="AC101" s="44"/>
      <c r="AD101" s="44"/>
      <c r="AE101" s="44"/>
    </row>
    <row r="102" spans="1:31" ht="15.75" customHeight="1">
      <c r="A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Y102" s="44"/>
      <c r="Z102" s="44"/>
      <c r="AA102" s="44"/>
      <c r="AB102" s="44"/>
      <c r="AC102" s="44"/>
      <c r="AD102" s="44"/>
      <c r="AE102" s="44"/>
    </row>
    <row r="103" spans="1:31" ht="15.75" customHeight="1">
      <c r="A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Y103" s="44"/>
      <c r="Z103" s="44"/>
      <c r="AA103" s="44"/>
      <c r="AB103" s="44"/>
      <c r="AC103" s="44"/>
      <c r="AD103" s="44"/>
      <c r="AE103" s="44"/>
    </row>
    <row r="104" spans="1:31" ht="15.75" customHeight="1">
      <c r="A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Y104" s="44"/>
      <c r="Z104" s="44"/>
      <c r="AA104" s="44"/>
      <c r="AB104" s="44"/>
      <c r="AC104" s="44"/>
      <c r="AD104" s="44"/>
      <c r="AE104" s="44"/>
    </row>
    <row r="105" spans="1:31" ht="15.75" customHeight="1">
      <c r="A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Y105" s="44"/>
      <c r="Z105" s="44"/>
      <c r="AA105" s="44"/>
      <c r="AB105" s="44"/>
      <c r="AC105" s="44"/>
      <c r="AD105" s="44"/>
      <c r="AE105" s="44"/>
    </row>
    <row r="106" spans="1:31" ht="15.75" customHeight="1">
      <c r="A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Y106" s="44"/>
      <c r="Z106" s="44"/>
      <c r="AA106" s="44"/>
      <c r="AB106" s="44"/>
      <c r="AC106" s="44"/>
      <c r="AD106" s="44"/>
      <c r="AE106" s="44"/>
    </row>
    <row r="107" spans="1:31" ht="15.75" customHeight="1">
      <c r="A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Y107" s="44"/>
      <c r="Z107" s="44"/>
      <c r="AA107" s="44"/>
      <c r="AB107" s="44"/>
      <c r="AC107" s="44"/>
      <c r="AD107" s="44"/>
      <c r="AE107" s="44"/>
    </row>
    <row r="108" spans="1:31" ht="15.75" customHeight="1">
      <c r="A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Y108" s="44"/>
      <c r="Z108" s="44"/>
      <c r="AA108" s="44"/>
      <c r="AB108" s="44"/>
      <c r="AC108" s="44"/>
      <c r="AD108" s="44"/>
      <c r="AE108" s="44"/>
    </row>
    <row r="109" spans="1:31" ht="15.75" customHeight="1">
      <c r="A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Y109" s="44"/>
      <c r="Z109" s="44"/>
      <c r="AA109" s="44"/>
      <c r="AB109" s="44"/>
      <c r="AC109" s="44"/>
      <c r="AD109" s="44"/>
      <c r="AE109" s="44"/>
    </row>
    <row r="110" spans="1:31" ht="15.75" customHeight="1">
      <c r="A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Y110" s="44"/>
      <c r="Z110" s="44"/>
      <c r="AA110" s="44"/>
      <c r="AB110" s="44"/>
      <c r="AC110" s="44"/>
      <c r="AD110" s="44"/>
      <c r="AE110" s="44"/>
    </row>
    <row r="111" spans="1:31" ht="15.75" customHeight="1">
      <c r="A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Y111" s="44"/>
      <c r="Z111" s="44"/>
      <c r="AA111" s="44"/>
      <c r="AB111" s="44"/>
      <c r="AC111" s="44"/>
      <c r="AD111" s="44"/>
      <c r="AE111" s="44"/>
    </row>
    <row r="112" spans="1:31" ht="15.75" customHeight="1">
      <c r="A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Y112" s="44"/>
      <c r="Z112" s="44"/>
      <c r="AA112" s="44"/>
      <c r="AB112" s="44"/>
      <c r="AC112" s="44"/>
      <c r="AD112" s="44"/>
      <c r="AE112" s="44"/>
    </row>
    <row r="113" spans="1:31" ht="15.75" customHeight="1">
      <c r="A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Y113" s="44"/>
      <c r="Z113" s="44"/>
      <c r="AA113" s="44"/>
      <c r="AB113" s="44"/>
      <c r="AC113" s="44"/>
      <c r="AD113" s="44"/>
      <c r="AE113" s="44"/>
    </row>
    <row r="114" spans="1:31" ht="15.75" customHeight="1">
      <c r="A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Y114" s="44"/>
      <c r="Z114" s="44"/>
      <c r="AA114" s="44"/>
      <c r="AB114" s="44"/>
      <c r="AC114" s="44"/>
      <c r="AD114" s="44"/>
      <c r="AE114" s="44"/>
    </row>
    <row r="115" spans="1:31" ht="15.75" customHeight="1">
      <c r="A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Y115" s="44"/>
      <c r="Z115" s="44"/>
      <c r="AA115" s="44"/>
      <c r="AB115" s="44"/>
      <c r="AC115" s="44"/>
      <c r="AD115" s="44"/>
      <c r="AE115" s="44"/>
    </row>
    <row r="116" spans="1:31" ht="15.75" customHeight="1">
      <c r="A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Y116" s="44"/>
      <c r="Z116" s="44"/>
      <c r="AA116" s="44"/>
      <c r="AB116" s="44"/>
      <c r="AC116" s="44"/>
      <c r="AD116" s="44"/>
      <c r="AE116" s="44"/>
    </row>
    <row r="117" spans="1:31" ht="15.75" customHeight="1">
      <c r="A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Y117" s="44"/>
      <c r="Z117" s="44"/>
      <c r="AA117" s="44"/>
      <c r="AB117" s="44"/>
      <c r="AC117" s="44"/>
      <c r="AD117" s="44"/>
      <c r="AE117" s="44"/>
    </row>
    <row r="118" spans="1:31" ht="15.75" customHeight="1">
      <c r="A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Y118" s="44"/>
      <c r="Z118" s="44"/>
      <c r="AA118" s="44"/>
      <c r="AB118" s="44"/>
      <c r="AC118" s="44"/>
      <c r="AD118" s="44"/>
      <c r="AE118" s="44"/>
    </row>
    <row r="119" spans="1:31" ht="15.75" customHeight="1">
      <c r="A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Y119" s="44"/>
      <c r="Z119" s="44"/>
      <c r="AA119" s="44"/>
      <c r="AB119" s="44"/>
      <c r="AC119" s="44"/>
      <c r="AD119" s="44"/>
      <c r="AE119" s="44"/>
    </row>
    <row r="120" spans="1:31" ht="15.75" customHeight="1">
      <c r="A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Y120" s="44"/>
      <c r="Z120" s="44"/>
      <c r="AA120" s="44"/>
      <c r="AB120" s="44"/>
      <c r="AC120" s="44"/>
      <c r="AD120" s="44"/>
      <c r="AE120" s="44"/>
    </row>
    <row r="121" spans="1:31" ht="15.75" customHeight="1">
      <c r="A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Y121" s="44"/>
      <c r="Z121" s="44"/>
      <c r="AA121" s="44"/>
      <c r="AB121" s="44"/>
      <c r="AC121" s="44"/>
      <c r="AD121" s="44"/>
      <c r="AE121" s="44"/>
    </row>
    <row r="122" spans="1:31" ht="15.75" customHeight="1">
      <c r="A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Y122" s="44"/>
      <c r="Z122" s="44"/>
      <c r="AA122" s="44"/>
      <c r="AB122" s="44"/>
      <c r="AC122" s="44"/>
      <c r="AD122" s="44"/>
      <c r="AE122" s="44"/>
    </row>
    <row r="123" spans="1:31" ht="15.75" customHeight="1">
      <c r="A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Y123" s="44"/>
      <c r="Z123" s="44"/>
      <c r="AA123" s="44"/>
      <c r="AB123" s="44"/>
      <c r="AC123" s="44"/>
      <c r="AD123" s="44"/>
      <c r="AE123" s="44"/>
    </row>
    <row r="124" spans="1:31" ht="15.75" customHeight="1">
      <c r="A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Y124" s="44"/>
      <c r="Z124" s="44"/>
      <c r="AA124" s="44"/>
      <c r="AB124" s="44"/>
      <c r="AC124" s="44"/>
      <c r="AD124" s="44"/>
      <c r="AE124" s="44"/>
    </row>
    <row r="125" spans="1:31" ht="15.75" customHeight="1">
      <c r="A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Y125" s="44"/>
      <c r="Z125" s="44"/>
      <c r="AA125" s="44"/>
      <c r="AB125" s="44"/>
      <c r="AC125" s="44"/>
      <c r="AD125" s="44"/>
      <c r="AE125" s="44"/>
    </row>
    <row r="126" spans="1:31" ht="15.75" customHeight="1">
      <c r="A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Y126" s="44"/>
      <c r="Z126" s="44"/>
      <c r="AA126" s="44"/>
      <c r="AB126" s="44"/>
      <c r="AC126" s="44"/>
      <c r="AD126" s="44"/>
      <c r="AE126" s="44"/>
    </row>
    <row r="127" spans="1:31" ht="15.75" customHeight="1">
      <c r="A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Y127" s="44"/>
      <c r="Z127" s="44"/>
      <c r="AA127" s="44"/>
      <c r="AB127" s="44"/>
      <c r="AC127" s="44"/>
      <c r="AD127" s="44"/>
      <c r="AE127" s="44"/>
    </row>
    <row r="128" spans="1:31" ht="15.75" customHeight="1">
      <c r="A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Y128" s="44"/>
      <c r="Z128" s="44"/>
      <c r="AA128" s="44"/>
      <c r="AB128" s="44"/>
      <c r="AC128" s="44"/>
      <c r="AD128" s="44"/>
      <c r="AE128" s="44"/>
    </row>
    <row r="129" spans="1:31" ht="15.75" customHeight="1">
      <c r="A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Y129" s="44"/>
      <c r="Z129" s="44"/>
      <c r="AA129" s="44"/>
      <c r="AB129" s="44"/>
      <c r="AC129" s="44"/>
      <c r="AD129" s="44"/>
      <c r="AE129" s="44"/>
    </row>
    <row r="130" spans="1:31" ht="15.75" customHeight="1">
      <c r="A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Y130" s="44"/>
      <c r="Z130" s="44"/>
      <c r="AA130" s="44"/>
      <c r="AB130" s="44"/>
      <c r="AC130" s="44"/>
      <c r="AD130" s="44"/>
      <c r="AE130" s="44"/>
    </row>
    <row r="131" spans="1:31" ht="15.75" customHeight="1">
      <c r="A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Y131" s="44"/>
      <c r="Z131" s="44"/>
      <c r="AA131" s="44"/>
      <c r="AB131" s="44"/>
      <c r="AC131" s="44"/>
      <c r="AD131" s="44"/>
      <c r="AE131" s="44"/>
    </row>
    <row r="132" spans="1:31" ht="15.75" customHeight="1">
      <c r="A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Y132" s="44"/>
      <c r="Z132" s="44"/>
      <c r="AA132" s="44"/>
      <c r="AB132" s="44"/>
      <c r="AC132" s="44"/>
      <c r="AD132" s="44"/>
      <c r="AE132" s="44"/>
    </row>
    <row r="133" spans="1:31" ht="15.75" customHeight="1">
      <c r="A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Y133" s="44"/>
      <c r="Z133" s="44"/>
      <c r="AA133" s="44"/>
      <c r="AB133" s="44"/>
      <c r="AC133" s="44"/>
      <c r="AD133" s="44"/>
      <c r="AE133" s="44"/>
    </row>
    <row r="134" spans="1:31" ht="15.75" customHeight="1">
      <c r="A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Y134" s="44"/>
      <c r="Z134" s="44"/>
      <c r="AA134" s="44"/>
      <c r="AB134" s="44"/>
      <c r="AC134" s="44"/>
      <c r="AD134" s="44"/>
      <c r="AE134" s="44"/>
    </row>
    <row r="135" spans="1:31" ht="15.75" customHeight="1">
      <c r="A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Y135" s="44"/>
      <c r="Z135" s="44"/>
      <c r="AA135" s="44"/>
      <c r="AB135" s="44"/>
      <c r="AC135" s="44"/>
      <c r="AD135" s="44"/>
      <c r="AE135" s="44"/>
    </row>
    <row r="136" spans="1:31" ht="15.75" customHeight="1">
      <c r="A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Y136" s="44"/>
      <c r="Z136" s="44"/>
      <c r="AA136" s="44"/>
      <c r="AB136" s="44"/>
      <c r="AC136" s="44"/>
      <c r="AD136" s="44"/>
      <c r="AE136" s="44"/>
    </row>
    <row r="137" spans="1:31" ht="15.75" customHeight="1">
      <c r="A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Y137" s="44"/>
      <c r="Z137" s="44"/>
      <c r="AA137" s="44"/>
      <c r="AB137" s="44"/>
      <c r="AC137" s="44"/>
      <c r="AD137" s="44"/>
      <c r="AE137" s="44"/>
    </row>
    <row r="138" spans="1:31" ht="15.75" customHeight="1">
      <c r="A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Y138" s="44"/>
      <c r="Z138" s="44"/>
      <c r="AA138" s="44"/>
      <c r="AB138" s="44"/>
      <c r="AC138" s="44"/>
      <c r="AD138" s="44"/>
      <c r="AE138" s="44"/>
    </row>
    <row r="139" spans="1:31" ht="15.75" customHeight="1">
      <c r="A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Y139" s="44"/>
      <c r="Z139" s="44"/>
      <c r="AA139" s="44"/>
      <c r="AB139" s="44"/>
      <c r="AC139" s="44"/>
      <c r="AD139" s="44"/>
      <c r="AE139" s="44"/>
    </row>
    <row r="140" spans="1:31" ht="15.75" customHeight="1">
      <c r="A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Y140" s="44"/>
      <c r="Z140" s="44"/>
      <c r="AA140" s="44"/>
      <c r="AB140" s="44"/>
      <c r="AC140" s="44"/>
      <c r="AD140" s="44"/>
      <c r="AE140" s="44"/>
    </row>
    <row r="141" spans="1:31" ht="15.75" customHeight="1">
      <c r="A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Y141" s="44"/>
      <c r="Z141" s="44"/>
      <c r="AA141" s="44"/>
      <c r="AB141" s="44"/>
      <c r="AC141" s="44"/>
      <c r="AD141" s="44"/>
      <c r="AE141" s="44"/>
    </row>
    <row r="142" spans="1:31" ht="15.75" customHeight="1">
      <c r="A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Y142" s="44"/>
      <c r="Z142" s="44"/>
      <c r="AA142" s="44"/>
      <c r="AB142" s="44"/>
      <c r="AC142" s="44"/>
      <c r="AD142" s="44"/>
      <c r="AE142" s="44"/>
    </row>
    <row r="143" spans="1:31" ht="15.75" customHeight="1">
      <c r="A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Y143" s="44"/>
      <c r="Z143" s="44"/>
      <c r="AA143" s="44"/>
      <c r="AB143" s="44"/>
      <c r="AC143" s="44"/>
      <c r="AD143" s="44"/>
      <c r="AE143" s="44"/>
    </row>
    <row r="144" spans="1:31" ht="15.75" customHeight="1">
      <c r="A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Y144" s="44"/>
      <c r="Z144" s="44"/>
      <c r="AA144" s="44"/>
      <c r="AB144" s="44"/>
      <c r="AC144" s="44"/>
      <c r="AD144" s="44"/>
      <c r="AE144" s="44"/>
    </row>
    <row r="145" spans="1:31" ht="15.75" customHeight="1">
      <c r="A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Y145" s="44"/>
      <c r="Z145" s="44"/>
      <c r="AA145" s="44"/>
      <c r="AB145" s="44"/>
      <c r="AC145" s="44"/>
      <c r="AD145" s="44"/>
      <c r="AE145" s="44"/>
    </row>
    <row r="146" spans="1:31" ht="15.75" customHeight="1">
      <c r="A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Y146" s="44"/>
      <c r="Z146" s="44"/>
      <c r="AA146" s="44"/>
      <c r="AB146" s="44"/>
      <c r="AC146" s="44"/>
      <c r="AD146" s="44"/>
      <c r="AE146" s="44"/>
    </row>
    <row r="147" spans="1:31" ht="15.75" customHeight="1">
      <c r="A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Y147" s="44"/>
      <c r="Z147" s="44"/>
      <c r="AA147" s="44"/>
      <c r="AB147" s="44"/>
      <c r="AC147" s="44"/>
      <c r="AD147" s="44"/>
      <c r="AE147" s="44"/>
    </row>
    <row r="148" spans="1:31" ht="15.75" customHeight="1">
      <c r="A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Y148" s="44"/>
      <c r="Z148" s="44"/>
      <c r="AA148" s="44"/>
      <c r="AB148" s="44"/>
      <c r="AC148" s="44"/>
      <c r="AD148" s="44"/>
      <c r="AE148" s="44"/>
    </row>
    <row r="149" spans="1:31" ht="15.75" customHeight="1">
      <c r="A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Y149" s="44"/>
      <c r="Z149" s="44"/>
      <c r="AA149" s="44"/>
      <c r="AB149" s="44"/>
      <c r="AC149" s="44"/>
      <c r="AD149" s="44"/>
      <c r="AE149" s="44"/>
    </row>
    <row r="150" spans="1:31" ht="15.75" customHeight="1">
      <c r="A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Y150" s="44"/>
      <c r="Z150" s="44"/>
      <c r="AA150" s="44"/>
      <c r="AB150" s="44"/>
      <c r="AC150" s="44"/>
      <c r="AD150" s="44"/>
      <c r="AE150" s="44"/>
    </row>
    <row r="151" spans="1:31" ht="15.75" customHeight="1">
      <c r="A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Y151" s="44"/>
      <c r="Z151" s="44"/>
      <c r="AA151" s="44"/>
      <c r="AB151" s="44"/>
      <c r="AC151" s="44"/>
      <c r="AD151" s="44"/>
      <c r="AE151" s="44"/>
    </row>
    <row r="152" spans="1:31" ht="15.75" customHeight="1">
      <c r="A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Y152" s="44"/>
      <c r="Z152" s="44"/>
      <c r="AA152" s="44"/>
      <c r="AB152" s="44"/>
      <c r="AC152" s="44"/>
      <c r="AD152" s="44"/>
      <c r="AE152" s="44"/>
    </row>
    <row r="153" spans="1:31" ht="15.75" customHeight="1">
      <c r="A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Y153" s="44"/>
      <c r="Z153" s="44"/>
      <c r="AA153" s="44"/>
      <c r="AB153" s="44"/>
      <c r="AC153" s="44"/>
      <c r="AD153" s="44"/>
      <c r="AE153" s="44"/>
    </row>
    <row r="154" spans="1:31" ht="15.75" customHeight="1">
      <c r="A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Y154" s="44"/>
      <c r="Z154" s="44"/>
      <c r="AA154" s="44"/>
      <c r="AB154" s="44"/>
      <c r="AC154" s="44"/>
      <c r="AD154" s="44"/>
      <c r="AE154" s="44"/>
    </row>
    <row r="155" spans="1:31" ht="15.75" customHeight="1">
      <c r="A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Y155" s="44"/>
      <c r="Z155" s="44"/>
      <c r="AA155" s="44"/>
      <c r="AB155" s="44"/>
      <c r="AC155" s="44"/>
      <c r="AD155" s="44"/>
      <c r="AE155" s="44"/>
    </row>
    <row r="156" spans="1:31" ht="15.75" customHeight="1">
      <c r="A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Y156" s="44"/>
      <c r="Z156" s="44"/>
      <c r="AA156" s="44"/>
      <c r="AB156" s="44"/>
      <c r="AC156" s="44"/>
      <c r="AD156" s="44"/>
      <c r="AE156" s="44"/>
    </row>
    <row r="157" spans="1:31" ht="15.75" customHeight="1">
      <c r="A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Y157" s="44"/>
      <c r="Z157" s="44"/>
      <c r="AA157" s="44"/>
      <c r="AB157" s="44"/>
      <c r="AC157" s="44"/>
      <c r="AD157" s="44"/>
      <c r="AE157" s="44"/>
    </row>
    <row r="158" spans="1:31" ht="15.75" customHeight="1">
      <c r="A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Y158" s="44"/>
      <c r="Z158" s="44"/>
      <c r="AA158" s="44"/>
      <c r="AB158" s="44"/>
      <c r="AC158" s="44"/>
      <c r="AD158" s="44"/>
      <c r="AE158" s="44"/>
    </row>
    <row r="159" spans="1:31" ht="15.75" customHeight="1">
      <c r="A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Y159" s="44"/>
      <c r="Z159" s="44"/>
      <c r="AA159" s="44"/>
      <c r="AB159" s="44"/>
      <c r="AC159" s="44"/>
      <c r="AD159" s="44"/>
      <c r="AE159" s="44"/>
    </row>
    <row r="160" spans="1:31" ht="15.75" customHeight="1">
      <c r="A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Y160" s="44"/>
      <c r="Z160" s="44"/>
      <c r="AA160" s="44"/>
      <c r="AB160" s="44"/>
      <c r="AC160" s="44"/>
      <c r="AD160" s="44"/>
      <c r="AE160" s="44"/>
    </row>
    <row r="161" spans="1:31" ht="15.75" customHeight="1">
      <c r="A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Y161" s="44"/>
      <c r="Z161" s="44"/>
      <c r="AA161" s="44"/>
      <c r="AB161" s="44"/>
      <c r="AC161" s="44"/>
      <c r="AD161" s="44"/>
      <c r="AE161" s="44"/>
    </row>
    <row r="162" spans="1:31" ht="15.75" customHeight="1">
      <c r="A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Y162" s="44"/>
      <c r="Z162" s="44"/>
      <c r="AA162" s="44"/>
      <c r="AB162" s="44"/>
      <c r="AC162" s="44"/>
      <c r="AD162" s="44"/>
      <c r="AE162" s="44"/>
    </row>
    <row r="163" spans="1:31" ht="15.75" customHeight="1">
      <c r="A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Y163" s="44"/>
      <c r="Z163" s="44"/>
      <c r="AA163" s="44"/>
      <c r="AB163" s="44"/>
      <c r="AC163" s="44"/>
      <c r="AD163" s="44"/>
      <c r="AE163" s="44"/>
    </row>
    <row r="164" spans="1:31" ht="15.75" customHeight="1">
      <c r="A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Y164" s="44"/>
      <c r="Z164" s="44"/>
      <c r="AA164" s="44"/>
      <c r="AB164" s="44"/>
      <c r="AC164" s="44"/>
      <c r="AD164" s="44"/>
      <c r="AE164" s="44"/>
    </row>
    <row r="165" spans="1:31" ht="15.75" customHeight="1">
      <c r="A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Y165" s="44"/>
      <c r="Z165" s="44"/>
      <c r="AA165" s="44"/>
      <c r="AB165" s="44"/>
      <c r="AC165" s="44"/>
      <c r="AD165" s="44"/>
      <c r="AE165" s="44"/>
    </row>
    <row r="166" spans="1:31" ht="15.75" customHeight="1">
      <c r="A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Y166" s="44"/>
      <c r="Z166" s="44"/>
      <c r="AA166" s="44"/>
      <c r="AB166" s="44"/>
      <c r="AC166" s="44"/>
      <c r="AD166" s="44"/>
      <c r="AE166" s="44"/>
    </row>
    <row r="167" spans="1:31" ht="15.75" customHeight="1">
      <c r="A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Y167" s="44"/>
      <c r="Z167" s="44"/>
      <c r="AA167" s="44"/>
      <c r="AB167" s="44"/>
      <c r="AC167" s="44"/>
      <c r="AD167" s="44"/>
      <c r="AE167" s="44"/>
    </row>
    <row r="168" spans="1:31" ht="15.75" customHeight="1">
      <c r="A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Y168" s="44"/>
      <c r="Z168" s="44"/>
      <c r="AA168" s="44"/>
      <c r="AB168" s="44"/>
      <c r="AC168" s="44"/>
      <c r="AD168" s="44"/>
      <c r="AE168" s="44"/>
    </row>
    <row r="169" spans="1:31" ht="15.75" customHeight="1">
      <c r="A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Y169" s="44"/>
      <c r="Z169" s="44"/>
      <c r="AA169" s="44"/>
      <c r="AB169" s="44"/>
      <c r="AC169" s="44"/>
      <c r="AD169" s="44"/>
      <c r="AE169" s="44"/>
    </row>
    <row r="170" spans="1:31" ht="15.75" customHeight="1">
      <c r="A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Y170" s="44"/>
      <c r="Z170" s="44"/>
      <c r="AA170" s="44"/>
      <c r="AB170" s="44"/>
      <c r="AC170" s="44"/>
      <c r="AD170" s="44"/>
      <c r="AE170" s="44"/>
    </row>
    <row r="171" spans="1:31" ht="15.75" customHeight="1">
      <c r="A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Y171" s="44"/>
      <c r="Z171" s="44"/>
      <c r="AA171" s="44"/>
      <c r="AB171" s="44"/>
      <c r="AC171" s="44"/>
      <c r="AD171" s="44"/>
      <c r="AE171" s="44"/>
    </row>
    <row r="172" spans="1:31" ht="15.75" customHeight="1">
      <c r="A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Y172" s="44"/>
      <c r="Z172" s="44"/>
      <c r="AA172" s="44"/>
      <c r="AB172" s="44"/>
      <c r="AC172" s="44"/>
      <c r="AD172" s="44"/>
      <c r="AE172" s="44"/>
    </row>
    <row r="173" spans="1:31" ht="15.75" customHeight="1">
      <c r="A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Y173" s="44"/>
      <c r="Z173" s="44"/>
      <c r="AA173" s="44"/>
      <c r="AB173" s="44"/>
      <c r="AC173" s="44"/>
      <c r="AD173" s="44"/>
      <c r="AE173" s="44"/>
    </row>
    <row r="174" spans="1:31" ht="15.75" customHeight="1">
      <c r="A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Y174" s="44"/>
      <c r="Z174" s="44"/>
      <c r="AA174" s="44"/>
      <c r="AB174" s="44"/>
      <c r="AC174" s="44"/>
      <c r="AD174" s="44"/>
      <c r="AE174" s="44"/>
    </row>
    <row r="175" spans="1:31" ht="15.75" customHeight="1">
      <c r="A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Y175" s="44"/>
      <c r="Z175" s="44"/>
      <c r="AA175" s="44"/>
      <c r="AB175" s="44"/>
      <c r="AC175" s="44"/>
      <c r="AD175" s="44"/>
      <c r="AE175" s="44"/>
    </row>
    <row r="176" spans="1:31" ht="15.75" customHeight="1">
      <c r="A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Y176" s="44"/>
      <c r="Z176" s="44"/>
      <c r="AA176" s="44"/>
      <c r="AB176" s="44"/>
      <c r="AC176" s="44"/>
      <c r="AD176" s="44"/>
      <c r="AE176" s="44"/>
    </row>
    <row r="177" spans="1:31" ht="15.75" customHeight="1">
      <c r="A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Y177" s="44"/>
      <c r="Z177" s="44"/>
      <c r="AA177" s="44"/>
      <c r="AB177" s="44"/>
      <c r="AC177" s="44"/>
      <c r="AD177" s="44"/>
      <c r="AE177" s="44"/>
    </row>
    <row r="178" spans="1:31" ht="15.75" customHeight="1">
      <c r="A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Y178" s="44"/>
      <c r="Z178" s="44"/>
      <c r="AA178" s="44"/>
      <c r="AB178" s="44"/>
      <c r="AC178" s="44"/>
      <c r="AD178" s="44"/>
      <c r="AE178" s="44"/>
    </row>
    <row r="179" spans="1:31" ht="15.75" customHeight="1">
      <c r="A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Y179" s="44"/>
      <c r="Z179" s="44"/>
      <c r="AA179" s="44"/>
      <c r="AB179" s="44"/>
      <c r="AC179" s="44"/>
      <c r="AD179" s="44"/>
      <c r="AE179" s="44"/>
    </row>
    <row r="180" spans="1:31" ht="15.75" customHeight="1">
      <c r="A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Y180" s="44"/>
      <c r="Z180" s="44"/>
      <c r="AA180" s="44"/>
      <c r="AB180" s="44"/>
      <c r="AC180" s="44"/>
      <c r="AD180" s="44"/>
      <c r="AE180" s="44"/>
    </row>
    <row r="181" spans="1:31" ht="15.75" customHeight="1">
      <c r="A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Y181" s="44"/>
      <c r="Z181" s="44"/>
      <c r="AA181" s="44"/>
      <c r="AB181" s="44"/>
      <c r="AC181" s="44"/>
      <c r="AD181" s="44"/>
      <c r="AE181" s="44"/>
    </row>
    <row r="182" spans="1:31" ht="15.75" customHeight="1">
      <c r="A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Y182" s="44"/>
      <c r="Z182" s="44"/>
      <c r="AA182" s="44"/>
      <c r="AB182" s="44"/>
      <c r="AC182" s="44"/>
      <c r="AD182" s="44"/>
      <c r="AE182" s="44"/>
    </row>
    <row r="183" spans="1:31" ht="15.75" customHeight="1">
      <c r="A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Y183" s="44"/>
      <c r="Z183" s="44"/>
      <c r="AA183" s="44"/>
      <c r="AB183" s="44"/>
      <c r="AC183" s="44"/>
      <c r="AD183" s="44"/>
      <c r="AE183" s="44"/>
    </row>
    <row r="184" spans="1:31" ht="15.75" customHeight="1">
      <c r="A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Y184" s="44"/>
      <c r="Z184" s="44"/>
      <c r="AA184" s="44"/>
      <c r="AB184" s="44"/>
      <c r="AC184" s="44"/>
      <c r="AD184" s="44"/>
      <c r="AE184" s="44"/>
    </row>
    <row r="185" spans="1:31" ht="15.75" customHeight="1">
      <c r="A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Y185" s="44"/>
      <c r="Z185" s="44"/>
      <c r="AA185" s="44"/>
      <c r="AB185" s="44"/>
      <c r="AC185" s="44"/>
      <c r="AD185" s="44"/>
      <c r="AE185" s="44"/>
    </row>
    <row r="186" spans="1:31" ht="15.75" customHeight="1">
      <c r="A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Y186" s="44"/>
      <c r="Z186" s="44"/>
      <c r="AA186" s="44"/>
      <c r="AB186" s="44"/>
      <c r="AC186" s="44"/>
      <c r="AD186" s="44"/>
      <c r="AE186" s="44"/>
    </row>
    <row r="187" spans="1:31" ht="15.75" customHeight="1">
      <c r="A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Y187" s="44"/>
      <c r="Z187" s="44"/>
      <c r="AA187" s="44"/>
      <c r="AB187" s="44"/>
      <c r="AC187" s="44"/>
      <c r="AD187" s="44"/>
      <c r="AE187" s="44"/>
    </row>
    <row r="188" spans="1:31" ht="15.75" customHeight="1">
      <c r="A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Y188" s="44"/>
      <c r="Z188" s="44"/>
      <c r="AA188" s="44"/>
      <c r="AB188" s="44"/>
      <c r="AC188" s="44"/>
      <c r="AD188" s="44"/>
      <c r="AE188" s="44"/>
    </row>
    <row r="189" spans="1:31" ht="15.75" customHeight="1">
      <c r="A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Y189" s="44"/>
      <c r="Z189" s="44"/>
      <c r="AA189" s="44"/>
      <c r="AB189" s="44"/>
      <c r="AC189" s="44"/>
      <c r="AD189" s="44"/>
      <c r="AE189" s="44"/>
    </row>
    <row r="190" spans="1:31" ht="15.75" customHeight="1">
      <c r="A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Y190" s="44"/>
      <c r="Z190" s="44"/>
      <c r="AA190" s="44"/>
      <c r="AB190" s="44"/>
      <c r="AC190" s="44"/>
      <c r="AD190" s="44"/>
      <c r="AE190" s="44"/>
    </row>
    <row r="191" spans="1:31" ht="15.75" customHeight="1">
      <c r="A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Y191" s="44"/>
      <c r="Z191" s="44"/>
      <c r="AA191" s="44"/>
      <c r="AB191" s="44"/>
      <c r="AC191" s="44"/>
      <c r="AD191" s="44"/>
      <c r="AE191" s="44"/>
    </row>
    <row r="192" spans="1:31" ht="15.75" customHeight="1">
      <c r="A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Y192" s="44"/>
      <c r="Z192" s="44"/>
      <c r="AA192" s="44"/>
      <c r="AB192" s="44"/>
      <c r="AC192" s="44"/>
      <c r="AD192" s="44"/>
      <c r="AE192" s="44"/>
    </row>
    <row r="193" spans="1:31" ht="15.75" customHeight="1">
      <c r="A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Y193" s="44"/>
      <c r="Z193" s="44"/>
      <c r="AA193" s="44"/>
      <c r="AB193" s="44"/>
      <c r="AC193" s="44"/>
      <c r="AD193" s="44"/>
      <c r="AE193" s="44"/>
    </row>
    <row r="194" spans="1:31" ht="15.75" customHeight="1">
      <c r="A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Y194" s="44"/>
      <c r="Z194" s="44"/>
      <c r="AA194" s="44"/>
      <c r="AB194" s="44"/>
      <c r="AC194" s="44"/>
      <c r="AD194" s="44"/>
      <c r="AE194" s="44"/>
    </row>
    <row r="195" spans="1:31" ht="15.75" customHeight="1">
      <c r="A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Y195" s="44"/>
      <c r="Z195" s="44"/>
      <c r="AA195" s="44"/>
      <c r="AB195" s="44"/>
      <c r="AC195" s="44"/>
      <c r="AD195" s="44"/>
      <c r="AE195" s="44"/>
    </row>
    <row r="196" spans="1:31" ht="15.75" customHeight="1">
      <c r="A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Y196" s="44"/>
      <c r="Z196" s="44"/>
      <c r="AA196" s="44"/>
      <c r="AB196" s="44"/>
      <c r="AC196" s="44"/>
      <c r="AD196" s="44"/>
      <c r="AE196" s="44"/>
    </row>
    <row r="197" spans="1:31" ht="15.75" customHeight="1">
      <c r="A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Y197" s="44"/>
      <c r="Z197" s="44"/>
      <c r="AA197" s="44"/>
      <c r="AB197" s="44"/>
      <c r="AC197" s="44"/>
      <c r="AD197" s="44"/>
      <c r="AE197" s="44"/>
    </row>
    <row r="198" spans="1:31" ht="15.75" customHeight="1">
      <c r="A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Y198" s="44"/>
      <c r="Z198" s="44"/>
      <c r="AA198" s="44"/>
      <c r="AB198" s="44"/>
      <c r="AC198" s="44"/>
      <c r="AD198" s="44"/>
      <c r="AE198" s="44"/>
    </row>
    <row r="199" spans="1:31" ht="15.75" customHeight="1">
      <c r="A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Y199" s="44"/>
      <c r="Z199" s="44"/>
      <c r="AA199" s="44"/>
      <c r="AB199" s="44"/>
      <c r="AC199" s="44"/>
      <c r="AD199" s="44"/>
      <c r="AE199" s="44"/>
    </row>
    <row r="200" spans="1:31" ht="15.75" customHeight="1">
      <c r="A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Y200" s="44"/>
      <c r="Z200" s="44"/>
      <c r="AA200" s="44"/>
      <c r="AB200" s="44"/>
      <c r="AC200" s="44"/>
      <c r="AD200" s="44"/>
      <c r="AE200" s="44"/>
    </row>
    <row r="201" spans="1:31" ht="15.75" customHeight="1">
      <c r="A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Y201" s="44"/>
      <c r="Z201" s="44"/>
      <c r="AA201" s="44"/>
      <c r="AB201" s="44"/>
      <c r="AC201" s="44"/>
      <c r="AD201" s="44"/>
      <c r="AE201" s="44"/>
    </row>
    <row r="202" spans="1:31" ht="15.75" customHeight="1">
      <c r="A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Y202" s="44"/>
      <c r="Z202" s="44"/>
      <c r="AA202" s="44"/>
      <c r="AB202" s="44"/>
      <c r="AC202" s="44"/>
      <c r="AD202" s="44"/>
      <c r="AE202" s="44"/>
    </row>
    <row r="203" spans="1:31" ht="15.75" customHeight="1">
      <c r="A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Y203" s="44"/>
      <c r="Z203" s="44"/>
      <c r="AA203" s="44"/>
      <c r="AB203" s="44"/>
      <c r="AC203" s="44"/>
      <c r="AD203" s="44"/>
      <c r="AE203" s="44"/>
    </row>
    <row r="204" spans="1:31" ht="15.75" customHeight="1">
      <c r="A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Y204" s="44"/>
      <c r="Z204" s="44"/>
      <c r="AA204" s="44"/>
      <c r="AB204" s="44"/>
      <c r="AC204" s="44"/>
      <c r="AD204" s="44"/>
      <c r="AE204" s="44"/>
    </row>
    <row r="205" spans="1:31" ht="15.75" customHeight="1">
      <c r="A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Y205" s="44"/>
      <c r="Z205" s="44"/>
      <c r="AA205" s="44"/>
      <c r="AB205" s="44"/>
      <c r="AC205" s="44"/>
      <c r="AD205" s="44"/>
      <c r="AE205" s="44"/>
    </row>
    <row r="206" spans="1:31" ht="15.75" customHeight="1">
      <c r="A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Y206" s="44"/>
      <c r="Z206" s="44"/>
      <c r="AA206" s="44"/>
      <c r="AB206" s="44"/>
      <c r="AC206" s="44"/>
      <c r="AD206" s="44"/>
      <c r="AE206" s="44"/>
    </row>
    <row r="207" spans="1:31" ht="15.75" customHeight="1">
      <c r="A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Y207" s="44"/>
      <c r="Z207" s="44"/>
      <c r="AA207" s="44"/>
      <c r="AB207" s="44"/>
      <c r="AC207" s="44"/>
      <c r="AD207" s="44"/>
      <c r="AE207" s="44"/>
    </row>
    <row r="208" spans="1:31" ht="15.75" customHeight="1">
      <c r="A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Y208" s="44"/>
      <c r="Z208" s="44"/>
      <c r="AA208" s="44"/>
      <c r="AB208" s="44"/>
      <c r="AC208" s="44"/>
      <c r="AD208" s="44"/>
      <c r="AE208" s="44"/>
    </row>
    <row r="209" spans="1:31" ht="15.75" customHeight="1">
      <c r="A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Y209" s="44"/>
      <c r="Z209" s="44"/>
      <c r="AA209" s="44"/>
      <c r="AB209" s="44"/>
      <c r="AC209" s="44"/>
      <c r="AD209" s="44"/>
      <c r="AE209" s="44"/>
    </row>
    <row r="210" spans="1:31" ht="15.75" customHeight="1">
      <c r="A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Y210" s="44"/>
      <c r="Z210" s="44"/>
      <c r="AA210" s="44"/>
      <c r="AB210" s="44"/>
      <c r="AC210" s="44"/>
      <c r="AD210" s="44"/>
      <c r="AE210" s="44"/>
    </row>
    <row r="211" spans="1:31" ht="15.75" customHeight="1">
      <c r="A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Y211" s="44"/>
      <c r="Z211" s="44"/>
      <c r="AA211" s="44"/>
      <c r="AB211" s="44"/>
      <c r="AC211" s="44"/>
      <c r="AD211" s="44"/>
      <c r="AE211" s="44"/>
    </row>
    <row r="212" spans="1:31" ht="15.75" customHeight="1">
      <c r="A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Y212" s="44"/>
      <c r="Z212" s="44"/>
      <c r="AA212" s="44"/>
      <c r="AB212" s="44"/>
      <c r="AC212" s="44"/>
      <c r="AD212" s="44"/>
      <c r="AE212" s="44"/>
    </row>
    <row r="213" spans="1:31" ht="15.75" customHeight="1">
      <c r="A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Y213" s="44"/>
      <c r="Z213" s="44"/>
      <c r="AA213" s="44"/>
      <c r="AB213" s="44"/>
      <c r="AC213" s="44"/>
      <c r="AD213" s="44"/>
      <c r="AE213" s="44"/>
    </row>
    <row r="214" spans="1:31" ht="15.75" customHeight="1">
      <c r="A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Y214" s="44"/>
      <c r="Z214" s="44"/>
      <c r="AA214" s="44"/>
      <c r="AB214" s="44"/>
      <c r="AC214" s="44"/>
      <c r="AD214" s="44"/>
      <c r="AE214" s="44"/>
    </row>
    <row r="215" spans="1:31" ht="15.75" customHeight="1">
      <c r="A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Y215" s="44"/>
      <c r="Z215" s="44"/>
      <c r="AA215" s="44"/>
      <c r="AB215" s="44"/>
      <c r="AC215" s="44"/>
      <c r="AD215" s="44"/>
      <c r="AE215" s="44"/>
    </row>
    <row r="216" spans="1:31" ht="15.75" customHeight="1">
      <c r="A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Y216" s="44"/>
      <c r="Z216" s="44"/>
      <c r="AA216" s="44"/>
      <c r="AB216" s="44"/>
      <c r="AC216" s="44"/>
      <c r="AD216" s="44"/>
      <c r="AE216" s="44"/>
    </row>
    <row r="217" spans="1:31" ht="15.75" customHeight="1">
      <c r="A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Y217" s="44"/>
      <c r="Z217" s="44"/>
      <c r="AA217" s="44"/>
      <c r="AB217" s="44"/>
      <c r="AC217" s="44"/>
      <c r="AD217" s="44"/>
      <c r="AE217" s="44"/>
    </row>
    <row r="218" spans="1:31" ht="15.75" customHeight="1">
      <c r="A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Y218" s="44"/>
      <c r="Z218" s="44"/>
      <c r="AA218" s="44"/>
      <c r="AB218" s="44"/>
      <c r="AC218" s="44"/>
      <c r="AD218" s="44"/>
      <c r="AE218" s="44"/>
    </row>
    <row r="219" spans="1:31" ht="15.75" customHeight="1">
      <c r="A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Y219" s="44"/>
      <c r="Z219" s="44"/>
      <c r="AA219" s="44"/>
      <c r="AB219" s="44"/>
      <c r="AC219" s="44"/>
      <c r="AD219" s="44"/>
      <c r="AE219" s="44"/>
    </row>
    <row r="220" spans="1:31" ht="15.75" customHeight="1">
      <c r="A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Y220" s="44"/>
      <c r="Z220" s="44"/>
      <c r="AA220" s="44"/>
      <c r="AB220" s="44"/>
      <c r="AC220" s="44"/>
      <c r="AD220" s="44"/>
      <c r="AE220" s="44"/>
    </row>
    <row r="221" spans="1:31" ht="15.75" customHeight="1">
      <c r="A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Y221" s="44"/>
      <c r="Z221" s="44"/>
      <c r="AA221" s="44"/>
      <c r="AB221" s="44"/>
      <c r="AC221" s="44"/>
      <c r="AD221" s="44"/>
      <c r="AE221" s="44"/>
    </row>
    <row r="222" spans="1:31" ht="15.75" customHeight="1">
      <c r="A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Y222" s="44"/>
      <c r="Z222" s="44"/>
      <c r="AA222" s="44"/>
      <c r="AB222" s="44"/>
      <c r="AC222" s="44"/>
      <c r="AD222" s="44"/>
      <c r="AE222" s="44"/>
    </row>
    <row r="223" spans="1:31" ht="15.75" customHeight="1">
      <c r="A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Y223" s="44"/>
      <c r="Z223" s="44"/>
      <c r="AA223" s="44"/>
      <c r="AB223" s="44"/>
      <c r="AC223" s="44"/>
      <c r="AD223" s="44"/>
      <c r="AE223" s="44"/>
    </row>
    <row r="224" spans="1:31" ht="15.75" customHeight="1">
      <c r="A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Y224" s="44"/>
      <c r="Z224" s="44"/>
      <c r="AA224" s="44"/>
      <c r="AB224" s="44"/>
      <c r="AC224" s="44"/>
      <c r="AD224" s="44"/>
      <c r="AE224" s="44"/>
    </row>
    <row r="225" spans="1:31" ht="15.75" customHeight="1">
      <c r="A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Y225" s="44"/>
      <c r="Z225" s="44"/>
      <c r="AA225" s="44"/>
      <c r="AB225" s="44"/>
      <c r="AC225" s="44"/>
      <c r="AD225" s="44"/>
      <c r="AE225" s="44"/>
    </row>
    <row r="226" spans="1:31" ht="15.75" customHeight="1">
      <c r="A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Y226" s="44"/>
      <c r="Z226" s="44"/>
      <c r="AA226" s="44"/>
      <c r="AB226" s="44"/>
      <c r="AC226" s="44"/>
      <c r="AD226" s="44"/>
      <c r="AE226" s="44"/>
    </row>
    <row r="227" spans="1:31" ht="15.75" customHeight="1">
      <c r="A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Y227" s="44"/>
      <c r="Z227" s="44"/>
      <c r="AA227" s="44"/>
      <c r="AB227" s="44"/>
      <c r="AC227" s="44"/>
      <c r="AD227" s="44"/>
      <c r="AE227" s="44"/>
    </row>
    <row r="228" spans="1:31" ht="15.75" customHeight="1">
      <c r="A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Y228" s="44"/>
      <c r="Z228" s="44"/>
      <c r="AA228" s="44"/>
      <c r="AB228" s="44"/>
      <c r="AC228" s="44"/>
      <c r="AD228" s="44"/>
      <c r="AE228" s="44"/>
    </row>
    <row r="229" spans="1:31" ht="15.75" customHeight="1">
      <c r="A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Y229" s="44"/>
      <c r="Z229" s="44"/>
      <c r="AA229" s="44"/>
      <c r="AB229" s="44"/>
      <c r="AC229" s="44"/>
      <c r="AD229" s="44"/>
      <c r="AE229" s="44"/>
    </row>
    <row r="230" spans="1:31" ht="15.75" customHeight="1">
      <c r="A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Y230" s="44"/>
      <c r="Z230" s="44"/>
      <c r="AA230" s="44"/>
      <c r="AB230" s="44"/>
      <c r="AC230" s="44"/>
      <c r="AD230" s="44"/>
      <c r="AE230" s="44"/>
    </row>
    <row r="231" spans="1:31" ht="15.75" customHeight="1">
      <c r="A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Y231" s="44"/>
      <c r="Z231" s="44"/>
      <c r="AA231" s="44"/>
      <c r="AB231" s="44"/>
      <c r="AC231" s="44"/>
      <c r="AD231" s="44"/>
      <c r="AE231" s="44"/>
    </row>
    <row r="232" spans="1:31" ht="15.75" customHeight="1">
      <c r="A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Y232" s="44"/>
      <c r="Z232" s="44"/>
      <c r="AA232" s="44"/>
      <c r="AB232" s="44"/>
      <c r="AC232" s="44"/>
      <c r="AD232" s="44"/>
      <c r="AE232" s="44"/>
    </row>
    <row r="233" spans="1:31" ht="15.75" customHeight="1">
      <c r="A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Y233" s="44"/>
      <c r="Z233" s="44"/>
      <c r="AA233" s="44"/>
      <c r="AB233" s="44"/>
      <c r="AC233" s="44"/>
      <c r="AD233" s="44"/>
      <c r="AE233" s="44"/>
    </row>
    <row r="234" spans="1:31" ht="15.75" customHeight="1">
      <c r="A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Y234" s="44"/>
      <c r="Z234" s="44"/>
      <c r="AA234" s="44"/>
      <c r="AB234" s="44"/>
      <c r="AC234" s="44"/>
      <c r="AD234" s="44"/>
      <c r="AE234" s="44"/>
    </row>
    <row r="235" spans="1:31" ht="15.75" customHeight="1">
      <c r="A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Y235" s="44"/>
      <c r="Z235" s="44"/>
      <c r="AA235" s="44"/>
      <c r="AB235" s="44"/>
      <c r="AC235" s="44"/>
      <c r="AD235" s="44"/>
      <c r="AE235" s="44"/>
    </row>
    <row r="236" spans="1:31" ht="15.75" customHeight="1">
      <c r="A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Y236" s="44"/>
      <c r="Z236" s="44"/>
      <c r="AA236" s="44"/>
      <c r="AB236" s="44"/>
      <c r="AC236" s="44"/>
      <c r="AD236" s="44"/>
      <c r="AE236" s="44"/>
    </row>
    <row r="237" spans="1:31" ht="15.75" customHeight="1">
      <c r="A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Y237" s="44"/>
      <c r="Z237" s="44"/>
      <c r="AA237" s="44"/>
      <c r="AB237" s="44"/>
      <c r="AC237" s="44"/>
      <c r="AD237" s="44"/>
      <c r="AE237" s="44"/>
    </row>
    <row r="238" spans="1:31" ht="15.75" customHeight="1">
      <c r="A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Y238" s="44"/>
      <c r="Z238" s="44"/>
      <c r="AA238" s="44"/>
      <c r="AB238" s="44"/>
      <c r="AC238" s="44"/>
      <c r="AD238" s="44"/>
      <c r="AE238" s="44"/>
    </row>
    <row r="239" spans="1:31" ht="15.75" customHeight="1">
      <c r="A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Y239" s="44"/>
      <c r="Z239" s="44"/>
      <c r="AA239" s="44"/>
      <c r="AB239" s="44"/>
      <c r="AC239" s="44"/>
      <c r="AD239" s="44"/>
      <c r="AE239" s="44"/>
    </row>
    <row r="240" spans="1:31" ht="15.75" customHeight="1">
      <c r="A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Y240" s="44"/>
      <c r="Z240" s="44"/>
      <c r="AA240" s="44"/>
      <c r="AB240" s="44"/>
      <c r="AC240" s="44"/>
      <c r="AD240" s="44"/>
      <c r="AE240" s="44"/>
    </row>
    <row r="241" spans="1:31" ht="15.75" customHeight="1">
      <c r="A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Y241" s="44"/>
      <c r="Z241" s="44"/>
      <c r="AA241" s="44"/>
      <c r="AB241" s="44"/>
      <c r="AC241" s="44"/>
      <c r="AD241" s="44"/>
      <c r="AE241" s="44"/>
    </row>
    <row r="242" spans="1:31" ht="15.75" customHeight="1">
      <c r="A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Y242" s="44"/>
      <c r="Z242" s="44"/>
      <c r="AA242" s="44"/>
      <c r="AB242" s="44"/>
      <c r="AC242" s="44"/>
      <c r="AD242" s="44"/>
      <c r="AE242" s="44"/>
    </row>
    <row r="243" spans="1:31" ht="15.75" customHeight="1">
      <c r="A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Y243" s="44"/>
      <c r="Z243" s="44"/>
      <c r="AA243" s="44"/>
      <c r="AB243" s="44"/>
      <c r="AC243" s="44"/>
      <c r="AD243" s="44"/>
      <c r="AE243" s="44"/>
    </row>
    <row r="244" spans="1:31" ht="15.75" customHeight="1">
      <c r="A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Y244" s="44"/>
      <c r="Z244" s="44"/>
      <c r="AA244" s="44"/>
      <c r="AB244" s="44"/>
      <c r="AC244" s="44"/>
      <c r="AD244" s="44"/>
      <c r="AE244" s="44"/>
    </row>
    <row r="245" spans="1:31" ht="15.75" customHeight="1">
      <c r="A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Y245" s="44"/>
      <c r="Z245" s="44"/>
      <c r="AA245" s="44"/>
      <c r="AB245" s="44"/>
      <c r="AC245" s="44"/>
      <c r="AD245" s="44"/>
      <c r="AE245" s="44"/>
    </row>
    <row r="246" spans="1:31" ht="15.75" customHeight="1">
      <c r="A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Y246" s="44"/>
      <c r="Z246" s="44"/>
      <c r="AA246" s="44"/>
      <c r="AB246" s="44"/>
      <c r="AC246" s="44"/>
      <c r="AD246" s="44"/>
      <c r="AE246" s="44"/>
    </row>
    <row r="247" spans="1:31" ht="15.75" customHeight="1">
      <c r="A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Y247" s="44"/>
      <c r="Z247" s="44"/>
      <c r="AA247" s="44"/>
      <c r="AB247" s="44"/>
      <c r="AC247" s="44"/>
      <c r="AD247" s="44"/>
      <c r="AE247" s="44"/>
    </row>
    <row r="248" spans="1:31" ht="15.75" customHeight="1">
      <c r="A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Y248" s="44"/>
      <c r="Z248" s="44"/>
      <c r="AA248" s="44"/>
      <c r="AB248" s="44"/>
      <c r="AC248" s="44"/>
      <c r="AD248" s="44"/>
      <c r="AE248" s="44"/>
    </row>
    <row r="249" spans="1:31" ht="15.75" customHeight="1">
      <c r="A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Y249" s="44"/>
      <c r="Z249" s="44"/>
      <c r="AA249" s="44"/>
      <c r="AB249" s="44"/>
      <c r="AC249" s="44"/>
      <c r="AD249" s="44"/>
      <c r="AE249" s="44"/>
    </row>
    <row r="250" spans="1:31" ht="15.75" customHeight="1">
      <c r="A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Y250" s="44"/>
      <c r="Z250" s="44"/>
      <c r="AA250" s="44"/>
      <c r="AB250" s="44"/>
      <c r="AC250" s="44"/>
      <c r="AD250" s="44"/>
      <c r="AE250" s="44"/>
    </row>
    <row r="251" spans="1:31" ht="15.75" customHeight="1">
      <c r="A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Y251" s="44"/>
      <c r="Z251" s="44"/>
      <c r="AA251" s="44"/>
      <c r="AB251" s="44"/>
      <c r="AC251" s="44"/>
      <c r="AD251" s="44"/>
      <c r="AE251" s="44"/>
    </row>
    <row r="252" spans="1:31" ht="15.75" customHeight="1">
      <c r="A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Y252" s="44"/>
      <c r="Z252" s="44"/>
      <c r="AA252" s="44"/>
      <c r="AB252" s="44"/>
      <c r="AC252" s="44"/>
      <c r="AD252" s="44"/>
      <c r="AE252" s="44"/>
    </row>
    <row r="253" spans="1:31" ht="15.75" customHeight="1">
      <c r="A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Y253" s="44"/>
      <c r="Z253" s="44"/>
      <c r="AA253" s="44"/>
      <c r="AB253" s="44"/>
      <c r="AC253" s="44"/>
      <c r="AD253" s="44"/>
      <c r="AE253" s="44"/>
    </row>
    <row r="254" spans="1:31" ht="15.75" customHeight="1">
      <c r="A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Y254" s="44"/>
      <c r="Z254" s="44"/>
      <c r="AA254" s="44"/>
      <c r="AB254" s="44"/>
      <c r="AC254" s="44"/>
      <c r="AD254" s="44"/>
      <c r="AE254" s="44"/>
    </row>
    <row r="255" spans="1:31" ht="15.75" customHeight="1">
      <c r="A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Y255" s="44"/>
      <c r="Z255" s="44"/>
      <c r="AA255" s="44"/>
      <c r="AB255" s="44"/>
      <c r="AC255" s="44"/>
      <c r="AD255" s="44"/>
      <c r="AE255" s="44"/>
    </row>
    <row r="256" spans="1:31" ht="15.75" customHeight="1">
      <c r="A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Y256" s="44"/>
      <c r="Z256" s="44"/>
      <c r="AA256" s="44"/>
      <c r="AB256" s="44"/>
      <c r="AC256" s="44"/>
      <c r="AD256" s="44"/>
      <c r="AE256" s="44"/>
    </row>
    <row r="257" spans="1:31" ht="15.75" customHeight="1">
      <c r="A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Y257" s="44"/>
      <c r="Z257" s="44"/>
      <c r="AA257" s="44"/>
      <c r="AB257" s="44"/>
      <c r="AC257" s="44"/>
      <c r="AD257" s="44"/>
      <c r="AE257" s="44"/>
    </row>
    <row r="258" spans="1:31" ht="15.75" customHeight="1">
      <c r="A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Y258" s="44"/>
      <c r="Z258" s="44"/>
      <c r="AA258" s="44"/>
      <c r="AB258" s="44"/>
      <c r="AC258" s="44"/>
      <c r="AD258" s="44"/>
      <c r="AE258" s="44"/>
    </row>
    <row r="259" spans="1:31" ht="15.75" customHeight="1">
      <c r="A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Y259" s="44"/>
      <c r="Z259" s="44"/>
      <c r="AA259" s="44"/>
      <c r="AB259" s="44"/>
      <c r="AC259" s="44"/>
      <c r="AD259" s="44"/>
      <c r="AE259" s="44"/>
    </row>
    <row r="260" spans="1:31" ht="15.75" customHeight="1">
      <c r="A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Y260" s="44"/>
      <c r="Z260" s="44"/>
      <c r="AA260" s="44"/>
      <c r="AB260" s="44"/>
      <c r="AC260" s="44"/>
      <c r="AD260" s="44"/>
      <c r="AE260" s="44"/>
    </row>
    <row r="261" spans="1:31" ht="15.75" customHeight="1">
      <c r="A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Y261" s="44"/>
      <c r="Z261" s="44"/>
      <c r="AA261" s="44"/>
      <c r="AB261" s="44"/>
      <c r="AC261" s="44"/>
      <c r="AD261" s="44"/>
      <c r="AE261" s="44"/>
    </row>
    <row r="262" spans="1:31" ht="15.75" customHeight="1">
      <c r="A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Y262" s="44"/>
      <c r="Z262" s="44"/>
      <c r="AA262" s="44"/>
      <c r="AB262" s="44"/>
      <c r="AC262" s="44"/>
      <c r="AD262" s="44"/>
      <c r="AE262" s="44"/>
    </row>
    <row r="263" spans="1:31" ht="15.75" customHeight="1">
      <c r="A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Y263" s="44"/>
      <c r="Z263" s="44"/>
      <c r="AA263" s="44"/>
      <c r="AB263" s="44"/>
      <c r="AC263" s="44"/>
      <c r="AD263" s="44"/>
      <c r="AE263" s="44"/>
    </row>
    <row r="264" spans="1:31" ht="15.75" customHeight="1">
      <c r="A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Y264" s="44"/>
      <c r="Z264" s="44"/>
      <c r="AA264" s="44"/>
      <c r="AB264" s="44"/>
      <c r="AC264" s="44"/>
      <c r="AD264" s="44"/>
      <c r="AE264" s="44"/>
    </row>
    <row r="265" spans="1:31" ht="15.75" customHeight="1">
      <c r="A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Y265" s="44"/>
      <c r="Z265" s="44"/>
      <c r="AA265" s="44"/>
      <c r="AB265" s="44"/>
      <c r="AC265" s="44"/>
      <c r="AD265" s="44"/>
      <c r="AE265" s="44"/>
    </row>
    <row r="266" spans="1:31" ht="15.75" customHeight="1">
      <c r="A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Y266" s="44"/>
      <c r="Z266" s="44"/>
      <c r="AA266" s="44"/>
      <c r="AB266" s="44"/>
      <c r="AC266" s="44"/>
      <c r="AD266" s="44"/>
      <c r="AE266" s="44"/>
    </row>
    <row r="267" spans="1:31" ht="15.75" customHeight="1">
      <c r="A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Y267" s="44"/>
      <c r="Z267" s="44"/>
      <c r="AA267" s="44"/>
      <c r="AB267" s="44"/>
      <c r="AC267" s="44"/>
      <c r="AD267" s="44"/>
      <c r="AE267" s="44"/>
    </row>
    <row r="268" spans="1:31" ht="15.75" customHeight="1">
      <c r="A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Y268" s="44"/>
      <c r="Z268" s="44"/>
      <c r="AA268" s="44"/>
      <c r="AB268" s="44"/>
      <c r="AC268" s="44"/>
      <c r="AD268" s="44"/>
      <c r="AE268" s="44"/>
    </row>
    <row r="269" spans="1:31" ht="15.75" customHeight="1">
      <c r="A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Y269" s="44"/>
      <c r="Z269" s="44"/>
      <c r="AA269" s="44"/>
      <c r="AB269" s="44"/>
      <c r="AC269" s="44"/>
      <c r="AD269" s="44"/>
      <c r="AE269" s="44"/>
    </row>
    <row r="270" spans="1:31" ht="15.75" customHeight="1">
      <c r="A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Y270" s="44"/>
      <c r="Z270" s="44"/>
      <c r="AA270" s="44"/>
      <c r="AB270" s="44"/>
      <c r="AC270" s="44"/>
      <c r="AD270" s="44"/>
      <c r="AE270" s="44"/>
    </row>
    <row r="271" spans="1:31" ht="15.75" customHeight="1">
      <c r="A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Y271" s="44"/>
      <c r="Z271" s="44"/>
      <c r="AA271" s="44"/>
      <c r="AB271" s="44"/>
      <c r="AC271" s="44"/>
      <c r="AD271" s="44"/>
      <c r="AE271" s="44"/>
    </row>
    <row r="272" spans="1:31" ht="15.75" customHeight="1">
      <c r="A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Y272" s="44"/>
      <c r="Z272" s="44"/>
      <c r="AA272" s="44"/>
      <c r="AB272" s="44"/>
      <c r="AC272" s="44"/>
      <c r="AD272" s="44"/>
      <c r="AE272" s="44"/>
    </row>
    <row r="273" spans="1:31" ht="15.75" customHeight="1">
      <c r="A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Y273" s="44"/>
      <c r="Z273" s="44"/>
      <c r="AA273" s="44"/>
      <c r="AB273" s="44"/>
      <c r="AC273" s="44"/>
      <c r="AD273" s="44"/>
      <c r="AE273" s="44"/>
    </row>
    <row r="274" spans="1:31" ht="15.75" customHeight="1">
      <c r="A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Y274" s="44"/>
      <c r="Z274" s="44"/>
      <c r="AA274" s="44"/>
      <c r="AB274" s="44"/>
      <c r="AC274" s="44"/>
      <c r="AD274" s="44"/>
      <c r="AE274" s="44"/>
    </row>
    <row r="275" spans="1:31" ht="15.75" customHeight="1">
      <c r="A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Y275" s="44"/>
      <c r="Z275" s="44"/>
      <c r="AA275" s="44"/>
      <c r="AB275" s="44"/>
      <c r="AC275" s="44"/>
      <c r="AD275" s="44"/>
      <c r="AE275" s="44"/>
    </row>
    <row r="276" spans="1:31" ht="15.75" customHeight="1">
      <c r="A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Y276" s="44"/>
      <c r="Z276" s="44"/>
      <c r="AA276" s="44"/>
      <c r="AB276" s="44"/>
      <c r="AC276" s="44"/>
      <c r="AD276" s="44"/>
      <c r="AE276" s="44"/>
    </row>
    <row r="277" spans="1:31" ht="15.75" customHeight="1">
      <c r="A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Y277" s="44"/>
      <c r="Z277" s="44"/>
      <c r="AA277" s="44"/>
      <c r="AB277" s="44"/>
      <c r="AC277" s="44"/>
      <c r="AD277" s="44"/>
      <c r="AE277" s="44"/>
    </row>
    <row r="278" spans="1:31" ht="15.75" customHeight="1">
      <c r="A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Y278" s="44"/>
      <c r="Z278" s="44"/>
      <c r="AA278" s="44"/>
      <c r="AB278" s="44"/>
      <c r="AC278" s="44"/>
      <c r="AD278" s="44"/>
      <c r="AE278" s="44"/>
    </row>
    <row r="279" spans="1:31" ht="15.75" customHeight="1">
      <c r="A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Y279" s="44"/>
      <c r="Z279" s="44"/>
      <c r="AA279" s="44"/>
      <c r="AB279" s="44"/>
      <c r="AC279" s="44"/>
      <c r="AD279" s="44"/>
      <c r="AE279" s="44"/>
    </row>
    <row r="280" spans="1:31" ht="15.75" customHeight="1">
      <c r="A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Y280" s="44"/>
      <c r="Z280" s="44"/>
      <c r="AA280" s="44"/>
      <c r="AB280" s="44"/>
      <c r="AC280" s="44"/>
      <c r="AD280" s="44"/>
      <c r="AE280" s="44"/>
    </row>
    <row r="281" spans="1:31" ht="15.75" customHeight="1">
      <c r="A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Y281" s="44"/>
      <c r="Z281" s="44"/>
      <c r="AA281" s="44"/>
      <c r="AB281" s="44"/>
      <c r="AC281" s="44"/>
      <c r="AD281" s="44"/>
      <c r="AE281" s="44"/>
    </row>
    <row r="282" spans="1:31" ht="15.75" customHeight="1">
      <c r="A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Y282" s="44"/>
      <c r="Z282" s="44"/>
      <c r="AA282" s="44"/>
      <c r="AB282" s="44"/>
      <c r="AC282" s="44"/>
      <c r="AD282" s="44"/>
      <c r="AE282" s="44"/>
    </row>
    <row r="283" spans="1:31" ht="15.75" customHeight="1">
      <c r="A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Y283" s="44"/>
      <c r="Z283" s="44"/>
      <c r="AA283" s="44"/>
      <c r="AB283" s="44"/>
      <c r="AC283" s="44"/>
      <c r="AD283" s="44"/>
      <c r="AE283" s="44"/>
    </row>
    <row r="284" spans="1:31" ht="15.75" customHeight="1">
      <c r="A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Y284" s="44"/>
      <c r="Z284" s="44"/>
      <c r="AA284" s="44"/>
      <c r="AB284" s="44"/>
      <c r="AC284" s="44"/>
      <c r="AD284" s="44"/>
      <c r="AE284" s="44"/>
    </row>
    <row r="285" spans="1:31" ht="15.75" customHeight="1">
      <c r="A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Y285" s="44"/>
      <c r="Z285" s="44"/>
      <c r="AA285" s="44"/>
      <c r="AB285" s="44"/>
      <c r="AC285" s="44"/>
      <c r="AD285" s="44"/>
      <c r="AE285" s="44"/>
    </row>
    <row r="286" spans="1:31" ht="15.75" customHeight="1">
      <c r="A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Y286" s="44"/>
      <c r="Z286" s="44"/>
      <c r="AA286" s="44"/>
      <c r="AB286" s="44"/>
      <c r="AC286" s="44"/>
      <c r="AD286" s="44"/>
      <c r="AE286" s="44"/>
    </row>
    <row r="287" spans="1:31" ht="15.75" customHeight="1">
      <c r="A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Y287" s="44"/>
      <c r="Z287" s="44"/>
      <c r="AA287" s="44"/>
      <c r="AB287" s="44"/>
      <c r="AC287" s="44"/>
      <c r="AD287" s="44"/>
      <c r="AE287" s="44"/>
    </row>
    <row r="288" spans="1:31" ht="15.75" customHeight="1">
      <c r="A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Y288" s="44"/>
      <c r="Z288" s="44"/>
      <c r="AA288" s="44"/>
      <c r="AB288" s="44"/>
      <c r="AC288" s="44"/>
      <c r="AD288" s="44"/>
      <c r="AE288" s="44"/>
    </row>
    <row r="289" spans="1:31" ht="15.75" customHeight="1">
      <c r="A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Y289" s="44"/>
      <c r="Z289" s="44"/>
      <c r="AA289" s="44"/>
      <c r="AB289" s="44"/>
      <c r="AC289" s="44"/>
      <c r="AD289" s="44"/>
      <c r="AE289" s="44"/>
    </row>
    <row r="290" spans="1:31" ht="15.75" customHeight="1">
      <c r="A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Y290" s="44"/>
      <c r="Z290" s="44"/>
      <c r="AA290" s="44"/>
      <c r="AB290" s="44"/>
      <c r="AC290" s="44"/>
      <c r="AD290" s="44"/>
      <c r="AE290" s="44"/>
    </row>
    <row r="291" spans="1:31" ht="15.75" customHeight="1">
      <c r="A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Y291" s="44"/>
      <c r="Z291" s="44"/>
      <c r="AA291" s="44"/>
      <c r="AB291" s="44"/>
      <c r="AC291" s="44"/>
      <c r="AD291" s="44"/>
      <c r="AE291" s="44"/>
    </row>
    <row r="292" spans="1:31" ht="15.75" customHeight="1">
      <c r="A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Y292" s="44"/>
      <c r="Z292" s="44"/>
      <c r="AA292" s="44"/>
      <c r="AB292" s="44"/>
      <c r="AC292" s="44"/>
      <c r="AD292" s="44"/>
      <c r="AE292" s="44"/>
    </row>
    <row r="293" spans="1:31" ht="15.75" customHeight="1">
      <c r="A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Y293" s="44"/>
      <c r="Z293" s="44"/>
      <c r="AA293" s="44"/>
      <c r="AB293" s="44"/>
      <c r="AC293" s="44"/>
      <c r="AD293" s="44"/>
      <c r="AE293" s="44"/>
    </row>
    <row r="294" spans="1:31" ht="15.75" customHeight="1">
      <c r="A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Y294" s="44"/>
      <c r="Z294" s="44"/>
      <c r="AA294" s="44"/>
      <c r="AB294" s="44"/>
      <c r="AC294" s="44"/>
      <c r="AD294" s="44"/>
      <c r="AE294" s="44"/>
    </row>
    <row r="295" spans="1:31" ht="15.75" customHeight="1">
      <c r="A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Y295" s="44"/>
      <c r="Z295" s="44"/>
      <c r="AA295" s="44"/>
      <c r="AB295" s="44"/>
      <c r="AC295" s="44"/>
      <c r="AD295" s="44"/>
      <c r="AE295" s="44"/>
    </row>
    <row r="296" spans="1:31" ht="15.75" customHeight="1">
      <c r="A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Y296" s="44"/>
      <c r="Z296" s="44"/>
      <c r="AA296" s="44"/>
      <c r="AB296" s="44"/>
      <c r="AC296" s="44"/>
      <c r="AD296" s="44"/>
      <c r="AE296" s="44"/>
    </row>
    <row r="297" spans="1:31" ht="15.75" customHeight="1">
      <c r="A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Y297" s="44"/>
      <c r="Z297" s="44"/>
      <c r="AA297" s="44"/>
      <c r="AB297" s="44"/>
      <c r="AC297" s="44"/>
      <c r="AD297" s="44"/>
      <c r="AE297" s="44"/>
    </row>
    <row r="298" spans="1:31" ht="15.75" customHeight="1">
      <c r="A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Y298" s="44"/>
      <c r="Z298" s="44"/>
      <c r="AA298" s="44"/>
      <c r="AB298" s="44"/>
      <c r="AC298" s="44"/>
      <c r="AD298" s="44"/>
      <c r="AE298" s="44"/>
    </row>
    <row r="299" spans="1:31" ht="15.75" customHeight="1">
      <c r="A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Y299" s="44"/>
      <c r="Z299" s="44"/>
      <c r="AA299" s="44"/>
      <c r="AB299" s="44"/>
      <c r="AC299" s="44"/>
      <c r="AD299" s="44"/>
      <c r="AE299" s="44"/>
    </row>
    <row r="300" spans="1:31" ht="15.75" customHeight="1">
      <c r="A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Y300" s="44"/>
      <c r="Z300" s="44"/>
      <c r="AA300" s="44"/>
      <c r="AB300" s="44"/>
      <c r="AC300" s="44"/>
      <c r="AD300" s="44"/>
      <c r="AE300" s="44"/>
    </row>
    <row r="301" spans="1:31" ht="15.75" customHeight="1">
      <c r="A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Y301" s="44"/>
      <c r="Z301" s="44"/>
      <c r="AA301" s="44"/>
      <c r="AB301" s="44"/>
      <c r="AC301" s="44"/>
      <c r="AD301" s="44"/>
      <c r="AE301" s="44"/>
    </row>
    <row r="302" spans="1:31" ht="15.75" customHeight="1">
      <c r="A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Y302" s="44"/>
      <c r="Z302" s="44"/>
      <c r="AA302" s="44"/>
      <c r="AB302" s="44"/>
      <c r="AC302" s="44"/>
      <c r="AD302" s="44"/>
      <c r="AE302" s="44"/>
    </row>
    <row r="303" spans="1:31" ht="15.75" customHeight="1">
      <c r="A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Y303" s="44"/>
      <c r="Z303" s="44"/>
      <c r="AA303" s="44"/>
      <c r="AB303" s="44"/>
      <c r="AC303" s="44"/>
      <c r="AD303" s="44"/>
      <c r="AE303" s="44"/>
    </row>
    <row r="304" spans="1:31" ht="15.75" customHeight="1">
      <c r="A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Y304" s="44"/>
      <c r="Z304" s="44"/>
      <c r="AA304" s="44"/>
      <c r="AB304" s="44"/>
      <c r="AC304" s="44"/>
      <c r="AD304" s="44"/>
      <c r="AE304" s="44"/>
    </row>
    <row r="305" spans="1:31" ht="15.75" customHeight="1">
      <c r="A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Y305" s="44"/>
      <c r="Z305" s="44"/>
      <c r="AA305" s="44"/>
      <c r="AB305" s="44"/>
      <c r="AC305" s="44"/>
      <c r="AD305" s="44"/>
      <c r="AE305" s="44"/>
    </row>
    <row r="306" spans="1:31" ht="15.75" customHeight="1">
      <c r="A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Y306" s="44"/>
      <c r="Z306" s="44"/>
      <c r="AA306" s="44"/>
      <c r="AB306" s="44"/>
      <c r="AC306" s="44"/>
      <c r="AD306" s="44"/>
      <c r="AE306" s="44"/>
    </row>
    <row r="307" spans="1:31" ht="15.75" customHeight="1">
      <c r="A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Y307" s="44"/>
      <c r="Z307" s="44"/>
      <c r="AA307" s="44"/>
      <c r="AB307" s="44"/>
      <c r="AC307" s="44"/>
      <c r="AD307" s="44"/>
      <c r="AE307" s="44"/>
    </row>
    <row r="308" spans="1:31" ht="15.75" customHeight="1">
      <c r="A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Y308" s="44"/>
      <c r="Z308" s="44"/>
      <c r="AA308" s="44"/>
      <c r="AB308" s="44"/>
      <c r="AC308" s="44"/>
      <c r="AD308" s="44"/>
      <c r="AE308" s="44"/>
    </row>
    <row r="309" spans="1:31" ht="15.75" customHeight="1">
      <c r="A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Y309" s="44"/>
      <c r="Z309" s="44"/>
      <c r="AA309" s="44"/>
      <c r="AB309" s="44"/>
      <c r="AC309" s="44"/>
      <c r="AD309" s="44"/>
      <c r="AE309" s="44"/>
    </row>
    <row r="310" spans="1:31" ht="15.75" customHeight="1">
      <c r="A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Y310" s="44"/>
      <c r="Z310" s="44"/>
      <c r="AA310" s="44"/>
      <c r="AB310" s="44"/>
      <c r="AC310" s="44"/>
      <c r="AD310" s="44"/>
      <c r="AE310" s="44"/>
    </row>
    <row r="311" spans="1:31" ht="15.75" customHeight="1">
      <c r="A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Y311" s="44"/>
      <c r="Z311" s="44"/>
      <c r="AA311" s="44"/>
      <c r="AB311" s="44"/>
      <c r="AC311" s="44"/>
      <c r="AD311" s="44"/>
      <c r="AE311" s="44"/>
    </row>
    <row r="312" spans="1:31" ht="15.75" customHeight="1">
      <c r="A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Y312" s="44"/>
      <c r="Z312" s="44"/>
      <c r="AA312" s="44"/>
      <c r="AB312" s="44"/>
      <c r="AC312" s="44"/>
      <c r="AD312" s="44"/>
      <c r="AE312" s="44"/>
    </row>
    <row r="313" spans="1:31" ht="15.75" customHeight="1">
      <c r="A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Y313" s="44"/>
      <c r="Z313" s="44"/>
      <c r="AA313" s="44"/>
      <c r="AB313" s="44"/>
      <c r="AC313" s="44"/>
      <c r="AD313" s="44"/>
      <c r="AE313" s="44"/>
    </row>
    <row r="314" spans="1:31" ht="15.75" customHeight="1">
      <c r="A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Y314" s="44"/>
      <c r="Z314" s="44"/>
      <c r="AA314" s="44"/>
      <c r="AB314" s="44"/>
      <c r="AC314" s="44"/>
      <c r="AD314" s="44"/>
      <c r="AE314" s="44"/>
    </row>
    <row r="315" spans="1:31" ht="15.75" customHeight="1">
      <c r="A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Y315" s="44"/>
      <c r="Z315" s="44"/>
      <c r="AA315" s="44"/>
      <c r="AB315" s="44"/>
      <c r="AC315" s="44"/>
      <c r="AD315" s="44"/>
      <c r="AE315" s="44"/>
    </row>
    <row r="316" spans="1:31" ht="15.75" customHeight="1">
      <c r="A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Y316" s="44"/>
      <c r="Z316" s="44"/>
      <c r="AA316" s="44"/>
      <c r="AB316" s="44"/>
      <c r="AC316" s="44"/>
      <c r="AD316" s="44"/>
      <c r="AE316" s="44"/>
    </row>
    <row r="317" spans="1:31" ht="15.75" customHeight="1">
      <c r="A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Y317" s="44"/>
      <c r="Z317" s="44"/>
      <c r="AA317" s="44"/>
      <c r="AB317" s="44"/>
      <c r="AC317" s="44"/>
      <c r="AD317" s="44"/>
      <c r="AE317" s="44"/>
    </row>
    <row r="318" spans="1:31" ht="15.75" customHeight="1">
      <c r="A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Y318" s="44"/>
      <c r="Z318" s="44"/>
      <c r="AA318" s="44"/>
      <c r="AB318" s="44"/>
      <c r="AC318" s="44"/>
      <c r="AD318" s="44"/>
      <c r="AE318" s="44"/>
    </row>
    <row r="319" spans="1:31" ht="15.75" customHeight="1">
      <c r="A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Y319" s="44"/>
      <c r="Z319" s="44"/>
      <c r="AA319" s="44"/>
      <c r="AB319" s="44"/>
      <c r="AC319" s="44"/>
      <c r="AD319" s="44"/>
      <c r="AE319" s="44"/>
    </row>
    <row r="320" spans="1:31" ht="15.75" customHeight="1">
      <c r="A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Y320" s="44"/>
      <c r="Z320" s="44"/>
      <c r="AA320" s="44"/>
      <c r="AB320" s="44"/>
      <c r="AC320" s="44"/>
      <c r="AD320" s="44"/>
      <c r="AE320" s="44"/>
    </row>
    <row r="321" spans="1:31" ht="15.75" customHeight="1">
      <c r="A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Y321" s="44"/>
      <c r="Z321" s="44"/>
      <c r="AA321" s="44"/>
      <c r="AB321" s="44"/>
      <c r="AC321" s="44"/>
      <c r="AD321" s="44"/>
      <c r="AE321" s="44"/>
    </row>
    <row r="322" spans="1:31" ht="15.75" customHeight="1">
      <c r="A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Y322" s="44"/>
      <c r="Z322" s="44"/>
      <c r="AA322" s="44"/>
      <c r="AB322" s="44"/>
      <c r="AC322" s="44"/>
      <c r="AD322" s="44"/>
      <c r="AE322" s="44"/>
    </row>
    <row r="323" spans="1:31" ht="15.75" customHeight="1">
      <c r="A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Y323" s="44"/>
      <c r="Z323" s="44"/>
      <c r="AA323" s="44"/>
      <c r="AB323" s="44"/>
      <c r="AC323" s="44"/>
      <c r="AD323" s="44"/>
      <c r="AE323" s="44"/>
    </row>
    <row r="324" spans="1:31" ht="15.75" customHeight="1">
      <c r="A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Y324" s="44"/>
      <c r="Z324" s="44"/>
      <c r="AA324" s="44"/>
      <c r="AB324" s="44"/>
      <c r="AC324" s="44"/>
      <c r="AD324" s="44"/>
      <c r="AE324" s="44"/>
    </row>
    <row r="325" spans="1:31" ht="15.75" customHeight="1">
      <c r="A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Y325" s="44"/>
      <c r="Z325" s="44"/>
      <c r="AA325" s="44"/>
      <c r="AB325" s="44"/>
      <c r="AC325" s="44"/>
      <c r="AD325" s="44"/>
      <c r="AE325" s="44"/>
    </row>
    <row r="326" spans="1:31" ht="15.75" customHeight="1">
      <c r="A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Y326" s="44"/>
      <c r="Z326" s="44"/>
      <c r="AA326" s="44"/>
      <c r="AB326" s="44"/>
      <c r="AC326" s="44"/>
      <c r="AD326" s="44"/>
      <c r="AE326" s="44"/>
    </row>
    <row r="327" spans="1:31" ht="15.75" customHeight="1">
      <c r="A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Y327" s="44"/>
      <c r="Z327" s="44"/>
      <c r="AA327" s="44"/>
      <c r="AB327" s="44"/>
      <c r="AC327" s="44"/>
      <c r="AD327" s="44"/>
      <c r="AE327" s="44"/>
    </row>
    <row r="328" spans="1:31" ht="15.75" customHeight="1">
      <c r="A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Y328" s="44"/>
      <c r="Z328" s="44"/>
      <c r="AA328" s="44"/>
      <c r="AB328" s="44"/>
      <c r="AC328" s="44"/>
      <c r="AD328" s="44"/>
      <c r="AE328" s="44"/>
    </row>
    <row r="329" spans="1:31" ht="15.75" customHeight="1">
      <c r="A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Y329" s="44"/>
      <c r="Z329" s="44"/>
      <c r="AA329" s="44"/>
      <c r="AB329" s="44"/>
      <c r="AC329" s="44"/>
      <c r="AD329" s="44"/>
      <c r="AE329" s="44"/>
    </row>
    <row r="330" spans="1:31" ht="15.75" customHeight="1">
      <c r="A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Y330" s="44"/>
      <c r="Z330" s="44"/>
      <c r="AA330" s="44"/>
      <c r="AB330" s="44"/>
      <c r="AC330" s="44"/>
      <c r="AD330" s="44"/>
      <c r="AE330" s="44"/>
    </row>
    <row r="331" spans="1:31" ht="15.75" customHeight="1">
      <c r="A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Y331" s="44"/>
      <c r="Z331" s="44"/>
      <c r="AA331" s="44"/>
      <c r="AB331" s="44"/>
      <c r="AC331" s="44"/>
      <c r="AD331" s="44"/>
      <c r="AE331" s="44"/>
    </row>
    <row r="332" spans="1:31" ht="15.75" customHeight="1">
      <c r="A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Y332" s="44"/>
      <c r="Z332" s="44"/>
      <c r="AA332" s="44"/>
      <c r="AB332" s="44"/>
      <c r="AC332" s="44"/>
      <c r="AD332" s="44"/>
      <c r="AE332" s="44"/>
    </row>
    <row r="333" spans="1:31" ht="15.75" customHeight="1">
      <c r="A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Y333" s="44"/>
      <c r="Z333" s="44"/>
      <c r="AA333" s="44"/>
      <c r="AB333" s="44"/>
      <c r="AC333" s="44"/>
      <c r="AD333" s="44"/>
      <c r="AE333" s="44"/>
    </row>
    <row r="334" spans="1:31" ht="15.75" customHeight="1">
      <c r="A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Y334" s="44"/>
      <c r="Z334" s="44"/>
      <c r="AA334" s="44"/>
      <c r="AB334" s="44"/>
      <c r="AC334" s="44"/>
      <c r="AD334" s="44"/>
      <c r="AE334" s="44"/>
    </row>
    <row r="335" spans="1:31" ht="15.75" customHeight="1">
      <c r="A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Y335" s="44"/>
      <c r="Z335" s="44"/>
      <c r="AA335" s="44"/>
      <c r="AB335" s="44"/>
      <c r="AC335" s="44"/>
      <c r="AD335" s="44"/>
      <c r="AE335" s="44"/>
    </row>
    <row r="336" spans="1:31" ht="15.75" customHeight="1">
      <c r="A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Y336" s="44"/>
      <c r="Z336" s="44"/>
      <c r="AA336" s="44"/>
      <c r="AB336" s="44"/>
      <c r="AC336" s="44"/>
      <c r="AD336" s="44"/>
      <c r="AE336" s="44"/>
    </row>
    <row r="337" spans="1:31" ht="15.75" customHeight="1">
      <c r="A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Y337" s="44"/>
      <c r="Z337" s="44"/>
      <c r="AA337" s="44"/>
      <c r="AB337" s="44"/>
      <c r="AC337" s="44"/>
      <c r="AD337" s="44"/>
      <c r="AE337" s="44"/>
    </row>
    <row r="338" spans="1:31" ht="15.75" customHeight="1">
      <c r="A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Y338" s="44"/>
      <c r="Z338" s="44"/>
      <c r="AA338" s="44"/>
      <c r="AB338" s="44"/>
      <c r="AC338" s="44"/>
      <c r="AD338" s="44"/>
      <c r="AE338" s="44"/>
    </row>
    <row r="339" spans="1:31" ht="15.75" customHeight="1">
      <c r="A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Y339" s="44"/>
      <c r="Z339" s="44"/>
      <c r="AA339" s="44"/>
      <c r="AB339" s="44"/>
      <c r="AC339" s="44"/>
      <c r="AD339" s="44"/>
      <c r="AE339" s="44"/>
    </row>
    <row r="340" spans="1:31" ht="15.75" customHeight="1">
      <c r="A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Y340" s="44"/>
      <c r="Z340" s="44"/>
      <c r="AA340" s="44"/>
      <c r="AB340" s="44"/>
      <c r="AC340" s="44"/>
      <c r="AD340" s="44"/>
      <c r="AE340" s="44"/>
    </row>
    <row r="341" spans="1:31" ht="15.75" customHeight="1">
      <c r="A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Y341" s="44"/>
      <c r="Z341" s="44"/>
      <c r="AA341" s="44"/>
      <c r="AB341" s="44"/>
      <c r="AC341" s="44"/>
      <c r="AD341" s="44"/>
      <c r="AE341" s="44"/>
    </row>
    <row r="342" spans="1:31" ht="15.75" customHeight="1">
      <c r="A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Y342" s="44"/>
      <c r="Z342" s="44"/>
      <c r="AA342" s="44"/>
      <c r="AB342" s="44"/>
      <c r="AC342" s="44"/>
      <c r="AD342" s="44"/>
      <c r="AE342" s="44"/>
    </row>
    <row r="343" spans="1:31" ht="15.75" customHeight="1">
      <c r="A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Y343" s="44"/>
      <c r="Z343" s="44"/>
      <c r="AA343" s="44"/>
      <c r="AB343" s="44"/>
      <c r="AC343" s="44"/>
      <c r="AD343" s="44"/>
      <c r="AE343" s="44"/>
    </row>
    <row r="344" spans="1:31" ht="15.75" customHeight="1">
      <c r="A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Y344" s="44"/>
      <c r="Z344" s="44"/>
      <c r="AA344" s="44"/>
      <c r="AB344" s="44"/>
      <c r="AC344" s="44"/>
      <c r="AD344" s="44"/>
      <c r="AE344" s="44"/>
    </row>
    <row r="345" spans="1:31" ht="15.75" customHeight="1">
      <c r="A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Y345" s="44"/>
      <c r="Z345" s="44"/>
      <c r="AA345" s="44"/>
      <c r="AB345" s="44"/>
      <c r="AC345" s="44"/>
      <c r="AD345" s="44"/>
      <c r="AE345" s="44"/>
    </row>
    <row r="346" spans="1:31" ht="15.75" customHeight="1">
      <c r="A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Y346" s="44"/>
      <c r="Z346" s="44"/>
      <c r="AA346" s="44"/>
      <c r="AB346" s="44"/>
      <c r="AC346" s="44"/>
      <c r="AD346" s="44"/>
      <c r="AE346" s="44"/>
    </row>
    <row r="347" spans="1:31" ht="15.75" customHeight="1">
      <c r="A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Y347" s="44"/>
      <c r="Z347" s="44"/>
      <c r="AA347" s="44"/>
      <c r="AB347" s="44"/>
      <c r="AC347" s="44"/>
      <c r="AD347" s="44"/>
      <c r="AE347" s="44"/>
    </row>
    <row r="348" spans="1:31" ht="15.75" customHeight="1">
      <c r="A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Y348" s="44"/>
      <c r="Z348" s="44"/>
      <c r="AA348" s="44"/>
      <c r="AB348" s="44"/>
      <c r="AC348" s="44"/>
      <c r="AD348" s="44"/>
      <c r="AE348" s="44"/>
    </row>
    <row r="349" spans="1:31" ht="15.75" customHeight="1">
      <c r="A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Y349" s="44"/>
      <c r="Z349" s="44"/>
      <c r="AA349" s="44"/>
      <c r="AB349" s="44"/>
      <c r="AC349" s="44"/>
      <c r="AD349" s="44"/>
      <c r="AE349" s="44"/>
    </row>
    <row r="350" spans="1:31" ht="15.75" customHeight="1">
      <c r="A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Y350" s="44"/>
      <c r="Z350" s="44"/>
      <c r="AA350" s="44"/>
      <c r="AB350" s="44"/>
      <c r="AC350" s="44"/>
      <c r="AD350" s="44"/>
      <c r="AE350" s="44"/>
    </row>
    <row r="351" spans="1:31" ht="15.75" customHeight="1">
      <c r="A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Y351" s="44"/>
      <c r="Z351" s="44"/>
      <c r="AA351" s="44"/>
      <c r="AB351" s="44"/>
      <c r="AC351" s="44"/>
      <c r="AD351" s="44"/>
      <c r="AE351" s="44"/>
    </row>
    <row r="352" spans="1:31" ht="15.75" customHeight="1">
      <c r="A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Y352" s="44"/>
      <c r="Z352" s="44"/>
      <c r="AA352" s="44"/>
      <c r="AB352" s="44"/>
      <c r="AC352" s="44"/>
      <c r="AD352" s="44"/>
      <c r="AE352" s="44"/>
    </row>
    <row r="353" spans="1:31" ht="15.75" customHeight="1">
      <c r="A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Y353" s="44"/>
      <c r="Z353" s="44"/>
      <c r="AA353" s="44"/>
      <c r="AB353" s="44"/>
      <c r="AC353" s="44"/>
      <c r="AD353" s="44"/>
      <c r="AE353" s="44"/>
    </row>
    <row r="354" spans="1:31" ht="15.75" customHeight="1">
      <c r="A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Y354" s="44"/>
      <c r="Z354" s="44"/>
      <c r="AA354" s="44"/>
      <c r="AB354" s="44"/>
      <c r="AC354" s="44"/>
      <c r="AD354" s="44"/>
      <c r="AE354" s="44"/>
    </row>
    <row r="355" spans="1:31" ht="15.75" customHeight="1">
      <c r="A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Y355" s="44"/>
      <c r="Z355" s="44"/>
      <c r="AA355" s="44"/>
      <c r="AB355" s="44"/>
      <c r="AC355" s="44"/>
      <c r="AD355" s="44"/>
      <c r="AE355" s="44"/>
    </row>
    <row r="356" spans="1:31" ht="15.75" customHeight="1">
      <c r="A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Y356" s="44"/>
      <c r="Z356" s="44"/>
      <c r="AA356" s="44"/>
      <c r="AB356" s="44"/>
      <c r="AC356" s="44"/>
      <c r="AD356" s="44"/>
      <c r="AE356" s="44"/>
    </row>
    <row r="357" spans="1:31" ht="15.75" customHeight="1">
      <c r="A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Y357" s="44"/>
      <c r="Z357" s="44"/>
      <c r="AA357" s="44"/>
      <c r="AB357" s="44"/>
      <c r="AC357" s="44"/>
      <c r="AD357" s="44"/>
      <c r="AE357" s="44"/>
    </row>
    <row r="358" spans="1:31" ht="15.75" customHeight="1">
      <c r="A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Y358" s="44"/>
      <c r="Z358" s="44"/>
      <c r="AA358" s="44"/>
      <c r="AB358" s="44"/>
      <c r="AC358" s="44"/>
      <c r="AD358" s="44"/>
      <c r="AE358" s="44"/>
    </row>
    <row r="359" spans="1:31" ht="15.75" customHeight="1">
      <c r="A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Y359" s="44"/>
      <c r="Z359" s="44"/>
      <c r="AA359" s="44"/>
      <c r="AB359" s="44"/>
      <c r="AC359" s="44"/>
      <c r="AD359" s="44"/>
      <c r="AE359" s="44"/>
    </row>
    <row r="360" spans="1:31" ht="15.75" customHeight="1">
      <c r="A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Y360" s="44"/>
      <c r="Z360" s="44"/>
      <c r="AA360" s="44"/>
      <c r="AB360" s="44"/>
      <c r="AC360" s="44"/>
      <c r="AD360" s="44"/>
      <c r="AE360" s="44"/>
    </row>
    <row r="361" spans="1:31" ht="15.75" customHeight="1">
      <c r="A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Y361" s="44"/>
      <c r="Z361" s="44"/>
      <c r="AA361" s="44"/>
      <c r="AB361" s="44"/>
      <c r="AC361" s="44"/>
      <c r="AD361" s="44"/>
      <c r="AE361" s="44"/>
    </row>
    <row r="362" spans="1:31" ht="15.75" customHeight="1">
      <c r="A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Y362" s="44"/>
      <c r="Z362" s="44"/>
      <c r="AA362" s="44"/>
      <c r="AB362" s="44"/>
      <c r="AC362" s="44"/>
      <c r="AD362" s="44"/>
      <c r="AE362" s="44"/>
    </row>
    <row r="363" spans="1:31" ht="15.75" customHeight="1">
      <c r="A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Y363" s="44"/>
      <c r="Z363" s="44"/>
      <c r="AA363" s="44"/>
      <c r="AB363" s="44"/>
      <c r="AC363" s="44"/>
      <c r="AD363" s="44"/>
      <c r="AE363" s="44"/>
    </row>
    <row r="364" spans="1:31" ht="15.75" customHeight="1">
      <c r="A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Y364" s="44"/>
      <c r="Z364" s="44"/>
      <c r="AA364" s="44"/>
      <c r="AB364" s="44"/>
      <c r="AC364" s="44"/>
      <c r="AD364" s="44"/>
      <c r="AE364" s="44"/>
    </row>
    <row r="365" spans="1:31" ht="15.75" customHeight="1">
      <c r="A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Y365" s="44"/>
      <c r="Z365" s="44"/>
      <c r="AA365" s="44"/>
      <c r="AB365" s="44"/>
      <c r="AC365" s="44"/>
      <c r="AD365" s="44"/>
      <c r="AE365" s="44"/>
    </row>
    <row r="366" spans="1:31" ht="15.75" customHeight="1">
      <c r="A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Y366" s="44"/>
      <c r="Z366" s="44"/>
      <c r="AA366" s="44"/>
      <c r="AB366" s="44"/>
      <c r="AC366" s="44"/>
      <c r="AD366" s="44"/>
      <c r="AE366" s="44"/>
    </row>
    <row r="367" spans="1:31" ht="15.75" customHeight="1">
      <c r="A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Y367" s="44"/>
      <c r="Z367" s="44"/>
      <c r="AA367" s="44"/>
      <c r="AB367" s="44"/>
      <c r="AC367" s="44"/>
      <c r="AD367" s="44"/>
      <c r="AE367" s="44"/>
    </row>
    <row r="368" spans="1:31" ht="15.75" customHeight="1">
      <c r="A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Y368" s="44"/>
      <c r="Z368" s="44"/>
      <c r="AA368" s="44"/>
      <c r="AB368" s="44"/>
      <c r="AC368" s="44"/>
      <c r="AD368" s="44"/>
      <c r="AE368" s="44"/>
    </row>
    <row r="369" spans="1:31" ht="15.75" customHeight="1">
      <c r="A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Y369" s="44"/>
      <c r="Z369" s="44"/>
      <c r="AA369" s="44"/>
      <c r="AB369" s="44"/>
      <c r="AC369" s="44"/>
      <c r="AD369" s="44"/>
      <c r="AE369" s="44"/>
    </row>
    <row r="370" spans="1:31" ht="15.75" customHeight="1">
      <c r="A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Y370" s="44"/>
      <c r="Z370" s="44"/>
      <c r="AA370" s="44"/>
      <c r="AB370" s="44"/>
      <c r="AC370" s="44"/>
      <c r="AD370" s="44"/>
      <c r="AE370" s="44"/>
    </row>
    <row r="371" spans="1:31" ht="15.75" customHeight="1">
      <c r="A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Y371" s="44"/>
      <c r="Z371" s="44"/>
      <c r="AA371" s="44"/>
      <c r="AB371" s="44"/>
      <c r="AC371" s="44"/>
      <c r="AD371" s="44"/>
      <c r="AE371" s="44"/>
    </row>
    <row r="372" spans="1:31" ht="15.75" customHeight="1">
      <c r="A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Y372" s="44"/>
      <c r="Z372" s="44"/>
      <c r="AA372" s="44"/>
      <c r="AB372" s="44"/>
      <c r="AC372" s="44"/>
      <c r="AD372" s="44"/>
      <c r="AE372" s="44"/>
    </row>
    <row r="373" spans="1:31" ht="15.75" customHeight="1">
      <c r="A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Y373" s="44"/>
      <c r="Z373" s="44"/>
      <c r="AA373" s="44"/>
      <c r="AB373" s="44"/>
      <c r="AC373" s="44"/>
      <c r="AD373" s="44"/>
      <c r="AE373" s="44"/>
    </row>
    <row r="374" spans="1:31" ht="15.75" customHeight="1">
      <c r="A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Y374" s="44"/>
      <c r="Z374" s="44"/>
      <c r="AA374" s="44"/>
      <c r="AB374" s="44"/>
      <c r="AC374" s="44"/>
      <c r="AD374" s="44"/>
      <c r="AE374" s="44"/>
    </row>
    <row r="375" spans="1:31" ht="15.75" customHeight="1">
      <c r="A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Y375" s="44"/>
      <c r="Z375" s="44"/>
      <c r="AA375" s="44"/>
      <c r="AB375" s="44"/>
      <c r="AC375" s="44"/>
      <c r="AD375" s="44"/>
      <c r="AE375" s="44"/>
    </row>
    <row r="376" spans="1:31" ht="15.75" customHeight="1">
      <c r="A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Y376" s="44"/>
      <c r="Z376" s="44"/>
      <c r="AA376" s="44"/>
      <c r="AB376" s="44"/>
      <c r="AC376" s="44"/>
      <c r="AD376" s="44"/>
      <c r="AE376" s="44"/>
    </row>
    <row r="377" spans="1:31" ht="15.75" customHeight="1">
      <c r="A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Y377" s="44"/>
      <c r="Z377" s="44"/>
      <c r="AA377" s="44"/>
      <c r="AB377" s="44"/>
      <c r="AC377" s="44"/>
      <c r="AD377" s="44"/>
      <c r="AE377" s="44"/>
    </row>
    <row r="378" spans="1:31" ht="15.75" customHeight="1">
      <c r="A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Y378" s="44"/>
      <c r="Z378" s="44"/>
      <c r="AA378" s="44"/>
      <c r="AB378" s="44"/>
      <c r="AC378" s="44"/>
      <c r="AD378" s="44"/>
      <c r="AE378" s="44"/>
    </row>
    <row r="379" spans="1:31" ht="15.75" customHeight="1">
      <c r="A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Y379" s="44"/>
      <c r="Z379" s="44"/>
      <c r="AA379" s="44"/>
      <c r="AB379" s="44"/>
      <c r="AC379" s="44"/>
      <c r="AD379" s="44"/>
      <c r="AE379" s="44"/>
    </row>
    <row r="380" spans="1:31" ht="15.75" customHeight="1">
      <c r="A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Y380" s="44"/>
      <c r="Z380" s="44"/>
      <c r="AA380" s="44"/>
      <c r="AB380" s="44"/>
      <c r="AC380" s="44"/>
      <c r="AD380" s="44"/>
      <c r="AE380" s="44"/>
    </row>
    <row r="381" spans="1:31" ht="15.75" customHeight="1">
      <c r="A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Y381" s="44"/>
      <c r="Z381" s="44"/>
      <c r="AA381" s="44"/>
      <c r="AB381" s="44"/>
      <c r="AC381" s="44"/>
      <c r="AD381" s="44"/>
      <c r="AE381" s="44"/>
    </row>
    <row r="382" spans="1:31" ht="15.75" customHeight="1">
      <c r="A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Y382" s="44"/>
      <c r="Z382" s="44"/>
      <c r="AA382" s="44"/>
      <c r="AB382" s="44"/>
      <c r="AC382" s="44"/>
      <c r="AD382" s="44"/>
      <c r="AE382" s="44"/>
    </row>
    <row r="383" spans="1:31" ht="15.75" customHeight="1">
      <c r="A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Y383" s="44"/>
      <c r="Z383" s="44"/>
      <c r="AA383" s="44"/>
      <c r="AB383" s="44"/>
      <c r="AC383" s="44"/>
      <c r="AD383" s="44"/>
      <c r="AE383" s="44"/>
    </row>
    <row r="384" spans="1:31" ht="15.75" customHeight="1">
      <c r="A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Y384" s="44"/>
      <c r="Z384" s="44"/>
      <c r="AA384" s="44"/>
      <c r="AB384" s="44"/>
      <c r="AC384" s="44"/>
      <c r="AD384" s="44"/>
      <c r="AE384" s="44"/>
    </row>
    <row r="385" spans="1:31" ht="15.75" customHeight="1">
      <c r="A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Y385" s="44"/>
      <c r="Z385" s="44"/>
      <c r="AA385" s="44"/>
      <c r="AB385" s="44"/>
      <c r="AC385" s="44"/>
      <c r="AD385" s="44"/>
      <c r="AE385" s="44"/>
    </row>
    <row r="386" spans="1:31" ht="15.75" customHeight="1">
      <c r="A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Y386" s="44"/>
      <c r="Z386" s="44"/>
      <c r="AA386" s="44"/>
      <c r="AB386" s="44"/>
      <c r="AC386" s="44"/>
      <c r="AD386" s="44"/>
      <c r="AE386" s="44"/>
    </row>
    <row r="387" spans="1:31" ht="15.75" customHeight="1">
      <c r="A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Y387" s="44"/>
      <c r="Z387" s="44"/>
      <c r="AA387" s="44"/>
      <c r="AB387" s="44"/>
      <c r="AC387" s="44"/>
      <c r="AD387" s="44"/>
      <c r="AE387" s="44"/>
    </row>
    <row r="388" spans="1:31" ht="15.75" customHeight="1">
      <c r="A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Y388" s="44"/>
      <c r="Z388" s="44"/>
      <c r="AA388" s="44"/>
      <c r="AB388" s="44"/>
      <c r="AC388" s="44"/>
      <c r="AD388" s="44"/>
      <c r="AE388" s="44"/>
    </row>
    <row r="389" spans="1:31" ht="15.75" customHeight="1">
      <c r="A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Y389" s="44"/>
      <c r="Z389" s="44"/>
      <c r="AA389" s="44"/>
      <c r="AB389" s="44"/>
      <c r="AC389" s="44"/>
      <c r="AD389" s="44"/>
      <c r="AE389" s="44"/>
    </row>
    <row r="390" spans="1:31" ht="15.75" customHeight="1">
      <c r="A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Y390" s="44"/>
      <c r="Z390" s="44"/>
      <c r="AA390" s="44"/>
      <c r="AB390" s="44"/>
      <c r="AC390" s="44"/>
      <c r="AD390" s="44"/>
      <c r="AE390" s="44"/>
    </row>
    <row r="391" spans="1:31" ht="15.75" customHeight="1">
      <c r="A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Y391" s="44"/>
      <c r="Z391" s="44"/>
      <c r="AA391" s="44"/>
      <c r="AB391" s="44"/>
      <c r="AC391" s="44"/>
      <c r="AD391" s="44"/>
      <c r="AE391" s="44"/>
    </row>
    <row r="392" spans="1:31" ht="15.75" customHeight="1">
      <c r="A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Y392" s="44"/>
      <c r="Z392" s="44"/>
      <c r="AA392" s="44"/>
      <c r="AB392" s="44"/>
      <c r="AC392" s="44"/>
      <c r="AD392" s="44"/>
      <c r="AE392" s="44"/>
    </row>
    <row r="393" spans="1:31" ht="15.75" customHeight="1">
      <c r="A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Y393" s="44"/>
      <c r="Z393" s="44"/>
      <c r="AA393" s="44"/>
      <c r="AB393" s="44"/>
      <c r="AC393" s="44"/>
      <c r="AD393" s="44"/>
      <c r="AE393" s="44"/>
    </row>
    <row r="394" spans="1:31" ht="15.75" customHeight="1">
      <c r="A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Y394" s="44"/>
      <c r="Z394" s="44"/>
      <c r="AA394" s="44"/>
      <c r="AB394" s="44"/>
      <c r="AC394" s="44"/>
      <c r="AD394" s="44"/>
      <c r="AE394" s="44"/>
    </row>
    <row r="395" spans="1:31" ht="15.75" customHeight="1">
      <c r="A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Y395" s="44"/>
      <c r="Z395" s="44"/>
      <c r="AA395" s="44"/>
      <c r="AB395" s="44"/>
      <c r="AC395" s="44"/>
      <c r="AD395" s="44"/>
      <c r="AE395" s="44"/>
    </row>
    <row r="396" spans="1:31" ht="15.75" customHeight="1">
      <c r="A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Y396" s="44"/>
      <c r="Z396" s="44"/>
      <c r="AA396" s="44"/>
      <c r="AB396" s="44"/>
      <c r="AC396" s="44"/>
      <c r="AD396" s="44"/>
      <c r="AE396" s="44"/>
    </row>
    <row r="397" spans="1:31" ht="15.75" customHeight="1">
      <c r="A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Y397" s="44"/>
      <c r="Z397" s="44"/>
      <c r="AA397" s="44"/>
      <c r="AB397" s="44"/>
      <c r="AC397" s="44"/>
      <c r="AD397" s="44"/>
      <c r="AE397" s="44"/>
    </row>
    <row r="398" spans="1:31" ht="15.75" customHeight="1">
      <c r="A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Y398" s="44"/>
      <c r="Z398" s="44"/>
      <c r="AA398" s="44"/>
      <c r="AB398" s="44"/>
      <c r="AC398" s="44"/>
      <c r="AD398" s="44"/>
      <c r="AE398" s="44"/>
    </row>
    <row r="399" spans="1:31" ht="15.75" customHeight="1">
      <c r="A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Y399" s="44"/>
      <c r="Z399" s="44"/>
      <c r="AA399" s="44"/>
      <c r="AB399" s="44"/>
      <c r="AC399" s="44"/>
      <c r="AD399" s="44"/>
      <c r="AE399" s="44"/>
    </row>
    <row r="400" spans="1:31" ht="15.75" customHeight="1">
      <c r="A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Y400" s="44"/>
      <c r="Z400" s="44"/>
      <c r="AA400" s="44"/>
      <c r="AB400" s="44"/>
      <c r="AC400" s="44"/>
      <c r="AD400" s="44"/>
      <c r="AE400" s="44"/>
    </row>
    <row r="401" spans="1:31" ht="15.75" customHeight="1">
      <c r="A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Y401" s="44"/>
      <c r="Z401" s="44"/>
      <c r="AA401" s="44"/>
      <c r="AB401" s="44"/>
      <c r="AC401" s="44"/>
      <c r="AD401" s="44"/>
      <c r="AE401" s="44"/>
    </row>
    <row r="402" spans="1:31" ht="15.75" customHeight="1">
      <c r="A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Y402" s="44"/>
      <c r="Z402" s="44"/>
      <c r="AA402" s="44"/>
      <c r="AB402" s="44"/>
      <c r="AC402" s="44"/>
      <c r="AD402" s="44"/>
      <c r="AE402" s="44"/>
    </row>
    <row r="403" spans="1:31" ht="15.75" customHeight="1">
      <c r="A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Y403" s="44"/>
      <c r="Z403" s="44"/>
      <c r="AA403" s="44"/>
      <c r="AB403" s="44"/>
      <c r="AC403" s="44"/>
      <c r="AD403" s="44"/>
      <c r="AE403" s="44"/>
    </row>
    <row r="404" spans="1:31" ht="15.75" customHeight="1">
      <c r="A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Y404" s="44"/>
      <c r="Z404" s="44"/>
      <c r="AA404" s="44"/>
      <c r="AB404" s="44"/>
      <c r="AC404" s="44"/>
      <c r="AD404" s="44"/>
      <c r="AE404" s="44"/>
    </row>
    <row r="405" spans="1:31" ht="15.75" customHeight="1">
      <c r="A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Y405" s="44"/>
      <c r="Z405" s="44"/>
      <c r="AA405" s="44"/>
      <c r="AB405" s="44"/>
      <c r="AC405" s="44"/>
      <c r="AD405" s="44"/>
      <c r="AE405" s="44"/>
    </row>
    <row r="406" spans="1:31" ht="15.75" customHeight="1">
      <c r="A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Y406" s="44"/>
      <c r="Z406" s="44"/>
      <c r="AA406" s="44"/>
      <c r="AB406" s="44"/>
      <c r="AC406" s="44"/>
      <c r="AD406" s="44"/>
      <c r="AE406" s="44"/>
    </row>
    <row r="407" spans="1:31" ht="15.75" customHeight="1">
      <c r="A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Y407" s="44"/>
      <c r="Z407" s="44"/>
      <c r="AA407" s="44"/>
      <c r="AB407" s="44"/>
      <c r="AC407" s="44"/>
      <c r="AD407" s="44"/>
      <c r="AE407" s="44"/>
    </row>
    <row r="408" spans="1:31" ht="15.75" customHeight="1">
      <c r="A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Y408" s="44"/>
      <c r="Z408" s="44"/>
      <c r="AA408" s="44"/>
      <c r="AB408" s="44"/>
      <c r="AC408" s="44"/>
      <c r="AD408" s="44"/>
      <c r="AE408" s="44"/>
    </row>
    <row r="409" spans="1:31" ht="15.75" customHeight="1">
      <c r="A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Y409" s="44"/>
      <c r="Z409" s="44"/>
      <c r="AA409" s="44"/>
      <c r="AB409" s="44"/>
      <c r="AC409" s="44"/>
      <c r="AD409" s="44"/>
      <c r="AE409" s="44"/>
    </row>
    <row r="410" spans="1:31" ht="15.75" customHeight="1">
      <c r="A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Y410" s="44"/>
      <c r="Z410" s="44"/>
      <c r="AA410" s="44"/>
      <c r="AB410" s="44"/>
      <c r="AC410" s="44"/>
      <c r="AD410" s="44"/>
      <c r="AE410" s="44"/>
    </row>
    <row r="411" spans="1:31" ht="15.75" customHeight="1">
      <c r="A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Y411" s="44"/>
      <c r="Z411" s="44"/>
      <c r="AA411" s="44"/>
      <c r="AB411" s="44"/>
      <c r="AC411" s="44"/>
      <c r="AD411" s="44"/>
      <c r="AE411" s="44"/>
    </row>
    <row r="412" spans="1:31" ht="15.75" customHeight="1">
      <c r="A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Y412" s="44"/>
      <c r="Z412" s="44"/>
      <c r="AA412" s="44"/>
      <c r="AB412" s="44"/>
      <c r="AC412" s="44"/>
      <c r="AD412" s="44"/>
      <c r="AE412" s="44"/>
    </row>
    <row r="413" spans="1:31" ht="15.75" customHeight="1">
      <c r="A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Y413" s="44"/>
      <c r="Z413" s="44"/>
      <c r="AA413" s="44"/>
      <c r="AB413" s="44"/>
      <c r="AC413" s="44"/>
      <c r="AD413" s="44"/>
      <c r="AE413" s="44"/>
    </row>
    <row r="414" spans="1:31" ht="15.75" customHeight="1">
      <c r="A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Y414" s="44"/>
      <c r="Z414" s="44"/>
      <c r="AA414" s="44"/>
      <c r="AB414" s="44"/>
      <c r="AC414" s="44"/>
      <c r="AD414" s="44"/>
      <c r="AE414" s="44"/>
    </row>
    <row r="415" spans="1:31" ht="15.75" customHeight="1">
      <c r="A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Y415" s="44"/>
      <c r="Z415" s="44"/>
      <c r="AA415" s="44"/>
      <c r="AB415" s="44"/>
      <c r="AC415" s="44"/>
      <c r="AD415" s="44"/>
      <c r="AE415" s="44"/>
    </row>
    <row r="416" spans="1:31" ht="15.75" customHeight="1">
      <c r="A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Y416" s="44"/>
      <c r="Z416" s="44"/>
      <c r="AA416" s="44"/>
      <c r="AB416" s="44"/>
      <c r="AC416" s="44"/>
      <c r="AD416" s="44"/>
      <c r="AE416" s="44"/>
    </row>
    <row r="417" spans="1:31" ht="15.75" customHeight="1">
      <c r="A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Y417" s="44"/>
      <c r="Z417" s="44"/>
      <c r="AA417" s="44"/>
      <c r="AB417" s="44"/>
      <c r="AC417" s="44"/>
      <c r="AD417" s="44"/>
      <c r="AE417" s="44"/>
    </row>
    <row r="418" spans="1:31" ht="15.75" customHeight="1">
      <c r="A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Y418" s="44"/>
      <c r="Z418" s="44"/>
      <c r="AA418" s="44"/>
      <c r="AB418" s="44"/>
      <c r="AC418" s="44"/>
      <c r="AD418" s="44"/>
      <c r="AE418" s="44"/>
    </row>
    <row r="419" spans="1:31" ht="15.75" customHeight="1">
      <c r="A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Y419" s="44"/>
      <c r="Z419" s="44"/>
      <c r="AA419" s="44"/>
      <c r="AB419" s="44"/>
      <c r="AC419" s="44"/>
      <c r="AD419" s="44"/>
      <c r="AE419" s="44"/>
    </row>
    <row r="420" spans="1:31" ht="15.75" customHeight="1">
      <c r="A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Y420" s="44"/>
      <c r="Z420" s="44"/>
      <c r="AA420" s="44"/>
      <c r="AB420" s="44"/>
      <c r="AC420" s="44"/>
      <c r="AD420" s="44"/>
      <c r="AE420" s="44"/>
    </row>
    <row r="421" spans="1:31" ht="15.75" customHeight="1">
      <c r="A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Y421" s="44"/>
      <c r="Z421" s="44"/>
      <c r="AA421" s="44"/>
      <c r="AB421" s="44"/>
      <c r="AC421" s="44"/>
      <c r="AD421" s="44"/>
      <c r="AE421" s="44"/>
    </row>
    <row r="422" spans="1:31" ht="15.75" customHeight="1">
      <c r="A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Y422" s="44"/>
      <c r="Z422" s="44"/>
      <c r="AA422" s="44"/>
      <c r="AB422" s="44"/>
      <c r="AC422" s="44"/>
      <c r="AD422" s="44"/>
      <c r="AE422" s="44"/>
    </row>
    <row r="423" spans="1:31" ht="15.75" customHeight="1">
      <c r="A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Y423" s="44"/>
      <c r="Z423" s="44"/>
      <c r="AA423" s="44"/>
      <c r="AB423" s="44"/>
      <c r="AC423" s="44"/>
      <c r="AD423" s="44"/>
      <c r="AE423" s="44"/>
    </row>
    <row r="424" spans="1:31" ht="15.75" customHeight="1">
      <c r="A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Y424" s="44"/>
      <c r="Z424" s="44"/>
      <c r="AA424" s="44"/>
      <c r="AB424" s="44"/>
      <c r="AC424" s="44"/>
      <c r="AD424" s="44"/>
      <c r="AE424" s="44"/>
    </row>
    <row r="425" spans="1:31" ht="15.75" customHeight="1">
      <c r="A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Y425" s="44"/>
      <c r="Z425" s="44"/>
      <c r="AA425" s="44"/>
      <c r="AB425" s="44"/>
      <c r="AC425" s="44"/>
      <c r="AD425" s="44"/>
      <c r="AE425" s="44"/>
    </row>
    <row r="426" spans="1:31" ht="15.75" customHeight="1">
      <c r="A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Y426" s="44"/>
      <c r="Z426" s="44"/>
      <c r="AA426" s="44"/>
      <c r="AB426" s="44"/>
      <c r="AC426" s="44"/>
      <c r="AD426" s="44"/>
      <c r="AE426" s="44"/>
    </row>
    <row r="427" spans="1:31" ht="15.75" customHeight="1">
      <c r="A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Y427" s="44"/>
      <c r="Z427" s="44"/>
      <c r="AA427" s="44"/>
      <c r="AB427" s="44"/>
      <c r="AC427" s="44"/>
      <c r="AD427" s="44"/>
      <c r="AE427" s="44"/>
    </row>
    <row r="428" spans="1:31" ht="15.75" customHeight="1">
      <c r="A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Y428" s="44"/>
      <c r="Z428" s="44"/>
      <c r="AA428" s="44"/>
      <c r="AB428" s="44"/>
      <c r="AC428" s="44"/>
      <c r="AD428" s="44"/>
      <c r="AE428" s="44"/>
    </row>
    <row r="429" spans="1:31" ht="15.75" customHeight="1">
      <c r="A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Y429" s="44"/>
      <c r="Z429" s="44"/>
      <c r="AA429" s="44"/>
      <c r="AB429" s="44"/>
      <c r="AC429" s="44"/>
      <c r="AD429" s="44"/>
      <c r="AE429" s="44"/>
    </row>
    <row r="430" spans="1:31" ht="15.75" customHeight="1">
      <c r="A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Y430" s="44"/>
      <c r="Z430" s="44"/>
      <c r="AA430" s="44"/>
      <c r="AB430" s="44"/>
      <c r="AC430" s="44"/>
      <c r="AD430" s="44"/>
      <c r="AE430" s="44"/>
    </row>
    <row r="431" spans="1:31" ht="15.75" customHeight="1">
      <c r="A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Y431" s="44"/>
      <c r="Z431" s="44"/>
      <c r="AA431" s="44"/>
      <c r="AB431" s="44"/>
      <c r="AC431" s="44"/>
      <c r="AD431" s="44"/>
      <c r="AE431" s="44"/>
    </row>
    <row r="432" spans="1:31" ht="15.75" customHeight="1">
      <c r="A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Y432" s="44"/>
      <c r="Z432" s="44"/>
      <c r="AA432" s="44"/>
      <c r="AB432" s="44"/>
      <c r="AC432" s="44"/>
      <c r="AD432" s="44"/>
      <c r="AE432" s="44"/>
    </row>
    <row r="433" spans="1:31" ht="15.75" customHeight="1">
      <c r="A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Y433" s="44"/>
      <c r="Z433" s="44"/>
      <c r="AA433" s="44"/>
      <c r="AB433" s="44"/>
      <c r="AC433" s="44"/>
      <c r="AD433" s="44"/>
      <c r="AE433" s="44"/>
    </row>
    <row r="434" spans="1:31" ht="15.75" customHeight="1">
      <c r="A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Y434" s="44"/>
      <c r="Z434" s="44"/>
      <c r="AA434" s="44"/>
      <c r="AB434" s="44"/>
      <c r="AC434" s="44"/>
      <c r="AD434" s="44"/>
      <c r="AE434" s="44"/>
    </row>
    <row r="435" spans="1:31" ht="15.75" customHeight="1">
      <c r="A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Y435" s="44"/>
      <c r="Z435" s="44"/>
      <c r="AA435" s="44"/>
      <c r="AB435" s="44"/>
      <c r="AC435" s="44"/>
      <c r="AD435" s="44"/>
      <c r="AE435" s="44"/>
    </row>
    <row r="436" spans="1:31" ht="15.75" customHeight="1">
      <c r="A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Y436" s="44"/>
      <c r="Z436" s="44"/>
      <c r="AA436" s="44"/>
      <c r="AB436" s="44"/>
      <c r="AC436" s="44"/>
      <c r="AD436" s="44"/>
      <c r="AE436" s="44"/>
    </row>
    <row r="437" spans="1:31" ht="15.75" customHeight="1">
      <c r="A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Y437" s="44"/>
      <c r="Z437" s="44"/>
      <c r="AA437" s="44"/>
      <c r="AB437" s="44"/>
      <c r="AC437" s="44"/>
      <c r="AD437" s="44"/>
      <c r="AE437" s="44"/>
    </row>
    <row r="438" spans="1:31" ht="15.75" customHeight="1">
      <c r="A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Y438" s="44"/>
      <c r="Z438" s="44"/>
      <c r="AA438" s="44"/>
      <c r="AB438" s="44"/>
      <c r="AC438" s="44"/>
      <c r="AD438" s="44"/>
      <c r="AE438" s="44"/>
    </row>
    <row r="439" spans="1:31" ht="15.75" customHeight="1">
      <c r="A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Y439" s="44"/>
      <c r="Z439" s="44"/>
      <c r="AA439" s="44"/>
      <c r="AB439" s="44"/>
      <c r="AC439" s="44"/>
      <c r="AD439" s="44"/>
      <c r="AE439" s="44"/>
    </row>
    <row r="440" spans="1:31" ht="15.75" customHeight="1">
      <c r="A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Y440" s="44"/>
      <c r="Z440" s="44"/>
      <c r="AA440" s="44"/>
      <c r="AB440" s="44"/>
      <c r="AC440" s="44"/>
      <c r="AD440" s="44"/>
      <c r="AE440" s="44"/>
    </row>
    <row r="441" spans="1:31" ht="15.75" customHeight="1">
      <c r="A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Y441" s="44"/>
      <c r="Z441" s="44"/>
      <c r="AA441" s="44"/>
      <c r="AB441" s="44"/>
      <c r="AC441" s="44"/>
      <c r="AD441" s="44"/>
      <c r="AE441" s="44"/>
    </row>
    <row r="442" spans="1:31" ht="15.75" customHeight="1">
      <c r="A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Y442" s="44"/>
      <c r="Z442" s="44"/>
      <c r="AA442" s="44"/>
      <c r="AB442" s="44"/>
      <c r="AC442" s="44"/>
      <c r="AD442" s="44"/>
      <c r="AE442" s="44"/>
    </row>
    <row r="443" spans="1:31" ht="15.75" customHeight="1">
      <c r="A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Y443" s="44"/>
      <c r="Z443" s="44"/>
      <c r="AA443" s="44"/>
      <c r="AB443" s="44"/>
      <c r="AC443" s="44"/>
      <c r="AD443" s="44"/>
      <c r="AE443" s="44"/>
    </row>
    <row r="444" spans="1:31" ht="15.75" customHeight="1">
      <c r="A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Y444" s="44"/>
      <c r="Z444" s="44"/>
      <c r="AA444" s="44"/>
      <c r="AB444" s="44"/>
      <c r="AC444" s="44"/>
      <c r="AD444" s="44"/>
      <c r="AE444" s="44"/>
    </row>
    <row r="445" spans="1:31" ht="15.75" customHeight="1">
      <c r="A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Y445" s="44"/>
      <c r="Z445" s="44"/>
      <c r="AA445" s="44"/>
      <c r="AB445" s="44"/>
      <c r="AC445" s="44"/>
      <c r="AD445" s="44"/>
      <c r="AE445" s="44"/>
    </row>
    <row r="446" spans="1:31" ht="15.75" customHeight="1">
      <c r="A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Y446" s="44"/>
      <c r="Z446" s="44"/>
      <c r="AA446" s="44"/>
      <c r="AB446" s="44"/>
      <c r="AC446" s="44"/>
      <c r="AD446" s="44"/>
      <c r="AE446" s="44"/>
    </row>
    <row r="447" spans="1:31" ht="15.75" customHeight="1">
      <c r="A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Y447" s="44"/>
      <c r="Z447" s="44"/>
      <c r="AA447" s="44"/>
      <c r="AB447" s="44"/>
      <c r="AC447" s="44"/>
      <c r="AD447" s="44"/>
      <c r="AE447" s="44"/>
    </row>
    <row r="448" spans="1:31" ht="15.75" customHeight="1">
      <c r="A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Y448" s="44"/>
      <c r="Z448" s="44"/>
      <c r="AA448" s="44"/>
      <c r="AB448" s="44"/>
      <c r="AC448" s="44"/>
      <c r="AD448" s="44"/>
      <c r="AE448" s="44"/>
    </row>
    <row r="449" spans="1:31" ht="15.75" customHeight="1">
      <c r="A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Y449" s="44"/>
      <c r="Z449" s="44"/>
      <c r="AA449" s="44"/>
      <c r="AB449" s="44"/>
      <c r="AC449" s="44"/>
      <c r="AD449" s="44"/>
      <c r="AE449" s="44"/>
    </row>
    <row r="450" spans="1:31" ht="15.75" customHeight="1">
      <c r="A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Y450" s="44"/>
      <c r="Z450" s="44"/>
      <c r="AA450" s="44"/>
      <c r="AB450" s="44"/>
      <c r="AC450" s="44"/>
      <c r="AD450" s="44"/>
      <c r="AE450" s="44"/>
    </row>
    <row r="451" spans="1:31" ht="15.75" customHeight="1">
      <c r="A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Y451" s="44"/>
      <c r="Z451" s="44"/>
      <c r="AA451" s="44"/>
      <c r="AB451" s="44"/>
      <c r="AC451" s="44"/>
      <c r="AD451" s="44"/>
      <c r="AE451" s="44"/>
    </row>
    <row r="452" spans="1:31" ht="15.75" customHeight="1">
      <c r="A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Y452" s="44"/>
      <c r="Z452" s="44"/>
      <c r="AA452" s="44"/>
      <c r="AB452" s="44"/>
      <c r="AC452" s="44"/>
      <c r="AD452" s="44"/>
      <c r="AE452" s="44"/>
    </row>
    <row r="453" spans="1:31" ht="15.75" customHeight="1">
      <c r="A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Y453" s="44"/>
      <c r="Z453" s="44"/>
      <c r="AA453" s="44"/>
      <c r="AB453" s="44"/>
      <c r="AC453" s="44"/>
      <c r="AD453" s="44"/>
      <c r="AE453" s="44"/>
    </row>
    <row r="454" spans="1:31" ht="15.75" customHeight="1">
      <c r="A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Y454" s="44"/>
      <c r="Z454" s="44"/>
      <c r="AA454" s="44"/>
      <c r="AB454" s="44"/>
      <c r="AC454" s="44"/>
      <c r="AD454" s="44"/>
      <c r="AE454" s="44"/>
    </row>
    <row r="455" spans="1:31" ht="15.75" customHeight="1">
      <c r="A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Y455" s="44"/>
      <c r="Z455" s="44"/>
      <c r="AA455" s="44"/>
      <c r="AB455" s="44"/>
      <c r="AC455" s="44"/>
      <c r="AD455" s="44"/>
      <c r="AE455" s="44"/>
    </row>
    <row r="456" spans="1:31" ht="15.75" customHeight="1">
      <c r="A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Y456" s="44"/>
      <c r="Z456" s="44"/>
      <c r="AA456" s="44"/>
      <c r="AB456" s="44"/>
      <c r="AC456" s="44"/>
      <c r="AD456" s="44"/>
      <c r="AE456" s="44"/>
    </row>
    <row r="457" spans="1:31" ht="15.75" customHeight="1">
      <c r="A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Y457" s="44"/>
      <c r="Z457" s="44"/>
      <c r="AA457" s="44"/>
      <c r="AB457" s="44"/>
      <c r="AC457" s="44"/>
      <c r="AD457" s="44"/>
      <c r="AE457" s="44"/>
    </row>
    <row r="458" spans="1:31" ht="15.75" customHeight="1">
      <c r="A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Y458" s="44"/>
      <c r="Z458" s="44"/>
      <c r="AA458" s="44"/>
      <c r="AB458" s="44"/>
      <c r="AC458" s="44"/>
      <c r="AD458" s="44"/>
      <c r="AE458" s="44"/>
    </row>
    <row r="459" spans="1:31" ht="15.75" customHeight="1">
      <c r="A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Y459" s="44"/>
      <c r="Z459" s="44"/>
      <c r="AA459" s="44"/>
      <c r="AB459" s="44"/>
      <c r="AC459" s="44"/>
      <c r="AD459" s="44"/>
      <c r="AE459" s="44"/>
    </row>
    <row r="460" spans="1:31" ht="15.75" customHeight="1">
      <c r="A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Y460" s="44"/>
      <c r="Z460" s="44"/>
      <c r="AA460" s="44"/>
      <c r="AB460" s="44"/>
      <c r="AC460" s="44"/>
      <c r="AD460" s="44"/>
      <c r="AE460" s="44"/>
    </row>
    <row r="461" spans="1:31" ht="15.75" customHeight="1">
      <c r="A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Y461" s="44"/>
      <c r="Z461" s="44"/>
      <c r="AA461" s="44"/>
      <c r="AB461" s="44"/>
      <c r="AC461" s="44"/>
      <c r="AD461" s="44"/>
      <c r="AE461" s="44"/>
    </row>
    <row r="462" spans="1:31" ht="15.75" customHeight="1">
      <c r="A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Y462" s="44"/>
      <c r="Z462" s="44"/>
      <c r="AA462" s="44"/>
      <c r="AB462" s="44"/>
      <c r="AC462" s="44"/>
      <c r="AD462" s="44"/>
      <c r="AE462" s="44"/>
    </row>
    <row r="463" spans="1:31" ht="15.75" customHeight="1">
      <c r="A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Y463" s="44"/>
      <c r="Z463" s="44"/>
      <c r="AA463" s="44"/>
      <c r="AB463" s="44"/>
      <c r="AC463" s="44"/>
      <c r="AD463" s="44"/>
      <c r="AE463" s="44"/>
    </row>
    <row r="464" spans="1:31" ht="15.75" customHeight="1">
      <c r="A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Y464" s="44"/>
      <c r="Z464" s="44"/>
      <c r="AA464" s="44"/>
      <c r="AB464" s="44"/>
      <c r="AC464" s="44"/>
      <c r="AD464" s="44"/>
      <c r="AE464" s="44"/>
    </row>
    <row r="465" spans="1:31" ht="15.75" customHeight="1">
      <c r="A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Y465" s="44"/>
      <c r="Z465" s="44"/>
      <c r="AA465" s="44"/>
      <c r="AB465" s="44"/>
      <c r="AC465" s="44"/>
      <c r="AD465" s="44"/>
      <c r="AE465" s="44"/>
    </row>
    <row r="466" spans="1:31" ht="15.75" customHeight="1">
      <c r="A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Y466" s="44"/>
      <c r="Z466" s="44"/>
      <c r="AA466" s="44"/>
      <c r="AB466" s="44"/>
      <c r="AC466" s="44"/>
      <c r="AD466" s="44"/>
      <c r="AE466" s="44"/>
    </row>
    <row r="467" spans="1:31" ht="15.75" customHeight="1">
      <c r="A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Y467" s="44"/>
      <c r="Z467" s="44"/>
      <c r="AA467" s="44"/>
      <c r="AB467" s="44"/>
      <c r="AC467" s="44"/>
      <c r="AD467" s="44"/>
      <c r="AE467" s="44"/>
    </row>
    <row r="468" spans="1:31" ht="15.75" customHeight="1">
      <c r="A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Y468" s="44"/>
      <c r="Z468" s="44"/>
      <c r="AA468" s="44"/>
      <c r="AB468" s="44"/>
      <c r="AC468" s="44"/>
      <c r="AD468" s="44"/>
      <c r="AE468" s="44"/>
    </row>
    <row r="469" spans="1:31" ht="15.75" customHeight="1">
      <c r="A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Y469" s="44"/>
      <c r="Z469" s="44"/>
      <c r="AA469" s="44"/>
      <c r="AB469" s="44"/>
      <c r="AC469" s="44"/>
      <c r="AD469" s="44"/>
      <c r="AE469" s="44"/>
    </row>
    <row r="470" spans="1:31" ht="15.75" customHeight="1">
      <c r="A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Y470" s="44"/>
      <c r="Z470" s="44"/>
      <c r="AA470" s="44"/>
      <c r="AB470" s="44"/>
      <c r="AC470" s="44"/>
      <c r="AD470" s="44"/>
      <c r="AE470" s="44"/>
    </row>
    <row r="471" spans="1:31" ht="15.75" customHeight="1">
      <c r="A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Y471" s="44"/>
      <c r="Z471" s="44"/>
      <c r="AA471" s="44"/>
      <c r="AB471" s="44"/>
      <c r="AC471" s="44"/>
      <c r="AD471" s="44"/>
      <c r="AE471" s="44"/>
    </row>
    <row r="472" spans="1:31" ht="15.75" customHeight="1">
      <c r="A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Y472" s="44"/>
      <c r="Z472" s="44"/>
      <c r="AA472" s="44"/>
      <c r="AB472" s="44"/>
      <c r="AC472" s="44"/>
      <c r="AD472" s="44"/>
      <c r="AE472" s="44"/>
    </row>
    <row r="473" spans="1:31" ht="15.75" customHeight="1">
      <c r="A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Y473" s="44"/>
      <c r="Z473" s="44"/>
      <c r="AA473" s="44"/>
      <c r="AB473" s="44"/>
      <c r="AC473" s="44"/>
      <c r="AD473" s="44"/>
      <c r="AE473" s="44"/>
    </row>
    <row r="474" spans="1:31" ht="15.75" customHeight="1">
      <c r="A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Y474" s="44"/>
      <c r="Z474" s="44"/>
      <c r="AA474" s="44"/>
      <c r="AB474" s="44"/>
      <c r="AC474" s="44"/>
      <c r="AD474" s="44"/>
      <c r="AE474" s="44"/>
    </row>
    <row r="475" spans="1:31" ht="15.75" customHeight="1">
      <c r="A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Y475" s="44"/>
      <c r="Z475" s="44"/>
      <c r="AA475" s="44"/>
      <c r="AB475" s="44"/>
      <c r="AC475" s="44"/>
      <c r="AD475" s="44"/>
      <c r="AE475" s="44"/>
    </row>
    <row r="476" spans="1:31" ht="15.75" customHeight="1">
      <c r="A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Y476" s="44"/>
      <c r="Z476" s="44"/>
      <c r="AA476" s="44"/>
      <c r="AB476" s="44"/>
      <c r="AC476" s="44"/>
      <c r="AD476" s="44"/>
      <c r="AE476" s="44"/>
    </row>
    <row r="477" spans="1:31" ht="15.75" customHeight="1">
      <c r="A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Y477" s="44"/>
      <c r="Z477" s="44"/>
      <c r="AA477" s="44"/>
      <c r="AB477" s="44"/>
      <c r="AC477" s="44"/>
      <c r="AD477" s="44"/>
      <c r="AE477" s="44"/>
    </row>
    <row r="478" spans="1:31" ht="15.75" customHeight="1">
      <c r="A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Y478" s="44"/>
      <c r="Z478" s="44"/>
      <c r="AA478" s="44"/>
      <c r="AB478" s="44"/>
      <c r="AC478" s="44"/>
      <c r="AD478" s="44"/>
      <c r="AE478" s="44"/>
    </row>
    <row r="479" spans="1:31" ht="15.75" customHeight="1">
      <c r="A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Y479" s="44"/>
      <c r="Z479" s="44"/>
      <c r="AA479" s="44"/>
      <c r="AB479" s="44"/>
      <c r="AC479" s="44"/>
      <c r="AD479" s="44"/>
      <c r="AE479" s="44"/>
    </row>
    <row r="480" spans="1:31" ht="15.75" customHeight="1">
      <c r="A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Y480" s="44"/>
      <c r="Z480" s="44"/>
      <c r="AA480" s="44"/>
      <c r="AB480" s="44"/>
      <c r="AC480" s="44"/>
      <c r="AD480" s="44"/>
      <c r="AE480" s="44"/>
    </row>
    <row r="481" spans="1:31" ht="15.75" customHeight="1">
      <c r="A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Y481" s="44"/>
      <c r="Z481" s="44"/>
      <c r="AA481" s="44"/>
      <c r="AB481" s="44"/>
      <c r="AC481" s="44"/>
      <c r="AD481" s="44"/>
      <c r="AE481" s="44"/>
    </row>
    <row r="482" spans="1:31" ht="15.75" customHeight="1">
      <c r="A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Y482" s="44"/>
      <c r="Z482" s="44"/>
      <c r="AA482" s="44"/>
      <c r="AB482" s="44"/>
      <c r="AC482" s="44"/>
      <c r="AD482" s="44"/>
      <c r="AE482" s="44"/>
    </row>
    <row r="483" spans="1:31" ht="15.75" customHeight="1">
      <c r="A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Y483" s="44"/>
      <c r="Z483" s="44"/>
      <c r="AA483" s="44"/>
      <c r="AB483" s="44"/>
      <c r="AC483" s="44"/>
      <c r="AD483" s="44"/>
      <c r="AE483" s="44"/>
    </row>
    <row r="484" spans="1:31" ht="15.75" customHeight="1">
      <c r="A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Y484" s="44"/>
      <c r="Z484" s="44"/>
      <c r="AA484" s="44"/>
      <c r="AB484" s="44"/>
      <c r="AC484" s="44"/>
      <c r="AD484" s="44"/>
      <c r="AE484" s="44"/>
    </row>
    <row r="485" spans="1:31" ht="15.75" customHeight="1">
      <c r="A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Y485" s="44"/>
      <c r="Z485" s="44"/>
      <c r="AA485" s="44"/>
      <c r="AB485" s="44"/>
      <c r="AC485" s="44"/>
      <c r="AD485" s="44"/>
      <c r="AE485" s="44"/>
    </row>
    <row r="486" spans="1:31" ht="15.75" customHeight="1">
      <c r="A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Y486" s="44"/>
      <c r="Z486" s="44"/>
      <c r="AA486" s="44"/>
      <c r="AB486" s="44"/>
      <c r="AC486" s="44"/>
      <c r="AD486" s="44"/>
      <c r="AE486" s="44"/>
    </row>
    <row r="487" spans="1:31" ht="15.75" customHeight="1">
      <c r="A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Y487" s="44"/>
      <c r="Z487" s="44"/>
      <c r="AA487" s="44"/>
      <c r="AB487" s="44"/>
      <c r="AC487" s="44"/>
      <c r="AD487" s="44"/>
      <c r="AE487" s="44"/>
    </row>
    <row r="488" spans="1:31" ht="15.75" customHeight="1">
      <c r="A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Y488" s="44"/>
      <c r="Z488" s="44"/>
      <c r="AA488" s="44"/>
      <c r="AB488" s="44"/>
      <c r="AC488" s="44"/>
      <c r="AD488" s="44"/>
      <c r="AE488" s="44"/>
    </row>
    <row r="489" spans="1:31" ht="15.75" customHeight="1">
      <c r="A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Y489" s="44"/>
      <c r="Z489" s="44"/>
      <c r="AA489" s="44"/>
      <c r="AB489" s="44"/>
      <c r="AC489" s="44"/>
      <c r="AD489" s="44"/>
      <c r="AE489" s="44"/>
    </row>
    <row r="490" spans="1:31" ht="15.75" customHeight="1">
      <c r="A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Y490" s="44"/>
      <c r="Z490" s="44"/>
      <c r="AA490" s="44"/>
      <c r="AB490" s="44"/>
      <c r="AC490" s="44"/>
      <c r="AD490" s="44"/>
      <c r="AE490" s="44"/>
    </row>
    <row r="491" spans="1:31" ht="15.75" customHeight="1">
      <c r="A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Y491" s="44"/>
      <c r="Z491" s="44"/>
      <c r="AA491" s="44"/>
      <c r="AB491" s="44"/>
      <c r="AC491" s="44"/>
      <c r="AD491" s="44"/>
      <c r="AE491" s="44"/>
    </row>
    <row r="492" spans="1:31" ht="15.75" customHeight="1">
      <c r="A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Y492" s="44"/>
      <c r="Z492" s="44"/>
      <c r="AA492" s="44"/>
      <c r="AB492" s="44"/>
      <c r="AC492" s="44"/>
      <c r="AD492" s="44"/>
      <c r="AE492" s="44"/>
    </row>
    <row r="493" spans="1:31" ht="15.75" customHeight="1">
      <c r="A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Y493" s="44"/>
      <c r="Z493" s="44"/>
      <c r="AA493" s="44"/>
      <c r="AB493" s="44"/>
      <c r="AC493" s="44"/>
      <c r="AD493" s="44"/>
      <c r="AE493" s="44"/>
    </row>
    <row r="494" spans="1:31" ht="15.75" customHeight="1">
      <c r="A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Y494" s="44"/>
      <c r="Z494" s="44"/>
      <c r="AA494" s="44"/>
      <c r="AB494" s="44"/>
      <c r="AC494" s="44"/>
      <c r="AD494" s="44"/>
      <c r="AE494" s="44"/>
    </row>
    <row r="495" spans="1:31" ht="15.75" customHeight="1">
      <c r="A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Y495" s="44"/>
      <c r="Z495" s="44"/>
      <c r="AA495" s="44"/>
      <c r="AB495" s="44"/>
      <c r="AC495" s="44"/>
      <c r="AD495" s="44"/>
      <c r="AE495" s="44"/>
    </row>
    <row r="496" spans="1:31" ht="15.75" customHeight="1">
      <c r="A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Y496" s="44"/>
      <c r="Z496" s="44"/>
      <c r="AA496" s="44"/>
      <c r="AB496" s="44"/>
      <c r="AC496" s="44"/>
      <c r="AD496" s="44"/>
      <c r="AE496" s="44"/>
    </row>
    <row r="497" spans="1:31" ht="15.75" customHeight="1">
      <c r="A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Y497" s="44"/>
      <c r="Z497" s="44"/>
      <c r="AA497" s="44"/>
      <c r="AB497" s="44"/>
      <c r="AC497" s="44"/>
      <c r="AD497" s="44"/>
      <c r="AE497" s="44"/>
    </row>
    <row r="498" spans="1:31" ht="15.75" customHeight="1">
      <c r="A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Y498" s="44"/>
      <c r="Z498" s="44"/>
      <c r="AA498" s="44"/>
      <c r="AB498" s="44"/>
      <c r="AC498" s="44"/>
      <c r="AD498" s="44"/>
      <c r="AE498" s="44"/>
    </row>
    <row r="499" spans="1:31" ht="15.75" customHeight="1">
      <c r="A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Y499" s="44"/>
      <c r="Z499" s="44"/>
      <c r="AA499" s="44"/>
      <c r="AB499" s="44"/>
      <c r="AC499" s="44"/>
      <c r="AD499" s="44"/>
      <c r="AE499" s="44"/>
    </row>
    <row r="500" spans="1:31" ht="15.75" customHeight="1">
      <c r="A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Y500" s="44"/>
      <c r="Z500" s="44"/>
      <c r="AA500" s="44"/>
      <c r="AB500" s="44"/>
      <c r="AC500" s="44"/>
      <c r="AD500" s="44"/>
      <c r="AE500" s="44"/>
    </row>
    <row r="501" spans="1:31" ht="15.75" customHeight="1">
      <c r="A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Y501" s="44"/>
      <c r="Z501" s="44"/>
      <c r="AA501" s="44"/>
      <c r="AB501" s="44"/>
      <c r="AC501" s="44"/>
      <c r="AD501" s="44"/>
      <c r="AE501" s="44"/>
    </row>
    <row r="502" spans="1:31" ht="15.75" customHeight="1">
      <c r="A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Y502" s="44"/>
      <c r="Z502" s="44"/>
      <c r="AA502" s="44"/>
      <c r="AB502" s="44"/>
      <c r="AC502" s="44"/>
      <c r="AD502" s="44"/>
      <c r="AE502" s="44"/>
    </row>
    <row r="503" spans="1:31" ht="15.75" customHeight="1">
      <c r="A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Y503" s="44"/>
      <c r="Z503" s="44"/>
      <c r="AA503" s="44"/>
      <c r="AB503" s="44"/>
      <c r="AC503" s="44"/>
      <c r="AD503" s="44"/>
      <c r="AE503" s="44"/>
    </row>
    <row r="504" spans="1:31" ht="15.75" customHeight="1">
      <c r="A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Y504" s="44"/>
      <c r="Z504" s="44"/>
      <c r="AA504" s="44"/>
      <c r="AB504" s="44"/>
      <c r="AC504" s="44"/>
      <c r="AD504" s="44"/>
      <c r="AE504" s="44"/>
    </row>
    <row r="505" spans="1:31" ht="15.75" customHeight="1">
      <c r="A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Y505" s="44"/>
      <c r="Z505" s="44"/>
      <c r="AA505" s="44"/>
      <c r="AB505" s="44"/>
      <c r="AC505" s="44"/>
      <c r="AD505" s="44"/>
      <c r="AE505" s="44"/>
    </row>
    <row r="506" spans="1:31" ht="15.75" customHeight="1">
      <c r="A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Y506" s="44"/>
      <c r="Z506" s="44"/>
      <c r="AA506" s="44"/>
      <c r="AB506" s="44"/>
      <c r="AC506" s="44"/>
      <c r="AD506" s="44"/>
      <c r="AE506" s="44"/>
    </row>
    <row r="507" spans="1:31" ht="15.75" customHeight="1">
      <c r="A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Y507" s="44"/>
      <c r="Z507" s="44"/>
      <c r="AA507" s="44"/>
      <c r="AB507" s="44"/>
      <c r="AC507" s="44"/>
      <c r="AD507" s="44"/>
      <c r="AE507" s="44"/>
    </row>
    <row r="508" spans="1:31" ht="15.75" customHeight="1">
      <c r="A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Y508" s="44"/>
      <c r="Z508" s="44"/>
      <c r="AA508" s="44"/>
      <c r="AB508" s="44"/>
      <c r="AC508" s="44"/>
      <c r="AD508" s="44"/>
      <c r="AE508" s="44"/>
    </row>
    <row r="509" spans="1:31" ht="15.75" customHeight="1">
      <c r="A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Y509" s="44"/>
      <c r="Z509" s="44"/>
      <c r="AA509" s="44"/>
      <c r="AB509" s="44"/>
      <c r="AC509" s="44"/>
      <c r="AD509" s="44"/>
      <c r="AE509" s="44"/>
    </row>
    <row r="510" spans="1:31" ht="15.75" customHeight="1">
      <c r="A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Y510" s="44"/>
      <c r="Z510" s="44"/>
      <c r="AA510" s="44"/>
      <c r="AB510" s="44"/>
      <c r="AC510" s="44"/>
      <c r="AD510" s="44"/>
      <c r="AE510" s="44"/>
    </row>
    <row r="511" spans="1:31" ht="15.75" customHeight="1">
      <c r="A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Y511" s="44"/>
      <c r="Z511" s="44"/>
      <c r="AA511" s="44"/>
      <c r="AB511" s="44"/>
      <c r="AC511" s="44"/>
      <c r="AD511" s="44"/>
      <c r="AE511" s="44"/>
    </row>
    <row r="512" spans="1:31" ht="15.75" customHeight="1">
      <c r="A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Y512" s="44"/>
      <c r="Z512" s="44"/>
      <c r="AA512" s="44"/>
      <c r="AB512" s="44"/>
      <c r="AC512" s="44"/>
      <c r="AD512" s="44"/>
      <c r="AE512" s="44"/>
    </row>
    <row r="513" spans="1:31" ht="15.75" customHeight="1">
      <c r="A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Y513" s="44"/>
      <c r="Z513" s="44"/>
      <c r="AA513" s="44"/>
      <c r="AB513" s="44"/>
      <c r="AC513" s="44"/>
      <c r="AD513" s="44"/>
      <c r="AE513" s="44"/>
    </row>
    <row r="514" spans="1:31" ht="15.75" customHeight="1">
      <c r="A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Y514" s="44"/>
      <c r="Z514" s="44"/>
      <c r="AA514" s="44"/>
      <c r="AB514" s="44"/>
      <c r="AC514" s="44"/>
      <c r="AD514" s="44"/>
      <c r="AE514" s="44"/>
    </row>
    <row r="515" spans="1:31" ht="15.75" customHeight="1">
      <c r="A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Y515" s="44"/>
      <c r="Z515" s="44"/>
      <c r="AA515" s="44"/>
      <c r="AB515" s="44"/>
      <c r="AC515" s="44"/>
      <c r="AD515" s="44"/>
      <c r="AE515" s="44"/>
    </row>
    <row r="516" spans="1:31" ht="15.75" customHeight="1">
      <c r="A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Y516" s="44"/>
      <c r="Z516" s="44"/>
      <c r="AA516" s="44"/>
      <c r="AB516" s="44"/>
      <c r="AC516" s="44"/>
      <c r="AD516" s="44"/>
      <c r="AE516" s="44"/>
    </row>
    <row r="517" spans="1:31" ht="15.75" customHeight="1">
      <c r="A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Y517" s="44"/>
      <c r="Z517" s="44"/>
      <c r="AA517" s="44"/>
      <c r="AB517" s="44"/>
      <c r="AC517" s="44"/>
      <c r="AD517" s="44"/>
      <c r="AE517" s="44"/>
    </row>
    <row r="518" spans="1:31" ht="15.75" customHeight="1">
      <c r="A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Y518" s="44"/>
      <c r="Z518" s="44"/>
      <c r="AA518" s="44"/>
      <c r="AB518" s="44"/>
      <c r="AC518" s="44"/>
      <c r="AD518" s="44"/>
      <c r="AE518" s="44"/>
    </row>
    <row r="519" spans="1:31" ht="15.75" customHeight="1">
      <c r="A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Y519" s="44"/>
      <c r="Z519" s="44"/>
      <c r="AA519" s="44"/>
      <c r="AB519" s="44"/>
      <c r="AC519" s="44"/>
      <c r="AD519" s="44"/>
      <c r="AE519" s="44"/>
    </row>
    <row r="520" spans="1:31" ht="15.75" customHeight="1">
      <c r="A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Y520" s="44"/>
      <c r="Z520" s="44"/>
      <c r="AA520" s="44"/>
      <c r="AB520" s="44"/>
      <c r="AC520" s="44"/>
      <c r="AD520" s="44"/>
      <c r="AE520" s="44"/>
    </row>
    <row r="521" spans="1:31" ht="15.75" customHeight="1">
      <c r="A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Y521" s="44"/>
      <c r="Z521" s="44"/>
      <c r="AA521" s="44"/>
      <c r="AB521" s="44"/>
      <c r="AC521" s="44"/>
      <c r="AD521" s="44"/>
      <c r="AE521" s="44"/>
    </row>
    <row r="522" spans="1:31" ht="15.75" customHeight="1">
      <c r="A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Y522" s="44"/>
      <c r="Z522" s="44"/>
      <c r="AA522" s="44"/>
      <c r="AB522" s="44"/>
      <c r="AC522" s="44"/>
      <c r="AD522" s="44"/>
      <c r="AE522" s="44"/>
    </row>
    <row r="523" spans="1:31" ht="15.75" customHeight="1">
      <c r="A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Y523" s="44"/>
      <c r="Z523" s="44"/>
      <c r="AA523" s="44"/>
      <c r="AB523" s="44"/>
      <c r="AC523" s="44"/>
      <c r="AD523" s="44"/>
      <c r="AE523" s="44"/>
    </row>
    <row r="524" spans="1:31" ht="15.75" customHeight="1">
      <c r="A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Y524" s="44"/>
      <c r="Z524" s="44"/>
      <c r="AA524" s="44"/>
      <c r="AB524" s="44"/>
      <c r="AC524" s="44"/>
      <c r="AD524" s="44"/>
      <c r="AE524" s="44"/>
    </row>
    <row r="525" spans="1:31" ht="15.75" customHeight="1">
      <c r="A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Y525" s="44"/>
      <c r="Z525" s="44"/>
      <c r="AA525" s="44"/>
      <c r="AB525" s="44"/>
      <c r="AC525" s="44"/>
      <c r="AD525" s="44"/>
      <c r="AE525" s="44"/>
    </row>
    <row r="526" spans="1:31" ht="15.75" customHeight="1">
      <c r="A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Y526" s="44"/>
      <c r="Z526" s="44"/>
      <c r="AA526" s="44"/>
      <c r="AB526" s="44"/>
      <c r="AC526" s="44"/>
      <c r="AD526" s="44"/>
      <c r="AE526" s="44"/>
    </row>
    <row r="527" spans="1:31" ht="15.75" customHeight="1">
      <c r="A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Y527" s="44"/>
      <c r="Z527" s="44"/>
      <c r="AA527" s="44"/>
      <c r="AB527" s="44"/>
      <c r="AC527" s="44"/>
      <c r="AD527" s="44"/>
      <c r="AE527" s="44"/>
    </row>
    <row r="528" spans="1:31" ht="15.75" customHeight="1">
      <c r="A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Y528" s="44"/>
      <c r="Z528" s="44"/>
      <c r="AA528" s="44"/>
      <c r="AB528" s="44"/>
      <c r="AC528" s="44"/>
      <c r="AD528" s="44"/>
      <c r="AE528" s="44"/>
    </row>
    <row r="529" spans="1:31" ht="15.75" customHeight="1">
      <c r="A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Y529" s="44"/>
      <c r="Z529" s="44"/>
      <c r="AA529" s="44"/>
      <c r="AB529" s="44"/>
      <c r="AC529" s="44"/>
      <c r="AD529" s="44"/>
      <c r="AE529" s="44"/>
    </row>
    <row r="530" spans="1:31" ht="15.75" customHeight="1">
      <c r="A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Y530" s="44"/>
      <c r="Z530" s="44"/>
      <c r="AA530" s="44"/>
      <c r="AB530" s="44"/>
      <c r="AC530" s="44"/>
      <c r="AD530" s="44"/>
      <c r="AE530" s="44"/>
    </row>
    <row r="531" spans="1:31" ht="15.75" customHeight="1">
      <c r="A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Y531" s="44"/>
      <c r="Z531" s="44"/>
      <c r="AA531" s="44"/>
      <c r="AB531" s="44"/>
      <c r="AC531" s="44"/>
      <c r="AD531" s="44"/>
      <c r="AE531" s="44"/>
    </row>
    <row r="532" spans="1:31" ht="15.75" customHeight="1">
      <c r="A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Y532" s="44"/>
      <c r="Z532" s="44"/>
      <c r="AA532" s="44"/>
      <c r="AB532" s="44"/>
      <c r="AC532" s="44"/>
      <c r="AD532" s="44"/>
      <c r="AE532" s="44"/>
    </row>
    <row r="533" spans="1:31" ht="15.75" customHeight="1">
      <c r="A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Y533" s="44"/>
      <c r="Z533" s="44"/>
      <c r="AA533" s="44"/>
      <c r="AB533" s="44"/>
      <c r="AC533" s="44"/>
      <c r="AD533" s="44"/>
      <c r="AE533" s="44"/>
    </row>
    <row r="534" spans="1:31" ht="15.75" customHeight="1">
      <c r="A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Y534" s="44"/>
      <c r="Z534" s="44"/>
      <c r="AA534" s="44"/>
      <c r="AB534" s="44"/>
      <c r="AC534" s="44"/>
      <c r="AD534" s="44"/>
      <c r="AE534" s="44"/>
    </row>
    <row r="535" spans="1:31" ht="15.75" customHeight="1">
      <c r="A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Y535" s="44"/>
      <c r="Z535" s="44"/>
      <c r="AA535" s="44"/>
      <c r="AB535" s="44"/>
      <c r="AC535" s="44"/>
      <c r="AD535" s="44"/>
      <c r="AE535" s="44"/>
    </row>
    <row r="536" spans="1:31" ht="15.75" customHeight="1">
      <c r="A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Y536" s="44"/>
      <c r="Z536" s="44"/>
      <c r="AA536" s="44"/>
      <c r="AB536" s="44"/>
      <c r="AC536" s="44"/>
      <c r="AD536" s="44"/>
      <c r="AE536" s="44"/>
    </row>
    <row r="537" spans="1:31" ht="15.75" customHeight="1">
      <c r="A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Y537" s="44"/>
      <c r="Z537" s="44"/>
      <c r="AA537" s="44"/>
      <c r="AB537" s="44"/>
      <c r="AC537" s="44"/>
      <c r="AD537" s="44"/>
      <c r="AE537" s="44"/>
    </row>
    <row r="538" spans="1:31" ht="15.75" customHeight="1">
      <c r="A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Y538" s="44"/>
      <c r="Z538" s="44"/>
      <c r="AA538" s="44"/>
      <c r="AB538" s="44"/>
      <c r="AC538" s="44"/>
      <c r="AD538" s="44"/>
      <c r="AE538" s="44"/>
    </row>
    <row r="539" spans="1:31" ht="15.75" customHeight="1">
      <c r="A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Y539" s="44"/>
      <c r="Z539" s="44"/>
      <c r="AA539" s="44"/>
      <c r="AB539" s="44"/>
      <c r="AC539" s="44"/>
      <c r="AD539" s="44"/>
      <c r="AE539" s="44"/>
    </row>
    <row r="540" spans="1:31" ht="15.75" customHeight="1">
      <c r="A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Y540" s="44"/>
      <c r="Z540" s="44"/>
      <c r="AA540" s="44"/>
      <c r="AB540" s="44"/>
      <c r="AC540" s="44"/>
      <c r="AD540" s="44"/>
      <c r="AE540" s="44"/>
    </row>
    <row r="541" spans="1:31" ht="15.75" customHeight="1">
      <c r="A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Y541" s="44"/>
      <c r="Z541" s="44"/>
      <c r="AA541" s="44"/>
      <c r="AB541" s="44"/>
      <c r="AC541" s="44"/>
      <c r="AD541" s="44"/>
      <c r="AE541" s="44"/>
    </row>
    <row r="542" spans="1:31" ht="15.75" customHeight="1">
      <c r="A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Y542" s="44"/>
      <c r="Z542" s="44"/>
      <c r="AA542" s="44"/>
      <c r="AB542" s="44"/>
      <c r="AC542" s="44"/>
      <c r="AD542" s="44"/>
      <c r="AE542" s="44"/>
    </row>
    <row r="543" spans="1:31" ht="15.75" customHeight="1">
      <c r="A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Y543" s="44"/>
      <c r="Z543" s="44"/>
      <c r="AA543" s="44"/>
      <c r="AB543" s="44"/>
      <c r="AC543" s="44"/>
      <c r="AD543" s="44"/>
      <c r="AE543" s="44"/>
    </row>
    <row r="544" spans="1:31" ht="15.75" customHeight="1">
      <c r="A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Y544" s="44"/>
      <c r="Z544" s="44"/>
      <c r="AA544" s="44"/>
      <c r="AB544" s="44"/>
      <c r="AC544" s="44"/>
      <c r="AD544" s="44"/>
      <c r="AE544" s="44"/>
    </row>
    <row r="545" spans="1:31" ht="15.75" customHeight="1">
      <c r="A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Y545" s="44"/>
      <c r="Z545" s="44"/>
      <c r="AA545" s="44"/>
      <c r="AB545" s="44"/>
      <c r="AC545" s="44"/>
      <c r="AD545" s="44"/>
      <c r="AE545" s="44"/>
    </row>
    <row r="546" spans="1:31" ht="15.75" customHeight="1">
      <c r="A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Y546" s="44"/>
      <c r="Z546" s="44"/>
      <c r="AA546" s="44"/>
      <c r="AB546" s="44"/>
      <c r="AC546" s="44"/>
      <c r="AD546" s="44"/>
      <c r="AE546" s="44"/>
    </row>
    <row r="547" spans="1:31" ht="15.75" customHeight="1">
      <c r="A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Y547" s="44"/>
      <c r="Z547" s="44"/>
      <c r="AA547" s="44"/>
      <c r="AB547" s="44"/>
      <c r="AC547" s="44"/>
      <c r="AD547" s="44"/>
      <c r="AE547" s="44"/>
    </row>
    <row r="548" spans="1:31" ht="15.75" customHeight="1">
      <c r="A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Y548" s="44"/>
      <c r="Z548" s="44"/>
      <c r="AA548" s="44"/>
      <c r="AB548" s="44"/>
      <c r="AC548" s="44"/>
      <c r="AD548" s="44"/>
      <c r="AE548" s="44"/>
    </row>
    <row r="549" spans="1:31" ht="15.75" customHeight="1">
      <c r="A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Y549" s="44"/>
      <c r="Z549" s="44"/>
      <c r="AA549" s="44"/>
      <c r="AB549" s="44"/>
      <c r="AC549" s="44"/>
      <c r="AD549" s="44"/>
      <c r="AE549" s="44"/>
    </row>
    <row r="550" spans="1:31" ht="15.75" customHeight="1">
      <c r="A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Y550" s="44"/>
      <c r="Z550" s="44"/>
      <c r="AA550" s="44"/>
      <c r="AB550" s="44"/>
      <c r="AC550" s="44"/>
      <c r="AD550" s="44"/>
      <c r="AE550" s="44"/>
    </row>
    <row r="551" spans="1:31" ht="15.75" customHeight="1">
      <c r="A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Y551" s="44"/>
      <c r="Z551" s="44"/>
      <c r="AA551" s="44"/>
      <c r="AB551" s="44"/>
      <c r="AC551" s="44"/>
      <c r="AD551" s="44"/>
      <c r="AE551" s="44"/>
    </row>
    <row r="552" spans="1:31" ht="15.75" customHeight="1">
      <c r="A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Y552" s="44"/>
      <c r="Z552" s="44"/>
      <c r="AA552" s="44"/>
      <c r="AB552" s="44"/>
      <c r="AC552" s="44"/>
      <c r="AD552" s="44"/>
      <c r="AE552" s="44"/>
    </row>
    <row r="553" spans="1:31" ht="15.75" customHeight="1">
      <c r="A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Y553" s="44"/>
      <c r="Z553" s="44"/>
      <c r="AA553" s="44"/>
      <c r="AB553" s="44"/>
      <c r="AC553" s="44"/>
      <c r="AD553" s="44"/>
      <c r="AE553" s="44"/>
    </row>
    <row r="554" spans="1:31" ht="15.75" customHeight="1">
      <c r="A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Y554" s="44"/>
      <c r="Z554" s="44"/>
      <c r="AA554" s="44"/>
      <c r="AB554" s="44"/>
      <c r="AC554" s="44"/>
      <c r="AD554" s="44"/>
      <c r="AE554" s="44"/>
    </row>
    <row r="555" spans="1:31" ht="15.75" customHeight="1">
      <c r="A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Y555" s="44"/>
      <c r="Z555" s="44"/>
      <c r="AA555" s="44"/>
      <c r="AB555" s="44"/>
      <c r="AC555" s="44"/>
      <c r="AD555" s="44"/>
      <c r="AE555" s="44"/>
    </row>
    <row r="556" spans="1:31" ht="15.75" customHeight="1">
      <c r="A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Y556" s="44"/>
      <c r="Z556" s="44"/>
      <c r="AA556" s="44"/>
      <c r="AB556" s="44"/>
      <c r="AC556" s="44"/>
      <c r="AD556" s="44"/>
      <c r="AE556" s="44"/>
    </row>
    <row r="557" spans="1:31" ht="15.75" customHeight="1">
      <c r="A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Y557" s="44"/>
      <c r="Z557" s="44"/>
      <c r="AA557" s="44"/>
      <c r="AB557" s="44"/>
      <c r="AC557" s="44"/>
      <c r="AD557" s="44"/>
      <c r="AE557" s="44"/>
    </row>
    <row r="558" spans="1:31" ht="15.75" customHeight="1">
      <c r="A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Y558" s="44"/>
      <c r="Z558" s="44"/>
      <c r="AA558" s="44"/>
      <c r="AB558" s="44"/>
      <c r="AC558" s="44"/>
      <c r="AD558" s="44"/>
      <c r="AE558" s="44"/>
    </row>
    <row r="559" spans="1:31" ht="15.75" customHeight="1">
      <c r="A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Y559" s="44"/>
      <c r="Z559" s="44"/>
      <c r="AA559" s="44"/>
      <c r="AB559" s="44"/>
      <c r="AC559" s="44"/>
      <c r="AD559" s="44"/>
      <c r="AE559" s="44"/>
    </row>
    <row r="560" spans="1:31" ht="15.75" customHeight="1">
      <c r="A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Y560" s="44"/>
      <c r="Z560" s="44"/>
      <c r="AA560" s="44"/>
      <c r="AB560" s="44"/>
      <c r="AC560" s="44"/>
      <c r="AD560" s="44"/>
      <c r="AE560" s="44"/>
    </row>
    <row r="561" spans="1:31" ht="15.75" customHeight="1">
      <c r="A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Y561" s="44"/>
      <c r="Z561" s="44"/>
      <c r="AA561" s="44"/>
      <c r="AB561" s="44"/>
      <c r="AC561" s="44"/>
      <c r="AD561" s="44"/>
      <c r="AE561" s="44"/>
    </row>
    <row r="562" spans="1:31" ht="15.75" customHeight="1">
      <c r="A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Y562" s="44"/>
      <c r="Z562" s="44"/>
      <c r="AA562" s="44"/>
      <c r="AB562" s="44"/>
      <c r="AC562" s="44"/>
      <c r="AD562" s="44"/>
      <c r="AE562" s="44"/>
    </row>
    <row r="563" spans="1:31" ht="15.75" customHeight="1">
      <c r="A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Y563" s="44"/>
      <c r="Z563" s="44"/>
      <c r="AA563" s="44"/>
      <c r="AB563" s="44"/>
      <c r="AC563" s="44"/>
      <c r="AD563" s="44"/>
      <c r="AE563" s="44"/>
    </row>
    <row r="564" spans="1:31" ht="15.75" customHeight="1">
      <c r="A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Y564" s="44"/>
      <c r="Z564" s="44"/>
      <c r="AA564" s="44"/>
      <c r="AB564" s="44"/>
      <c r="AC564" s="44"/>
      <c r="AD564" s="44"/>
      <c r="AE564" s="44"/>
    </row>
    <row r="565" spans="1:31" ht="15.75" customHeight="1">
      <c r="A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Y565" s="44"/>
      <c r="Z565" s="44"/>
      <c r="AA565" s="44"/>
      <c r="AB565" s="44"/>
      <c r="AC565" s="44"/>
      <c r="AD565" s="44"/>
      <c r="AE565" s="44"/>
    </row>
    <row r="566" spans="1:31" ht="15.75" customHeight="1">
      <c r="A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Y566" s="44"/>
      <c r="Z566" s="44"/>
      <c r="AA566" s="44"/>
      <c r="AB566" s="44"/>
      <c r="AC566" s="44"/>
      <c r="AD566" s="44"/>
      <c r="AE566" s="44"/>
    </row>
    <row r="567" spans="1:31" ht="15.75" customHeight="1">
      <c r="A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Y567" s="44"/>
      <c r="Z567" s="44"/>
      <c r="AA567" s="44"/>
      <c r="AB567" s="44"/>
      <c r="AC567" s="44"/>
      <c r="AD567" s="44"/>
      <c r="AE567" s="44"/>
    </row>
    <row r="568" spans="1:31" ht="15.75" customHeight="1">
      <c r="A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Y568" s="44"/>
      <c r="Z568" s="44"/>
      <c r="AA568" s="44"/>
      <c r="AB568" s="44"/>
      <c r="AC568" s="44"/>
      <c r="AD568" s="44"/>
      <c r="AE568" s="44"/>
    </row>
    <row r="569" spans="1:31" ht="15.75" customHeight="1">
      <c r="A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Y569" s="44"/>
      <c r="Z569" s="44"/>
      <c r="AA569" s="44"/>
      <c r="AB569" s="44"/>
      <c r="AC569" s="44"/>
      <c r="AD569" s="44"/>
      <c r="AE569" s="44"/>
    </row>
    <row r="570" spans="1:31" ht="15.75" customHeight="1">
      <c r="A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Y570" s="44"/>
      <c r="Z570" s="44"/>
      <c r="AA570" s="44"/>
      <c r="AB570" s="44"/>
      <c r="AC570" s="44"/>
      <c r="AD570" s="44"/>
      <c r="AE570" s="44"/>
    </row>
    <row r="571" spans="1:31" ht="15.75" customHeight="1">
      <c r="A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Y571" s="44"/>
      <c r="Z571" s="44"/>
      <c r="AA571" s="44"/>
      <c r="AB571" s="44"/>
      <c r="AC571" s="44"/>
      <c r="AD571" s="44"/>
      <c r="AE571" s="44"/>
    </row>
    <row r="572" spans="1:31" ht="15.75" customHeight="1">
      <c r="A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Y572" s="44"/>
      <c r="Z572" s="44"/>
      <c r="AA572" s="44"/>
      <c r="AB572" s="44"/>
      <c r="AC572" s="44"/>
      <c r="AD572" s="44"/>
      <c r="AE572" s="44"/>
    </row>
    <row r="573" spans="1:31" ht="15.75" customHeight="1">
      <c r="A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Y573" s="44"/>
      <c r="Z573" s="44"/>
      <c r="AA573" s="44"/>
      <c r="AB573" s="44"/>
      <c r="AC573" s="44"/>
      <c r="AD573" s="44"/>
      <c r="AE573" s="44"/>
    </row>
    <row r="574" spans="1:31" ht="15.75" customHeight="1">
      <c r="A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Y574" s="44"/>
      <c r="Z574" s="44"/>
      <c r="AA574" s="44"/>
      <c r="AB574" s="44"/>
      <c r="AC574" s="44"/>
      <c r="AD574" s="44"/>
      <c r="AE574" s="44"/>
    </row>
    <row r="575" spans="1:31" ht="15.75" customHeight="1">
      <c r="A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Y575" s="44"/>
      <c r="Z575" s="44"/>
      <c r="AA575" s="44"/>
      <c r="AB575" s="44"/>
      <c r="AC575" s="44"/>
      <c r="AD575" s="44"/>
      <c r="AE575" s="44"/>
    </row>
    <row r="576" spans="1:31" ht="15.75" customHeight="1">
      <c r="A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Y576" s="44"/>
      <c r="Z576" s="44"/>
      <c r="AA576" s="44"/>
      <c r="AB576" s="44"/>
      <c r="AC576" s="44"/>
      <c r="AD576" s="44"/>
      <c r="AE576" s="44"/>
    </row>
    <row r="577" spans="1:31" ht="15.75" customHeight="1">
      <c r="A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Y577" s="44"/>
      <c r="Z577" s="44"/>
      <c r="AA577" s="44"/>
      <c r="AB577" s="44"/>
      <c r="AC577" s="44"/>
      <c r="AD577" s="44"/>
      <c r="AE577" s="44"/>
    </row>
    <row r="578" spans="1:31" ht="15.75" customHeight="1">
      <c r="A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Y578" s="44"/>
      <c r="Z578" s="44"/>
      <c r="AA578" s="44"/>
      <c r="AB578" s="44"/>
      <c r="AC578" s="44"/>
      <c r="AD578" s="44"/>
      <c r="AE578" s="44"/>
    </row>
    <row r="579" spans="1:31" ht="15.75" customHeight="1">
      <c r="A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Y579" s="44"/>
      <c r="Z579" s="44"/>
      <c r="AA579" s="44"/>
      <c r="AB579" s="44"/>
      <c r="AC579" s="44"/>
      <c r="AD579" s="44"/>
      <c r="AE579" s="44"/>
    </row>
    <row r="580" spans="1:31" ht="15.75" customHeight="1">
      <c r="A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Y580" s="44"/>
      <c r="Z580" s="44"/>
      <c r="AA580" s="44"/>
      <c r="AB580" s="44"/>
      <c r="AC580" s="44"/>
      <c r="AD580" s="44"/>
      <c r="AE580" s="44"/>
    </row>
    <row r="581" spans="1:31" ht="15.75" customHeight="1">
      <c r="A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Y581" s="44"/>
      <c r="Z581" s="44"/>
      <c r="AA581" s="44"/>
      <c r="AB581" s="44"/>
      <c r="AC581" s="44"/>
      <c r="AD581" s="44"/>
      <c r="AE581" s="44"/>
    </row>
    <row r="582" spans="1:31" ht="15.75" customHeight="1">
      <c r="A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Y582" s="44"/>
      <c r="Z582" s="44"/>
      <c r="AA582" s="44"/>
      <c r="AB582" s="44"/>
      <c r="AC582" s="44"/>
      <c r="AD582" s="44"/>
      <c r="AE582" s="44"/>
    </row>
    <row r="583" spans="1:31" ht="15.75" customHeight="1">
      <c r="A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Y583" s="44"/>
      <c r="Z583" s="44"/>
      <c r="AA583" s="44"/>
      <c r="AB583" s="44"/>
      <c r="AC583" s="44"/>
      <c r="AD583" s="44"/>
      <c r="AE583" s="44"/>
    </row>
    <row r="584" spans="1:31" ht="15.75" customHeight="1">
      <c r="A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Y584" s="44"/>
      <c r="Z584" s="44"/>
      <c r="AA584" s="44"/>
      <c r="AB584" s="44"/>
      <c r="AC584" s="44"/>
      <c r="AD584" s="44"/>
      <c r="AE584" s="44"/>
    </row>
    <row r="585" spans="1:31" ht="15.75" customHeight="1">
      <c r="A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Y585" s="44"/>
      <c r="Z585" s="44"/>
      <c r="AA585" s="44"/>
      <c r="AB585" s="44"/>
      <c r="AC585" s="44"/>
      <c r="AD585" s="44"/>
      <c r="AE585" s="44"/>
    </row>
    <row r="586" spans="1:31" ht="15.75" customHeight="1">
      <c r="A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Y586" s="44"/>
      <c r="Z586" s="44"/>
      <c r="AA586" s="44"/>
      <c r="AB586" s="44"/>
      <c r="AC586" s="44"/>
      <c r="AD586" s="44"/>
      <c r="AE586" s="44"/>
    </row>
    <row r="587" spans="1:31" ht="15.75" customHeight="1">
      <c r="A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Y587" s="44"/>
      <c r="Z587" s="44"/>
      <c r="AA587" s="44"/>
      <c r="AB587" s="44"/>
      <c r="AC587" s="44"/>
      <c r="AD587" s="44"/>
      <c r="AE587" s="44"/>
    </row>
    <row r="588" spans="1:31" ht="15.75" customHeight="1">
      <c r="A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Y588" s="44"/>
      <c r="Z588" s="44"/>
      <c r="AA588" s="44"/>
      <c r="AB588" s="44"/>
      <c r="AC588" s="44"/>
      <c r="AD588" s="44"/>
      <c r="AE588" s="44"/>
    </row>
    <row r="589" spans="1:31" ht="15.75" customHeight="1">
      <c r="A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Y589" s="44"/>
      <c r="Z589" s="44"/>
      <c r="AA589" s="44"/>
      <c r="AB589" s="44"/>
      <c r="AC589" s="44"/>
      <c r="AD589" s="44"/>
      <c r="AE589" s="44"/>
    </row>
    <row r="590" spans="1:31" ht="15.75" customHeight="1">
      <c r="A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Y590" s="44"/>
      <c r="Z590" s="44"/>
      <c r="AA590" s="44"/>
      <c r="AB590" s="44"/>
      <c r="AC590" s="44"/>
      <c r="AD590" s="44"/>
      <c r="AE590" s="44"/>
    </row>
    <row r="591" spans="1:31" ht="15.75" customHeight="1">
      <c r="A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Y591" s="44"/>
      <c r="Z591" s="44"/>
      <c r="AA591" s="44"/>
      <c r="AB591" s="44"/>
      <c r="AC591" s="44"/>
      <c r="AD591" s="44"/>
      <c r="AE591" s="44"/>
    </row>
    <row r="592" spans="1:31" ht="15.75" customHeight="1">
      <c r="A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Y592" s="44"/>
      <c r="Z592" s="44"/>
      <c r="AA592" s="44"/>
      <c r="AB592" s="44"/>
      <c r="AC592" s="44"/>
      <c r="AD592" s="44"/>
      <c r="AE592" s="44"/>
    </row>
    <row r="593" spans="1:31" ht="15.75" customHeight="1">
      <c r="A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Y593" s="44"/>
      <c r="Z593" s="44"/>
      <c r="AA593" s="44"/>
      <c r="AB593" s="44"/>
      <c r="AC593" s="44"/>
      <c r="AD593" s="44"/>
      <c r="AE593" s="44"/>
    </row>
    <row r="594" spans="1:31" ht="15.75" customHeight="1">
      <c r="A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Y594" s="44"/>
      <c r="Z594" s="44"/>
      <c r="AA594" s="44"/>
      <c r="AB594" s="44"/>
      <c r="AC594" s="44"/>
      <c r="AD594" s="44"/>
      <c r="AE594" s="44"/>
    </row>
    <row r="595" spans="1:31" ht="15.75" customHeight="1">
      <c r="A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Y595" s="44"/>
      <c r="Z595" s="44"/>
      <c r="AA595" s="44"/>
      <c r="AB595" s="44"/>
      <c r="AC595" s="44"/>
      <c r="AD595" s="44"/>
      <c r="AE595" s="44"/>
    </row>
    <row r="596" spans="1:31" ht="15.75" customHeight="1">
      <c r="A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Y596" s="44"/>
      <c r="Z596" s="44"/>
      <c r="AA596" s="44"/>
      <c r="AB596" s="44"/>
      <c r="AC596" s="44"/>
      <c r="AD596" s="44"/>
      <c r="AE596" s="44"/>
    </row>
    <row r="597" spans="1:31" ht="15.75" customHeight="1">
      <c r="A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Y597" s="44"/>
      <c r="Z597" s="44"/>
      <c r="AA597" s="44"/>
      <c r="AB597" s="44"/>
      <c r="AC597" s="44"/>
      <c r="AD597" s="44"/>
      <c r="AE597" s="44"/>
    </row>
    <row r="598" spans="1:31" ht="15.75" customHeight="1">
      <c r="A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Y598" s="44"/>
      <c r="Z598" s="44"/>
      <c r="AA598" s="44"/>
      <c r="AB598" s="44"/>
      <c r="AC598" s="44"/>
      <c r="AD598" s="44"/>
      <c r="AE598" s="44"/>
    </row>
    <row r="599" spans="1:31" ht="15.75" customHeight="1">
      <c r="A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Y599" s="44"/>
      <c r="Z599" s="44"/>
      <c r="AA599" s="44"/>
      <c r="AB599" s="44"/>
      <c r="AC599" s="44"/>
      <c r="AD599" s="44"/>
      <c r="AE599" s="44"/>
    </row>
    <row r="600" spans="1:31" ht="15.75" customHeight="1">
      <c r="A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Y600" s="44"/>
      <c r="Z600" s="44"/>
      <c r="AA600" s="44"/>
      <c r="AB600" s="44"/>
      <c r="AC600" s="44"/>
      <c r="AD600" s="44"/>
      <c r="AE600" s="44"/>
    </row>
    <row r="601" spans="1:31" ht="15.75" customHeight="1">
      <c r="A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Y601" s="44"/>
      <c r="Z601" s="44"/>
      <c r="AA601" s="44"/>
      <c r="AB601" s="44"/>
      <c r="AC601" s="44"/>
      <c r="AD601" s="44"/>
      <c r="AE601" s="44"/>
    </row>
    <row r="602" spans="1:31" ht="15.75" customHeight="1">
      <c r="A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Y602" s="44"/>
      <c r="Z602" s="44"/>
      <c r="AA602" s="44"/>
      <c r="AB602" s="44"/>
      <c r="AC602" s="44"/>
      <c r="AD602" s="44"/>
      <c r="AE602" s="44"/>
    </row>
    <row r="603" spans="1:31" ht="15.75" customHeight="1">
      <c r="A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Y603" s="44"/>
      <c r="Z603" s="44"/>
      <c r="AA603" s="44"/>
      <c r="AB603" s="44"/>
      <c r="AC603" s="44"/>
      <c r="AD603" s="44"/>
      <c r="AE603" s="44"/>
    </row>
    <row r="604" spans="1:31" ht="15.75" customHeight="1">
      <c r="A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Y604" s="44"/>
      <c r="Z604" s="44"/>
      <c r="AA604" s="44"/>
      <c r="AB604" s="44"/>
      <c r="AC604" s="44"/>
      <c r="AD604" s="44"/>
      <c r="AE604" s="44"/>
    </row>
    <row r="605" spans="1:31" ht="15.75" customHeight="1">
      <c r="A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Y605" s="44"/>
      <c r="Z605" s="44"/>
      <c r="AA605" s="44"/>
      <c r="AB605" s="44"/>
      <c r="AC605" s="44"/>
      <c r="AD605" s="44"/>
      <c r="AE605" s="44"/>
    </row>
    <row r="606" spans="1:31" ht="15.75" customHeight="1">
      <c r="A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Y606" s="44"/>
      <c r="Z606" s="44"/>
      <c r="AA606" s="44"/>
      <c r="AB606" s="44"/>
      <c r="AC606" s="44"/>
      <c r="AD606" s="44"/>
      <c r="AE606" s="44"/>
    </row>
    <row r="607" spans="1:31" ht="15.75" customHeight="1">
      <c r="A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Y607" s="44"/>
      <c r="Z607" s="44"/>
      <c r="AA607" s="44"/>
      <c r="AB607" s="44"/>
      <c r="AC607" s="44"/>
      <c r="AD607" s="44"/>
      <c r="AE607" s="44"/>
    </row>
    <row r="608" spans="1:31" ht="15.75" customHeight="1">
      <c r="A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Y608" s="44"/>
      <c r="Z608" s="44"/>
      <c r="AA608" s="44"/>
      <c r="AB608" s="44"/>
      <c r="AC608" s="44"/>
      <c r="AD608" s="44"/>
      <c r="AE608" s="44"/>
    </row>
    <row r="609" spans="1:31" ht="15.75" customHeight="1">
      <c r="A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Y609" s="44"/>
      <c r="Z609" s="44"/>
      <c r="AA609" s="44"/>
      <c r="AB609" s="44"/>
      <c r="AC609" s="44"/>
      <c r="AD609" s="44"/>
      <c r="AE609" s="44"/>
    </row>
    <row r="610" spans="1:31" ht="15.75" customHeight="1">
      <c r="A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Y610" s="44"/>
      <c r="Z610" s="44"/>
      <c r="AA610" s="44"/>
      <c r="AB610" s="44"/>
      <c r="AC610" s="44"/>
      <c r="AD610" s="44"/>
      <c r="AE610" s="44"/>
    </row>
    <row r="611" spans="1:31" ht="15.75" customHeight="1">
      <c r="A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Y611" s="44"/>
      <c r="Z611" s="44"/>
      <c r="AA611" s="44"/>
      <c r="AB611" s="44"/>
      <c r="AC611" s="44"/>
      <c r="AD611" s="44"/>
      <c r="AE611" s="44"/>
    </row>
    <row r="612" spans="1:31" ht="15.75" customHeight="1">
      <c r="A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Y612" s="44"/>
      <c r="Z612" s="44"/>
      <c r="AA612" s="44"/>
      <c r="AB612" s="44"/>
      <c r="AC612" s="44"/>
      <c r="AD612" s="44"/>
      <c r="AE612" s="44"/>
    </row>
    <row r="613" spans="1:31" ht="15.75" customHeight="1">
      <c r="A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Y613" s="44"/>
      <c r="Z613" s="44"/>
      <c r="AA613" s="44"/>
      <c r="AB613" s="44"/>
      <c r="AC613" s="44"/>
      <c r="AD613" s="44"/>
      <c r="AE613" s="44"/>
    </row>
    <row r="614" spans="1:31" ht="15.75" customHeight="1">
      <c r="A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Y614" s="44"/>
      <c r="Z614" s="44"/>
      <c r="AA614" s="44"/>
      <c r="AB614" s="44"/>
      <c r="AC614" s="44"/>
      <c r="AD614" s="44"/>
      <c r="AE614" s="44"/>
    </row>
    <row r="615" spans="1:31" ht="15.75" customHeight="1">
      <c r="A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Y615" s="44"/>
      <c r="Z615" s="44"/>
      <c r="AA615" s="44"/>
      <c r="AB615" s="44"/>
      <c r="AC615" s="44"/>
      <c r="AD615" s="44"/>
      <c r="AE615" s="44"/>
    </row>
    <row r="616" spans="1:31" ht="15.75" customHeight="1">
      <c r="A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Y616" s="44"/>
      <c r="Z616" s="44"/>
      <c r="AA616" s="44"/>
      <c r="AB616" s="44"/>
      <c r="AC616" s="44"/>
      <c r="AD616" s="44"/>
      <c r="AE616" s="44"/>
    </row>
    <row r="617" spans="1:31" ht="15.75" customHeight="1">
      <c r="A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Y617" s="44"/>
      <c r="Z617" s="44"/>
      <c r="AA617" s="44"/>
      <c r="AB617" s="44"/>
      <c r="AC617" s="44"/>
      <c r="AD617" s="44"/>
      <c r="AE617" s="44"/>
    </row>
    <row r="618" spans="1:31" ht="15.75" customHeight="1">
      <c r="A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Y618" s="44"/>
      <c r="Z618" s="44"/>
      <c r="AA618" s="44"/>
      <c r="AB618" s="44"/>
      <c r="AC618" s="44"/>
      <c r="AD618" s="44"/>
      <c r="AE618" s="44"/>
    </row>
    <row r="619" spans="1:31" ht="15.75" customHeight="1">
      <c r="A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Y619" s="44"/>
      <c r="Z619" s="44"/>
      <c r="AA619" s="44"/>
      <c r="AB619" s="44"/>
      <c r="AC619" s="44"/>
      <c r="AD619" s="44"/>
      <c r="AE619" s="44"/>
    </row>
    <row r="620" spans="1:31" ht="15.75" customHeight="1">
      <c r="A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Y620" s="44"/>
      <c r="Z620" s="44"/>
      <c r="AA620" s="44"/>
      <c r="AB620" s="44"/>
      <c r="AC620" s="44"/>
      <c r="AD620" s="44"/>
      <c r="AE620" s="44"/>
    </row>
    <row r="621" spans="1:31" ht="15.75" customHeight="1">
      <c r="A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Y621" s="44"/>
      <c r="Z621" s="44"/>
      <c r="AA621" s="44"/>
      <c r="AB621" s="44"/>
      <c r="AC621" s="44"/>
      <c r="AD621" s="44"/>
      <c r="AE621" s="44"/>
    </row>
    <row r="622" spans="1:31" ht="15.75" customHeight="1">
      <c r="A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Y622" s="44"/>
      <c r="Z622" s="44"/>
      <c r="AA622" s="44"/>
      <c r="AB622" s="44"/>
      <c r="AC622" s="44"/>
      <c r="AD622" s="44"/>
      <c r="AE622" s="44"/>
    </row>
    <row r="623" spans="1:31" ht="15.75" customHeight="1">
      <c r="A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Y623" s="44"/>
      <c r="Z623" s="44"/>
      <c r="AA623" s="44"/>
      <c r="AB623" s="44"/>
      <c r="AC623" s="44"/>
      <c r="AD623" s="44"/>
      <c r="AE623" s="44"/>
    </row>
    <row r="624" spans="1:31" ht="15.75" customHeight="1">
      <c r="A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Y624" s="44"/>
      <c r="Z624" s="44"/>
      <c r="AA624" s="44"/>
      <c r="AB624" s="44"/>
      <c r="AC624" s="44"/>
      <c r="AD624" s="44"/>
      <c r="AE624" s="44"/>
    </row>
    <row r="625" spans="1:31" ht="15.75" customHeight="1">
      <c r="A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Y625" s="44"/>
      <c r="Z625" s="44"/>
      <c r="AA625" s="44"/>
      <c r="AB625" s="44"/>
      <c r="AC625" s="44"/>
      <c r="AD625" s="44"/>
      <c r="AE625" s="44"/>
    </row>
    <row r="626" spans="1:31" ht="15.75" customHeight="1">
      <c r="A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Y626" s="44"/>
      <c r="Z626" s="44"/>
      <c r="AA626" s="44"/>
      <c r="AB626" s="44"/>
      <c r="AC626" s="44"/>
      <c r="AD626" s="44"/>
      <c r="AE626" s="44"/>
    </row>
    <row r="627" spans="1:31" ht="15.75" customHeight="1">
      <c r="A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Y627" s="44"/>
      <c r="Z627" s="44"/>
      <c r="AA627" s="44"/>
      <c r="AB627" s="44"/>
      <c r="AC627" s="44"/>
      <c r="AD627" s="44"/>
      <c r="AE627" s="44"/>
    </row>
    <row r="628" spans="1:31" ht="15.75" customHeight="1">
      <c r="A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Y628" s="44"/>
      <c r="Z628" s="44"/>
      <c r="AA628" s="44"/>
      <c r="AB628" s="44"/>
      <c r="AC628" s="44"/>
      <c r="AD628" s="44"/>
      <c r="AE628" s="44"/>
    </row>
    <row r="629" spans="1:31" ht="15.75" customHeight="1">
      <c r="A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Y629" s="44"/>
      <c r="Z629" s="44"/>
      <c r="AA629" s="44"/>
      <c r="AB629" s="44"/>
      <c r="AC629" s="44"/>
      <c r="AD629" s="44"/>
      <c r="AE629" s="44"/>
    </row>
    <row r="630" spans="1:31" ht="15.75" customHeight="1">
      <c r="A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Y630" s="44"/>
      <c r="Z630" s="44"/>
      <c r="AA630" s="44"/>
      <c r="AB630" s="44"/>
      <c r="AC630" s="44"/>
      <c r="AD630" s="44"/>
      <c r="AE630" s="44"/>
    </row>
    <row r="631" spans="1:31" ht="15.75" customHeight="1">
      <c r="A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Y631" s="44"/>
      <c r="Z631" s="44"/>
      <c r="AA631" s="44"/>
      <c r="AB631" s="44"/>
      <c r="AC631" s="44"/>
      <c r="AD631" s="44"/>
      <c r="AE631" s="44"/>
    </row>
    <row r="632" spans="1:31" ht="15.75" customHeight="1">
      <c r="A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Y632" s="44"/>
      <c r="Z632" s="44"/>
      <c r="AA632" s="44"/>
      <c r="AB632" s="44"/>
      <c r="AC632" s="44"/>
      <c r="AD632" s="44"/>
      <c r="AE632" s="44"/>
    </row>
    <row r="633" spans="1:31" ht="15.75" customHeight="1">
      <c r="A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Y633" s="44"/>
      <c r="Z633" s="44"/>
      <c r="AA633" s="44"/>
      <c r="AB633" s="44"/>
      <c r="AC633" s="44"/>
      <c r="AD633" s="44"/>
      <c r="AE633" s="44"/>
    </row>
    <row r="634" spans="1:31" ht="15.75" customHeight="1">
      <c r="A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Y634" s="44"/>
      <c r="Z634" s="44"/>
      <c r="AA634" s="44"/>
      <c r="AB634" s="44"/>
      <c r="AC634" s="44"/>
      <c r="AD634" s="44"/>
      <c r="AE634" s="44"/>
    </row>
    <row r="635" spans="1:31" ht="15.75" customHeight="1">
      <c r="A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Y635" s="44"/>
      <c r="Z635" s="44"/>
      <c r="AA635" s="44"/>
      <c r="AB635" s="44"/>
      <c r="AC635" s="44"/>
      <c r="AD635" s="44"/>
      <c r="AE635" s="44"/>
    </row>
    <row r="636" spans="1:31" ht="15.75" customHeight="1">
      <c r="A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Y636" s="44"/>
      <c r="Z636" s="44"/>
      <c r="AA636" s="44"/>
      <c r="AB636" s="44"/>
      <c r="AC636" s="44"/>
      <c r="AD636" s="44"/>
      <c r="AE636" s="44"/>
    </row>
    <row r="637" spans="1:31" ht="15.75" customHeight="1">
      <c r="A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Y637" s="44"/>
      <c r="Z637" s="44"/>
      <c r="AA637" s="44"/>
      <c r="AB637" s="44"/>
      <c r="AC637" s="44"/>
      <c r="AD637" s="44"/>
      <c r="AE637" s="44"/>
    </row>
    <row r="638" spans="1:31" ht="15.75" customHeight="1">
      <c r="A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Y638" s="44"/>
      <c r="Z638" s="44"/>
      <c r="AA638" s="44"/>
      <c r="AB638" s="44"/>
      <c r="AC638" s="44"/>
      <c r="AD638" s="44"/>
      <c r="AE638" s="44"/>
    </row>
    <row r="639" spans="1:31" ht="15.75" customHeight="1">
      <c r="A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Y639" s="44"/>
      <c r="Z639" s="44"/>
      <c r="AA639" s="44"/>
      <c r="AB639" s="44"/>
      <c r="AC639" s="44"/>
      <c r="AD639" s="44"/>
      <c r="AE639" s="44"/>
    </row>
    <row r="640" spans="1:31" ht="15.75" customHeight="1">
      <c r="A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Y640" s="44"/>
      <c r="Z640" s="44"/>
      <c r="AA640" s="44"/>
      <c r="AB640" s="44"/>
      <c r="AC640" s="44"/>
      <c r="AD640" s="44"/>
      <c r="AE640" s="44"/>
    </row>
    <row r="641" spans="1:31" ht="15.75" customHeight="1">
      <c r="A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Y641" s="44"/>
      <c r="Z641" s="44"/>
      <c r="AA641" s="44"/>
      <c r="AB641" s="44"/>
      <c r="AC641" s="44"/>
      <c r="AD641" s="44"/>
      <c r="AE641" s="44"/>
    </row>
    <row r="642" spans="1:31" ht="15.75" customHeight="1">
      <c r="A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Y642" s="44"/>
      <c r="Z642" s="44"/>
      <c r="AA642" s="44"/>
      <c r="AB642" s="44"/>
      <c r="AC642" s="44"/>
      <c r="AD642" s="44"/>
      <c r="AE642" s="44"/>
    </row>
    <row r="643" spans="1:31" ht="15.75" customHeight="1">
      <c r="A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Y643" s="44"/>
      <c r="Z643" s="44"/>
      <c r="AA643" s="44"/>
      <c r="AB643" s="44"/>
      <c r="AC643" s="44"/>
      <c r="AD643" s="44"/>
      <c r="AE643" s="44"/>
    </row>
    <row r="644" spans="1:31" ht="15.75" customHeight="1">
      <c r="A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Y644" s="44"/>
      <c r="Z644" s="44"/>
      <c r="AA644" s="44"/>
      <c r="AB644" s="44"/>
      <c r="AC644" s="44"/>
      <c r="AD644" s="44"/>
      <c r="AE644" s="44"/>
    </row>
    <row r="645" spans="1:31" ht="15.75" customHeight="1">
      <c r="A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Y645" s="44"/>
      <c r="Z645" s="44"/>
      <c r="AA645" s="44"/>
      <c r="AB645" s="44"/>
      <c r="AC645" s="44"/>
      <c r="AD645" s="44"/>
      <c r="AE645" s="44"/>
    </row>
    <row r="646" spans="1:31" ht="15.75" customHeight="1">
      <c r="A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Y646" s="44"/>
      <c r="Z646" s="44"/>
      <c r="AA646" s="44"/>
      <c r="AB646" s="44"/>
      <c r="AC646" s="44"/>
      <c r="AD646" s="44"/>
      <c r="AE646" s="44"/>
    </row>
    <row r="647" spans="1:31" ht="15.75" customHeight="1">
      <c r="A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Y647" s="44"/>
      <c r="Z647" s="44"/>
      <c r="AA647" s="44"/>
      <c r="AB647" s="44"/>
      <c r="AC647" s="44"/>
      <c r="AD647" s="44"/>
      <c r="AE647" s="44"/>
    </row>
    <row r="648" spans="1:31" ht="15.75" customHeight="1">
      <c r="A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Y648" s="44"/>
      <c r="Z648" s="44"/>
      <c r="AA648" s="44"/>
      <c r="AB648" s="44"/>
      <c r="AC648" s="44"/>
      <c r="AD648" s="44"/>
      <c r="AE648" s="44"/>
    </row>
    <row r="649" spans="1:31" ht="15.75" customHeight="1">
      <c r="A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Y649" s="44"/>
      <c r="Z649" s="44"/>
      <c r="AA649" s="44"/>
      <c r="AB649" s="44"/>
      <c r="AC649" s="44"/>
      <c r="AD649" s="44"/>
      <c r="AE649" s="44"/>
    </row>
    <row r="650" spans="1:31" ht="15.75" customHeight="1">
      <c r="A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Y650" s="44"/>
      <c r="Z650" s="44"/>
      <c r="AA650" s="44"/>
      <c r="AB650" s="44"/>
      <c r="AC650" s="44"/>
      <c r="AD650" s="44"/>
      <c r="AE650" s="44"/>
    </row>
    <row r="651" spans="1:31" ht="15.75" customHeight="1">
      <c r="A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Y651" s="44"/>
      <c r="Z651" s="44"/>
      <c r="AA651" s="44"/>
      <c r="AB651" s="44"/>
      <c r="AC651" s="44"/>
      <c r="AD651" s="44"/>
      <c r="AE651" s="44"/>
    </row>
    <row r="652" spans="1:31" ht="15.75" customHeight="1">
      <c r="A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Y652" s="44"/>
      <c r="Z652" s="44"/>
      <c r="AA652" s="44"/>
      <c r="AB652" s="44"/>
      <c r="AC652" s="44"/>
      <c r="AD652" s="44"/>
      <c r="AE652" s="44"/>
    </row>
    <row r="653" spans="1:31" ht="15.75" customHeight="1">
      <c r="A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Y653" s="44"/>
      <c r="Z653" s="44"/>
      <c r="AA653" s="44"/>
      <c r="AB653" s="44"/>
      <c r="AC653" s="44"/>
      <c r="AD653" s="44"/>
      <c r="AE653" s="44"/>
    </row>
    <row r="654" spans="1:31" ht="15.75" customHeight="1">
      <c r="A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Y654" s="44"/>
      <c r="Z654" s="44"/>
      <c r="AA654" s="44"/>
      <c r="AB654" s="44"/>
      <c r="AC654" s="44"/>
      <c r="AD654" s="44"/>
      <c r="AE654" s="44"/>
    </row>
    <row r="655" spans="1:31" ht="15.75" customHeight="1">
      <c r="A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Y655" s="44"/>
      <c r="Z655" s="44"/>
      <c r="AA655" s="44"/>
      <c r="AB655" s="44"/>
      <c r="AC655" s="44"/>
      <c r="AD655" s="44"/>
      <c r="AE655" s="44"/>
    </row>
    <row r="656" spans="1:31" ht="15.75" customHeight="1">
      <c r="A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Y656" s="44"/>
      <c r="Z656" s="44"/>
      <c r="AA656" s="44"/>
      <c r="AB656" s="44"/>
      <c r="AC656" s="44"/>
      <c r="AD656" s="44"/>
      <c r="AE656" s="44"/>
    </row>
    <row r="657" spans="1:31" ht="15.75" customHeight="1">
      <c r="A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Y657" s="44"/>
      <c r="Z657" s="44"/>
      <c r="AA657" s="44"/>
      <c r="AB657" s="44"/>
      <c r="AC657" s="44"/>
      <c r="AD657" s="44"/>
      <c r="AE657" s="44"/>
    </row>
    <row r="658" spans="1:31" ht="15.75" customHeight="1">
      <c r="A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Y658" s="44"/>
      <c r="Z658" s="44"/>
      <c r="AA658" s="44"/>
      <c r="AB658" s="44"/>
      <c r="AC658" s="44"/>
      <c r="AD658" s="44"/>
      <c r="AE658" s="44"/>
    </row>
    <row r="659" spans="1:31" ht="15.75" customHeight="1">
      <c r="A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Y659" s="44"/>
      <c r="Z659" s="44"/>
      <c r="AA659" s="44"/>
      <c r="AB659" s="44"/>
      <c r="AC659" s="44"/>
      <c r="AD659" s="44"/>
      <c r="AE659" s="44"/>
    </row>
    <row r="660" spans="1:31" ht="15.75" customHeight="1">
      <c r="A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Y660" s="44"/>
      <c r="Z660" s="44"/>
      <c r="AA660" s="44"/>
      <c r="AB660" s="44"/>
      <c r="AC660" s="44"/>
      <c r="AD660" s="44"/>
      <c r="AE660" s="44"/>
    </row>
    <row r="661" spans="1:31" ht="15.75" customHeight="1">
      <c r="A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Y661" s="44"/>
      <c r="Z661" s="44"/>
      <c r="AA661" s="44"/>
      <c r="AB661" s="44"/>
      <c r="AC661" s="44"/>
      <c r="AD661" s="44"/>
      <c r="AE661" s="44"/>
    </row>
    <row r="662" spans="1:31" ht="15.75" customHeight="1">
      <c r="A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Y662" s="44"/>
      <c r="Z662" s="44"/>
      <c r="AA662" s="44"/>
      <c r="AB662" s="44"/>
      <c r="AC662" s="44"/>
      <c r="AD662" s="44"/>
      <c r="AE662" s="44"/>
    </row>
    <row r="663" spans="1:31" ht="15.75" customHeight="1">
      <c r="A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Y663" s="44"/>
      <c r="Z663" s="44"/>
      <c r="AA663" s="44"/>
      <c r="AB663" s="44"/>
      <c r="AC663" s="44"/>
      <c r="AD663" s="44"/>
      <c r="AE663" s="44"/>
    </row>
    <row r="664" spans="1:31" ht="15.75" customHeight="1">
      <c r="A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Y664" s="44"/>
      <c r="Z664" s="44"/>
      <c r="AA664" s="44"/>
      <c r="AB664" s="44"/>
      <c r="AC664" s="44"/>
      <c r="AD664" s="44"/>
      <c r="AE664" s="44"/>
    </row>
    <row r="665" spans="1:31" ht="15.75" customHeight="1">
      <c r="A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Y665" s="44"/>
      <c r="Z665" s="44"/>
      <c r="AA665" s="44"/>
      <c r="AB665" s="44"/>
      <c r="AC665" s="44"/>
      <c r="AD665" s="44"/>
      <c r="AE665" s="44"/>
    </row>
    <row r="666" spans="1:31" ht="15.75" customHeight="1">
      <c r="A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Y666" s="44"/>
      <c r="Z666" s="44"/>
      <c r="AA666" s="44"/>
      <c r="AB666" s="44"/>
      <c r="AC666" s="44"/>
      <c r="AD666" s="44"/>
      <c r="AE666" s="44"/>
    </row>
    <row r="667" spans="1:31" ht="15.75" customHeight="1">
      <c r="A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Y667" s="44"/>
      <c r="Z667" s="44"/>
      <c r="AA667" s="44"/>
      <c r="AB667" s="44"/>
      <c r="AC667" s="44"/>
      <c r="AD667" s="44"/>
      <c r="AE667" s="44"/>
    </row>
    <row r="668" spans="1:31" ht="15.75" customHeight="1">
      <c r="A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Y668" s="44"/>
      <c r="Z668" s="44"/>
      <c r="AA668" s="44"/>
      <c r="AB668" s="44"/>
      <c r="AC668" s="44"/>
      <c r="AD668" s="44"/>
      <c r="AE668" s="44"/>
    </row>
    <row r="669" spans="1:31" ht="15.75" customHeight="1">
      <c r="A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Y669" s="44"/>
      <c r="Z669" s="44"/>
      <c r="AA669" s="44"/>
      <c r="AB669" s="44"/>
      <c r="AC669" s="44"/>
      <c r="AD669" s="44"/>
      <c r="AE669" s="44"/>
    </row>
    <row r="670" spans="1:31" ht="15.75" customHeight="1">
      <c r="A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Y670" s="44"/>
      <c r="Z670" s="44"/>
      <c r="AA670" s="44"/>
      <c r="AB670" s="44"/>
      <c r="AC670" s="44"/>
      <c r="AD670" s="44"/>
      <c r="AE670" s="44"/>
    </row>
    <row r="671" spans="1:31" ht="15.75" customHeight="1">
      <c r="A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Y671" s="44"/>
      <c r="Z671" s="44"/>
      <c r="AA671" s="44"/>
      <c r="AB671" s="44"/>
      <c r="AC671" s="44"/>
      <c r="AD671" s="44"/>
      <c r="AE671" s="44"/>
    </row>
    <row r="672" spans="1:31" ht="15.75" customHeight="1">
      <c r="A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Y672" s="44"/>
      <c r="Z672" s="44"/>
      <c r="AA672" s="44"/>
      <c r="AB672" s="44"/>
      <c r="AC672" s="44"/>
      <c r="AD672" s="44"/>
      <c r="AE672" s="44"/>
    </row>
    <row r="673" spans="1:31" ht="15.75" customHeight="1">
      <c r="A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Y673" s="44"/>
      <c r="Z673" s="44"/>
      <c r="AA673" s="44"/>
      <c r="AB673" s="44"/>
      <c r="AC673" s="44"/>
      <c r="AD673" s="44"/>
      <c r="AE673" s="44"/>
    </row>
    <row r="674" spans="1:31" ht="15.75" customHeight="1">
      <c r="A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Y674" s="44"/>
      <c r="Z674" s="44"/>
      <c r="AA674" s="44"/>
      <c r="AB674" s="44"/>
      <c r="AC674" s="44"/>
      <c r="AD674" s="44"/>
      <c r="AE674" s="44"/>
    </row>
    <row r="675" spans="1:31" ht="15.75" customHeight="1">
      <c r="A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Y675" s="44"/>
      <c r="Z675" s="44"/>
      <c r="AA675" s="44"/>
      <c r="AB675" s="44"/>
      <c r="AC675" s="44"/>
      <c r="AD675" s="44"/>
      <c r="AE675" s="44"/>
    </row>
    <row r="676" spans="1:31" ht="15.75" customHeight="1">
      <c r="A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Y676" s="44"/>
      <c r="Z676" s="44"/>
      <c r="AA676" s="44"/>
      <c r="AB676" s="44"/>
      <c r="AC676" s="44"/>
      <c r="AD676" s="44"/>
      <c r="AE676" s="44"/>
    </row>
    <row r="677" spans="1:31" ht="15.75" customHeight="1">
      <c r="A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Y677" s="44"/>
      <c r="Z677" s="44"/>
      <c r="AA677" s="44"/>
      <c r="AB677" s="44"/>
      <c r="AC677" s="44"/>
      <c r="AD677" s="44"/>
      <c r="AE677" s="44"/>
    </row>
    <row r="678" spans="1:31" ht="15.75" customHeight="1">
      <c r="A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Y678" s="44"/>
      <c r="Z678" s="44"/>
      <c r="AA678" s="44"/>
      <c r="AB678" s="44"/>
      <c r="AC678" s="44"/>
      <c r="AD678" s="44"/>
      <c r="AE678" s="44"/>
    </row>
    <row r="679" spans="1:31" ht="15.75" customHeight="1">
      <c r="A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Y679" s="44"/>
      <c r="Z679" s="44"/>
      <c r="AA679" s="44"/>
      <c r="AB679" s="44"/>
      <c r="AC679" s="44"/>
      <c r="AD679" s="44"/>
      <c r="AE679" s="44"/>
    </row>
    <row r="680" spans="1:31" ht="15.75" customHeight="1">
      <c r="A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Y680" s="44"/>
      <c r="Z680" s="44"/>
      <c r="AA680" s="44"/>
      <c r="AB680" s="44"/>
      <c r="AC680" s="44"/>
      <c r="AD680" s="44"/>
      <c r="AE680" s="44"/>
    </row>
    <row r="681" spans="1:31" ht="15.75" customHeight="1">
      <c r="A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Y681" s="44"/>
      <c r="Z681" s="44"/>
      <c r="AA681" s="44"/>
      <c r="AB681" s="44"/>
      <c r="AC681" s="44"/>
      <c r="AD681" s="44"/>
      <c r="AE681" s="44"/>
    </row>
    <row r="682" spans="1:31" ht="15.75" customHeight="1">
      <c r="A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Y682" s="44"/>
      <c r="Z682" s="44"/>
      <c r="AA682" s="44"/>
      <c r="AB682" s="44"/>
      <c r="AC682" s="44"/>
      <c r="AD682" s="44"/>
      <c r="AE682" s="44"/>
    </row>
    <row r="683" spans="1:31" ht="15.75" customHeight="1">
      <c r="A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Y683" s="44"/>
      <c r="Z683" s="44"/>
      <c r="AA683" s="44"/>
      <c r="AB683" s="44"/>
      <c r="AC683" s="44"/>
      <c r="AD683" s="44"/>
      <c r="AE683" s="44"/>
    </row>
    <row r="684" spans="1:31" ht="15.75" customHeight="1">
      <c r="A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Y684" s="44"/>
      <c r="Z684" s="44"/>
      <c r="AA684" s="44"/>
      <c r="AB684" s="44"/>
      <c r="AC684" s="44"/>
      <c r="AD684" s="44"/>
      <c r="AE684" s="44"/>
    </row>
    <row r="685" spans="1:31" ht="15.75" customHeight="1">
      <c r="A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Y685" s="44"/>
      <c r="Z685" s="44"/>
      <c r="AA685" s="44"/>
      <c r="AB685" s="44"/>
      <c r="AC685" s="44"/>
      <c r="AD685" s="44"/>
      <c r="AE685" s="44"/>
    </row>
    <row r="686" spans="1:31" ht="15.75" customHeight="1">
      <c r="A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Y686" s="44"/>
      <c r="Z686" s="44"/>
      <c r="AA686" s="44"/>
      <c r="AB686" s="44"/>
      <c r="AC686" s="44"/>
      <c r="AD686" s="44"/>
      <c r="AE686" s="44"/>
    </row>
    <row r="687" spans="1:31" ht="15.75" customHeight="1">
      <c r="A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Y687" s="44"/>
      <c r="Z687" s="44"/>
      <c r="AA687" s="44"/>
      <c r="AB687" s="44"/>
      <c r="AC687" s="44"/>
      <c r="AD687" s="44"/>
      <c r="AE687" s="44"/>
    </row>
    <row r="688" spans="1:31" ht="15.75" customHeight="1">
      <c r="A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Y688" s="44"/>
      <c r="Z688" s="44"/>
      <c r="AA688" s="44"/>
      <c r="AB688" s="44"/>
      <c r="AC688" s="44"/>
      <c r="AD688" s="44"/>
      <c r="AE688" s="44"/>
    </row>
    <row r="689" spans="1:31" ht="15.75" customHeight="1">
      <c r="A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Y689" s="44"/>
      <c r="Z689" s="44"/>
      <c r="AA689" s="44"/>
      <c r="AB689" s="44"/>
      <c r="AC689" s="44"/>
      <c r="AD689" s="44"/>
      <c r="AE689" s="44"/>
    </row>
    <row r="690" spans="1:31" ht="15.75" customHeight="1">
      <c r="A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Y690" s="44"/>
      <c r="Z690" s="44"/>
      <c r="AA690" s="44"/>
      <c r="AB690" s="44"/>
      <c r="AC690" s="44"/>
      <c r="AD690" s="44"/>
      <c r="AE690" s="44"/>
    </row>
    <row r="691" spans="1:31" ht="15.75" customHeight="1">
      <c r="A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Y691" s="44"/>
      <c r="Z691" s="44"/>
      <c r="AA691" s="44"/>
      <c r="AB691" s="44"/>
      <c r="AC691" s="44"/>
      <c r="AD691" s="44"/>
      <c r="AE691" s="44"/>
    </row>
    <row r="692" spans="1:31" ht="15.75" customHeight="1">
      <c r="A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Y692" s="44"/>
      <c r="Z692" s="44"/>
      <c r="AA692" s="44"/>
      <c r="AB692" s="44"/>
      <c r="AC692" s="44"/>
      <c r="AD692" s="44"/>
      <c r="AE692" s="44"/>
    </row>
    <row r="693" spans="1:31" ht="15.75" customHeight="1">
      <c r="A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Y693" s="44"/>
      <c r="Z693" s="44"/>
      <c r="AA693" s="44"/>
      <c r="AB693" s="44"/>
      <c r="AC693" s="44"/>
      <c r="AD693" s="44"/>
      <c r="AE693" s="44"/>
    </row>
    <row r="694" spans="1:31" ht="15.75" customHeight="1">
      <c r="A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Y694" s="44"/>
      <c r="Z694" s="44"/>
      <c r="AA694" s="44"/>
      <c r="AB694" s="44"/>
      <c r="AC694" s="44"/>
      <c r="AD694" s="44"/>
      <c r="AE694" s="44"/>
    </row>
    <row r="695" spans="1:31" ht="15.75" customHeight="1">
      <c r="A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Y695" s="44"/>
      <c r="Z695" s="44"/>
      <c r="AA695" s="44"/>
      <c r="AB695" s="44"/>
      <c r="AC695" s="44"/>
      <c r="AD695" s="44"/>
      <c r="AE695" s="44"/>
    </row>
    <row r="696" spans="1:31" ht="15.75" customHeight="1">
      <c r="A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Y696" s="44"/>
      <c r="Z696" s="44"/>
      <c r="AA696" s="44"/>
      <c r="AB696" s="44"/>
      <c r="AC696" s="44"/>
      <c r="AD696" s="44"/>
      <c r="AE696" s="44"/>
    </row>
    <row r="697" spans="1:31" ht="15.75" customHeight="1">
      <c r="A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Y697" s="44"/>
      <c r="Z697" s="44"/>
      <c r="AA697" s="44"/>
      <c r="AB697" s="44"/>
      <c r="AC697" s="44"/>
      <c r="AD697" s="44"/>
      <c r="AE697" s="44"/>
    </row>
    <row r="698" spans="1:31" ht="15.75" customHeight="1">
      <c r="A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Y698" s="44"/>
      <c r="Z698" s="44"/>
      <c r="AA698" s="44"/>
      <c r="AB698" s="44"/>
      <c r="AC698" s="44"/>
      <c r="AD698" s="44"/>
      <c r="AE698" s="44"/>
    </row>
    <row r="699" spans="1:31" ht="15.75" customHeight="1">
      <c r="A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Y699" s="44"/>
      <c r="Z699" s="44"/>
      <c r="AA699" s="44"/>
      <c r="AB699" s="44"/>
      <c r="AC699" s="44"/>
      <c r="AD699" s="44"/>
      <c r="AE699" s="44"/>
    </row>
    <row r="700" spans="1:31" ht="15.75" customHeight="1">
      <c r="A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Y700" s="44"/>
      <c r="Z700" s="44"/>
      <c r="AA700" s="44"/>
      <c r="AB700" s="44"/>
      <c r="AC700" s="44"/>
      <c r="AD700" s="44"/>
      <c r="AE700" s="44"/>
    </row>
    <row r="701" spans="1:31" ht="15.75" customHeight="1">
      <c r="A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Y701" s="44"/>
      <c r="Z701" s="44"/>
      <c r="AA701" s="44"/>
      <c r="AB701" s="44"/>
      <c r="AC701" s="44"/>
      <c r="AD701" s="44"/>
      <c r="AE701" s="44"/>
    </row>
    <row r="702" spans="1:31" ht="15.75" customHeight="1">
      <c r="A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Y702" s="44"/>
      <c r="Z702" s="44"/>
      <c r="AA702" s="44"/>
      <c r="AB702" s="44"/>
      <c r="AC702" s="44"/>
      <c r="AD702" s="44"/>
      <c r="AE702" s="44"/>
    </row>
    <row r="703" spans="1:31" ht="15.75" customHeight="1">
      <c r="A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Y703" s="44"/>
      <c r="Z703" s="44"/>
      <c r="AA703" s="44"/>
      <c r="AB703" s="44"/>
      <c r="AC703" s="44"/>
      <c r="AD703" s="44"/>
      <c r="AE703" s="44"/>
    </row>
    <row r="704" spans="1:31" ht="15.75" customHeight="1">
      <c r="A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Y704" s="44"/>
      <c r="Z704" s="44"/>
      <c r="AA704" s="44"/>
      <c r="AB704" s="44"/>
      <c r="AC704" s="44"/>
      <c r="AD704" s="44"/>
      <c r="AE704" s="44"/>
    </row>
    <row r="705" spans="1:31" ht="15.75" customHeight="1">
      <c r="A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Y705" s="44"/>
      <c r="Z705" s="44"/>
      <c r="AA705" s="44"/>
      <c r="AB705" s="44"/>
      <c r="AC705" s="44"/>
      <c r="AD705" s="44"/>
      <c r="AE705" s="44"/>
    </row>
    <row r="706" spans="1:31" ht="15.75" customHeight="1">
      <c r="A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Y706" s="44"/>
      <c r="Z706" s="44"/>
      <c r="AA706" s="44"/>
      <c r="AB706" s="44"/>
      <c r="AC706" s="44"/>
      <c r="AD706" s="44"/>
      <c r="AE706" s="44"/>
    </row>
    <row r="707" spans="1:31" ht="15.75" customHeight="1">
      <c r="A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Y707" s="44"/>
      <c r="Z707" s="44"/>
      <c r="AA707" s="44"/>
      <c r="AB707" s="44"/>
      <c r="AC707" s="44"/>
      <c r="AD707" s="44"/>
      <c r="AE707" s="44"/>
    </row>
    <row r="708" spans="1:31" ht="15.75" customHeight="1">
      <c r="A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Y708" s="44"/>
      <c r="Z708" s="44"/>
      <c r="AA708" s="44"/>
      <c r="AB708" s="44"/>
      <c r="AC708" s="44"/>
      <c r="AD708" s="44"/>
      <c r="AE708" s="44"/>
    </row>
    <row r="709" spans="1:31" ht="15.75" customHeight="1">
      <c r="A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Y709" s="44"/>
      <c r="Z709" s="44"/>
      <c r="AA709" s="44"/>
      <c r="AB709" s="44"/>
      <c r="AC709" s="44"/>
      <c r="AD709" s="44"/>
      <c r="AE709" s="44"/>
    </row>
    <row r="710" spans="1:31" ht="15.75" customHeight="1">
      <c r="A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Y710" s="44"/>
      <c r="Z710" s="44"/>
      <c r="AA710" s="44"/>
      <c r="AB710" s="44"/>
      <c r="AC710" s="44"/>
      <c r="AD710" s="44"/>
      <c r="AE710" s="44"/>
    </row>
    <row r="711" spans="1:31" ht="15.75" customHeight="1">
      <c r="A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Y711" s="44"/>
      <c r="Z711" s="44"/>
      <c r="AA711" s="44"/>
      <c r="AB711" s="44"/>
      <c r="AC711" s="44"/>
      <c r="AD711" s="44"/>
      <c r="AE711" s="44"/>
    </row>
    <row r="712" spans="1:31" ht="15.75" customHeight="1">
      <c r="A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Y712" s="44"/>
      <c r="Z712" s="44"/>
      <c r="AA712" s="44"/>
      <c r="AB712" s="44"/>
      <c r="AC712" s="44"/>
      <c r="AD712" s="44"/>
      <c r="AE712" s="44"/>
    </row>
    <row r="713" spans="1:31" ht="15.75" customHeight="1">
      <c r="A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Y713" s="44"/>
      <c r="Z713" s="44"/>
      <c r="AA713" s="44"/>
      <c r="AB713" s="44"/>
      <c r="AC713" s="44"/>
      <c r="AD713" s="44"/>
      <c r="AE713" s="44"/>
    </row>
    <row r="714" spans="1:31" ht="15.75" customHeight="1">
      <c r="A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Y714" s="44"/>
      <c r="Z714" s="44"/>
      <c r="AA714" s="44"/>
      <c r="AB714" s="44"/>
      <c r="AC714" s="44"/>
      <c r="AD714" s="44"/>
      <c r="AE714" s="44"/>
    </row>
    <row r="715" spans="1:31" ht="15.75" customHeight="1">
      <c r="A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Y715" s="44"/>
      <c r="Z715" s="44"/>
      <c r="AA715" s="44"/>
      <c r="AB715" s="44"/>
      <c r="AC715" s="44"/>
      <c r="AD715" s="44"/>
      <c r="AE715" s="44"/>
    </row>
    <row r="716" spans="1:31" ht="15.75" customHeight="1">
      <c r="A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Y716" s="44"/>
      <c r="Z716" s="44"/>
      <c r="AA716" s="44"/>
      <c r="AB716" s="44"/>
      <c r="AC716" s="44"/>
      <c r="AD716" s="44"/>
      <c r="AE716" s="44"/>
    </row>
    <row r="717" spans="1:31" ht="15.75" customHeight="1">
      <c r="A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Y717" s="44"/>
      <c r="Z717" s="44"/>
      <c r="AA717" s="44"/>
      <c r="AB717" s="44"/>
      <c r="AC717" s="44"/>
      <c r="AD717" s="44"/>
      <c r="AE717" s="44"/>
    </row>
    <row r="718" spans="1:31" ht="15.75" customHeight="1">
      <c r="A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Y718" s="44"/>
      <c r="Z718" s="44"/>
      <c r="AA718" s="44"/>
      <c r="AB718" s="44"/>
      <c r="AC718" s="44"/>
      <c r="AD718" s="44"/>
      <c r="AE718" s="44"/>
    </row>
    <row r="719" spans="1:31" ht="15.75" customHeight="1">
      <c r="A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Y719" s="44"/>
      <c r="Z719" s="44"/>
      <c r="AA719" s="44"/>
      <c r="AB719" s="44"/>
      <c r="AC719" s="44"/>
      <c r="AD719" s="44"/>
      <c r="AE719" s="44"/>
    </row>
    <row r="720" spans="1:31" ht="15.75" customHeight="1">
      <c r="A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Y720" s="44"/>
      <c r="Z720" s="44"/>
      <c r="AA720" s="44"/>
      <c r="AB720" s="44"/>
      <c r="AC720" s="44"/>
      <c r="AD720" s="44"/>
      <c r="AE720" s="44"/>
    </row>
    <row r="721" spans="1:31" ht="15.75" customHeight="1">
      <c r="A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Y721" s="44"/>
      <c r="Z721" s="44"/>
      <c r="AA721" s="44"/>
      <c r="AB721" s="44"/>
      <c r="AC721" s="44"/>
      <c r="AD721" s="44"/>
      <c r="AE721" s="44"/>
    </row>
    <row r="722" spans="1:31" ht="15.75" customHeight="1">
      <c r="A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Y722" s="44"/>
      <c r="Z722" s="44"/>
      <c r="AA722" s="44"/>
      <c r="AB722" s="44"/>
      <c r="AC722" s="44"/>
      <c r="AD722" s="44"/>
      <c r="AE722" s="44"/>
    </row>
    <row r="723" spans="1:31" ht="15.75" customHeight="1">
      <c r="A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Y723" s="44"/>
      <c r="Z723" s="44"/>
      <c r="AA723" s="44"/>
      <c r="AB723" s="44"/>
      <c r="AC723" s="44"/>
      <c r="AD723" s="44"/>
      <c r="AE723" s="44"/>
    </row>
    <row r="724" spans="1:31" ht="15.75" customHeight="1">
      <c r="A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Y724" s="44"/>
      <c r="Z724" s="44"/>
      <c r="AA724" s="44"/>
      <c r="AB724" s="44"/>
      <c r="AC724" s="44"/>
      <c r="AD724" s="44"/>
      <c r="AE724" s="44"/>
    </row>
    <row r="725" spans="1:31" ht="15.75" customHeight="1">
      <c r="A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Y725" s="44"/>
      <c r="Z725" s="44"/>
      <c r="AA725" s="44"/>
      <c r="AB725" s="44"/>
      <c r="AC725" s="44"/>
      <c r="AD725" s="44"/>
      <c r="AE725" s="44"/>
    </row>
    <row r="726" spans="1:31" ht="15.75" customHeight="1">
      <c r="A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Y726" s="44"/>
      <c r="Z726" s="44"/>
      <c r="AA726" s="44"/>
      <c r="AB726" s="44"/>
      <c r="AC726" s="44"/>
      <c r="AD726" s="44"/>
      <c r="AE726" s="44"/>
    </row>
    <row r="727" spans="1:31" ht="15.75" customHeight="1">
      <c r="A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Y727" s="44"/>
      <c r="Z727" s="44"/>
      <c r="AA727" s="44"/>
      <c r="AB727" s="44"/>
      <c r="AC727" s="44"/>
      <c r="AD727" s="44"/>
      <c r="AE727" s="44"/>
    </row>
    <row r="728" spans="1:31" ht="15.75" customHeight="1">
      <c r="A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Y728" s="44"/>
      <c r="Z728" s="44"/>
      <c r="AA728" s="44"/>
      <c r="AB728" s="44"/>
      <c r="AC728" s="44"/>
      <c r="AD728" s="44"/>
      <c r="AE728" s="44"/>
    </row>
    <row r="729" spans="1:31" ht="15.75" customHeight="1">
      <c r="A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Y729" s="44"/>
      <c r="Z729" s="44"/>
      <c r="AA729" s="44"/>
      <c r="AB729" s="44"/>
      <c r="AC729" s="44"/>
      <c r="AD729" s="44"/>
      <c r="AE729" s="44"/>
    </row>
    <row r="730" spans="1:31" ht="15.75" customHeight="1">
      <c r="A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Y730" s="44"/>
      <c r="Z730" s="44"/>
      <c r="AA730" s="44"/>
      <c r="AB730" s="44"/>
      <c r="AC730" s="44"/>
      <c r="AD730" s="44"/>
      <c r="AE730" s="44"/>
    </row>
    <row r="731" spans="1:31" ht="15.75" customHeight="1">
      <c r="A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Y731" s="44"/>
      <c r="Z731" s="44"/>
      <c r="AA731" s="44"/>
      <c r="AB731" s="44"/>
      <c r="AC731" s="44"/>
      <c r="AD731" s="44"/>
      <c r="AE731" s="44"/>
    </row>
    <row r="732" spans="1:31" ht="15.75" customHeight="1">
      <c r="A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Y732" s="44"/>
      <c r="Z732" s="44"/>
      <c r="AA732" s="44"/>
      <c r="AB732" s="44"/>
      <c r="AC732" s="44"/>
      <c r="AD732" s="44"/>
      <c r="AE732" s="44"/>
    </row>
    <row r="733" spans="1:31" ht="15.75" customHeight="1">
      <c r="A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Y733" s="44"/>
      <c r="Z733" s="44"/>
      <c r="AA733" s="44"/>
      <c r="AB733" s="44"/>
      <c r="AC733" s="44"/>
      <c r="AD733" s="44"/>
      <c r="AE733" s="44"/>
    </row>
    <row r="734" spans="1:31" ht="15.75" customHeight="1">
      <c r="A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Y734" s="44"/>
      <c r="Z734" s="44"/>
      <c r="AA734" s="44"/>
      <c r="AB734" s="44"/>
      <c r="AC734" s="44"/>
      <c r="AD734" s="44"/>
      <c r="AE734" s="44"/>
    </row>
    <row r="735" spans="1:31" ht="15.75" customHeight="1">
      <c r="A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Y735" s="44"/>
      <c r="Z735" s="44"/>
      <c r="AA735" s="44"/>
      <c r="AB735" s="44"/>
      <c r="AC735" s="44"/>
      <c r="AD735" s="44"/>
      <c r="AE735" s="44"/>
    </row>
    <row r="736" spans="1:31" ht="15.75" customHeight="1">
      <c r="A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Y736" s="44"/>
      <c r="Z736" s="44"/>
      <c r="AA736" s="44"/>
      <c r="AB736" s="44"/>
      <c r="AC736" s="44"/>
      <c r="AD736" s="44"/>
      <c r="AE736" s="44"/>
    </row>
    <row r="737" spans="1:31" ht="15.75" customHeight="1">
      <c r="A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Y737" s="44"/>
      <c r="Z737" s="44"/>
      <c r="AA737" s="44"/>
      <c r="AB737" s="44"/>
      <c r="AC737" s="44"/>
      <c r="AD737" s="44"/>
      <c r="AE737" s="44"/>
    </row>
    <row r="738" spans="1:31" ht="15.75" customHeight="1">
      <c r="A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Y738" s="44"/>
      <c r="Z738" s="44"/>
      <c r="AA738" s="44"/>
      <c r="AB738" s="44"/>
      <c r="AC738" s="44"/>
      <c r="AD738" s="44"/>
      <c r="AE738" s="44"/>
    </row>
    <row r="739" spans="1:31" ht="15.75" customHeight="1">
      <c r="A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Y739" s="44"/>
      <c r="Z739" s="44"/>
      <c r="AA739" s="44"/>
      <c r="AB739" s="44"/>
      <c r="AC739" s="44"/>
      <c r="AD739" s="44"/>
      <c r="AE739" s="44"/>
    </row>
    <row r="740" spans="1:31" ht="15.75" customHeight="1">
      <c r="A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Y740" s="44"/>
      <c r="Z740" s="44"/>
      <c r="AA740" s="44"/>
      <c r="AB740" s="44"/>
      <c r="AC740" s="44"/>
      <c r="AD740" s="44"/>
      <c r="AE740" s="44"/>
    </row>
    <row r="741" spans="1:31" ht="15.75" customHeight="1">
      <c r="A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Y741" s="44"/>
      <c r="Z741" s="44"/>
      <c r="AA741" s="44"/>
      <c r="AB741" s="44"/>
      <c r="AC741" s="44"/>
      <c r="AD741" s="44"/>
      <c r="AE741" s="44"/>
    </row>
    <row r="742" spans="1:31" ht="15.75" customHeight="1">
      <c r="A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Y742" s="44"/>
      <c r="Z742" s="44"/>
      <c r="AA742" s="44"/>
      <c r="AB742" s="44"/>
      <c r="AC742" s="44"/>
      <c r="AD742" s="44"/>
      <c r="AE742" s="44"/>
    </row>
    <row r="743" spans="1:31" ht="15.75" customHeight="1">
      <c r="A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Y743" s="44"/>
      <c r="Z743" s="44"/>
      <c r="AA743" s="44"/>
      <c r="AB743" s="44"/>
      <c r="AC743" s="44"/>
      <c r="AD743" s="44"/>
      <c r="AE743" s="44"/>
    </row>
    <row r="744" spans="1:31" ht="15.75" customHeight="1">
      <c r="A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Y744" s="44"/>
      <c r="Z744" s="44"/>
      <c r="AA744" s="44"/>
      <c r="AB744" s="44"/>
      <c r="AC744" s="44"/>
      <c r="AD744" s="44"/>
      <c r="AE744" s="44"/>
    </row>
    <row r="745" spans="1:31" ht="15.75" customHeight="1">
      <c r="A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Y745" s="44"/>
      <c r="Z745" s="44"/>
      <c r="AA745" s="44"/>
      <c r="AB745" s="44"/>
      <c r="AC745" s="44"/>
      <c r="AD745" s="44"/>
      <c r="AE745" s="44"/>
    </row>
    <row r="746" spans="1:31" ht="15.75" customHeight="1">
      <c r="A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Y746" s="44"/>
      <c r="Z746" s="44"/>
      <c r="AA746" s="44"/>
      <c r="AB746" s="44"/>
      <c r="AC746" s="44"/>
      <c r="AD746" s="44"/>
      <c r="AE746" s="44"/>
    </row>
    <row r="747" spans="1:31" ht="15.75" customHeight="1">
      <c r="A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Y747" s="44"/>
      <c r="Z747" s="44"/>
      <c r="AA747" s="44"/>
      <c r="AB747" s="44"/>
      <c r="AC747" s="44"/>
      <c r="AD747" s="44"/>
      <c r="AE747" s="44"/>
    </row>
    <row r="748" spans="1:31" ht="15.75" customHeight="1">
      <c r="A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Y748" s="44"/>
      <c r="Z748" s="44"/>
      <c r="AA748" s="44"/>
      <c r="AB748" s="44"/>
      <c r="AC748" s="44"/>
      <c r="AD748" s="44"/>
      <c r="AE748" s="44"/>
    </row>
    <row r="749" spans="1:31" ht="15.75" customHeight="1">
      <c r="A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Y749" s="44"/>
      <c r="Z749" s="44"/>
      <c r="AA749" s="44"/>
      <c r="AB749" s="44"/>
      <c r="AC749" s="44"/>
      <c r="AD749" s="44"/>
      <c r="AE749" s="44"/>
    </row>
    <row r="750" spans="1:31" ht="15.75" customHeight="1">
      <c r="A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Y750" s="44"/>
      <c r="Z750" s="44"/>
      <c r="AA750" s="44"/>
      <c r="AB750" s="44"/>
      <c r="AC750" s="44"/>
      <c r="AD750" s="44"/>
      <c r="AE750" s="44"/>
    </row>
    <row r="751" spans="1:31" ht="15.75" customHeight="1">
      <c r="A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Y751" s="44"/>
      <c r="Z751" s="44"/>
      <c r="AA751" s="44"/>
      <c r="AB751" s="44"/>
      <c r="AC751" s="44"/>
      <c r="AD751" s="44"/>
      <c r="AE751" s="44"/>
    </row>
    <row r="752" spans="1:31" ht="15.75" customHeight="1">
      <c r="A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Y752" s="44"/>
      <c r="Z752" s="44"/>
      <c r="AA752" s="44"/>
      <c r="AB752" s="44"/>
      <c r="AC752" s="44"/>
      <c r="AD752" s="44"/>
      <c r="AE752" s="44"/>
    </row>
    <row r="753" spans="1:31" ht="15.75" customHeight="1">
      <c r="A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Y753" s="44"/>
      <c r="Z753" s="44"/>
      <c r="AA753" s="44"/>
      <c r="AB753" s="44"/>
      <c r="AC753" s="44"/>
      <c r="AD753" s="44"/>
      <c r="AE753" s="44"/>
    </row>
    <row r="754" spans="1:31" ht="15.75" customHeight="1">
      <c r="A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Y754" s="44"/>
      <c r="Z754" s="44"/>
      <c r="AA754" s="44"/>
      <c r="AB754" s="44"/>
      <c r="AC754" s="44"/>
      <c r="AD754" s="44"/>
      <c r="AE754" s="44"/>
    </row>
    <row r="755" spans="1:31" ht="15.75" customHeight="1">
      <c r="A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Y755" s="44"/>
      <c r="Z755" s="44"/>
      <c r="AA755" s="44"/>
      <c r="AB755" s="44"/>
      <c r="AC755" s="44"/>
      <c r="AD755" s="44"/>
      <c r="AE755" s="44"/>
    </row>
    <row r="756" spans="1:31" ht="15.75" customHeight="1">
      <c r="A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Y756" s="44"/>
      <c r="Z756" s="44"/>
      <c r="AA756" s="44"/>
      <c r="AB756" s="44"/>
      <c r="AC756" s="44"/>
      <c r="AD756" s="44"/>
      <c r="AE756" s="44"/>
    </row>
    <row r="757" spans="1:31" ht="15.75" customHeight="1">
      <c r="A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Y757" s="44"/>
      <c r="Z757" s="44"/>
      <c r="AA757" s="44"/>
      <c r="AB757" s="44"/>
      <c r="AC757" s="44"/>
      <c r="AD757" s="44"/>
      <c r="AE757" s="44"/>
    </row>
    <row r="758" spans="1:31" ht="15.75" customHeight="1">
      <c r="A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Y758" s="44"/>
      <c r="Z758" s="44"/>
      <c r="AA758" s="44"/>
      <c r="AB758" s="44"/>
      <c r="AC758" s="44"/>
      <c r="AD758" s="44"/>
      <c r="AE758" s="44"/>
    </row>
    <row r="759" spans="1:31" ht="15.75" customHeight="1">
      <c r="A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Y759" s="44"/>
      <c r="Z759" s="44"/>
      <c r="AA759" s="44"/>
      <c r="AB759" s="44"/>
      <c r="AC759" s="44"/>
      <c r="AD759" s="44"/>
      <c r="AE759" s="44"/>
    </row>
    <row r="760" spans="1:31" ht="15.75" customHeight="1">
      <c r="A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Y760" s="44"/>
      <c r="Z760" s="44"/>
      <c r="AA760" s="44"/>
      <c r="AB760" s="44"/>
      <c r="AC760" s="44"/>
      <c r="AD760" s="44"/>
      <c r="AE760" s="44"/>
    </row>
    <row r="761" spans="1:31" ht="15.75" customHeight="1">
      <c r="A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Y761" s="44"/>
      <c r="Z761" s="44"/>
      <c r="AA761" s="44"/>
      <c r="AB761" s="44"/>
      <c r="AC761" s="44"/>
      <c r="AD761" s="44"/>
      <c r="AE761" s="44"/>
    </row>
    <row r="762" spans="1:31" ht="15.75" customHeight="1">
      <c r="A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Y762" s="44"/>
      <c r="Z762" s="44"/>
      <c r="AA762" s="44"/>
      <c r="AB762" s="44"/>
      <c r="AC762" s="44"/>
      <c r="AD762" s="44"/>
      <c r="AE762" s="44"/>
    </row>
    <row r="763" spans="1:31" ht="15.75" customHeight="1">
      <c r="A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Y763" s="44"/>
      <c r="Z763" s="44"/>
      <c r="AA763" s="44"/>
      <c r="AB763" s="44"/>
      <c r="AC763" s="44"/>
      <c r="AD763" s="44"/>
      <c r="AE763" s="44"/>
    </row>
    <row r="764" spans="1:31" ht="15.75" customHeight="1">
      <c r="A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Y764" s="44"/>
      <c r="Z764" s="44"/>
      <c r="AA764" s="44"/>
      <c r="AB764" s="44"/>
      <c r="AC764" s="44"/>
      <c r="AD764" s="44"/>
      <c r="AE764" s="44"/>
    </row>
    <row r="765" spans="1:31" ht="15.75" customHeight="1">
      <c r="A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Y765" s="44"/>
      <c r="Z765" s="44"/>
      <c r="AA765" s="44"/>
      <c r="AB765" s="44"/>
      <c r="AC765" s="44"/>
      <c r="AD765" s="44"/>
      <c r="AE765" s="44"/>
    </row>
    <row r="766" spans="1:31" ht="15.75" customHeight="1">
      <c r="A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Y766" s="44"/>
      <c r="Z766" s="44"/>
      <c r="AA766" s="44"/>
      <c r="AB766" s="44"/>
      <c r="AC766" s="44"/>
      <c r="AD766" s="44"/>
      <c r="AE766" s="44"/>
    </row>
    <row r="767" spans="1:31" ht="15.75" customHeight="1">
      <c r="A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Y767" s="44"/>
      <c r="Z767" s="44"/>
      <c r="AA767" s="44"/>
      <c r="AB767" s="44"/>
      <c r="AC767" s="44"/>
      <c r="AD767" s="44"/>
      <c r="AE767" s="44"/>
    </row>
    <row r="768" spans="1:31" ht="15.75" customHeight="1">
      <c r="A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Y768" s="44"/>
      <c r="Z768" s="44"/>
      <c r="AA768" s="44"/>
      <c r="AB768" s="44"/>
      <c r="AC768" s="44"/>
      <c r="AD768" s="44"/>
      <c r="AE768" s="44"/>
    </row>
    <row r="769" spans="1:31" ht="15.75" customHeight="1">
      <c r="A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Y769" s="44"/>
      <c r="Z769" s="44"/>
      <c r="AA769" s="44"/>
      <c r="AB769" s="44"/>
      <c r="AC769" s="44"/>
      <c r="AD769" s="44"/>
      <c r="AE769" s="44"/>
    </row>
    <row r="770" spans="1:31" ht="15.75" customHeight="1">
      <c r="A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Y770" s="44"/>
      <c r="Z770" s="44"/>
      <c r="AA770" s="44"/>
      <c r="AB770" s="44"/>
      <c r="AC770" s="44"/>
      <c r="AD770" s="44"/>
      <c r="AE770" s="44"/>
    </row>
    <row r="771" spans="1:31" ht="15.75" customHeight="1">
      <c r="A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Y771" s="44"/>
      <c r="Z771" s="44"/>
      <c r="AA771" s="44"/>
      <c r="AB771" s="44"/>
      <c r="AC771" s="44"/>
      <c r="AD771" s="44"/>
      <c r="AE771" s="44"/>
    </row>
    <row r="772" spans="1:31" ht="15.75" customHeight="1">
      <c r="A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Y772" s="44"/>
      <c r="Z772" s="44"/>
      <c r="AA772" s="44"/>
      <c r="AB772" s="44"/>
      <c r="AC772" s="44"/>
      <c r="AD772" s="44"/>
      <c r="AE772" s="44"/>
    </row>
    <row r="773" spans="1:31" ht="15.75" customHeight="1">
      <c r="A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Y773" s="44"/>
      <c r="Z773" s="44"/>
      <c r="AA773" s="44"/>
      <c r="AB773" s="44"/>
      <c r="AC773" s="44"/>
      <c r="AD773" s="44"/>
      <c r="AE773" s="44"/>
    </row>
    <row r="774" spans="1:31" ht="15.75" customHeight="1">
      <c r="A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Y774" s="44"/>
      <c r="Z774" s="44"/>
      <c r="AA774" s="44"/>
      <c r="AB774" s="44"/>
      <c r="AC774" s="44"/>
      <c r="AD774" s="44"/>
      <c r="AE774" s="44"/>
    </row>
    <row r="775" spans="1:31" ht="15.75" customHeight="1">
      <c r="A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Y775" s="44"/>
      <c r="Z775" s="44"/>
      <c r="AA775" s="44"/>
      <c r="AB775" s="44"/>
      <c r="AC775" s="44"/>
      <c r="AD775" s="44"/>
      <c r="AE775" s="44"/>
    </row>
    <row r="776" spans="1:31" ht="15.75" customHeight="1">
      <c r="A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Y776" s="44"/>
      <c r="Z776" s="44"/>
      <c r="AA776" s="44"/>
      <c r="AB776" s="44"/>
      <c r="AC776" s="44"/>
      <c r="AD776" s="44"/>
      <c r="AE776" s="44"/>
    </row>
    <row r="777" spans="1:31" ht="15.75" customHeight="1">
      <c r="A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Y777" s="44"/>
      <c r="Z777" s="44"/>
      <c r="AA777" s="44"/>
      <c r="AB777" s="44"/>
      <c r="AC777" s="44"/>
      <c r="AD777" s="44"/>
      <c r="AE777" s="44"/>
    </row>
    <row r="778" spans="1:31" ht="15.75" customHeight="1">
      <c r="A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Y778" s="44"/>
      <c r="Z778" s="44"/>
      <c r="AA778" s="44"/>
      <c r="AB778" s="44"/>
      <c r="AC778" s="44"/>
      <c r="AD778" s="44"/>
      <c r="AE778" s="44"/>
    </row>
    <row r="779" spans="1:31" ht="15.75" customHeight="1">
      <c r="A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Y779" s="44"/>
      <c r="Z779" s="44"/>
      <c r="AA779" s="44"/>
      <c r="AB779" s="44"/>
      <c r="AC779" s="44"/>
      <c r="AD779" s="44"/>
      <c r="AE779" s="44"/>
    </row>
    <row r="780" spans="1:31" ht="15.75" customHeight="1">
      <c r="A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Y780" s="44"/>
      <c r="Z780" s="44"/>
      <c r="AA780" s="44"/>
      <c r="AB780" s="44"/>
      <c r="AC780" s="44"/>
      <c r="AD780" s="44"/>
      <c r="AE780" s="44"/>
    </row>
    <row r="781" spans="1:31" ht="15.75" customHeight="1">
      <c r="A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Y781" s="44"/>
      <c r="Z781" s="44"/>
      <c r="AA781" s="44"/>
      <c r="AB781" s="44"/>
      <c r="AC781" s="44"/>
      <c r="AD781" s="44"/>
      <c r="AE781" s="44"/>
    </row>
    <row r="782" spans="1:31" ht="15.75" customHeight="1">
      <c r="A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Y782" s="44"/>
      <c r="Z782" s="44"/>
      <c r="AA782" s="44"/>
      <c r="AB782" s="44"/>
      <c r="AC782" s="44"/>
      <c r="AD782" s="44"/>
      <c r="AE782" s="44"/>
    </row>
    <row r="783" spans="1:31" ht="15.75" customHeight="1">
      <c r="A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Y783" s="44"/>
      <c r="Z783" s="44"/>
      <c r="AA783" s="44"/>
      <c r="AB783" s="44"/>
      <c r="AC783" s="44"/>
      <c r="AD783" s="44"/>
      <c r="AE783" s="44"/>
    </row>
    <row r="784" spans="1:31" ht="15.75" customHeight="1">
      <c r="A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Y784" s="44"/>
      <c r="Z784" s="44"/>
      <c r="AA784" s="44"/>
      <c r="AB784" s="44"/>
      <c r="AC784" s="44"/>
      <c r="AD784" s="44"/>
      <c r="AE784" s="44"/>
    </row>
    <row r="785" spans="1:31" ht="15.75" customHeight="1">
      <c r="A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Y785" s="44"/>
      <c r="Z785" s="44"/>
      <c r="AA785" s="44"/>
      <c r="AB785" s="44"/>
      <c r="AC785" s="44"/>
      <c r="AD785" s="44"/>
      <c r="AE785" s="44"/>
    </row>
    <row r="786" spans="1:31" ht="15.75" customHeight="1">
      <c r="A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Y786" s="44"/>
      <c r="Z786" s="44"/>
      <c r="AA786" s="44"/>
      <c r="AB786" s="44"/>
      <c r="AC786" s="44"/>
      <c r="AD786" s="44"/>
      <c r="AE786" s="44"/>
    </row>
    <row r="787" spans="1:31" ht="15.75" customHeight="1">
      <c r="A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Y787" s="44"/>
      <c r="Z787" s="44"/>
      <c r="AA787" s="44"/>
      <c r="AB787" s="44"/>
      <c r="AC787" s="44"/>
      <c r="AD787" s="44"/>
      <c r="AE787" s="44"/>
    </row>
    <row r="788" spans="1:31" ht="15.75" customHeight="1">
      <c r="A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Y788" s="44"/>
      <c r="Z788" s="44"/>
      <c r="AA788" s="44"/>
      <c r="AB788" s="44"/>
      <c r="AC788" s="44"/>
      <c r="AD788" s="44"/>
      <c r="AE788" s="44"/>
    </row>
    <row r="789" spans="1:31" ht="15.75" customHeight="1">
      <c r="A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Y789" s="44"/>
      <c r="Z789" s="44"/>
      <c r="AA789" s="44"/>
      <c r="AB789" s="44"/>
      <c r="AC789" s="44"/>
      <c r="AD789" s="44"/>
      <c r="AE789" s="44"/>
    </row>
    <row r="790" spans="1:31" ht="15.75" customHeight="1">
      <c r="A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Y790" s="44"/>
      <c r="Z790" s="44"/>
      <c r="AA790" s="44"/>
      <c r="AB790" s="44"/>
      <c r="AC790" s="44"/>
      <c r="AD790" s="44"/>
      <c r="AE790" s="44"/>
    </row>
    <row r="791" spans="1:31" ht="15.75" customHeight="1">
      <c r="A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Y791" s="44"/>
      <c r="Z791" s="44"/>
      <c r="AA791" s="44"/>
      <c r="AB791" s="44"/>
      <c r="AC791" s="44"/>
      <c r="AD791" s="44"/>
      <c r="AE791" s="44"/>
    </row>
    <row r="792" spans="1:31" ht="15.75" customHeight="1">
      <c r="A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Y792" s="44"/>
      <c r="Z792" s="44"/>
      <c r="AA792" s="44"/>
      <c r="AB792" s="44"/>
      <c r="AC792" s="44"/>
      <c r="AD792" s="44"/>
      <c r="AE792" s="44"/>
    </row>
    <row r="793" spans="1:31" ht="15.75" customHeight="1">
      <c r="A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Y793" s="44"/>
      <c r="Z793" s="44"/>
      <c r="AA793" s="44"/>
      <c r="AB793" s="44"/>
      <c r="AC793" s="44"/>
      <c r="AD793" s="44"/>
      <c r="AE793" s="44"/>
    </row>
    <row r="794" spans="1:31" ht="15.75" customHeight="1">
      <c r="A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Y794" s="44"/>
      <c r="Z794" s="44"/>
      <c r="AA794" s="44"/>
      <c r="AB794" s="44"/>
      <c r="AC794" s="44"/>
      <c r="AD794" s="44"/>
      <c r="AE794" s="44"/>
    </row>
    <row r="795" spans="1:31" ht="15.75" customHeight="1">
      <c r="A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Y795" s="44"/>
      <c r="Z795" s="44"/>
      <c r="AA795" s="44"/>
      <c r="AB795" s="44"/>
      <c r="AC795" s="44"/>
      <c r="AD795" s="44"/>
      <c r="AE795" s="44"/>
    </row>
    <row r="796" spans="1:31" ht="15.75" customHeight="1">
      <c r="A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Y796" s="44"/>
      <c r="Z796" s="44"/>
      <c r="AA796" s="44"/>
      <c r="AB796" s="44"/>
      <c r="AC796" s="44"/>
      <c r="AD796" s="44"/>
      <c r="AE796" s="44"/>
    </row>
    <row r="797" spans="1:31" ht="15.75" customHeight="1">
      <c r="A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Y797" s="44"/>
      <c r="Z797" s="44"/>
      <c r="AA797" s="44"/>
      <c r="AB797" s="44"/>
      <c r="AC797" s="44"/>
      <c r="AD797" s="44"/>
      <c r="AE797" s="44"/>
    </row>
    <row r="798" spans="1:31" ht="15.75" customHeight="1">
      <c r="A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Y798" s="44"/>
      <c r="Z798" s="44"/>
      <c r="AA798" s="44"/>
      <c r="AB798" s="44"/>
      <c r="AC798" s="44"/>
      <c r="AD798" s="44"/>
      <c r="AE798" s="44"/>
    </row>
    <row r="799" spans="1:31" ht="15.75" customHeight="1">
      <c r="A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Y799" s="44"/>
      <c r="Z799" s="44"/>
      <c r="AA799" s="44"/>
      <c r="AB799" s="44"/>
      <c r="AC799" s="44"/>
      <c r="AD799" s="44"/>
      <c r="AE799" s="44"/>
    </row>
    <row r="800" spans="1:31" ht="15.75" customHeight="1">
      <c r="A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Y800" s="44"/>
      <c r="Z800" s="44"/>
      <c r="AA800" s="44"/>
      <c r="AB800" s="44"/>
      <c r="AC800" s="44"/>
      <c r="AD800" s="44"/>
      <c r="AE800" s="44"/>
    </row>
    <row r="801" spans="1:31" ht="15.75" customHeight="1">
      <c r="A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Y801" s="44"/>
      <c r="Z801" s="44"/>
      <c r="AA801" s="44"/>
      <c r="AB801" s="44"/>
      <c r="AC801" s="44"/>
      <c r="AD801" s="44"/>
      <c r="AE801" s="44"/>
    </row>
    <row r="802" spans="1:31" ht="15.75" customHeight="1">
      <c r="A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Y802" s="44"/>
      <c r="Z802" s="44"/>
      <c r="AA802" s="44"/>
      <c r="AB802" s="44"/>
      <c r="AC802" s="44"/>
      <c r="AD802" s="44"/>
      <c r="AE802" s="44"/>
    </row>
    <row r="803" spans="1:31" ht="15.75" customHeight="1">
      <c r="A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Y803" s="44"/>
      <c r="Z803" s="44"/>
      <c r="AA803" s="44"/>
      <c r="AB803" s="44"/>
      <c r="AC803" s="44"/>
      <c r="AD803" s="44"/>
      <c r="AE803" s="44"/>
    </row>
    <row r="804" spans="1:31" ht="15.75" customHeight="1">
      <c r="A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Y804" s="44"/>
      <c r="Z804" s="44"/>
      <c r="AA804" s="44"/>
      <c r="AB804" s="44"/>
      <c r="AC804" s="44"/>
      <c r="AD804" s="44"/>
      <c r="AE804" s="44"/>
    </row>
    <row r="805" spans="1:31" ht="15.75" customHeight="1">
      <c r="A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Y805" s="44"/>
      <c r="Z805" s="44"/>
      <c r="AA805" s="44"/>
      <c r="AB805" s="44"/>
      <c r="AC805" s="44"/>
      <c r="AD805" s="44"/>
      <c r="AE805" s="44"/>
    </row>
    <row r="806" spans="1:31" ht="15.75" customHeight="1">
      <c r="A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Y806" s="44"/>
      <c r="Z806" s="44"/>
      <c r="AA806" s="44"/>
      <c r="AB806" s="44"/>
      <c r="AC806" s="44"/>
      <c r="AD806" s="44"/>
      <c r="AE806" s="44"/>
    </row>
    <row r="807" spans="1:31" ht="15.75" customHeight="1">
      <c r="A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Y807" s="44"/>
      <c r="Z807" s="44"/>
      <c r="AA807" s="44"/>
      <c r="AB807" s="44"/>
      <c r="AC807" s="44"/>
      <c r="AD807" s="44"/>
      <c r="AE807" s="44"/>
    </row>
    <row r="808" spans="1:31" ht="15.75" customHeight="1">
      <c r="A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Y808" s="44"/>
      <c r="Z808" s="44"/>
      <c r="AA808" s="44"/>
      <c r="AB808" s="44"/>
      <c r="AC808" s="44"/>
      <c r="AD808" s="44"/>
      <c r="AE808" s="44"/>
    </row>
    <row r="809" spans="1:31" ht="15.75" customHeight="1">
      <c r="A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Y809" s="44"/>
      <c r="Z809" s="44"/>
      <c r="AA809" s="44"/>
      <c r="AB809" s="44"/>
      <c r="AC809" s="44"/>
      <c r="AD809" s="44"/>
      <c r="AE809" s="44"/>
    </row>
    <row r="810" spans="1:31" ht="15.75" customHeight="1">
      <c r="A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Y810" s="44"/>
      <c r="Z810" s="44"/>
      <c r="AA810" s="44"/>
      <c r="AB810" s="44"/>
      <c r="AC810" s="44"/>
      <c r="AD810" s="44"/>
      <c r="AE810" s="44"/>
    </row>
    <row r="811" spans="1:31" ht="15.75" customHeight="1">
      <c r="A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Y811" s="44"/>
      <c r="Z811" s="44"/>
      <c r="AA811" s="44"/>
      <c r="AB811" s="44"/>
      <c r="AC811" s="44"/>
      <c r="AD811" s="44"/>
      <c r="AE811" s="44"/>
    </row>
    <row r="812" spans="1:31" ht="15.75" customHeight="1">
      <c r="A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Y812" s="44"/>
      <c r="Z812" s="44"/>
      <c r="AA812" s="44"/>
      <c r="AB812" s="44"/>
      <c r="AC812" s="44"/>
      <c r="AD812" s="44"/>
      <c r="AE812" s="44"/>
    </row>
    <row r="813" spans="1:31" ht="15.75" customHeight="1">
      <c r="A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Y813" s="44"/>
      <c r="Z813" s="44"/>
      <c r="AA813" s="44"/>
      <c r="AB813" s="44"/>
      <c r="AC813" s="44"/>
      <c r="AD813" s="44"/>
      <c r="AE813" s="44"/>
    </row>
    <row r="814" spans="1:31" ht="15.75" customHeight="1">
      <c r="A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Y814" s="44"/>
      <c r="Z814" s="44"/>
      <c r="AA814" s="44"/>
      <c r="AB814" s="44"/>
      <c r="AC814" s="44"/>
      <c r="AD814" s="44"/>
      <c r="AE814" s="44"/>
    </row>
    <row r="815" spans="1:31" ht="15.75" customHeight="1">
      <c r="A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Y815" s="44"/>
      <c r="Z815" s="44"/>
      <c r="AA815" s="44"/>
      <c r="AB815" s="44"/>
      <c r="AC815" s="44"/>
      <c r="AD815" s="44"/>
      <c r="AE815" s="44"/>
    </row>
    <row r="816" spans="1:31" ht="15.75" customHeight="1">
      <c r="A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Y816" s="44"/>
      <c r="Z816" s="44"/>
      <c r="AA816" s="44"/>
      <c r="AB816" s="44"/>
      <c r="AC816" s="44"/>
      <c r="AD816" s="44"/>
      <c r="AE816" s="44"/>
    </row>
    <row r="817" spans="1:31" ht="15.75" customHeight="1">
      <c r="A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Y817" s="44"/>
      <c r="Z817" s="44"/>
      <c r="AA817" s="44"/>
      <c r="AB817" s="44"/>
      <c r="AC817" s="44"/>
      <c r="AD817" s="44"/>
      <c r="AE817" s="44"/>
    </row>
    <row r="818" spans="1:31" ht="15.75" customHeight="1">
      <c r="A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Y818" s="44"/>
      <c r="Z818" s="44"/>
      <c r="AA818" s="44"/>
      <c r="AB818" s="44"/>
      <c r="AC818" s="44"/>
      <c r="AD818" s="44"/>
      <c r="AE818" s="44"/>
    </row>
    <row r="819" spans="1:31" ht="15.75" customHeight="1">
      <c r="A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Y819" s="44"/>
      <c r="Z819" s="44"/>
      <c r="AA819" s="44"/>
      <c r="AB819" s="44"/>
      <c r="AC819" s="44"/>
      <c r="AD819" s="44"/>
      <c r="AE819" s="44"/>
    </row>
    <row r="820" spans="1:31" ht="15.75" customHeight="1">
      <c r="A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Y820" s="44"/>
      <c r="Z820" s="44"/>
      <c r="AA820" s="44"/>
      <c r="AB820" s="44"/>
      <c r="AC820" s="44"/>
      <c r="AD820" s="44"/>
      <c r="AE820" s="44"/>
    </row>
    <row r="821" spans="1:31" ht="15.75" customHeight="1">
      <c r="A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Y821" s="44"/>
      <c r="Z821" s="44"/>
      <c r="AA821" s="44"/>
      <c r="AB821" s="44"/>
      <c r="AC821" s="44"/>
      <c r="AD821" s="44"/>
      <c r="AE821" s="44"/>
    </row>
    <row r="822" spans="1:31" ht="15.75" customHeight="1">
      <c r="A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Y822" s="44"/>
      <c r="Z822" s="44"/>
      <c r="AA822" s="44"/>
      <c r="AB822" s="44"/>
      <c r="AC822" s="44"/>
      <c r="AD822" s="44"/>
      <c r="AE822" s="44"/>
    </row>
    <row r="823" spans="1:31" ht="15.75" customHeight="1">
      <c r="A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Y823" s="44"/>
      <c r="Z823" s="44"/>
      <c r="AA823" s="44"/>
      <c r="AB823" s="44"/>
      <c r="AC823" s="44"/>
      <c r="AD823" s="44"/>
      <c r="AE823" s="44"/>
    </row>
    <row r="824" spans="1:31" ht="15.75" customHeight="1">
      <c r="A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Y824" s="44"/>
      <c r="Z824" s="44"/>
      <c r="AA824" s="44"/>
      <c r="AB824" s="44"/>
      <c r="AC824" s="44"/>
      <c r="AD824" s="44"/>
      <c r="AE824" s="44"/>
    </row>
    <row r="825" spans="1:31" ht="15.75" customHeight="1">
      <c r="A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Y825" s="44"/>
      <c r="Z825" s="44"/>
      <c r="AA825" s="44"/>
      <c r="AB825" s="44"/>
      <c r="AC825" s="44"/>
      <c r="AD825" s="44"/>
      <c r="AE825" s="44"/>
    </row>
    <row r="826" spans="1:31" ht="15.75" customHeight="1">
      <c r="A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Y826" s="44"/>
      <c r="Z826" s="44"/>
      <c r="AA826" s="44"/>
      <c r="AB826" s="44"/>
      <c r="AC826" s="44"/>
      <c r="AD826" s="44"/>
      <c r="AE826" s="44"/>
    </row>
    <row r="827" spans="1:31" ht="15.75" customHeight="1">
      <c r="A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Y827" s="44"/>
      <c r="Z827" s="44"/>
      <c r="AA827" s="44"/>
      <c r="AB827" s="44"/>
      <c r="AC827" s="44"/>
      <c r="AD827" s="44"/>
      <c r="AE827" s="44"/>
    </row>
    <row r="828" spans="1:31" ht="15.75" customHeight="1">
      <c r="A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Y828" s="44"/>
      <c r="Z828" s="44"/>
      <c r="AA828" s="44"/>
      <c r="AB828" s="44"/>
      <c r="AC828" s="44"/>
      <c r="AD828" s="44"/>
      <c r="AE828" s="44"/>
    </row>
    <row r="829" spans="1:31" ht="15.75" customHeight="1">
      <c r="A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Y829" s="44"/>
      <c r="Z829" s="44"/>
      <c r="AA829" s="44"/>
      <c r="AB829" s="44"/>
      <c r="AC829" s="44"/>
      <c r="AD829" s="44"/>
      <c r="AE829" s="44"/>
    </row>
    <row r="830" spans="1:31" ht="15.75" customHeight="1">
      <c r="A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Y830" s="44"/>
      <c r="Z830" s="44"/>
      <c r="AA830" s="44"/>
      <c r="AB830" s="44"/>
      <c r="AC830" s="44"/>
      <c r="AD830" s="44"/>
      <c r="AE830" s="44"/>
    </row>
    <row r="831" spans="1:31" ht="15.75" customHeight="1">
      <c r="A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Y831" s="44"/>
      <c r="Z831" s="44"/>
      <c r="AA831" s="44"/>
      <c r="AB831" s="44"/>
      <c r="AC831" s="44"/>
      <c r="AD831" s="44"/>
      <c r="AE831" s="44"/>
    </row>
    <row r="832" spans="1:31" ht="15.75" customHeight="1">
      <c r="A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Y832" s="44"/>
      <c r="Z832" s="44"/>
      <c r="AA832" s="44"/>
      <c r="AB832" s="44"/>
      <c r="AC832" s="44"/>
      <c r="AD832" s="44"/>
      <c r="AE832" s="44"/>
    </row>
    <row r="833" spans="1:31" ht="15.75" customHeight="1">
      <c r="A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Y833" s="44"/>
      <c r="Z833" s="44"/>
      <c r="AA833" s="44"/>
      <c r="AB833" s="44"/>
      <c r="AC833" s="44"/>
      <c r="AD833" s="44"/>
      <c r="AE833" s="44"/>
    </row>
    <row r="834" spans="1:31" ht="15.75" customHeight="1">
      <c r="A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Y834" s="44"/>
      <c r="Z834" s="44"/>
      <c r="AA834" s="44"/>
      <c r="AB834" s="44"/>
      <c r="AC834" s="44"/>
      <c r="AD834" s="44"/>
      <c r="AE834" s="44"/>
    </row>
    <row r="835" spans="1:31" ht="15.75" customHeight="1">
      <c r="A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Y835" s="44"/>
      <c r="Z835" s="44"/>
      <c r="AA835" s="44"/>
      <c r="AB835" s="44"/>
      <c r="AC835" s="44"/>
      <c r="AD835" s="44"/>
      <c r="AE835" s="44"/>
    </row>
    <row r="836" spans="1:31" ht="15.75" customHeight="1">
      <c r="A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Y836" s="44"/>
      <c r="Z836" s="44"/>
      <c r="AA836" s="44"/>
      <c r="AB836" s="44"/>
      <c r="AC836" s="44"/>
      <c r="AD836" s="44"/>
      <c r="AE836" s="44"/>
    </row>
    <row r="837" spans="1:31" ht="15.75" customHeight="1">
      <c r="A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Y837" s="44"/>
      <c r="Z837" s="44"/>
      <c r="AA837" s="44"/>
      <c r="AB837" s="44"/>
      <c r="AC837" s="44"/>
      <c r="AD837" s="44"/>
      <c r="AE837" s="44"/>
    </row>
    <row r="838" spans="1:31" ht="15.75" customHeight="1">
      <c r="A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Y838" s="44"/>
      <c r="Z838" s="44"/>
      <c r="AA838" s="44"/>
      <c r="AB838" s="44"/>
      <c r="AC838" s="44"/>
      <c r="AD838" s="44"/>
      <c r="AE838" s="44"/>
    </row>
    <row r="839" spans="1:31" ht="15.75" customHeight="1">
      <c r="A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Y839" s="44"/>
      <c r="Z839" s="44"/>
      <c r="AA839" s="44"/>
      <c r="AB839" s="44"/>
      <c r="AC839" s="44"/>
      <c r="AD839" s="44"/>
      <c r="AE839" s="44"/>
    </row>
    <row r="840" spans="1:31" ht="15.75" customHeight="1">
      <c r="A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Y840" s="44"/>
      <c r="Z840" s="44"/>
      <c r="AA840" s="44"/>
      <c r="AB840" s="44"/>
      <c r="AC840" s="44"/>
      <c r="AD840" s="44"/>
      <c r="AE840" s="44"/>
    </row>
    <row r="841" spans="1:31" ht="15.75" customHeight="1">
      <c r="A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Y841" s="44"/>
      <c r="Z841" s="44"/>
      <c r="AA841" s="44"/>
      <c r="AB841" s="44"/>
      <c r="AC841" s="44"/>
      <c r="AD841" s="44"/>
      <c r="AE841" s="44"/>
    </row>
    <row r="842" spans="1:31" ht="15.75" customHeight="1">
      <c r="A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Y842" s="44"/>
      <c r="Z842" s="44"/>
      <c r="AA842" s="44"/>
      <c r="AB842" s="44"/>
      <c r="AC842" s="44"/>
      <c r="AD842" s="44"/>
      <c r="AE842" s="44"/>
    </row>
    <row r="843" spans="1:31" ht="15.75" customHeight="1">
      <c r="A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Y843" s="44"/>
      <c r="Z843" s="44"/>
      <c r="AA843" s="44"/>
      <c r="AB843" s="44"/>
      <c r="AC843" s="44"/>
      <c r="AD843" s="44"/>
      <c r="AE843" s="44"/>
    </row>
    <row r="844" spans="1:31" ht="15.75" customHeight="1">
      <c r="A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Y844" s="44"/>
      <c r="Z844" s="44"/>
      <c r="AA844" s="44"/>
      <c r="AB844" s="44"/>
      <c r="AC844" s="44"/>
      <c r="AD844" s="44"/>
      <c r="AE844" s="44"/>
    </row>
    <row r="845" spans="1:31" ht="15.75" customHeight="1">
      <c r="A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Y845" s="44"/>
      <c r="Z845" s="44"/>
      <c r="AA845" s="44"/>
      <c r="AB845" s="44"/>
      <c r="AC845" s="44"/>
      <c r="AD845" s="44"/>
      <c r="AE845" s="44"/>
    </row>
    <row r="846" spans="1:31" ht="15.75" customHeight="1">
      <c r="A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Y846" s="44"/>
      <c r="Z846" s="44"/>
      <c r="AA846" s="44"/>
      <c r="AB846" s="44"/>
      <c r="AC846" s="44"/>
      <c r="AD846" s="44"/>
      <c r="AE846" s="44"/>
    </row>
    <row r="847" spans="1:31" ht="15.75" customHeight="1">
      <c r="A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Y847" s="44"/>
      <c r="Z847" s="44"/>
      <c r="AA847" s="44"/>
      <c r="AB847" s="44"/>
      <c r="AC847" s="44"/>
      <c r="AD847" s="44"/>
      <c r="AE847" s="44"/>
    </row>
    <row r="848" spans="1:31" ht="15.75" customHeight="1">
      <c r="A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Y848" s="44"/>
      <c r="Z848" s="44"/>
      <c r="AA848" s="44"/>
      <c r="AB848" s="44"/>
      <c r="AC848" s="44"/>
      <c r="AD848" s="44"/>
      <c r="AE848" s="44"/>
    </row>
    <row r="849" spans="1:31" ht="15.75" customHeight="1">
      <c r="A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Y849" s="44"/>
      <c r="Z849" s="44"/>
      <c r="AA849" s="44"/>
      <c r="AB849" s="44"/>
      <c r="AC849" s="44"/>
      <c r="AD849" s="44"/>
      <c r="AE849" s="44"/>
    </row>
    <row r="850" spans="1:31" ht="15.75" customHeight="1">
      <c r="A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Y850" s="44"/>
      <c r="Z850" s="44"/>
      <c r="AA850" s="44"/>
      <c r="AB850" s="44"/>
      <c r="AC850" s="44"/>
      <c r="AD850" s="44"/>
      <c r="AE850" s="44"/>
    </row>
    <row r="851" spans="1:31" ht="15.75" customHeight="1">
      <c r="A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Y851" s="44"/>
      <c r="Z851" s="44"/>
      <c r="AA851" s="44"/>
      <c r="AB851" s="44"/>
      <c r="AC851" s="44"/>
      <c r="AD851" s="44"/>
      <c r="AE851" s="44"/>
    </row>
    <row r="852" spans="1:31" ht="15.75" customHeight="1">
      <c r="A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Y852" s="44"/>
      <c r="Z852" s="44"/>
      <c r="AA852" s="44"/>
      <c r="AB852" s="44"/>
      <c r="AC852" s="44"/>
      <c r="AD852" s="44"/>
      <c r="AE852" s="44"/>
    </row>
    <row r="853" spans="1:31" ht="15.75" customHeight="1">
      <c r="A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Y853" s="44"/>
      <c r="Z853" s="44"/>
      <c r="AA853" s="44"/>
      <c r="AB853" s="44"/>
      <c r="AC853" s="44"/>
      <c r="AD853" s="44"/>
      <c r="AE853" s="44"/>
    </row>
    <row r="854" spans="1:31" ht="15.75" customHeight="1">
      <c r="A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Y854" s="44"/>
      <c r="Z854" s="44"/>
      <c r="AA854" s="44"/>
      <c r="AB854" s="44"/>
      <c r="AC854" s="44"/>
      <c r="AD854" s="44"/>
      <c r="AE854" s="44"/>
    </row>
    <row r="855" spans="1:31" ht="15.75" customHeight="1">
      <c r="A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Y855" s="44"/>
      <c r="Z855" s="44"/>
      <c r="AA855" s="44"/>
      <c r="AB855" s="44"/>
      <c r="AC855" s="44"/>
      <c r="AD855" s="44"/>
      <c r="AE855" s="44"/>
    </row>
    <row r="856" spans="1:31" ht="15.75" customHeight="1">
      <c r="A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Y856" s="44"/>
      <c r="Z856" s="44"/>
      <c r="AA856" s="44"/>
      <c r="AB856" s="44"/>
      <c r="AC856" s="44"/>
      <c r="AD856" s="44"/>
      <c r="AE856" s="44"/>
    </row>
    <row r="857" spans="1:31" ht="15.75" customHeight="1">
      <c r="A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Y857" s="44"/>
      <c r="Z857" s="44"/>
      <c r="AA857" s="44"/>
      <c r="AB857" s="44"/>
      <c r="AC857" s="44"/>
      <c r="AD857" s="44"/>
      <c r="AE857" s="44"/>
    </row>
    <row r="858" spans="1:31" ht="15.75" customHeight="1">
      <c r="A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Y858" s="44"/>
      <c r="Z858" s="44"/>
      <c r="AA858" s="44"/>
      <c r="AB858" s="44"/>
      <c r="AC858" s="44"/>
      <c r="AD858" s="44"/>
      <c r="AE858" s="44"/>
    </row>
    <row r="859" spans="1:31" ht="15.75" customHeight="1">
      <c r="A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Y859" s="44"/>
      <c r="Z859" s="44"/>
      <c r="AA859" s="44"/>
      <c r="AB859" s="44"/>
      <c r="AC859" s="44"/>
      <c r="AD859" s="44"/>
      <c r="AE859" s="44"/>
    </row>
    <row r="860" spans="1:31" ht="15.75" customHeight="1">
      <c r="A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Y860" s="44"/>
      <c r="Z860" s="44"/>
      <c r="AA860" s="44"/>
      <c r="AB860" s="44"/>
      <c r="AC860" s="44"/>
      <c r="AD860" s="44"/>
      <c r="AE860" s="44"/>
    </row>
    <row r="861" spans="1:31" ht="15.75" customHeight="1">
      <c r="A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Y861" s="44"/>
      <c r="Z861" s="44"/>
      <c r="AA861" s="44"/>
      <c r="AB861" s="44"/>
      <c r="AC861" s="44"/>
      <c r="AD861" s="44"/>
      <c r="AE861" s="44"/>
    </row>
    <row r="862" spans="1:31" ht="15.75" customHeight="1">
      <c r="A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Y862" s="44"/>
      <c r="Z862" s="44"/>
      <c r="AA862" s="44"/>
      <c r="AB862" s="44"/>
      <c r="AC862" s="44"/>
      <c r="AD862" s="44"/>
      <c r="AE862" s="44"/>
    </row>
    <row r="863" spans="1:31" ht="15.75" customHeight="1">
      <c r="A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Y863" s="44"/>
      <c r="Z863" s="44"/>
      <c r="AA863" s="44"/>
      <c r="AB863" s="44"/>
      <c r="AC863" s="44"/>
      <c r="AD863" s="44"/>
      <c r="AE863" s="44"/>
    </row>
    <row r="864" spans="1:31" ht="15.75" customHeight="1">
      <c r="A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Y864" s="44"/>
      <c r="Z864" s="44"/>
      <c r="AA864" s="44"/>
      <c r="AB864" s="44"/>
      <c r="AC864" s="44"/>
      <c r="AD864" s="44"/>
      <c r="AE864" s="44"/>
    </row>
    <row r="865" spans="1:31" ht="15.75" customHeight="1">
      <c r="A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Y865" s="44"/>
      <c r="Z865" s="44"/>
      <c r="AA865" s="44"/>
      <c r="AB865" s="44"/>
      <c r="AC865" s="44"/>
      <c r="AD865" s="44"/>
      <c r="AE865" s="44"/>
    </row>
    <row r="866" spans="1:31" ht="15.75" customHeight="1">
      <c r="A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Y866" s="44"/>
      <c r="Z866" s="44"/>
      <c r="AA866" s="44"/>
      <c r="AB866" s="44"/>
      <c r="AC866" s="44"/>
      <c r="AD866" s="44"/>
      <c r="AE866" s="44"/>
    </row>
    <row r="867" spans="1:31" ht="15.75" customHeight="1">
      <c r="A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Y867" s="44"/>
      <c r="Z867" s="44"/>
      <c r="AA867" s="44"/>
      <c r="AB867" s="44"/>
      <c r="AC867" s="44"/>
      <c r="AD867" s="44"/>
      <c r="AE867" s="44"/>
    </row>
    <row r="868" spans="1:31" ht="15.75" customHeight="1">
      <c r="A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Y868" s="44"/>
      <c r="Z868" s="44"/>
      <c r="AA868" s="44"/>
      <c r="AB868" s="44"/>
      <c r="AC868" s="44"/>
      <c r="AD868" s="44"/>
      <c r="AE868" s="44"/>
    </row>
    <row r="869" spans="1:31" ht="15.75" customHeight="1">
      <c r="A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Y869" s="44"/>
      <c r="Z869" s="44"/>
      <c r="AA869" s="44"/>
      <c r="AB869" s="44"/>
      <c r="AC869" s="44"/>
      <c r="AD869" s="44"/>
      <c r="AE869" s="44"/>
    </row>
    <row r="870" spans="1:31" ht="15.75" customHeight="1">
      <c r="A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Y870" s="44"/>
      <c r="Z870" s="44"/>
      <c r="AA870" s="44"/>
      <c r="AB870" s="44"/>
      <c r="AC870" s="44"/>
      <c r="AD870" s="44"/>
      <c r="AE870" s="44"/>
    </row>
    <row r="871" spans="1:31" ht="15.75" customHeight="1">
      <c r="A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Y871" s="44"/>
      <c r="Z871" s="44"/>
      <c r="AA871" s="44"/>
      <c r="AB871" s="44"/>
      <c r="AC871" s="44"/>
      <c r="AD871" s="44"/>
      <c r="AE871" s="44"/>
    </row>
    <row r="872" spans="1:31" ht="15.75" customHeight="1">
      <c r="A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Y872" s="44"/>
      <c r="Z872" s="44"/>
      <c r="AA872" s="44"/>
      <c r="AB872" s="44"/>
      <c r="AC872" s="44"/>
      <c r="AD872" s="44"/>
      <c r="AE872" s="44"/>
    </row>
    <row r="873" spans="1:31" ht="15.75" customHeight="1">
      <c r="A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Y873" s="44"/>
      <c r="Z873" s="44"/>
      <c r="AA873" s="44"/>
      <c r="AB873" s="44"/>
      <c r="AC873" s="44"/>
      <c r="AD873" s="44"/>
      <c r="AE873" s="44"/>
    </row>
    <row r="874" spans="1:31" ht="15.75" customHeight="1">
      <c r="A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Y874" s="44"/>
      <c r="Z874" s="44"/>
      <c r="AA874" s="44"/>
      <c r="AB874" s="44"/>
      <c r="AC874" s="44"/>
      <c r="AD874" s="44"/>
      <c r="AE874" s="44"/>
    </row>
    <row r="875" spans="1:31" ht="15.75" customHeight="1">
      <c r="A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Y875" s="44"/>
      <c r="Z875" s="44"/>
      <c r="AA875" s="44"/>
      <c r="AB875" s="44"/>
      <c r="AC875" s="44"/>
      <c r="AD875" s="44"/>
      <c r="AE875" s="44"/>
    </row>
    <row r="876" spans="1:31" ht="15.75" customHeight="1">
      <c r="A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Y876" s="44"/>
      <c r="Z876" s="44"/>
      <c r="AA876" s="44"/>
      <c r="AB876" s="44"/>
      <c r="AC876" s="44"/>
      <c r="AD876" s="44"/>
      <c r="AE876" s="44"/>
    </row>
    <row r="877" spans="1:31" ht="15.75" customHeight="1">
      <c r="A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Y877" s="44"/>
      <c r="Z877" s="44"/>
      <c r="AA877" s="44"/>
      <c r="AB877" s="44"/>
      <c r="AC877" s="44"/>
      <c r="AD877" s="44"/>
      <c r="AE877" s="44"/>
    </row>
    <row r="878" spans="1:31" ht="15.75" customHeight="1">
      <c r="A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Y878" s="44"/>
      <c r="Z878" s="44"/>
      <c r="AA878" s="44"/>
      <c r="AB878" s="44"/>
      <c r="AC878" s="44"/>
      <c r="AD878" s="44"/>
      <c r="AE878" s="44"/>
    </row>
    <row r="879" spans="1:31" ht="15.75" customHeight="1">
      <c r="A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Y879" s="44"/>
      <c r="Z879" s="44"/>
      <c r="AA879" s="44"/>
      <c r="AB879" s="44"/>
      <c r="AC879" s="44"/>
      <c r="AD879" s="44"/>
      <c r="AE879" s="44"/>
    </row>
    <row r="880" spans="1:31" ht="15.75" customHeight="1">
      <c r="A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Y880" s="44"/>
      <c r="Z880" s="44"/>
      <c r="AA880" s="44"/>
      <c r="AB880" s="44"/>
      <c r="AC880" s="44"/>
      <c r="AD880" s="44"/>
      <c r="AE880" s="44"/>
    </row>
    <row r="881" spans="1:31" ht="15.75" customHeight="1">
      <c r="A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Y881" s="44"/>
      <c r="Z881" s="44"/>
      <c r="AA881" s="44"/>
      <c r="AB881" s="44"/>
      <c r="AC881" s="44"/>
      <c r="AD881" s="44"/>
      <c r="AE881" s="44"/>
    </row>
    <row r="882" spans="1:31" ht="15.75" customHeight="1">
      <c r="A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Y882" s="44"/>
      <c r="Z882" s="44"/>
      <c r="AA882" s="44"/>
      <c r="AB882" s="44"/>
      <c r="AC882" s="44"/>
      <c r="AD882" s="44"/>
      <c r="AE882" s="44"/>
    </row>
    <row r="883" spans="1:31" ht="15.75" customHeight="1">
      <c r="A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Y883" s="44"/>
      <c r="Z883" s="44"/>
      <c r="AA883" s="44"/>
      <c r="AB883" s="44"/>
      <c r="AC883" s="44"/>
      <c r="AD883" s="44"/>
      <c r="AE883" s="44"/>
    </row>
    <row r="884" spans="1:31" ht="15.75" customHeight="1">
      <c r="A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Y884" s="44"/>
      <c r="Z884" s="44"/>
      <c r="AA884" s="44"/>
      <c r="AB884" s="44"/>
      <c r="AC884" s="44"/>
      <c r="AD884" s="44"/>
      <c r="AE884" s="44"/>
    </row>
    <row r="885" spans="1:31" ht="15.75" customHeight="1">
      <c r="A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Y885" s="44"/>
      <c r="Z885" s="44"/>
      <c r="AA885" s="44"/>
      <c r="AB885" s="44"/>
      <c r="AC885" s="44"/>
      <c r="AD885" s="44"/>
      <c r="AE885" s="44"/>
    </row>
    <row r="886" spans="1:31" ht="15.75" customHeight="1">
      <c r="A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Y886" s="44"/>
      <c r="Z886" s="44"/>
      <c r="AA886" s="44"/>
      <c r="AB886" s="44"/>
      <c r="AC886" s="44"/>
      <c r="AD886" s="44"/>
      <c r="AE886" s="44"/>
    </row>
    <row r="887" spans="1:31" ht="15.75" customHeight="1">
      <c r="A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Y887" s="44"/>
      <c r="Z887" s="44"/>
      <c r="AA887" s="44"/>
      <c r="AB887" s="44"/>
      <c r="AC887" s="44"/>
      <c r="AD887" s="44"/>
      <c r="AE887" s="44"/>
    </row>
    <row r="888" spans="1:31" ht="15.75" customHeight="1">
      <c r="A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Y888" s="44"/>
      <c r="Z888" s="44"/>
      <c r="AA888" s="44"/>
      <c r="AB888" s="44"/>
      <c r="AC888" s="44"/>
      <c r="AD888" s="44"/>
      <c r="AE888" s="44"/>
    </row>
    <row r="889" spans="1:31" ht="15.75" customHeight="1">
      <c r="A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Y889" s="44"/>
      <c r="Z889" s="44"/>
      <c r="AA889" s="44"/>
      <c r="AB889" s="44"/>
      <c r="AC889" s="44"/>
      <c r="AD889" s="44"/>
      <c r="AE889" s="44"/>
    </row>
    <row r="890" spans="1:31" ht="15.75" customHeight="1">
      <c r="A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Y890" s="44"/>
      <c r="Z890" s="44"/>
      <c r="AA890" s="44"/>
      <c r="AB890" s="44"/>
      <c r="AC890" s="44"/>
      <c r="AD890" s="44"/>
      <c r="AE890" s="44"/>
    </row>
    <row r="891" spans="1:31" ht="15.75" customHeight="1">
      <c r="A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Y891" s="44"/>
      <c r="Z891" s="44"/>
      <c r="AA891" s="44"/>
      <c r="AB891" s="44"/>
      <c r="AC891" s="44"/>
      <c r="AD891" s="44"/>
      <c r="AE891" s="44"/>
    </row>
    <row r="892" spans="1:31" ht="15.75" customHeight="1">
      <c r="A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Y892" s="44"/>
      <c r="Z892" s="44"/>
      <c r="AA892" s="44"/>
      <c r="AB892" s="44"/>
      <c r="AC892" s="44"/>
      <c r="AD892" s="44"/>
      <c r="AE892" s="44"/>
    </row>
    <row r="893" spans="1:31" ht="15.75" customHeight="1">
      <c r="A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Y893" s="44"/>
      <c r="Z893" s="44"/>
      <c r="AA893" s="44"/>
      <c r="AB893" s="44"/>
      <c r="AC893" s="44"/>
      <c r="AD893" s="44"/>
      <c r="AE893" s="44"/>
    </row>
    <row r="894" spans="1:31" ht="15.75" customHeight="1">
      <c r="A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Y894" s="44"/>
      <c r="Z894" s="44"/>
      <c r="AA894" s="44"/>
      <c r="AB894" s="44"/>
      <c r="AC894" s="44"/>
      <c r="AD894" s="44"/>
      <c r="AE894" s="44"/>
    </row>
    <row r="895" spans="1:31" ht="15.75" customHeight="1">
      <c r="A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Y895" s="44"/>
      <c r="Z895" s="44"/>
      <c r="AA895" s="44"/>
      <c r="AB895" s="44"/>
      <c r="AC895" s="44"/>
      <c r="AD895" s="44"/>
      <c r="AE895" s="44"/>
    </row>
    <row r="896" spans="1:31" ht="15.75" customHeight="1">
      <c r="A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Y896" s="44"/>
      <c r="Z896" s="44"/>
      <c r="AA896" s="44"/>
      <c r="AB896" s="44"/>
      <c r="AC896" s="44"/>
      <c r="AD896" s="44"/>
      <c r="AE896" s="44"/>
    </row>
    <row r="897" spans="1:31" ht="15.75" customHeight="1">
      <c r="A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Y897" s="44"/>
      <c r="Z897" s="44"/>
      <c r="AA897" s="44"/>
      <c r="AB897" s="44"/>
      <c r="AC897" s="44"/>
      <c r="AD897" s="44"/>
      <c r="AE897" s="44"/>
    </row>
    <row r="898" spans="1:31" ht="15.75" customHeight="1">
      <c r="A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Y898" s="44"/>
      <c r="Z898" s="44"/>
      <c r="AA898" s="44"/>
      <c r="AB898" s="44"/>
      <c r="AC898" s="44"/>
      <c r="AD898" s="44"/>
      <c r="AE898" s="44"/>
    </row>
    <row r="899" spans="1:31" ht="15.75" customHeight="1">
      <c r="A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Y899" s="44"/>
      <c r="Z899" s="44"/>
      <c r="AA899" s="44"/>
      <c r="AB899" s="44"/>
      <c r="AC899" s="44"/>
      <c r="AD899" s="44"/>
      <c r="AE899" s="44"/>
    </row>
    <row r="900" spans="1:31" ht="15.75" customHeight="1">
      <c r="A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Y900" s="44"/>
      <c r="Z900" s="44"/>
      <c r="AA900" s="44"/>
      <c r="AB900" s="44"/>
      <c r="AC900" s="44"/>
      <c r="AD900" s="44"/>
      <c r="AE900" s="44"/>
    </row>
    <row r="901" spans="1:31" ht="15.75" customHeight="1">
      <c r="A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Y901" s="44"/>
      <c r="Z901" s="44"/>
      <c r="AA901" s="44"/>
      <c r="AB901" s="44"/>
      <c r="AC901" s="44"/>
      <c r="AD901" s="44"/>
      <c r="AE901" s="44"/>
    </row>
    <row r="902" spans="1:31" ht="15.75" customHeight="1">
      <c r="A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Y902" s="44"/>
      <c r="Z902" s="44"/>
      <c r="AA902" s="44"/>
      <c r="AB902" s="44"/>
      <c r="AC902" s="44"/>
      <c r="AD902" s="44"/>
      <c r="AE902" s="44"/>
    </row>
    <row r="903" spans="1:31" ht="15.75" customHeight="1">
      <c r="A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Y903" s="44"/>
      <c r="Z903" s="44"/>
      <c r="AA903" s="44"/>
      <c r="AB903" s="44"/>
      <c r="AC903" s="44"/>
      <c r="AD903" s="44"/>
      <c r="AE903" s="44"/>
    </row>
    <row r="904" spans="1:31" ht="15.75" customHeight="1">
      <c r="A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Y904" s="44"/>
      <c r="Z904" s="44"/>
      <c r="AA904" s="44"/>
      <c r="AB904" s="44"/>
      <c r="AC904" s="44"/>
      <c r="AD904" s="44"/>
      <c r="AE904" s="44"/>
    </row>
    <row r="905" spans="1:31" ht="15.75" customHeight="1">
      <c r="A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Y905" s="44"/>
      <c r="Z905" s="44"/>
      <c r="AA905" s="44"/>
      <c r="AB905" s="44"/>
      <c r="AC905" s="44"/>
      <c r="AD905" s="44"/>
      <c r="AE905" s="44"/>
    </row>
    <row r="906" spans="1:31" ht="15.75" customHeight="1">
      <c r="A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Y906" s="44"/>
      <c r="Z906" s="44"/>
      <c r="AA906" s="44"/>
      <c r="AB906" s="44"/>
      <c r="AC906" s="44"/>
      <c r="AD906" s="44"/>
      <c r="AE906" s="44"/>
    </row>
    <row r="907" spans="1:31" ht="15.75" customHeight="1">
      <c r="A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Y907" s="44"/>
      <c r="Z907" s="44"/>
      <c r="AA907" s="44"/>
      <c r="AB907" s="44"/>
      <c r="AC907" s="44"/>
      <c r="AD907" s="44"/>
      <c r="AE907" s="44"/>
    </row>
    <row r="908" spans="1:31" ht="15.75" customHeight="1">
      <c r="A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Y908" s="44"/>
      <c r="Z908" s="44"/>
      <c r="AA908" s="44"/>
      <c r="AB908" s="44"/>
      <c r="AC908" s="44"/>
      <c r="AD908" s="44"/>
      <c r="AE908" s="44"/>
    </row>
    <row r="909" spans="1:31" ht="15.75" customHeight="1">
      <c r="A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Y909" s="44"/>
      <c r="Z909" s="44"/>
      <c r="AA909" s="44"/>
      <c r="AB909" s="44"/>
      <c r="AC909" s="44"/>
      <c r="AD909" s="44"/>
      <c r="AE909" s="44"/>
    </row>
    <row r="910" spans="1:31" ht="15.75" customHeight="1">
      <c r="A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Y910" s="44"/>
      <c r="Z910" s="44"/>
      <c r="AA910" s="44"/>
      <c r="AB910" s="44"/>
      <c r="AC910" s="44"/>
      <c r="AD910" s="44"/>
      <c r="AE910" s="44"/>
    </row>
    <row r="911" spans="1:31" ht="15.75" customHeight="1">
      <c r="A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Y911" s="44"/>
      <c r="Z911" s="44"/>
      <c r="AA911" s="44"/>
      <c r="AB911" s="44"/>
      <c r="AC911" s="44"/>
      <c r="AD911" s="44"/>
      <c r="AE911" s="44"/>
    </row>
    <row r="912" spans="1:31" ht="15.75" customHeight="1">
      <c r="A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Y912" s="44"/>
      <c r="Z912" s="44"/>
      <c r="AA912" s="44"/>
      <c r="AB912" s="44"/>
      <c r="AC912" s="44"/>
      <c r="AD912" s="44"/>
      <c r="AE912" s="44"/>
    </row>
    <row r="913" spans="1:31" ht="15.75" customHeight="1">
      <c r="A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Y913" s="44"/>
      <c r="Z913" s="44"/>
      <c r="AA913" s="44"/>
      <c r="AB913" s="44"/>
      <c r="AC913" s="44"/>
      <c r="AD913" s="44"/>
      <c r="AE913" s="44"/>
    </row>
    <row r="914" spans="1:31" ht="15.75" customHeight="1">
      <c r="A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Y914" s="44"/>
      <c r="Z914" s="44"/>
      <c r="AA914" s="44"/>
      <c r="AB914" s="44"/>
      <c r="AC914" s="44"/>
      <c r="AD914" s="44"/>
      <c r="AE914" s="44"/>
    </row>
    <row r="915" spans="1:31" ht="15.75" customHeight="1">
      <c r="A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Y915" s="44"/>
      <c r="Z915" s="44"/>
      <c r="AA915" s="44"/>
      <c r="AB915" s="44"/>
      <c r="AC915" s="44"/>
      <c r="AD915" s="44"/>
      <c r="AE915" s="44"/>
    </row>
    <row r="916" spans="1:31" ht="15.75" customHeight="1">
      <c r="A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Y916" s="44"/>
      <c r="Z916" s="44"/>
      <c r="AA916" s="44"/>
      <c r="AB916" s="44"/>
      <c r="AC916" s="44"/>
      <c r="AD916" s="44"/>
      <c r="AE916" s="44"/>
    </row>
    <row r="917" spans="1:31" ht="15.75" customHeight="1">
      <c r="A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Y917" s="44"/>
      <c r="Z917" s="44"/>
      <c r="AA917" s="44"/>
      <c r="AB917" s="44"/>
      <c r="AC917" s="44"/>
      <c r="AD917" s="44"/>
      <c r="AE917" s="44"/>
    </row>
    <row r="918" spans="1:31" ht="15.75" customHeight="1">
      <c r="A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Y918" s="44"/>
      <c r="Z918" s="44"/>
      <c r="AA918" s="44"/>
      <c r="AB918" s="44"/>
      <c r="AC918" s="44"/>
      <c r="AD918" s="44"/>
      <c r="AE918" s="44"/>
    </row>
    <row r="919" spans="1:31" ht="15.75" customHeight="1">
      <c r="A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Y919" s="44"/>
      <c r="Z919" s="44"/>
      <c r="AA919" s="44"/>
      <c r="AB919" s="44"/>
      <c r="AC919" s="44"/>
      <c r="AD919" s="44"/>
      <c r="AE919" s="44"/>
    </row>
    <row r="920" spans="1:31" ht="15.75" customHeight="1">
      <c r="A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Y920" s="44"/>
      <c r="Z920" s="44"/>
      <c r="AA920" s="44"/>
      <c r="AB920" s="44"/>
      <c r="AC920" s="44"/>
      <c r="AD920" s="44"/>
      <c r="AE920" s="44"/>
    </row>
    <row r="921" spans="1:31" ht="15.75" customHeight="1">
      <c r="A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Y921" s="44"/>
      <c r="Z921" s="44"/>
      <c r="AA921" s="44"/>
      <c r="AB921" s="44"/>
      <c r="AC921" s="44"/>
      <c r="AD921" s="44"/>
      <c r="AE921" s="44"/>
    </row>
    <row r="922" spans="1:31" ht="15.75" customHeight="1">
      <c r="A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Y922" s="44"/>
      <c r="Z922" s="44"/>
      <c r="AA922" s="44"/>
      <c r="AB922" s="44"/>
      <c r="AC922" s="44"/>
      <c r="AD922" s="44"/>
      <c r="AE922" s="44"/>
    </row>
    <row r="923" spans="1:31" ht="15.75" customHeight="1">
      <c r="A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Y923" s="44"/>
      <c r="Z923" s="44"/>
      <c r="AA923" s="44"/>
      <c r="AB923" s="44"/>
      <c r="AC923" s="44"/>
      <c r="AD923" s="44"/>
      <c r="AE923" s="44"/>
    </row>
    <row r="924" spans="1:31" ht="15.75" customHeight="1">
      <c r="A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Y924" s="44"/>
      <c r="Z924" s="44"/>
      <c r="AA924" s="44"/>
      <c r="AB924" s="44"/>
      <c r="AC924" s="44"/>
      <c r="AD924" s="44"/>
      <c r="AE924" s="44"/>
    </row>
    <row r="925" spans="1:31" ht="15.75" customHeight="1">
      <c r="A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Y925" s="44"/>
      <c r="Z925" s="44"/>
      <c r="AA925" s="44"/>
      <c r="AB925" s="44"/>
      <c r="AC925" s="44"/>
      <c r="AD925" s="44"/>
      <c r="AE925" s="44"/>
    </row>
    <row r="926" spans="1:31" ht="15.75" customHeight="1">
      <c r="A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Y926" s="44"/>
      <c r="Z926" s="44"/>
      <c r="AA926" s="44"/>
      <c r="AB926" s="44"/>
      <c r="AC926" s="44"/>
      <c r="AD926" s="44"/>
      <c r="AE926" s="44"/>
    </row>
    <row r="927" spans="1:31" ht="15.75" customHeight="1">
      <c r="A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Y927" s="44"/>
      <c r="Z927" s="44"/>
      <c r="AA927" s="44"/>
      <c r="AB927" s="44"/>
      <c r="AC927" s="44"/>
      <c r="AD927" s="44"/>
      <c r="AE927" s="44"/>
    </row>
    <row r="928" spans="1:31" ht="15.75" customHeight="1">
      <c r="A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Y928" s="44"/>
      <c r="Z928" s="44"/>
      <c r="AA928" s="44"/>
      <c r="AB928" s="44"/>
      <c r="AC928" s="44"/>
      <c r="AD928" s="44"/>
      <c r="AE928" s="44"/>
    </row>
    <row r="929" spans="1:31" ht="15.75" customHeight="1">
      <c r="A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Y929" s="44"/>
      <c r="Z929" s="44"/>
      <c r="AA929" s="44"/>
      <c r="AB929" s="44"/>
      <c r="AC929" s="44"/>
      <c r="AD929" s="44"/>
      <c r="AE929" s="44"/>
    </row>
    <row r="930" spans="1:31" ht="15.75" customHeight="1">
      <c r="A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Y930" s="44"/>
      <c r="Z930" s="44"/>
      <c r="AA930" s="44"/>
      <c r="AB930" s="44"/>
      <c r="AC930" s="44"/>
      <c r="AD930" s="44"/>
      <c r="AE930" s="44"/>
    </row>
    <row r="931" spans="1:31" ht="15.75" customHeight="1">
      <c r="A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Y931" s="44"/>
      <c r="Z931" s="44"/>
      <c r="AA931" s="44"/>
      <c r="AB931" s="44"/>
      <c r="AC931" s="44"/>
      <c r="AD931" s="44"/>
      <c r="AE931" s="44"/>
    </row>
    <row r="932" spans="1:31" ht="15.75" customHeight="1">
      <c r="A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Y932" s="44"/>
      <c r="Z932" s="44"/>
      <c r="AA932" s="44"/>
      <c r="AB932" s="44"/>
      <c r="AC932" s="44"/>
      <c r="AD932" s="44"/>
      <c r="AE932" s="44"/>
    </row>
    <row r="933" spans="1:31" ht="15.75" customHeight="1">
      <c r="A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Y933" s="44"/>
      <c r="Z933" s="44"/>
      <c r="AA933" s="44"/>
      <c r="AB933" s="44"/>
      <c r="AC933" s="44"/>
      <c r="AD933" s="44"/>
      <c r="AE933" s="44"/>
    </row>
    <row r="934" spans="1:31" ht="15.75" customHeight="1">
      <c r="A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Y934" s="44"/>
      <c r="Z934" s="44"/>
      <c r="AA934" s="44"/>
      <c r="AB934" s="44"/>
      <c r="AC934" s="44"/>
      <c r="AD934" s="44"/>
      <c r="AE934" s="44"/>
    </row>
    <row r="935" spans="1:31" ht="15.75" customHeight="1">
      <c r="A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Y935" s="44"/>
      <c r="Z935" s="44"/>
      <c r="AA935" s="44"/>
      <c r="AB935" s="44"/>
      <c r="AC935" s="44"/>
      <c r="AD935" s="44"/>
      <c r="AE935" s="44"/>
    </row>
    <row r="936" spans="1:31" ht="15.75" customHeight="1">
      <c r="A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Y936" s="44"/>
      <c r="Z936" s="44"/>
      <c r="AA936" s="44"/>
      <c r="AB936" s="44"/>
      <c r="AC936" s="44"/>
      <c r="AD936" s="44"/>
      <c r="AE936" s="44"/>
    </row>
    <row r="937" spans="1:31" ht="15.75" customHeight="1">
      <c r="A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Y937" s="44"/>
      <c r="Z937" s="44"/>
      <c r="AA937" s="44"/>
      <c r="AB937" s="44"/>
      <c r="AC937" s="44"/>
      <c r="AD937" s="44"/>
      <c r="AE937" s="44"/>
    </row>
    <row r="938" spans="1:31" ht="15.75" customHeight="1">
      <c r="A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Y938" s="44"/>
      <c r="Z938" s="44"/>
      <c r="AA938" s="44"/>
      <c r="AB938" s="44"/>
      <c r="AC938" s="44"/>
      <c r="AD938" s="44"/>
      <c r="AE938" s="44"/>
    </row>
    <row r="939" spans="1:31" ht="15.75" customHeight="1">
      <c r="A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Y939" s="44"/>
      <c r="Z939" s="44"/>
      <c r="AA939" s="44"/>
      <c r="AB939" s="44"/>
      <c r="AC939" s="44"/>
      <c r="AD939" s="44"/>
      <c r="AE939" s="44"/>
    </row>
    <row r="940" spans="1:31" ht="15.75" customHeight="1">
      <c r="A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Y940" s="44"/>
      <c r="Z940" s="44"/>
      <c r="AA940" s="44"/>
      <c r="AB940" s="44"/>
      <c r="AC940" s="44"/>
      <c r="AD940" s="44"/>
      <c r="AE940" s="44"/>
    </row>
    <row r="941" spans="1:31" ht="15.75" customHeight="1">
      <c r="A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Y941" s="44"/>
      <c r="Z941" s="44"/>
      <c r="AA941" s="44"/>
      <c r="AB941" s="44"/>
      <c r="AC941" s="44"/>
      <c r="AD941" s="44"/>
      <c r="AE941" s="44"/>
    </row>
    <row r="942" spans="1:31" ht="15.75" customHeight="1">
      <c r="A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Y942" s="44"/>
      <c r="Z942" s="44"/>
      <c r="AA942" s="44"/>
      <c r="AB942" s="44"/>
      <c r="AC942" s="44"/>
      <c r="AD942" s="44"/>
      <c r="AE942" s="44"/>
    </row>
    <row r="943" spans="1:31" ht="15.75" customHeight="1">
      <c r="A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Y943" s="44"/>
      <c r="Z943" s="44"/>
      <c r="AA943" s="44"/>
      <c r="AB943" s="44"/>
      <c r="AC943" s="44"/>
      <c r="AD943" s="44"/>
      <c r="AE943" s="44"/>
    </row>
    <row r="944" spans="1:31" ht="15.75" customHeight="1">
      <c r="A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Y944" s="44"/>
      <c r="Z944" s="44"/>
      <c r="AA944" s="44"/>
      <c r="AB944" s="44"/>
      <c r="AC944" s="44"/>
      <c r="AD944" s="44"/>
      <c r="AE944" s="44"/>
    </row>
    <row r="945" spans="1:31" ht="15.75" customHeight="1">
      <c r="A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Y945" s="44"/>
      <c r="Z945" s="44"/>
      <c r="AA945" s="44"/>
      <c r="AB945" s="44"/>
      <c r="AC945" s="44"/>
      <c r="AD945" s="44"/>
      <c r="AE945" s="44"/>
    </row>
    <row r="946" spans="1:31" ht="15.75" customHeight="1">
      <c r="A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Y946" s="44"/>
      <c r="Z946" s="44"/>
      <c r="AA946" s="44"/>
      <c r="AB946" s="44"/>
      <c r="AC946" s="44"/>
      <c r="AD946" s="44"/>
      <c r="AE946" s="44"/>
    </row>
    <row r="947" spans="1:31" ht="15.75" customHeight="1">
      <c r="A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Y947" s="44"/>
      <c r="Z947" s="44"/>
      <c r="AA947" s="44"/>
      <c r="AB947" s="44"/>
      <c r="AC947" s="44"/>
      <c r="AD947" s="44"/>
      <c r="AE947" s="44"/>
    </row>
    <row r="948" spans="1:31" ht="15.75" customHeight="1">
      <c r="A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Y948" s="44"/>
      <c r="Z948" s="44"/>
      <c r="AA948" s="44"/>
      <c r="AB948" s="44"/>
      <c r="AC948" s="44"/>
      <c r="AD948" s="44"/>
      <c r="AE948" s="44"/>
    </row>
    <row r="949" spans="1:31" ht="15.75" customHeight="1">
      <c r="A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Y949" s="44"/>
      <c r="Z949" s="44"/>
      <c r="AA949" s="44"/>
      <c r="AB949" s="44"/>
      <c r="AC949" s="44"/>
      <c r="AD949" s="44"/>
      <c r="AE949" s="44"/>
    </row>
    <row r="950" spans="1:31" ht="15.75" customHeight="1">
      <c r="A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Y950" s="44"/>
      <c r="Z950" s="44"/>
      <c r="AA950" s="44"/>
      <c r="AB950" s="44"/>
      <c r="AC950" s="44"/>
      <c r="AD950" s="44"/>
      <c r="AE950" s="44"/>
    </row>
    <row r="951" spans="1:31" ht="15.75" customHeight="1">
      <c r="A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Y951" s="44"/>
      <c r="Z951" s="44"/>
      <c r="AA951" s="44"/>
      <c r="AB951" s="44"/>
      <c r="AC951" s="44"/>
      <c r="AD951" s="44"/>
      <c r="AE951" s="44"/>
    </row>
    <row r="952" spans="1:31" ht="15.75" customHeight="1">
      <c r="A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Y952" s="44"/>
      <c r="Z952" s="44"/>
      <c r="AA952" s="44"/>
      <c r="AB952" s="44"/>
      <c r="AC952" s="44"/>
      <c r="AD952" s="44"/>
      <c r="AE952" s="44"/>
    </row>
    <row r="953" spans="1:31" ht="15.75" customHeight="1">
      <c r="A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Y953" s="44"/>
      <c r="Z953" s="44"/>
      <c r="AA953" s="44"/>
      <c r="AB953" s="44"/>
      <c r="AC953" s="44"/>
      <c r="AD953" s="44"/>
      <c r="AE953" s="44"/>
    </row>
    <row r="954" spans="1:31" ht="15.75" customHeight="1">
      <c r="A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Y954" s="44"/>
      <c r="Z954" s="44"/>
      <c r="AA954" s="44"/>
      <c r="AB954" s="44"/>
      <c r="AC954" s="44"/>
      <c r="AD954" s="44"/>
      <c r="AE954" s="44"/>
    </row>
    <row r="955" spans="1:31" ht="15.75" customHeight="1">
      <c r="A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Y955" s="44"/>
      <c r="Z955" s="44"/>
      <c r="AA955" s="44"/>
      <c r="AB955" s="44"/>
      <c r="AC955" s="44"/>
      <c r="AD955" s="44"/>
      <c r="AE955" s="44"/>
    </row>
    <row r="956" spans="1:31" ht="15.75" customHeight="1">
      <c r="A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Y956" s="44"/>
      <c r="Z956" s="44"/>
      <c r="AA956" s="44"/>
      <c r="AB956" s="44"/>
      <c r="AC956" s="44"/>
      <c r="AD956" s="44"/>
      <c r="AE956" s="44"/>
    </row>
    <row r="957" spans="1:31" ht="15.75" customHeight="1">
      <c r="A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Y957" s="44"/>
      <c r="Z957" s="44"/>
      <c r="AA957" s="44"/>
      <c r="AB957" s="44"/>
      <c r="AC957" s="44"/>
      <c r="AD957" s="44"/>
      <c r="AE957" s="44"/>
    </row>
    <row r="958" spans="1:31" ht="15.75" customHeight="1">
      <c r="A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Y958" s="44"/>
      <c r="Z958" s="44"/>
      <c r="AA958" s="44"/>
      <c r="AB958" s="44"/>
      <c r="AC958" s="44"/>
      <c r="AD958" s="44"/>
      <c r="AE958" s="44"/>
    </row>
    <row r="959" spans="1:31" ht="15.75" customHeight="1">
      <c r="A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Y959" s="44"/>
      <c r="Z959" s="44"/>
      <c r="AA959" s="44"/>
      <c r="AB959" s="44"/>
      <c r="AC959" s="44"/>
      <c r="AD959" s="44"/>
      <c r="AE959" s="44"/>
    </row>
    <row r="960" spans="1:31" ht="15.75" customHeight="1">
      <c r="A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Y960" s="44"/>
      <c r="Z960" s="44"/>
      <c r="AA960" s="44"/>
      <c r="AB960" s="44"/>
      <c r="AC960" s="44"/>
      <c r="AD960" s="44"/>
      <c r="AE960" s="44"/>
    </row>
    <row r="961" spans="1:31" ht="15.75" customHeight="1">
      <c r="A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Y961" s="44"/>
      <c r="Z961" s="44"/>
      <c r="AA961" s="44"/>
      <c r="AB961" s="44"/>
      <c r="AC961" s="44"/>
      <c r="AD961" s="44"/>
      <c r="AE961" s="44"/>
    </row>
    <row r="962" spans="1:31" ht="15.75" customHeight="1">
      <c r="A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Y962" s="44"/>
      <c r="Z962" s="44"/>
      <c r="AA962" s="44"/>
      <c r="AB962" s="44"/>
      <c r="AC962" s="44"/>
      <c r="AD962" s="44"/>
      <c r="AE962" s="44"/>
    </row>
    <row r="963" spans="1:31" ht="15.75" customHeight="1">
      <c r="A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Y963" s="44"/>
      <c r="Z963" s="44"/>
      <c r="AA963" s="44"/>
      <c r="AB963" s="44"/>
      <c r="AC963" s="44"/>
      <c r="AD963" s="44"/>
      <c r="AE963" s="44"/>
    </row>
    <row r="964" spans="1:31" ht="15.75" customHeight="1">
      <c r="A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Y964" s="44"/>
      <c r="Z964" s="44"/>
      <c r="AA964" s="44"/>
      <c r="AB964" s="44"/>
      <c r="AC964" s="44"/>
      <c r="AD964" s="44"/>
      <c r="AE964" s="44"/>
    </row>
    <row r="965" spans="1:31" ht="15.75" customHeight="1">
      <c r="A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Y965" s="44"/>
      <c r="Z965" s="44"/>
      <c r="AA965" s="44"/>
      <c r="AB965" s="44"/>
      <c r="AC965" s="44"/>
      <c r="AD965" s="44"/>
      <c r="AE965" s="44"/>
    </row>
    <row r="966" spans="1:31" ht="15.75" customHeight="1">
      <c r="A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Y966" s="44"/>
      <c r="Z966" s="44"/>
      <c r="AA966" s="44"/>
      <c r="AB966" s="44"/>
      <c r="AC966" s="44"/>
      <c r="AD966" s="44"/>
      <c r="AE966" s="44"/>
    </row>
    <row r="967" spans="1:31" ht="15.75" customHeight="1">
      <c r="A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Y967" s="44"/>
      <c r="Z967" s="44"/>
      <c r="AA967" s="44"/>
      <c r="AB967" s="44"/>
      <c r="AC967" s="44"/>
      <c r="AD967" s="44"/>
      <c r="AE967" s="44"/>
    </row>
    <row r="968" spans="1:31" ht="15.75" customHeight="1">
      <c r="A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Y968" s="44"/>
      <c r="Z968" s="44"/>
      <c r="AA968" s="44"/>
      <c r="AB968" s="44"/>
      <c r="AC968" s="44"/>
      <c r="AD968" s="44"/>
      <c r="AE968" s="44"/>
    </row>
    <row r="969" spans="1:31" ht="15.75" customHeight="1">
      <c r="A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Y969" s="44"/>
      <c r="Z969" s="44"/>
      <c r="AA969" s="44"/>
      <c r="AB969" s="44"/>
      <c r="AC969" s="44"/>
      <c r="AD969" s="44"/>
      <c r="AE969" s="44"/>
    </row>
    <row r="970" spans="1:31" ht="15.75" customHeight="1">
      <c r="A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Y970" s="44"/>
      <c r="Z970" s="44"/>
      <c r="AA970" s="44"/>
      <c r="AB970" s="44"/>
      <c r="AC970" s="44"/>
      <c r="AD970" s="44"/>
      <c r="AE970" s="44"/>
    </row>
    <row r="971" spans="1:31" ht="15.75" customHeight="1">
      <c r="A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Y971" s="44"/>
      <c r="Z971" s="44"/>
      <c r="AA971" s="44"/>
      <c r="AB971" s="44"/>
      <c r="AC971" s="44"/>
      <c r="AD971" s="44"/>
      <c r="AE971" s="44"/>
    </row>
    <row r="972" spans="1:31" ht="15.75" customHeight="1">
      <c r="A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Y972" s="44"/>
      <c r="Z972" s="44"/>
      <c r="AA972" s="44"/>
      <c r="AB972" s="44"/>
      <c r="AC972" s="44"/>
      <c r="AD972" s="44"/>
      <c r="AE972" s="44"/>
    </row>
    <row r="973" spans="1:31" ht="15.75" customHeight="1">
      <c r="A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Y973" s="44"/>
      <c r="Z973" s="44"/>
      <c r="AA973" s="44"/>
      <c r="AB973" s="44"/>
      <c r="AC973" s="44"/>
      <c r="AD973" s="44"/>
      <c r="AE973" s="44"/>
    </row>
    <row r="974" spans="1:31" ht="15.75" customHeight="1">
      <c r="A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Y974" s="44"/>
      <c r="Z974" s="44"/>
      <c r="AA974" s="44"/>
      <c r="AB974" s="44"/>
      <c r="AC974" s="44"/>
      <c r="AD974" s="44"/>
      <c r="AE974" s="44"/>
    </row>
    <row r="975" spans="1:31" ht="15.75" customHeight="1">
      <c r="A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Y975" s="44"/>
      <c r="Z975" s="44"/>
      <c r="AA975" s="44"/>
      <c r="AB975" s="44"/>
      <c r="AC975" s="44"/>
      <c r="AD975" s="44"/>
      <c r="AE975" s="44"/>
    </row>
    <row r="976" spans="1:31" ht="15.75" customHeight="1">
      <c r="A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Y976" s="44"/>
      <c r="Z976" s="44"/>
      <c r="AA976" s="44"/>
      <c r="AB976" s="44"/>
      <c r="AC976" s="44"/>
      <c r="AD976" s="44"/>
      <c r="AE976" s="44"/>
    </row>
    <row r="977" spans="1:31" ht="15.75" customHeight="1">
      <c r="A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Y977" s="44"/>
      <c r="Z977" s="44"/>
      <c r="AA977" s="44"/>
      <c r="AB977" s="44"/>
      <c r="AC977" s="44"/>
      <c r="AD977" s="44"/>
      <c r="AE977" s="44"/>
    </row>
    <row r="978" spans="1:31" ht="15.75" customHeight="1">
      <c r="A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Y978" s="44"/>
      <c r="Z978" s="44"/>
      <c r="AA978" s="44"/>
      <c r="AB978" s="44"/>
      <c r="AC978" s="44"/>
      <c r="AD978" s="44"/>
      <c r="AE978" s="44"/>
    </row>
    <row r="979" spans="1:31" ht="15.75" customHeight="1">
      <c r="A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Y979" s="44"/>
      <c r="Z979" s="44"/>
      <c r="AA979" s="44"/>
      <c r="AB979" s="44"/>
      <c r="AC979" s="44"/>
      <c r="AD979" s="44"/>
      <c r="AE979" s="44"/>
    </row>
    <row r="980" spans="1:31" ht="15.75" customHeight="1">
      <c r="A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Y980" s="44"/>
      <c r="Z980" s="44"/>
      <c r="AA980" s="44"/>
      <c r="AB980" s="44"/>
      <c r="AC980" s="44"/>
      <c r="AD980" s="44"/>
      <c r="AE980" s="44"/>
    </row>
    <row r="981" spans="1:31" ht="15.75" customHeight="1">
      <c r="A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Y981" s="44"/>
      <c r="Z981" s="44"/>
      <c r="AA981" s="44"/>
      <c r="AB981" s="44"/>
      <c r="AC981" s="44"/>
      <c r="AD981" s="44"/>
      <c r="AE981" s="44"/>
    </row>
    <row r="982" spans="1:31" ht="15.75" customHeight="1">
      <c r="A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Y982" s="44"/>
      <c r="Z982" s="44"/>
      <c r="AA982" s="44"/>
      <c r="AB982" s="44"/>
      <c r="AC982" s="44"/>
      <c r="AD982" s="44"/>
      <c r="AE982" s="44"/>
    </row>
    <row r="983" spans="1:31" ht="15.75" customHeight="1">
      <c r="A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Y983" s="44"/>
      <c r="Z983" s="44"/>
      <c r="AA983" s="44"/>
      <c r="AB983" s="44"/>
      <c r="AC983" s="44"/>
      <c r="AD983" s="44"/>
      <c r="AE983" s="44"/>
    </row>
    <row r="984" spans="1:31" ht="15.75" customHeight="1">
      <c r="A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Y984" s="44"/>
      <c r="Z984" s="44"/>
      <c r="AA984" s="44"/>
      <c r="AB984" s="44"/>
      <c r="AC984" s="44"/>
      <c r="AD984" s="44"/>
      <c r="AE984" s="44"/>
    </row>
    <row r="985" spans="1:31" ht="15.75" customHeight="1">
      <c r="A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Y985" s="44"/>
      <c r="Z985" s="44"/>
      <c r="AA985" s="44"/>
      <c r="AB985" s="44"/>
      <c r="AC985" s="44"/>
      <c r="AD985" s="44"/>
      <c r="AE985" s="44"/>
    </row>
    <row r="986" spans="1:31" ht="15.75" customHeight="1">
      <c r="A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Y986" s="44"/>
      <c r="Z986" s="44"/>
      <c r="AA986" s="44"/>
      <c r="AB986" s="44"/>
      <c r="AC986" s="44"/>
      <c r="AD986" s="44"/>
      <c r="AE986" s="44"/>
    </row>
    <row r="987" spans="1:31" ht="15.75" customHeight="1">
      <c r="A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Y987" s="44"/>
      <c r="Z987" s="44"/>
      <c r="AA987" s="44"/>
      <c r="AB987" s="44"/>
      <c r="AC987" s="44"/>
      <c r="AD987" s="44"/>
      <c r="AE987" s="44"/>
    </row>
    <row r="988" spans="1:31" ht="15.75" customHeight="1">
      <c r="A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Y988" s="44"/>
      <c r="Z988" s="44"/>
      <c r="AA988" s="44"/>
      <c r="AB988" s="44"/>
      <c r="AC988" s="44"/>
      <c r="AD988" s="44"/>
      <c r="AE988" s="44"/>
    </row>
    <row r="989" spans="1:31" ht="15.75" customHeight="1">
      <c r="A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Y989" s="44"/>
      <c r="Z989" s="44"/>
      <c r="AA989" s="44"/>
      <c r="AB989" s="44"/>
      <c r="AC989" s="44"/>
      <c r="AD989" s="44"/>
      <c r="AE989" s="44"/>
    </row>
    <row r="990" spans="1:31" ht="15.75" customHeight="1">
      <c r="A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Y990" s="44"/>
      <c r="Z990" s="44"/>
      <c r="AA990" s="44"/>
      <c r="AB990" s="44"/>
      <c r="AC990" s="44"/>
      <c r="AD990" s="44"/>
      <c r="AE990" s="44"/>
    </row>
    <row r="991" spans="1:31" ht="15.75" customHeight="1">
      <c r="A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Y991" s="44"/>
      <c r="Z991" s="44"/>
      <c r="AA991" s="44"/>
      <c r="AB991" s="44"/>
      <c r="AC991" s="44"/>
      <c r="AD991" s="44"/>
      <c r="AE991" s="44"/>
    </row>
    <row r="992" spans="1:31" ht="15.75" customHeight="1">
      <c r="A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Y992" s="44"/>
      <c r="Z992" s="44"/>
      <c r="AA992" s="44"/>
      <c r="AB992" s="44"/>
      <c r="AC992" s="44"/>
      <c r="AD992" s="44"/>
      <c r="AE992" s="44"/>
    </row>
    <row r="993" spans="1:31" ht="15.75" customHeight="1">
      <c r="A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Y993" s="44"/>
      <c r="Z993" s="44"/>
      <c r="AA993" s="44"/>
      <c r="AB993" s="44"/>
      <c r="AC993" s="44"/>
      <c r="AD993" s="44"/>
      <c r="AE993" s="44"/>
    </row>
    <row r="994" spans="1:31" ht="15.75" customHeight="1">
      <c r="A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Y994" s="44"/>
      <c r="Z994" s="44"/>
      <c r="AA994" s="44"/>
      <c r="AB994" s="44"/>
      <c r="AC994" s="44"/>
      <c r="AD994" s="44"/>
      <c r="AE994" s="44"/>
    </row>
    <row r="995" spans="1:31" ht="15.75" customHeight="1">
      <c r="A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Y995" s="44"/>
      <c r="Z995" s="44"/>
      <c r="AA995" s="44"/>
      <c r="AB995" s="44"/>
      <c r="AC995" s="44"/>
      <c r="AD995" s="44"/>
      <c r="AE995" s="44"/>
    </row>
    <row r="996" spans="1:31" ht="15.75" customHeight="1">
      <c r="A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Y996" s="44"/>
      <c r="Z996" s="44"/>
      <c r="AA996" s="44"/>
      <c r="AB996" s="44"/>
      <c r="AC996" s="44"/>
      <c r="AD996" s="44"/>
      <c r="AE996" s="44"/>
    </row>
    <row r="997" spans="1:31" ht="15.75" customHeight="1">
      <c r="A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Y997" s="44"/>
      <c r="Z997" s="44"/>
      <c r="AA997" s="44"/>
      <c r="AB997" s="44"/>
      <c r="AC997" s="44"/>
      <c r="AD997" s="44"/>
      <c r="AE997" s="44"/>
    </row>
    <row r="998" spans="1:31" ht="15.75" customHeight="1">
      <c r="A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Y998" s="44"/>
      <c r="Z998" s="44"/>
      <c r="AA998" s="44"/>
      <c r="AB998" s="44"/>
      <c r="AC998" s="44"/>
      <c r="AD998" s="44"/>
      <c r="AE998" s="44"/>
    </row>
    <row r="999" spans="1:31" ht="15.75" customHeight="1">
      <c r="A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Y999" s="44"/>
      <c r="Z999" s="44"/>
      <c r="AA999" s="44"/>
      <c r="AB999" s="44"/>
      <c r="AC999" s="44"/>
      <c r="AD999" s="44"/>
      <c r="AE999" s="44"/>
    </row>
    <row r="1000" spans="1:31" ht="15.75" customHeight="1">
      <c r="A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Y1000" s="44"/>
      <c r="Z1000" s="44"/>
      <c r="AA1000" s="44"/>
      <c r="AB1000" s="44"/>
      <c r="AC1000" s="44"/>
      <c r="AD1000" s="44"/>
      <c r="AE1000" s="44"/>
    </row>
  </sheetData>
  <mergeCells count="4">
    <mergeCell ref="M1:W1"/>
    <mergeCell ref="Y1:AE1"/>
    <mergeCell ref="M2:W2"/>
    <mergeCell ref="Y2:AE2"/>
  </mergeCells>
  <conditionalFormatting sqref="N4:W26">
    <cfRule type="colorScale" priority="1">
      <colorScale>
        <cfvo type="formula" val="0"/>
        <cfvo type="formula" val="0.06"/>
        <cfvo type="formula" val="0.16"/>
        <color rgb="FFFFFFFF"/>
        <color rgb="FFFFF2CC"/>
        <color rgb="FFF4B084"/>
      </colorScale>
    </cfRule>
  </conditionalFormatting>
  <conditionalFormatting sqref="AD4:AD88">
    <cfRule type="cellIs" dxfId="3" priority="2" operator="greaterThan">
      <formula>0</formula>
    </cfRule>
  </conditionalFormatting>
  <conditionalFormatting sqref="AD4:AD88">
    <cfRule type="cellIs" dxfId="2" priority="3" operator="lessThan">
      <formula>0</formula>
    </cfRule>
  </conditionalFormatting>
  <dataValidations count="1">
    <dataValidation type="decimal" allowBlank="1" showInputMessage="1" showErrorMessage="1" prompt="Chiều cao - Nhập chiều cao theo centimet." sqref="AA4:AA88">
      <formula1>150</formula1>
      <formula2>210</formula2>
    </dataValidation>
  </dataValidations>
  <pageMargins left="0.75" right="0.75" top="1" bottom="1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2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88</v>
      </c>
      <c r="J2" s="2">
        <f>(J17*'Trang tính1'!$E$24+J21*'Trang tính1'!$F$24+J19*'Trang tính1'!$G$24+J23*'Trang tính1'!$H$24+J25*'Trang tính1'!$I$24+J27*'Trang tính1'!$J$24)/25</f>
        <v>88.216000000000008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889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89</v>
      </c>
      <c r="J3" s="17">
        <f>(J17*'Trang tính1'!$E$25+J21*'Trang tính1'!$F$25+J19*'Trang tính1'!$G$25+J23*'Trang tính1'!$H$25+J25*'Trang tính1'!$I$25+J27*'Trang tính1'!$J$25)/25</f>
        <v>88.512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89</v>
      </c>
      <c r="J4" s="5">
        <f>(J17*'Trang tính1'!$E$26+J21*'Trang tính1'!$F$26+J19*'Trang tính1'!$G$26+J23*'Trang tính1'!$H$26+J25*'Trang tính1'!$I$26+J27*'Trang tính1'!$J$26)/25</f>
        <v>89.072000000000003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892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89</v>
      </c>
      <c r="J5" s="17">
        <f>(J17*'Trang tính1'!$E$27+J21*'Trang tính1'!$F$27+J19*'Trang tính1'!$G$27+J23*'Trang tính1'!$H$27+J25*'Trang tính1'!$I$27+J27*'Trang tính1'!$J$27)/25</f>
        <v>88.823999999999998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960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83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820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84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913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75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534</v>
      </c>
      <c r="K13" s="41" t="s">
        <v>51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94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90</v>
      </c>
      <c r="D17" s="43" t="str">
        <f>A2</f>
        <v>ATK</v>
      </c>
      <c r="E17" s="43">
        <f t="shared" ref="E17:I17" si="1">IF(E16="","",SUMIF($A$16:$A$38,E16,$B$16:$B$38))</f>
        <v>94</v>
      </c>
      <c r="F17" s="43">
        <f t="shared" si="1"/>
        <v>90</v>
      </c>
      <c r="G17" s="43">
        <f t="shared" si="1"/>
        <v>93</v>
      </c>
      <c r="H17" s="43">
        <f t="shared" si="1"/>
        <v>71</v>
      </c>
      <c r="I17" s="43">
        <f t="shared" si="1"/>
        <v>87</v>
      </c>
      <c r="J17" s="43">
        <f>A3/10</f>
        <v>88.9</v>
      </c>
      <c r="K17" s="43">
        <f>ROUND(J17,0)</f>
        <v>89</v>
      </c>
    </row>
    <row r="18" spans="1:11" ht="15.75" customHeight="1">
      <c r="A18" s="1" t="s">
        <v>9</v>
      </c>
      <c r="B18" s="1">
        <v>93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71</v>
      </c>
      <c r="D19" s="45" t="str">
        <f>A4</f>
        <v>DIS</v>
      </c>
      <c r="E19" s="45">
        <f t="shared" ref="E19:I19" si="3">IF(E18="","",SUMIF($A$16:$A$38,E18,$B$16:$B$38))</f>
        <v>88</v>
      </c>
      <c r="F19" s="45">
        <f t="shared" si="3"/>
        <v>82</v>
      </c>
      <c r="G19" s="45">
        <f t="shared" si="3"/>
        <v>91</v>
      </c>
      <c r="H19" s="45">
        <f t="shared" si="3"/>
        <v>95</v>
      </c>
      <c r="I19" s="45">
        <f t="shared" si="3"/>
        <v>0</v>
      </c>
      <c r="J19" s="45">
        <f>A5/10</f>
        <v>89.2</v>
      </c>
      <c r="K19" s="45">
        <f>ROUND(J19,0)</f>
        <v>89</v>
      </c>
    </row>
    <row r="20" spans="1:11" ht="15.75" customHeight="1">
      <c r="A20" s="1" t="s">
        <v>58</v>
      </c>
      <c r="B20" s="1">
        <v>87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88</v>
      </c>
      <c r="D21" s="46" t="str">
        <f>A6</f>
        <v>CRE</v>
      </c>
      <c r="E21" s="46">
        <f t="shared" ref="E21:I21" si="5">IF(E20="","",SUMIF($A$16:$A$38,E20,$B$16:$B$38))</f>
        <v>98</v>
      </c>
      <c r="F21" s="46">
        <f t="shared" si="5"/>
        <v>95</v>
      </c>
      <c r="G21" s="46">
        <f t="shared" si="5"/>
        <v>98</v>
      </c>
      <c r="H21" s="46">
        <f t="shared" si="5"/>
        <v>91</v>
      </c>
      <c r="I21" s="46">
        <f t="shared" si="5"/>
        <v>93</v>
      </c>
      <c r="J21" s="46">
        <f>A7/10</f>
        <v>96</v>
      </c>
      <c r="K21" s="46">
        <f>ROUND(J21,0)</f>
        <v>96</v>
      </c>
    </row>
    <row r="22" spans="1:11" ht="15.75" customHeight="1">
      <c r="A22" s="1" t="s">
        <v>60</v>
      </c>
      <c r="B22" s="47">
        <v>82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91</v>
      </c>
      <c r="D23" s="48" t="str">
        <f>A8</f>
        <v>PHY</v>
      </c>
      <c r="E23" s="48">
        <f t="shared" ref="E23:I23" si="7">IF(E22="","",SUMIF($A$16:$A$38,E22,$B$16:$B$38))</f>
        <v>90</v>
      </c>
      <c r="F23" s="48">
        <f t="shared" si="7"/>
        <v>94</v>
      </c>
      <c r="G23" s="48">
        <f t="shared" si="7"/>
        <v>77</v>
      </c>
      <c r="H23" s="48">
        <f t="shared" si="7"/>
        <v>76</v>
      </c>
      <c r="I23" s="48">
        <f t="shared" si="7"/>
        <v>70</v>
      </c>
      <c r="J23" s="48">
        <f>A9/10</f>
        <v>82</v>
      </c>
      <c r="K23" s="48">
        <f>ROUND(J23,0)</f>
        <v>82</v>
      </c>
    </row>
    <row r="24" spans="1:11" ht="15.75" customHeight="1">
      <c r="A24" s="1" t="s">
        <v>62</v>
      </c>
      <c r="B24" s="1">
        <v>95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98</v>
      </c>
      <c r="D25" s="49" t="str">
        <f>A10</f>
        <v>MEN</v>
      </c>
      <c r="E25" s="49">
        <f t="shared" ref="E25:I25" si="9">IF(E24="","",SUMIF($A$16:$A$38,E24,$B$16:$B$38))</f>
        <v>80</v>
      </c>
      <c r="F25" s="49">
        <f t="shared" si="9"/>
        <v>93</v>
      </c>
      <c r="G25" s="49">
        <f t="shared" si="9"/>
        <v>93</v>
      </c>
      <c r="H25" s="49">
        <f t="shared" si="9"/>
        <v>91</v>
      </c>
      <c r="I25" s="49">
        <f t="shared" si="9"/>
        <v>96</v>
      </c>
      <c r="J25" s="49">
        <f>A11/10</f>
        <v>91.3</v>
      </c>
      <c r="K25" s="49">
        <f>ROUND(J25,0)</f>
        <v>91</v>
      </c>
    </row>
    <row r="26" spans="1:11" ht="15.75" customHeight="1">
      <c r="A26" s="1" t="s">
        <v>64</v>
      </c>
      <c r="B26" s="1">
        <v>98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93</v>
      </c>
      <c r="D27" s="50" t="str">
        <f>A12</f>
        <v>DEF</v>
      </c>
      <c r="E27" s="50">
        <f t="shared" ref="E27:I27" si="11">IF(E26="","",SUMIF($A$16:$A$38,E26,$B$16:$B$38))</f>
        <v>66</v>
      </c>
      <c r="F27" s="50">
        <f t="shared" si="11"/>
        <v>42</v>
      </c>
      <c r="G27" s="50">
        <f t="shared" si="11"/>
        <v>39</v>
      </c>
      <c r="H27" s="50">
        <f t="shared" si="11"/>
        <v>51</v>
      </c>
      <c r="I27" s="50">
        <f t="shared" si="11"/>
        <v>71</v>
      </c>
      <c r="J27" s="50">
        <f>A13/10</f>
        <v>53.4</v>
      </c>
      <c r="K27" s="50">
        <f>ROUND(J27,0)</f>
        <v>53</v>
      </c>
    </row>
    <row r="28" spans="1:11" ht="15.75" customHeight="1">
      <c r="A28" s="1" t="s">
        <v>68</v>
      </c>
      <c r="B28" s="1">
        <v>90</v>
      </c>
    </row>
    <row r="29" spans="1:11" ht="15.75" customHeight="1">
      <c r="A29" s="1" t="s">
        <v>69</v>
      </c>
      <c r="B29" s="1">
        <v>94</v>
      </c>
    </row>
    <row r="30" spans="1:11" ht="15.75" customHeight="1">
      <c r="A30" s="1" t="s">
        <v>70</v>
      </c>
      <c r="B30" s="1">
        <v>77</v>
      </c>
    </row>
    <row r="31" spans="1:11" ht="15.75" customHeight="1">
      <c r="A31" s="1" t="s">
        <v>71</v>
      </c>
      <c r="B31" s="1">
        <v>76</v>
      </c>
    </row>
    <row r="32" spans="1:11" ht="15.75" customHeight="1">
      <c r="A32" s="1" t="s">
        <v>72</v>
      </c>
      <c r="B32" s="1">
        <f t="array" ref="B32">INDEX('Trang tính1'!$AC$4:$AC$88,MATCH("Messi Icon",'Trang tính1'!$Y$4:$Y$88,0))</f>
        <v>70</v>
      </c>
    </row>
    <row r="33" spans="1:2" ht="15.75" customHeight="1">
      <c r="A33" s="1" t="s">
        <v>73</v>
      </c>
      <c r="B33" s="1">
        <v>80</v>
      </c>
    </row>
    <row r="34" spans="1:2" ht="15.75" customHeight="1">
      <c r="A34" s="1" t="s">
        <v>74</v>
      </c>
      <c r="B34" s="1">
        <v>96</v>
      </c>
    </row>
    <row r="35" spans="1:2" ht="15.75" customHeight="1">
      <c r="A35" s="1" t="s">
        <v>75</v>
      </c>
      <c r="B35" s="1">
        <v>66</v>
      </c>
    </row>
    <row r="36" spans="1:2" ht="15.75" customHeight="1">
      <c r="A36" s="1" t="s">
        <v>76</v>
      </c>
      <c r="B36" s="1">
        <v>42</v>
      </c>
    </row>
    <row r="37" spans="1:2" ht="15.75" customHeight="1">
      <c r="A37" s="1" t="s">
        <v>77</v>
      </c>
      <c r="B37" s="1">
        <v>39</v>
      </c>
    </row>
    <row r="38" spans="1:2" ht="15.75" customHeight="1">
      <c r="A38" s="1" t="s">
        <v>78</v>
      </c>
      <c r="B38" s="1">
        <v>51</v>
      </c>
    </row>
    <row r="39" spans="1:2" ht="15.75" customHeight="1">
      <c r="A39" s="1" t="s">
        <v>79</v>
      </c>
      <c r="B39" s="1">
        <f>SUM(B16:B38)</f>
        <v>1861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1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88</v>
      </c>
      <c r="J2" s="2">
        <f>(J17*'Trang tính1'!$E$24+J21*'Trang tính1'!$F$24+J19*'Trang tính1'!$G$24+J23*'Trang tính1'!$H$24+J25*'Trang tính1'!$I$24+J27*'Trang tính1'!$J$24)/25</f>
        <v>88.097999999999999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893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88</v>
      </c>
      <c r="J3" s="17">
        <f>(J17*'Trang tính1'!$E$25+J21*'Trang tính1'!$F$25+J19*'Trang tính1'!$G$25+J23*'Trang tính1'!$H$25+J25*'Trang tính1'!$I$25+J27*'Trang tính1'!$J$25)/25</f>
        <v>88.057999999999993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88</v>
      </c>
      <c r="J4" s="5">
        <f>(J17*'Trang tính1'!$E$26+J21*'Trang tính1'!$F$26+J19*'Trang tính1'!$G$26+J23*'Trang tính1'!$H$26+J25*'Trang tính1'!$I$26+J27*'Trang tính1'!$J$26)/25</f>
        <v>88.037999999999997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867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88</v>
      </c>
      <c r="J5" s="17">
        <f>(J17*'Trang tính1'!$E$27+J21*'Trang tính1'!$F$27+J19*'Trang tính1'!$G$27+J23*'Trang tính1'!$H$27+J25*'Trang tính1'!$I$27+J27*'Trang tính1'!$J$27)/25</f>
        <v>87.662000000000006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909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914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84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869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602.5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90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92</v>
      </c>
      <c r="D17" s="43" t="str">
        <f>A2</f>
        <v>ATK</v>
      </c>
      <c r="E17" s="43">
        <f t="shared" ref="E17:I17" si="1">IF(E16="","",SUMIF($A$16:$A$38,E16,$B$16:$B$38))</f>
        <v>90</v>
      </c>
      <c r="F17" s="43">
        <f t="shared" si="1"/>
        <v>92</v>
      </c>
      <c r="G17" s="43">
        <f t="shared" si="1"/>
        <v>90</v>
      </c>
      <c r="H17" s="43">
        <f t="shared" si="1"/>
        <v>87</v>
      </c>
      <c r="I17" s="43">
        <f t="shared" si="1"/>
        <v>87</v>
      </c>
      <c r="J17" s="43">
        <f>A3/10</f>
        <v>89.3</v>
      </c>
      <c r="K17" s="43">
        <f>ROUND(J17,0)</f>
        <v>89</v>
      </c>
    </row>
    <row r="18" spans="1:11" ht="15.75" customHeight="1">
      <c r="A18" s="1" t="s">
        <v>9</v>
      </c>
      <c r="B18" s="1">
        <v>90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87</v>
      </c>
      <c r="D19" s="45" t="str">
        <f>A4</f>
        <v>DIS</v>
      </c>
      <c r="E19" s="45">
        <f t="shared" ref="E19:I19" si="3">IF(E18="","",SUMIF($A$16:$A$38,E18,$B$16:$B$38))</f>
        <v>86</v>
      </c>
      <c r="F19" s="45">
        <f t="shared" si="3"/>
        <v>85</v>
      </c>
      <c r="G19" s="45">
        <f t="shared" si="3"/>
        <v>86</v>
      </c>
      <c r="H19" s="45">
        <f t="shared" si="3"/>
        <v>89</v>
      </c>
      <c r="I19" s="45">
        <f t="shared" si="3"/>
        <v>0</v>
      </c>
      <c r="J19" s="45">
        <f>A5/10</f>
        <v>86.7</v>
      </c>
      <c r="K19" s="45">
        <f>ROUND(J19,0)</f>
        <v>87</v>
      </c>
    </row>
    <row r="20" spans="1:11" ht="15.75" customHeight="1">
      <c r="A20" s="1" t="s">
        <v>58</v>
      </c>
      <c r="B20" s="1">
        <v>87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86</v>
      </c>
      <c r="D21" s="46" t="str">
        <f>A6</f>
        <v>CRE</v>
      </c>
      <c r="E21" s="46">
        <f t="shared" ref="E21:I21" si="5">IF(E20="","",SUMIF($A$16:$A$38,E20,$B$16:$B$38))</f>
        <v>93</v>
      </c>
      <c r="F21" s="46">
        <f t="shared" si="5"/>
        <v>89</v>
      </c>
      <c r="G21" s="46">
        <f t="shared" si="5"/>
        <v>86</v>
      </c>
      <c r="H21" s="46">
        <f t="shared" si="5"/>
        <v>86</v>
      </c>
      <c r="I21" s="46">
        <f t="shared" si="5"/>
        <v>95</v>
      </c>
      <c r="J21" s="46">
        <f>A7/10</f>
        <v>90.9</v>
      </c>
      <c r="K21" s="46">
        <f>ROUND(J21,0)</f>
        <v>91</v>
      </c>
    </row>
    <row r="22" spans="1:11" ht="15.75" customHeight="1">
      <c r="A22" s="1" t="s">
        <v>60</v>
      </c>
      <c r="B22" s="1">
        <v>85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86</v>
      </c>
      <c r="D23" s="48" t="str">
        <f>A8</f>
        <v>PHY</v>
      </c>
      <c r="E23" s="48">
        <f t="shared" ref="E23:I23" si="7">IF(E22="","",SUMIF($A$16:$A$38,E22,$B$16:$B$38))</f>
        <v>96</v>
      </c>
      <c r="F23" s="48">
        <f t="shared" si="7"/>
        <v>96</v>
      </c>
      <c r="G23" s="48">
        <f t="shared" si="7"/>
        <v>88</v>
      </c>
      <c r="H23" s="48">
        <f t="shared" si="7"/>
        <v>89</v>
      </c>
      <c r="I23" s="48">
        <f t="shared" si="7"/>
        <v>87</v>
      </c>
      <c r="J23" s="48">
        <f>A9/10</f>
        <v>91.4</v>
      </c>
      <c r="K23" s="48">
        <f>ROUND(J23,0)</f>
        <v>91</v>
      </c>
    </row>
    <row r="24" spans="1:11" ht="15.75" customHeight="1">
      <c r="A24" s="1" t="s">
        <v>62</v>
      </c>
      <c r="B24" s="1">
        <v>89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86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95</v>
      </c>
      <c r="G25" s="49">
        <f t="shared" si="9"/>
        <v>90</v>
      </c>
      <c r="H25" s="49">
        <f t="shared" si="9"/>
        <v>86</v>
      </c>
      <c r="I25" s="49">
        <f t="shared" si="9"/>
        <v>88</v>
      </c>
      <c r="J25" s="49">
        <f>A11/10</f>
        <v>86.9</v>
      </c>
      <c r="K25" s="49">
        <f>ROUND(J25,0)</f>
        <v>87</v>
      </c>
    </row>
    <row r="26" spans="1:11" ht="15.75" customHeight="1">
      <c r="A26" s="1" t="s">
        <v>64</v>
      </c>
      <c r="B26" s="1">
        <v>93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95</v>
      </c>
      <c r="D27" s="50" t="str">
        <f>A12</f>
        <v>DEF</v>
      </c>
      <c r="E27" s="50">
        <f t="shared" ref="E27:I27" si="11">IF(E26="","",SUMIF($A$16:$A$38,E26,$B$16:$B$38))</f>
        <v>56</v>
      </c>
      <c r="F27" s="50">
        <f t="shared" si="11"/>
        <v>60</v>
      </c>
      <c r="G27" s="50">
        <f t="shared" si="11"/>
        <v>50</v>
      </c>
      <c r="H27" s="50">
        <f t="shared" si="11"/>
        <v>55</v>
      </c>
      <c r="I27" s="50">
        <f t="shared" si="11"/>
        <v>87</v>
      </c>
      <c r="J27" s="50">
        <f>A13/10</f>
        <v>60.25</v>
      </c>
      <c r="K27" s="50">
        <f>ROUND(J27,0)</f>
        <v>60</v>
      </c>
    </row>
    <row r="28" spans="1:11" ht="15.75" customHeight="1">
      <c r="A28" s="1" t="s">
        <v>68</v>
      </c>
      <c r="B28" s="1">
        <v>96</v>
      </c>
    </row>
    <row r="29" spans="1:11" ht="15.75" customHeight="1">
      <c r="A29" s="1" t="s">
        <v>69</v>
      </c>
      <c r="B29" s="1">
        <v>96</v>
      </c>
    </row>
    <row r="30" spans="1:11" ht="15.75" customHeight="1">
      <c r="A30" s="1" t="s">
        <v>70</v>
      </c>
      <c r="B30" s="1">
        <v>88</v>
      </c>
    </row>
    <row r="31" spans="1:11" ht="15.75" customHeight="1">
      <c r="A31" s="1" t="s">
        <v>71</v>
      </c>
      <c r="B31" s="1">
        <v>89</v>
      </c>
    </row>
    <row r="32" spans="1:11" ht="15.75" customHeight="1">
      <c r="A32" s="1" t="s">
        <v>72</v>
      </c>
      <c r="B32" s="1">
        <f t="array" ref="B32">INDEX('Trang tính1'!$AC$4:$AC$88,MATCH("Bale Icon",'Trang tính1'!$Y$4:$Y$88,0))</f>
        <v>87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88</v>
      </c>
    </row>
    <row r="35" spans="1:2" ht="15.75" customHeight="1">
      <c r="A35" s="1" t="s">
        <v>75</v>
      </c>
      <c r="B35" s="1">
        <v>56</v>
      </c>
    </row>
    <row r="36" spans="1:2" ht="15.75" customHeight="1">
      <c r="A36" s="1" t="s">
        <v>76</v>
      </c>
      <c r="B36" s="1">
        <v>60</v>
      </c>
    </row>
    <row r="37" spans="1:2" ht="15.75" customHeight="1">
      <c r="A37" s="1" t="s">
        <v>77</v>
      </c>
      <c r="B37" s="1">
        <v>50</v>
      </c>
    </row>
    <row r="38" spans="1:2" ht="15.75" customHeight="1">
      <c r="A38" s="1" t="s">
        <v>78</v>
      </c>
      <c r="B38" s="1">
        <v>55</v>
      </c>
    </row>
    <row r="39" spans="1:2" ht="15.75" customHeight="1">
      <c r="A39" s="1" t="s">
        <v>79</v>
      </c>
      <c r="B39" s="1">
        <f>SUM(B16:B38)</f>
        <v>1910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0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928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815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889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892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874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570.5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" t="s">
        <v>5</v>
      </c>
    </row>
    <row r="16" spans="1:26" ht="15.75" customHeight="1">
      <c r="A16" s="1" t="s">
        <v>53</v>
      </c>
      <c r="B16" s="1">
        <v>98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89</v>
      </c>
      <c r="D17" s="43" t="str">
        <f>A2</f>
        <v>ATK</v>
      </c>
      <c r="E17" s="43">
        <f t="shared" ref="E17:I17" si="1">IF(E16="","",SUMIF($A$16:$A$38,E16,$B$16:$B$38))</f>
        <v>98</v>
      </c>
      <c r="F17" s="43">
        <f t="shared" si="1"/>
        <v>89</v>
      </c>
      <c r="G17" s="43">
        <f t="shared" si="1"/>
        <v>96</v>
      </c>
      <c r="H17" s="43">
        <f t="shared" si="1"/>
        <v>90</v>
      </c>
      <c r="I17" s="43">
        <f t="shared" si="1"/>
        <v>80</v>
      </c>
      <c r="J17" s="43">
        <f>A3/10</f>
        <v>92.8</v>
      </c>
      <c r="K17" s="43">
        <f>ROUND(J17,0)</f>
        <v>93</v>
      </c>
    </row>
    <row r="18" spans="1:11" ht="15.75" customHeight="1">
      <c r="A18" s="1" t="s">
        <v>9</v>
      </c>
      <c r="B18" s="1">
        <v>96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90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73</v>
      </c>
      <c r="G19" s="45">
        <f t="shared" si="3"/>
        <v>82</v>
      </c>
      <c r="H19" s="45">
        <f t="shared" si="3"/>
        <v>85</v>
      </c>
      <c r="I19" s="45">
        <f t="shared" si="3"/>
        <v>0</v>
      </c>
      <c r="J19" s="45">
        <f>A5/10</f>
        <v>81.5</v>
      </c>
      <c r="K19" s="45">
        <f>ROUND(J19,0)</f>
        <v>82</v>
      </c>
    </row>
    <row r="20" spans="1:11" ht="15.75" customHeight="1">
      <c r="A20" s="1" t="s">
        <v>58</v>
      </c>
      <c r="B20" s="1">
        <v>80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90</v>
      </c>
      <c r="F21" s="46">
        <f t="shared" si="5"/>
        <v>85</v>
      </c>
      <c r="G21" s="46">
        <f t="shared" si="5"/>
        <v>86</v>
      </c>
      <c r="H21" s="46">
        <f t="shared" si="5"/>
        <v>82</v>
      </c>
      <c r="I21" s="46">
        <f t="shared" si="5"/>
        <v>95</v>
      </c>
      <c r="J21" s="46">
        <f>A7/10</f>
        <v>88.9</v>
      </c>
      <c r="K21" s="46">
        <f>ROUND(J21,0)</f>
        <v>89</v>
      </c>
    </row>
    <row r="22" spans="1:11" ht="15.75" customHeight="1">
      <c r="A22" s="1" t="s">
        <v>60</v>
      </c>
      <c r="B22" s="1">
        <v>73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82</v>
      </c>
      <c r="D23" s="48" t="str">
        <f>A8</f>
        <v>PHY</v>
      </c>
      <c r="E23" s="48">
        <f t="shared" ref="E23:I23" si="7">IF(E22="","",SUMIF($A$16:$A$38,E22,$B$16:$B$38))</f>
        <v>96</v>
      </c>
      <c r="F23" s="48">
        <f t="shared" si="7"/>
        <v>92</v>
      </c>
      <c r="G23" s="48">
        <f t="shared" si="7"/>
        <v>82</v>
      </c>
      <c r="H23" s="48">
        <f t="shared" si="7"/>
        <v>87</v>
      </c>
      <c r="I23" s="48">
        <f t="shared" si="7"/>
        <v>91</v>
      </c>
      <c r="J23" s="48">
        <f>A9/10</f>
        <v>89.2</v>
      </c>
      <c r="K23" s="48">
        <f>ROUND(J23,0)</f>
        <v>89</v>
      </c>
    </row>
    <row r="24" spans="1:11" ht="15.75" customHeight="1">
      <c r="A24" s="1" t="s">
        <v>62</v>
      </c>
      <c r="B24" s="1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86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95</v>
      </c>
      <c r="G25" s="49">
        <f t="shared" si="9"/>
        <v>96</v>
      </c>
      <c r="H25" s="49">
        <f t="shared" si="9"/>
        <v>82</v>
      </c>
      <c r="I25" s="49">
        <f t="shared" si="9"/>
        <v>85</v>
      </c>
      <c r="J25" s="49">
        <f>A11/10</f>
        <v>87.4</v>
      </c>
      <c r="K25" s="49">
        <f>ROUND(J25,0)</f>
        <v>87</v>
      </c>
    </row>
    <row r="26" spans="1:11" ht="15.75" customHeight="1">
      <c r="A26" s="1" t="s">
        <v>64</v>
      </c>
      <c r="B26" s="1">
        <v>90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95</v>
      </c>
      <c r="D27" s="50" t="str">
        <f>A12</f>
        <v>DEF</v>
      </c>
      <c r="E27" s="50">
        <f t="shared" ref="E27:I27" si="11">IF(E26="","",SUMIF($A$16:$A$38,E26,$B$16:$B$38))</f>
        <v>60</v>
      </c>
      <c r="F27" s="50">
        <f t="shared" si="11"/>
        <v>49</v>
      </c>
      <c r="G27" s="50">
        <f t="shared" si="11"/>
        <v>45</v>
      </c>
      <c r="H27" s="50">
        <f t="shared" si="11"/>
        <v>50</v>
      </c>
      <c r="I27" s="50">
        <f t="shared" si="11"/>
        <v>90</v>
      </c>
      <c r="J27" s="50">
        <f>A13/10</f>
        <v>57.05</v>
      </c>
      <c r="K27" s="50">
        <f>ROUND(J27,0)</f>
        <v>57</v>
      </c>
    </row>
    <row r="28" spans="1:11" ht="15.75" customHeight="1">
      <c r="A28" s="1" t="s">
        <v>68</v>
      </c>
      <c r="B28" s="1">
        <v>96</v>
      </c>
    </row>
    <row r="29" spans="1:11" ht="15.75" customHeight="1">
      <c r="A29" s="1" t="s">
        <v>69</v>
      </c>
      <c r="B29" s="1">
        <v>92</v>
      </c>
    </row>
    <row r="30" spans="1:11" ht="15.75" customHeight="1">
      <c r="A30" s="1" t="s">
        <v>70</v>
      </c>
      <c r="B30" s="1">
        <v>82</v>
      </c>
    </row>
    <row r="31" spans="1:11" ht="15.75" customHeight="1">
      <c r="A31" s="1" t="s">
        <v>71</v>
      </c>
      <c r="B31" s="1">
        <v>87</v>
      </c>
    </row>
    <row r="32" spans="1:11" ht="15.75" customHeight="1">
      <c r="A32" s="1" t="s">
        <v>72</v>
      </c>
      <c r="B32" s="1">
        <f t="array" ref="B32">INDEX('Trang tính1'!$AC$4:$AC$88,MATCH("CR7 Icon",'Trang tính1'!$Y$4:$Y$88,0))</f>
        <v>91</v>
      </c>
    </row>
    <row r="33" spans="1:2" ht="15.75" customHeight="1">
      <c r="A33" s="1" t="s">
        <v>73</v>
      </c>
      <c r="B33" s="1">
        <v>86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60</v>
      </c>
    </row>
    <row r="36" spans="1:2" ht="15.75" customHeight="1">
      <c r="A36" s="1" t="s">
        <v>76</v>
      </c>
      <c r="B36" s="1">
        <v>49</v>
      </c>
    </row>
    <row r="37" spans="1:2" ht="15.75" customHeight="1">
      <c r="A37" s="1" t="s">
        <v>77</v>
      </c>
      <c r="B37" s="1">
        <v>45</v>
      </c>
    </row>
    <row r="38" spans="1:2" ht="15.75" customHeight="1">
      <c r="A38" s="1" t="s">
        <v>78</v>
      </c>
      <c r="B38" s="1">
        <v>50</v>
      </c>
    </row>
    <row r="39" spans="1:2" ht="15.75" customHeight="1">
      <c r="A39" s="1" t="s">
        <v>79</v>
      </c>
      <c r="B39" s="1">
        <f>SUM(B16:B38)</f>
        <v>1870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87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877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874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928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820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881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513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91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86</v>
      </c>
      <c r="D17" s="43" t="str">
        <f>A2</f>
        <v>ATK</v>
      </c>
      <c r="E17" s="43">
        <f t="shared" ref="E17:I17" si="1">IF(E16="","",SUMIF($A$16:$A$38,E16,$B$16:$B$38))</f>
        <v>91</v>
      </c>
      <c r="F17" s="43">
        <f t="shared" si="1"/>
        <v>86</v>
      </c>
      <c r="G17" s="43">
        <f t="shared" si="1"/>
        <v>92</v>
      </c>
      <c r="H17" s="43">
        <f t="shared" si="1"/>
        <v>75</v>
      </c>
      <c r="I17" s="43">
        <f t="shared" si="1"/>
        <v>87</v>
      </c>
      <c r="J17" s="43">
        <f>A3/10</f>
        <v>87.7</v>
      </c>
      <c r="K17" s="43">
        <f>ROUND(J17,0)</f>
        <v>88</v>
      </c>
    </row>
    <row r="18" spans="1:11" ht="15.75" customHeight="1">
      <c r="A18" s="1" t="s">
        <v>9</v>
      </c>
      <c r="B18" s="1">
        <v>92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88</v>
      </c>
      <c r="F19" s="45">
        <f t="shared" si="3"/>
        <v>78</v>
      </c>
      <c r="G19" s="45">
        <f t="shared" si="3"/>
        <v>90</v>
      </c>
      <c r="H19" s="45">
        <f t="shared" si="3"/>
        <v>92</v>
      </c>
      <c r="I19" s="45">
        <f t="shared" si="3"/>
        <v>0</v>
      </c>
      <c r="J19" s="45">
        <f>A5/10</f>
        <v>87.4</v>
      </c>
      <c r="K19" s="45">
        <f>ROUND(J19,0)</f>
        <v>87</v>
      </c>
    </row>
    <row r="20" spans="1:11" ht="15.75" customHeight="1">
      <c r="A20" s="1" t="s">
        <v>58</v>
      </c>
      <c r="B20" s="1">
        <v>87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88</v>
      </c>
      <c r="D21" s="46" t="str">
        <f>A6</f>
        <v>CRE</v>
      </c>
      <c r="E21" s="46">
        <f t="shared" ref="E21:I21" si="5">IF(E20="","",SUMIF($A$16:$A$38,E20,$B$16:$B$38))</f>
        <v>96</v>
      </c>
      <c r="F21" s="46">
        <f t="shared" si="5"/>
        <v>92</v>
      </c>
      <c r="G21" s="46">
        <f t="shared" si="5"/>
        <v>93</v>
      </c>
      <c r="H21" s="46">
        <f t="shared" si="5"/>
        <v>90</v>
      </c>
      <c r="I21" s="46">
        <f t="shared" si="5"/>
        <v>88</v>
      </c>
      <c r="J21" s="46">
        <f>A7/10</f>
        <v>92.8</v>
      </c>
      <c r="K21" s="46">
        <f>ROUND(J21,0)</f>
        <v>93</v>
      </c>
    </row>
    <row r="22" spans="1:11" ht="15.75" customHeight="1">
      <c r="A22" s="1" t="s">
        <v>60</v>
      </c>
      <c r="B22" s="1">
        <v>78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90</v>
      </c>
      <c r="D23" s="48" t="str">
        <f>A8</f>
        <v>PHY</v>
      </c>
      <c r="E23" s="48">
        <f t="shared" ref="E23:I23" si="7">IF(E22="","",SUMIF($A$16:$A$38,E22,$B$16:$B$38))</f>
        <v>92</v>
      </c>
      <c r="F23" s="48">
        <f t="shared" si="7"/>
        <v>92</v>
      </c>
      <c r="G23" s="48">
        <f t="shared" si="7"/>
        <v>77</v>
      </c>
      <c r="H23" s="48">
        <f t="shared" si="7"/>
        <v>75</v>
      </c>
      <c r="I23" s="48">
        <f t="shared" si="7"/>
        <v>73</v>
      </c>
      <c r="J23" s="48">
        <f>A9/10</f>
        <v>82</v>
      </c>
      <c r="K23" s="48">
        <f>ROUND(J23,0)</f>
        <v>82</v>
      </c>
    </row>
    <row r="24" spans="1:11" ht="15.75" customHeight="1">
      <c r="A24" s="1" t="s">
        <v>62</v>
      </c>
      <c r="B24" s="1">
        <v>92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93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88</v>
      </c>
      <c r="G25" s="49">
        <f t="shared" si="9"/>
        <v>92</v>
      </c>
      <c r="H25" s="49">
        <f t="shared" si="9"/>
        <v>90</v>
      </c>
      <c r="I25" s="49">
        <f t="shared" si="9"/>
        <v>86</v>
      </c>
      <c r="J25" s="49">
        <f>A11/10</f>
        <v>88.1</v>
      </c>
      <c r="K25" s="49">
        <f>ROUND(J25,0)</f>
        <v>88</v>
      </c>
    </row>
    <row r="26" spans="1:11" ht="15.75" customHeight="1">
      <c r="A26" s="1" t="s">
        <v>64</v>
      </c>
      <c r="B26" s="1">
        <v>96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88</v>
      </c>
      <c r="D27" s="50" t="str">
        <f>A12</f>
        <v>DEF</v>
      </c>
      <c r="E27" s="50">
        <f t="shared" ref="E27:I27" si="11">IF(E26="","",SUMIF($A$16:$A$38,E26,$B$16:$B$38))</f>
        <v>50</v>
      </c>
      <c r="F27" s="50">
        <f t="shared" si="11"/>
        <v>40</v>
      </c>
      <c r="G27" s="50">
        <f t="shared" si="11"/>
        <v>51</v>
      </c>
      <c r="H27" s="50">
        <f t="shared" si="11"/>
        <v>48</v>
      </c>
      <c r="I27" s="50">
        <f t="shared" si="11"/>
        <v>75</v>
      </c>
      <c r="J27" s="50">
        <f>A13/10</f>
        <v>51.3</v>
      </c>
      <c r="K27" s="50">
        <f>ROUND(J27,0)</f>
        <v>51</v>
      </c>
    </row>
    <row r="28" spans="1:11" ht="15.75" customHeight="1">
      <c r="A28" s="1" t="s">
        <v>68</v>
      </c>
      <c r="B28" s="1">
        <v>92</v>
      </c>
    </row>
    <row r="29" spans="1:11" ht="15.75" customHeight="1">
      <c r="A29" s="1" t="s">
        <v>69</v>
      </c>
      <c r="B29" s="1">
        <v>92</v>
      </c>
    </row>
    <row r="30" spans="1:11" ht="15.75" customHeight="1">
      <c r="A30" s="1" t="s">
        <v>70</v>
      </c>
      <c r="B30" s="1">
        <v>77</v>
      </c>
    </row>
    <row r="31" spans="1:11" ht="15.75" customHeight="1">
      <c r="A31" s="1" t="s">
        <v>71</v>
      </c>
      <c r="B31" s="1">
        <v>75</v>
      </c>
    </row>
    <row r="32" spans="1:11" ht="15.75" customHeight="1">
      <c r="A32" s="1" t="s">
        <v>72</v>
      </c>
      <c r="B32" s="1">
        <f t="array" ref="B32">INDEX('Trang tính1'!$AC$4:$AC$88,MATCH("Neymar Icon",'Trang tính1'!$Y$4:$Y$88,0))</f>
        <v>73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86</v>
      </c>
    </row>
    <row r="35" spans="1:2" ht="15.75" customHeight="1">
      <c r="A35" s="1" t="s">
        <v>75</v>
      </c>
      <c r="B35" s="1">
        <v>50</v>
      </c>
    </row>
    <row r="36" spans="1:2" ht="15.75" customHeight="1">
      <c r="A36" s="1" t="s">
        <v>76</v>
      </c>
      <c r="B36" s="1">
        <v>40</v>
      </c>
    </row>
    <row r="37" spans="1:2" ht="15.75" customHeight="1">
      <c r="A37" s="1" t="s">
        <v>77</v>
      </c>
      <c r="B37" s="1">
        <v>51</v>
      </c>
    </row>
    <row r="38" spans="1:2" ht="15.75" customHeight="1">
      <c r="A38" s="1" t="s">
        <v>78</v>
      </c>
      <c r="B38" s="1">
        <v>48</v>
      </c>
    </row>
    <row r="39" spans="1:2" ht="15.75" customHeight="1">
      <c r="A39" s="1" t="s">
        <v>79</v>
      </c>
      <c r="B39" s="1">
        <f>SUM(B16:B38)</f>
        <v>1828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88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837.5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858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85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900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80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823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882.5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512.5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86</v>
      </c>
      <c r="D17" s="43" t="str">
        <f>A2</f>
        <v>ATK</v>
      </c>
      <c r="E17" s="43">
        <f t="shared" ref="E17:I17" si="1">IF(E16="","",SUMIF($A$16:$A$38,E16,$B$16:$B$38))</f>
        <v>86</v>
      </c>
      <c r="F17" s="43">
        <f t="shared" si="1"/>
        <v>86</v>
      </c>
      <c r="G17" s="43">
        <f t="shared" si="1"/>
        <v>89</v>
      </c>
      <c r="H17" s="43">
        <f t="shared" si="1"/>
        <v>65</v>
      </c>
      <c r="I17" s="43">
        <f t="shared" si="1"/>
        <v>88</v>
      </c>
      <c r="J17" s="43">
        <f>A3/10</f>
        <v>83.75</v>
      </c>
      <c r="K17" s="43">
        <f>ROUND(J17,0)</f>
        <v>84</v>
      </c>
    </row>
    <row r="18" spans="1:11" ht="15.75" customHeight="1">
      <c r="A18" s="1" t="s">
        <v>9</v>
      </c>
      <c r="B18" s="1">
        <v>89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65</v>
      </c>
      <c r="D19" s="45" t="str">
        <f>A4</f>
        <v>DIS</v>
      </c>
      <c r="E19" s="45">
        <f t="shared" ref="E19:I19" si="3">IF(E18="","",SUMIF($A$16:$A$38,E18,$B$16:$B$38))</f>
        <v>86</v>
      </c>
      <c r="F19" s="45">
        <f t="shared" si="3"/>
        <v>72</v>
      </c>
      <c r="G19" s="45">
        <f t="shared" si="3"/>
        <v>88</v>
      </c>
      <c r="H19" s="45">
        <f t="shared" si="3"/>
        <v>94</v>
      </c>
      <c r="I19" s="45">
        <f t="shared" si="3"/>
        <v>0</v>
      </c>
      <c r="J19" s="45">
        <f>A5/10</f>
        <v>85.8</v>
      </c>
      <c r="K19" s="45">
        <f>ROUND(J19,0)</f>
        <v>86</v>
      </c>
    </row>
    <row r="20" spans="1:11" ht="15.75" customHeight="1">
      <c r="A20" s="1" t="s">
        <v>58</v>
      </c>
      <c r="B20" s="1">
        <v>88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86</v>
      </c>
      <c r="D21" s="46" t="str">
        <f>A6</f>
        <v>CRE</v>
      </c>
      <c r="E21" s="46">
        <f t="shared" ref="E21:I21" si="5">IF(E20="","",SUMIF($A$16:$A$38,E20,$B$16:$B$38))</f>
        <v>94</v>
      </c>
      <c r="F21" s="46">
        <f t="shared" si="5"/>
        <v>94</v>
      </c>
      <c r="G21" s="46">
        <f t="shared" si="5"/>
        <v>90</v>
      </c>
      <c r="H21" s="46">
        <f t="shared" si="5"/>
        <v>88</v>
      </c>
      <c r="I21" s="46">
        <f t="shared" si="5"/>
        <v>81</v>
      </c>
      <c r="J21" s="46">
        <f>A7/10</f>
        <v>90</v>
      </c>
      <c r="K21" s="46">
        <f>ROUND(J21,0)</f>
        <v>90</v>
      </c>
    </row>
    <row r="22" spans="1:11" ht="15.75" customHeight="1">
      <c r="A22" s="1" t="s">
        <v>60</v>
      </c>
      <c r="B22" s="1">
        <v>72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88</v>
      </c>
      <c r="D23" s="48" t="str">
        <f>A8</f>
        <v>PHY</v>
      </c>
      <c r="E23" s="48">
        <f t="shared" ref="E23:I23" si="7">IF(E22="","",SUMIF($A$16:$A$38,E22,$B$16:$B$38))</f>
        <v>88</v>
      </c>
      <c r="F23" s="48">
        <f t="shared" si="7"/>
        <v>94</v>
      </c>
      <c r="G23" s="48">
        <f t="shared" si="7"/>
        <v>74</v>
      </c>
      <c r="H23" s="48">
        <f t="shared" si="7"/>
        <v>80</v>
      </c>
      <c r="I23" s="48">
        <f t="shared" si="7"/>
        <v>71</v>
      </c>
      <c r="J23" s="48">
        <f>A9/10</f>
        <v>82.3</v>
      </c>
      <c r="K23" s="48">
        <f>ROUND(J23,0)</f>
        <v>82</v>
      </c>
    </row>
    <row r="24" spans="1:11" ht="15.75" customHeight="1">
      <c r="A24" s="1" t="s">
        <v>62</v>
      </c>
      <c r="B24" s="1">
        <v>94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90</v>
      </c>
      <c r="D25" s="49" t="str">
        <f>A10</f>
        <v>MEN</v>
      </c>
      <c r="E25" s="49">
        <f t="shared" ref="E25:I25" si="9">IF(E24="","",SUMIF($A$16:$A$38,E24,$B$16:$B$38))</f>
        <v>90</v>
      </c>
      <c r="F25" s="49">
        <f t="shared" si="9"/>
        <v>81</v>
      </c>
      <c r="G25" s="49">
        <f t="shared" si="9"/>
        <v>89</v>
      </c>
      <c r="H25" s="49">
        <f t="shared" si="9"/>
        <v>88</v>
      </c>
      <c r="I25" s="49">
        <f t="shared" si="9"/>
        <v>89</v>
      </c>
      <c r="J25" s="49">
        <f>A11/10</f>
        <v>88.25</v>
      </c>
      <c r="K25" s="49">
        <f>ROUND(J25,0)</f>
        <v>88</v>
      </c>
    </row>
    <row r="26" spans="1:11" ht="15.75" customHeight="1">
      <c r="A26" s="1" t="s">
        <v>64</v>
      </c>
      <c r="B26" s="1">
        <v>94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53</v>
      </c>
      <c r="F27" s="50">
        <f t="shared" si="11"/>
        <v>48</v>
      </c>
      <c r="G27" s="50">
        <f t="shared" si="11"/>
        <v>58</v>
      </c>
      <c r="H27" s="50">
        <f t="shared" si="11"/>
        <v>42</v>
      </c>
      <c r="I27" s="50">
        <f t="shared" si="11"/>
        <v>65</v>
      </c>
      <c r="J27" s="50">
        <f>A13/10</f>
        <v>51.25</v>
      </c>
      <c r="K27" s="50">
        <f>ROUND(J27,0)</f>
        <v>51</v>
      </c>
    </row>
    <row r="28" spans="1:11" ht="15.75" customHeight="1">
      <c r="A28" s="1" t="s">
        <v>68</v>
      </c>
      <c r="B28" s="1">
        <v>88</v>
      </c>
    </row>
    <row r="29" spans="1:11" ht="15.75" customHeight="1">
      <c r="A29" s="1" t="s">
        <v>69</v>
      </c>
      <c r="B29" s="1">
        <v>94</v>
      </c>
    </row>
    <row r="30" spans="1:11" ht="15.75" customHeight="1">
      <c r="A30" s="1" t="s">
        <v>70</v>
      </c>
      <c r="B30" s="1">
        <v>74</v>
      </c>
    </row>
    <row r="31" spans="1:11" ht="15.75" customHeight="1">
      <c r="A31" s="1" t="s">
        <v>71</v>
      </c>
      <c r="B31" s="1">
        <v>80</v>
      </c>
    </row>
    <row r="32" spans="1:11" ht="15.75" customHeight="1">
      <c r="A32" s="1" t="s">
        <v>72</v>
      </c>
      <c r="B32" s="1">
        <f t="array" ref="B32">INDEX('Trang tính1'!$AC$4:$AC$88,MATCH("Hazard Icon",'Trang tính1'!$Y$4:$Y$88,0))</f>
        <v>71</v>
      </c>
    </row>
    <row r="33" spans="1:2" ht="15.75" customHeight="1">
      <c r="A33" s="1" t="s">
        <v>73</v>
      </c>
      <c r="B33" s="1">
        <v>90</v>
      </c>
    </row>
    <row r="34" spans="1:2" ht="15.75" customHeight="1">
      <c r="A34" s="1" t="s">
        <v>74</v>
      </c>
      <c r="B34" s="1">
        <v>89</v>
      </c>
    </row>
    <row r="35" spans="1:2" ht="15.75" customHeight="1">
      <c r="A35" s="1" t="s">
        <v>75</v>
      </c>
      <c r="B35" s="1">
        <v>53</v>
      </c>
    </row>
    <row r="36" spans="1:2" ht="15.75" customHeight="1">
      <c r="A36" s="1" t="s">
        <v>76</v>
      </c>
      <c r="B36" s="1">
        <v>48</v>
      </c>
    </row>
    <row r="37" spans="1:2" ht="15.75" customHeight="1">
      <c r="A37" s="1" t="s">
        <v>77</v>
      </c>
      <c r="B37" s="1">
        <v>58</v>
      </c>
    </row>
    <row r="38" spans="1:2" ht="15.75" customHeight="1">
      <c r="A38" s="1" t="s">
        <v>78</v>
      </c>
      <c r="B38" s="1">
        <v>42</v>
      </c>
    </row>
    <row r="39" spans="1:2" ht="15.75" customHeight="1">
      <c r="A39" s="1" t="s">
        <v>79</v>
      </c>
      <c r="B39" s="1">
        <f>SUM(B16:B38)</f>
        <v>1806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82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85</v>
      </c>
      <c r="J2" s="2">
        <f>(J17*'Trang tính1'!$E$24+J21*'Trang tính1'!$F$24+J19*'Trang tính1'!$G$24+J23*'Trang tính1'!$H$24+J25*'Trang tính1'!$I$24+J27*'Trang tính1'!$J$24)/25</f>
        <v>85.291999999999987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911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85</v>
      </c>
      <c r="J3" s="17">
        <f>(J17*'Trang tính1'!$E$25+J21*'Trang tính1'!$F$25+J19*'Trang tính1'!$G$25+J23*'Trang tính1'!$H$25+J25*'Trang tính1'!$I$25+J27*'Trang tính1'!$J$25)/25</f>
        <v>84.683999999999997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>
        <f>(J17*'Trang tính1'!$E$26+J21*'Trang tính1'!$F$26+J19*'Trang tính1'!$G$26+J23*'Trang tính1'!$H$26+J25*'Trang tính1'!$I$26+J27*'Trang tính1'!$J$26)/25</f>
        <v>84.78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850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  <c r="J5" s="17">
        <f>(J17*'Trang tính1'!$E$27+J21*'Trang tính1'!$F$27+J19*'Trang tính1'!$G$27+J23*'Trang tính1'!$H$27+J25*'Trang tính1'!$I$27+J27*'Trang tính1'!$J$27)/25</f>
        <v>84.412000000000006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820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81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796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898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609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" t="s">
        <v>5</v>
      </c>
    </row>
    <row r="16" spans="1:26" ht="15.75" customHeight="1">
      <c r="A16" s="1" t="s">
        <v>53</v>
      </c>
      <c r="B16" s="1">
        <v>96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90</v>
      </c>
      <c r="D17" s="43" t="str">
        <f>A2</f>
        <v>ATK</v>
      </c>
      <c r="E17" s="43">
        <f t="shared" ref="E17:I17" si="1">IF(E16="","",SUMIF($A$16:$A$38,E16,$B$16:$B$38))</f>
        <v>96</v>
      </c>
      <c r="F17" s="43">
        <f t="shared" si="1"/>
        <v>90</v>
      </c>
      <c r="G17" s="43">
        <f t="shared" si="1"/>
        <v>94</v>
      </c>
      <c r="H17" s="43">
        <f t="shared" si="1"/>
        <v>88</v>
      </c>
      <c r="I17" s="43">
        <f t="shared" si="1"/>
        <v>78</v>
      </c>
      <c r="J17" s="43">
        <f>A3/10</f>
        <v>91.1</v>
      </c>
      <c r="K17" s="43">
        <f>ROUND(J17,0)</f>
        <v>91</v>
      </c>
    </row>
    <row r="18" spans="1:11" ht="15.75" customHeight="1">
      <c r="A18" s="1" t="s">
        <v>9</v>
      </c>
      <c r="B18" s="1">
        <v>94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88</v>
      </c>
      <c r="D19" s="45" t="str">
        <f>A4</f>
        <v>DIS</v>
      </c>
      <c r="E19" s="45">
        <f t="shared" ref="E19:I19" si="3">IF(E18="","",SUMIF($A$16:$A$38,E18,$B$16:$B$38))</f>
        <v>85</v>
      </c>
      <c r="F19" s="45">
        <f t="shared" si="3"/>
        <v>88</v>
      </c>
      <c r="G19" s="45">
        <f t="shared" si="3"/>
        <v>88</v>
      </c>
      <c r="H19" s="45">
        <f t="shared" si="3"/>
        <v>82</v>
      </c>
      <c r="I19" s="45">
        <f t="shared" si="3"/>
        <v>0</v>
      </c>
      <c r="J19" s="45">
        <f>A5/10</f>
        <v>85</v>
      </c>
      <c r="K19" s="45">
        <f>ROUND(J19,0)</f>
        <v>85</v>
      </c>
    </row>
    <row r="20" spans="1:11" ht="15.75" customHeight="1">
      <c r="A20" s="1" t="s">
        <v>58</v>
      </c>
      <c r="B20" s="1">
        <v>78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85</v>
      </c>
      <c r="D21" s="46" t="str">
        <f>A6</f>
        <v>CRE</v>
      </c>
      <c r="E21" s="46">
        <f t="shared" ref="E21:I21" si="5">IF(E20="","",SUMIF($A$16:$A$38,E20,$B$16:$B$38))</f>
        <v>77</v>
      </c>
      <c r="F21" s="46">
        <f t="shared" si="5"/>
        <v>82</v>
      </c>
      <c r="G21" s="46">
        <f t="shared" si="5"/>
        <v>76</v>
      </c>
      <c r="H21" s="46">
        <f t="shared" si="5"/>
        <v>88</v>
      </c>
      <c r="I21" s="46">
        <f t="shared" si="5"/>
        <v>95</v>
      </c>
      <c r="J21" s="46">
        <f>A7/10</f>
        <v>82</v>
      </c>
      <c r="K21" s="46">
        <f>ROUND(J21,0)</f>
        <v>82</v>
      </c>
    </row>
    <row r="22" spans="1:11" ht="15.75" customHeight="1">
      <c r="A22" s="1" t="s">
        <v>60</v>
      </c>
      <c r="B22" s="1">
        <v>88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88</v>
      </c>
      <c r="D23" s="48" t="str">
        <f>A8</f>
        <v>PHY</v>
      </c>
      <c r="E23" s="48">
        <f t="shared" ref="E23:I23" si="7">IF(E22="","",SUMIF($A$16:$A$38,E22,$B$16:$B$38))</f>
        <v>80</v>
      </c>
      <c r="F23" s="48">
        <f t="shared" si="7"/>
        <v>72</v>
      </c>
      <c r="G23" s="48">
        <f t="shared" si="7"/>
        <v>73</v>
      </c>
      <c r="H23" s="48">
        <f t="shared" si="7"/>
        <v>86</v>
      </c>
      <c r="I23" s="48">
        <f t="shared" si="7"/>
        <v>88</v>
      </c>
      <c r="J23" s="48">
        <f>A9/10</f>
        <v>79.599999999999994</v>
      </c>
      <c r="K23" s="48">
        <f>ROUND(J23,0)</f>
        <v>80</v>
      </c>
    </row>
    <row r="24" spans="1:11" ht="15.75" customHeight="1">
      <c r="A24" s="1" t="s">
        <v>62</v>
      </c>
      <c r="B24" s="47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76</v>
      </c>
      <c r="D25" s="49" t="str">
        <f>A10</f>
        <v>MEN</v>
      </c>
      <c r="E25" s="49">
        <f t="shared" ref="E25:I25" si="9">IF(E24="","",SUMIF($A$16:$A$38,E24,$B$16:$B$38))</f>
        <v>85</v>
      </c>
      <c r="F25" s="49">
        <f t="shared" si="9"/>
        <v>95</v>
      </c>
      <c r="G25" s="49">
        <f t="shared" si="9"/>
        <v>94</v>
      </c>
      <c r="H25" s="49">
        <f t="shared" si="9"/>
        <v>88</v>
      </c>
      <c r="I25" s="49">
        <f t="shared" si="9"/>
        <v>90</v>
      </c>
      <c r="J25" s="49">
        <f>A11/10</f>
        <v>89.8</v>
      </c>
      <c r="K25" s="49">
        <f>ROUND(J25,0)</f>
        <v>90</v>
      </c>
    </row>
    <row r="26" spans="1:11" ht="15.75" customHeight="1">
      <c r="A26" s="1" t="s">
        <v>64</v>
      </c>
      <c r="B26" s="1">
        <v>77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95</v>
      </c>
      <c r="D27" s="50" t="str">
        <f>A12</f>
        <v>DEF</v>
      </c>
      <c r="E27" s="50">
        <f t="shared" ref="E27:I27" si="11">IF(E26="","",SUMIF($A$16:$A$38,E26,$B$16:$B$38))</f>
        <v>65</v>
      </c>
      <c r="F27" s="50">
        <f t="shared" si="11"/>
        <v>52</v>
      </c>
      <c r="G27" s="50">
        <f t="shared" si="11"/>
        <v>50</v>
      </c>
      <c r="H27" s="50">
        <f t="shared" si="11"/>
        <v>56</v>
      </c>
      <c r="I27" s="50">
        <f t="shared" si="11"/>
        <v>88</v>
      </c>
      <c r="J27" s="50">
        <f>A13/10</f>
        <v>60.9</v>
      </c>
      <c r="K27" s="50">
        <f>ROUND(J27,0)</f>
        <v>61</v>
      </c>
    </row>
    <row r="28" spans="1:11" ht="15.75" customHeight="1">
      <c r="A28" s="1" t="s">
        <v>68</v>
      </c>
      <c r="B28" s="1">
        <v>80</v>
      </c>
    </row>
    <row r="29" spans="1:11" ht="15.75" customHeight="1">
      <c r="A29" s="1" t="s">
        <v>69</v>
      </c>
      <c r="B29" s="1">
        <v>72</v>
      </c>
    </row>
    <row r="30" spans="1:11" ht="15.75" customHeight="1">
      <c r="A30" s="1" t="s">
        <v>70</v>
      </c>
      <c r="B30" s="1">
        <v>73</v>
      </c>
    </row>
    <row r="31" spans="1:11" ht="15.75" customHeight="1">
      <c r="A31" s="1" t="s">
        <v>71</v>
      </c>
      <c r="B31" s="1">
        <v>86</v>
      </c>
    </row>
    <row r="32" spans="1:11" ht="15.75" customHeight="1">
      <c r="A32" s="1" t="s">
        <v>72</v>
      </c>
      <c r="B32" s="1">
        <f t="array" ref="B32">INDEX('Trang tính1'!$AC$4:$AC$88,MATCH("Kane",'Trang tính1'!$Y$4:$Y$88,0))</f>
        <v>88</v>
      </c>
    </row>
    <row r="33" spans="1:2" ht="15.75" customHeight="1">
      <c r="A33" s="1" t="s">
        <v>73</v>
      </c>
      <c r="B33" s="1">
        <v>85</v>
      </c>
    </row>
    <row r="34" spans="1:2" ht="15.75" customHeight="1">
      <c r="A34" s="1" t="s">
        <v>74</v>
      </c>
      <c r="B34" s="1">
        <v>90</v>
      </c>
    </row>
    <row r="35" spans="1:2" ht="15.75" customHeight="1">
      <c r="A35" s="1" t="s">
        <v>75</v>
      </c>
      <c r="B35" s="1">
        <v>65</v>
      </c>
    </row>
    <row r="36" spans="1:2" ht="15.75" customHeight="1">
      <c r="A36" s="1" t="s">
        <v>76</v>
      </c>
      <c r="B36" s="1">
        <v>52</v>
      </c>
    </row>
    <row r="37" spans="1:2" ht="15.75" customHeight="1">
      <c r="A37" s="1" t="s">
        <v>77</v>
      </c>
      <c r="B37" s="1">
        <v>50</v>
      </c>
    </row>
    <row r="38" spans="1:2" ht="15.75" customHeight="1">
      <c r="A38" s="1" t="s">
        <v>78</v>
      </c>
      <c r="B38" s="1">
        <v>56</v>
      </c>
    </row>
    <row r="39" spans="1:2" ht="15.75" customHeight="1">
      <c r="A39" s="1" t="s">
        <v>79</v>
      </c>
      <c r="B39" s="1">
        <f>SUM(B16:B38)</f>
        <v>1834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82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84</v>
      </c>
      <c r="J2" s="2">
        <f>(J17*'Trang tính1'!$E$24+J21*'Trang tính1'!$F$24+J19*'Trang tính1'!$G$24+J23*'Trang tính1'!$H$24+J25*'Trang tính1'!$I$24+J27*'Trang tính1'!$J$24)/25</f>
        <v>83.525999999999982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882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  <c r="J3" s="17">
        <f>(J17*'Trang tính1'!$E$25+J21*'Trang tính1'!$F$25+J19*'Trang tính1'!$G$25+J23*'Trang tính1'!$H$25+J25*'Trang tính1'!$I$25+J27*'Trang tính1'!$J$25)/25</f>
        <v>82.926000000000002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83</v>
      </c>
      <c r="J4" s="5">
        <f>(J17*'Trang tính1'!$E$26+J21*'Trang tính1'!$F$26+J19*'Trang tính1'!$G$26+J23*'Trang tính1'!$H$26+J25*'Trang tính1'!$I$26+J27*'Trang tính1'!$J$26)/25</f>
        <v>82.926000000000002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796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  <c r="J5" s="17">
        <f>(J17*'Trang tính1'!$E$27+J21*'Trang tính1'!$F$27+J19*'Trang tính1'!$G$27+J23*'Trang tính1'!$H$27+J25*'Trang tính1'!$I$27+J27*'Trang tính1'!$J$27)/25</f>
        <v>82.149999999999977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818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818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874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579.5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" t="s">
        <v>5</v>
      </c>
    </row>
    <row r="16" spans="1:26" ht="15.75" customHeight="1">
      <c r="A16" s="1" t="s">
        <v>53</v>
      </c>
      <c r="B16" s="47">
        <v>94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82</v>
      </c>
      <c r="D17" s="43" t="str">
        <f>A2</f>
        <v>ATK</v>
      </c>
      <c r="E17" s="43">
        <f t="shared" ref="E17:I17" si="1">IF(E16="","",SUMIF($A$16:$A$38,E16,$B$16:$B$38))</f>
        <v>94</v>
      </c>
      <c r="F17" s="43">
        <f t="shared" si="1"/>
        <v>82</v>
      </c>
      <c r="G17" s="43">
        <f t="shared" si="1"/>
        <v>95</v>
      </c>
      <c r="H17" s="43">
        <f t="shared" si="1"/>
        <v>88</v>
      </c>
      <c r="I17" s="43">
        <f t="shared" si="1"/>
        <v>68</v>
      </c>
      <c r="J17" s="43">
        <f>A3/10</f>
        <v>88.2</v>
      </c>
      <c r="K17" s="43">
        <f>ROUND(J17,0)</f>
        <v>88</v>
      </c>
    </row>
    <row r="18" spans="1:11" ht="15.75" customHeight="1">
      <c r="A18" s="1" t="s">
        <v>9</v>
      </c>
      <c r="B18" s="47">
        <v>95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88</v>
      </c>
      <c r="D19" s="45" t="str">
        <f>A4</f>
        <v>DIS</v>
      </c>
      <c r="E19" s="45">
        <f t="shared" ref="E19:I19" si="3">IF(E18="","",SUMIF($A$16:$A$38,E18,$B$16:$B$38))</f>
        <v>82</v>
      </c>
      <c r="F19" s="45">
        <f t="shared" si="3"/>
        <v>70</v>
      </c>
      <c r="G19" s="45">
        <f t="shared" si="3"/>
        <v>79</v>
      </c>
      <c r="H19" s="45">
        <f t="shared" si="3"/>
        <v>83</v>
      </c>
      <c r="I19" s="45">
        <f t="shared" si="3"/>
        <v>0</v>
      </c>
      <c r="J19" s="45">
        <f>A5/10</f>
        <v>79.599999999999994</v>
      </c>
      <c r="K19" s="45">
        <f>ROUND(J19,0)</f>
        <v>80</v>
      </c>
    </row>
    <row r="20" spans="1:11" ht="15.75" customHeight="1">
      <c r="A20" s="1" t="s">
        <v>58</v>
      </c>
      <c r="B20" s="47">
        <v>68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82</v>
      </c>
      <c r="D21" s="46" t="str">
        <f>A6</f>
        <v>CRE</v>
      </c>
      <c r="E21" s="46">
        <f t="shared" ref="E21:I21" si="5">IF(E20="","",SUMIF($A$16:$A$38,E20,$B$16:$B$38))</f>
        <v>78</v>
      </c>
      <c r="F21" s="46">
        <f t="shared" si="5"/>
        <v>83</v>
      </c>
      <c r="G21" s="46">
        <f t="shared" si="5"/>
        <v>79</v>
      </c>
      <c r="H21" s="46">
        <f t="shared" si="5"/>
        <v>79</v>
      </c>
      <c r="I21" s="46">
        <f t="shared" si="5"/>
        <v>93</v>
      </c>
      <c r="J21" s="46">
        <f>A7/10</f>
        <v>81.8</v>
      </c>
      <c r="K21" s="46">
        <f>ROUND(J21,0)</f>
        <v>82</v>
      </c>
    </row>
    <row r="22" spans="1:11" ht="15.75" customHeight="1">
      <c r="A22" s="1" t="s">
        <v>60</v>
      </c>
      <c r="B22" s="47">
        <v>70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79</v>
      </c>
      <c r="D23" s="48" t="str">
        <f>A8</f>
        <v>PHY</v>
      </c>
      <c r="E23" s="48">
        <f t="shared" ref="E23:I23" si="7">IF(E22="","",SUMIF($A$16:$A$38,E22,$B$16:$B$38))</f>
        <v>85</v>
      </c>
      <c r="F23" s="48">
        <f t="shared" si="7"/>
        <v>77</v>
      </c>
      <c r="G23" s="48">
        <f t="shared" si="7"/>
        <v>76</v>
      </c>
      <c r="H23" s="48">
        <f t="shared" si="7"/>
        <v>86</v>
      </c>
      <c r="I23" s="48">
        <f t="shared" si="7"/>
        <v>84</v>
      </c>
      <c r="J23" s="48">
        <f>A9/10</f>
        <v>81.8</v>
      </c>
      <c r="K23" s="48">
        <f>ROUND(J23,0)</f>
        <v>82</v>
      </c>
    </row>
    <row r="24" spans="1:11" ht="15.75" customHeight="1">
      <c r="A24" s="1" t="s">
        <v>62</v>
      </c>
      <c r="B24" s="47">
        <v>83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79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93</v>
      </c>
      <c r="G25" s="49">
        <f t="shared" si="9"/>
        <v>95</v>
      </c>
      <c r="H25" s="49">
        <f t="shared" si="9"/>
        <v>79</v>
      </c>
      <c r="I25" s="49">
        <f t="shared" si="9"/>
        <v>86</v>
      </c>
      <c r="J25" s="49">
        <f>A11/10</f>
        <v>87.4</v>
      </c>
      <c r="K25" s="49">
        <f>ROUND(J25,0)</f>
        <v>87</v>
      </c>
    </row>
    <row r="26" spans="1:11" ht="15.75" customHeight="1">
      <c r="A26" s="1" t="s">
        <v>64</v>
      </c>
      <c r="B26" s="47">
        <v>78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93</v>
      </c>
      <c r="D27" s="50" t="str">
        <f>A12</f>
        <v>DEF</v>
      </c>
      <c r="E27" s="50">
        <f t="shared" ref="E27:I27" si="11">IF(E26="","",SUMIF($A$16:$A$38,E26,$B$16:$B$38))</f>
        <v>56</v>
      </c>
      <c r="F27" s="50">
        <f t="shared" si="11"/>
        <v>50</v>
      </c>
      <c r="G27" s="50">
        <f t="shared" si="11"/>
        <v>51</v>
      </c>
      <c r="H27" s="50">
        <f t="shared" si="11"/>
        <v>53</v>
      </c>
      <c r="I27" s="50">
        <f t="shared" si="11"/>
        <v>88</v>
      </c>
      <c r="J27" s="50">
        <f>A13/10</f>
        <v>57.95</v>
      </c>
      <c r="K27" s="50">
        <f>ROUND(J27,0)</f>
        <v>58</v>
      </c>
    </row>
    <row r="28" spans="1:11" ht="15.75" customHeight="1">
      <c r="A28" s="1" t="s">
        <v>68</v>
      </c>
      <c r="B28" s="47">
        <v>85</v>
      </c>
    </row>
    <row r="29" spans="1:11" ht="15.75" customHeight="1">
      <c r="A29" s="1" t="s">
        <v>69</v>
      </c>
      <c r="B29" s="47">
        <v>77</v>
      </c>
    </row>
    <row r="30" spans="1:11" ht="15.75" customHeight="1">
      <c r="A30" s="1" t="s">
        <v>70</v>
      </c>
      <c r="B30" s="47">
        <v>76</v>
      </c>
    </row>
    <row r="31" spans="1:11" ht="15.75" customHeight="1">
      <c r="A31" s="1" t="s">
        <v>71</v>
      </c>
      <c r="B31" s="1">
        <v>86</v>
      </c>
    </row>
    <row r="32" spans="1:11" ht="15.75" customHeight="1">
      <c r="A32" s="1" t="s">
        <v>72</v>
      </c>
      <c r="B32" s="47">
        <v>84</v>
      </c>
    </row>
    <row r="33" spans="1:2" ht="15.75" customHeight="1">
      <c r="A33" s="1" t="s">
        <v>73</v>
      </c>
      <c r="B33" s="47">
        <v>88</v>
      </c>
    </row>
    <row r="34" spans="1:2" ht="15.75" customHeight="1">
      <c r="A34" s="1" t="s">
        <v>74</v>
      </c>
      <c r="B34" s="47">
        <v>86</v>
      </c>
    </row>
    <row r="35" spans="1:2" ht="15.75" customHeight="1">
      <c r="A35" s="1" t="s">
        <v>75</v>
      </c>
      <c r="B35" s="47">
        <v>56</v>
      </c>
    </row>
    <row r="36" spans="1:2" ht="15.75" customHeight="1">
      <c r="A36" s="1" t="s">
        <v>76</v>
      </c>
      <c r="B36" s="47">
        <v>50</v>
      </c>
    </row>
    <row r="37" spans="1:2" ht="15.75" customHeight="1">
      <c r="A37" s="1" t="s">
        <v>77</v>
      </c>
      <c r="B37" s="47">
        <v>51</v>
      </c>
    </row>
    <row r="38" spans="1:2" ht="15.75" customHeight="1">
      <c r="A38" s="1" t="s">
        <v>78</v>
      </c>
      <c r="B38" s="47">
        <v>53</v>
      </c>
    </row>
    <row r="39" spans="1:2" ht="15.75" customHeight="1">
      <c r="A39" s="1" t="s">
        <v>79</v>
      </c>
      <c r="B39" s="1">
        <f>SUM(B16:B38)</f>
        <v>1783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107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84</v>
      </c>
      <c r="J2" s="2">
        <f>(J17*'Trang tính1'!$E$24+J21*'Trang tính1'!$F$24+J19*'Trang tính1'!$G$24+J23*'Trang tính1'!$H$24+J25*'Trang tính1'!$I$24+J27*'Trang tính1'!$J$24)/25</f>
        <v>84.024000000000001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868.5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863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846.5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568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" t="s">
        <v>5</v>
      </c>
    </row>
    <row r="16" spans="1:26" ht="15.75" customHeight="1">
      <c r="A16" s="1" t="s">
        <v>53</v>
      </c>
      <c r="B16" s="1">
        <v>91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88</v>
      </c>
      <c r="D17" s="43" t="str">
        <f>A2</f>
        <v>ATK</v>
      </c>
      <c r="E17" s="43">
        <f t="shared" ref="E17:I17" si="1">IF(E16="","",SUMIF($A$16:$A$38,E16,$B$16:$B$38))</f>
        <v>91</v>
      </c>
      <c r="F17" s="43">
        <f t="shared" si="1"/>
        <v>88</v>
      </c>
      <c r="G17" s="43">
        <f t="shared" si="1"/>
        <v>89</v>
      </c>
      <c r="H17" s="43">
        <f t="shared" si="1"/>
        <v>88</v>
      </c>
      <c r="I17" s="43">
        <f t="shared" si="1"/>
        <v>71</v>
      </c>
      <c r="J17" s="43">
        <f>A3/10</f>
        <v>86.85</v>
      </c>
      <c r="K17" s="43">
        <f>ROUND(J17,0)</f>
        <v>87</v>
      </c>
    </row>
    <row r="18" spans="1:11" ht="15.75" customHeight="1">
      <c r="A18" s="1" t="s">
        <v>9</v>
      </c>
      <c r="B18" s="1">
        <v>89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88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72</v>
      </c>
      <c r="G19" s="45">
        <f t="shared" si="3"/>
        <v>80</v>
      </c>
      <c r="H19" s="45">
        <f t="shared" si="3"/>
        <v>85</v>
      </c>
      <c r="I19" s="45">
        <f t="shared" si="3"/>
        <v>0</v>
      </c>
      <c r="J19" s="45">
        <f>A5/10</f>
        <v>81.099999999999994</v>
      </c>
      <c r="K19" s="45">
        <f>ROUND(J19,0)</f>
        <v>81</v>
      </c>
    </row>
    <row r="20" spans="1:11" ht="15.75" customHeight="1">
      <c r="A20" s="1" t="s">
        <v>58</v>
      </c>
      <c r="B20" s="1">
        <v>71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83</v>
      </c>
      <c r="D21" s="46" t="str">
        <f>A6</f>
        <v>CRE</v>
      </c>
      <c r="E21" s="46">
        <f t="shared" ref="E21:I21" si="5">IF(E20="","",SUMIF($A$16:$A$38,E20,$B$16:$B$38))</f>
        <v>87</v>
      </c>
      <c r="F21" s="46">
        <f t="shared" si="5"/>
        <v>85</v>
      </c>
      <c r="G21" s="46">
        <f t="shared" si="5"/>
        <v>80</v>
      </c>
      <c r="H21" s="46">
        <f t="shared" si="5"/>
        <v>80</v>
      </c>
      <c r="I21" s="46">
        <f t="shared" si="5"/>
        <v>95</v>
      </c>
      <c r="J21" s="46">
        <f>A7/10</f>
        <v>86.3</v>
      </c>
      <c r="K21" s="46">
        <f>ROUND(J21,0)</f>
        <v>86</v>
      </c>
    </row>
    <row r="22" spans="1:11" ht="15.75" customHeight="1">
      <c r="A22" s="1" t="s">
        <v>60</v>
      </c>
      <c r="B22" s="47">
        <v>72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80</v>
      </c>
      <c r="D23" s="48" t="str">
        <f>A8</f>
        <v>PHY</v>
      </c>
      <c r="E23" s="48">
        <f t="shared" ref="E23:I23" si="7">IF(E22="","",SUMIF($A$16:$A$38,E22,$B$16:$B$38))</f>
        <v>83</v>
      </c>
      <c r="F23" s="48">
        <f t="shared" si="7"/>
        <v>78</v>
      </c>
      <c r="G23" s="48">
        <f t="shared" si="7"/>
        <v>77</v>
      </c>
      <c r="H23" s="48">
        <f t="shared" si="7"/>
        <v>90</v>
      </c>
      <c r="I23" s="48">
        <f t="shared" si="7"/>
        <v>93</v>
      </c>
      <c r="J23" s="48">
        <f>A9/10</f>
        <v>83.9</v>
      </c>
      <c r="K23" s="48">
        <f>ROUND(J23,0)</f>
        <v>84</v>
      </c>
    </row>
    <row r="24" spans="1:11" ht="15.75" customHeight="1">
      <c r="A24" s="1" t="s">
        <v>62</v>
      </c>
      <c r="B24" s="1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81</v>
      </c>
      <c r="F25" s="49">
        <f t="shared" si="9"/>
        <v>95</v>
      </c>
      <c r="G25" s="49">
        <f t="shared" si="9"/>
        <v>89</v>
      </c>
      <c r="H25" s="49">
        <f t="shared" si="9"/>
        <v>80</v>
      </c>
      <c r="I25" s="49">
        <f t="shared" si="9"/>
        <v>84</v>
      </c>
      <c r="J25" s="49">
        <f>A11/10</f>
        <v>84.65</v>
      </c>
      <c r="K25" s="49">
        <f>ROUND(J25,0)</f>
        <v>85</v>
      </c>
    </row>
    <row r="26" spans="1:11" ht="15.75" customHeight="1">
      <c r="A26" s="1" t="s">
        <v>64</v>
      </c>
      <c r="B26" s="1">
        <v>87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95</v>
      </c>
      <c r="D27" s="50" t="str">
        <f>A12</f>
        <v>DEF</v>
      </c>
      <c r="E27" s="50">
        <f t="shared" ref="E27:I27" si="11">IF(E26="","",SUMIF($A$16:$A$38,E26,$B$16:$B$38))</f>
        <v>48</v>
      </c>
      <c r="F27" s="50">
        <f t="shared" si="11"/>
        <v>59</v>
      </c>
      <c r="G27" s="50">
        <f t="shared" si="11"/>
        <v>60</v>
      </c>
      <c r="H27" s="50">
        <f t="shared" si="11"/>
        <v>44</v>
      </c>
      <c r="I27" s="50">
        <f t="shared" si="11"/>
        <v>88</v>
      </c>
      <c r="J27" s="50">
        <f>A13/10</f>
        <v>56.8</v>
      </c>
      <c r="K27" s="50">
        <f>ROUND(J27,0)</f>
        <v>57</v>
      </c>
    </row>
    <row r="28" spans="1:11" ht="15.75" customHeight="1">
      <c r="A28" s="1" t="s">
        <v>68</v>
      </c>
      <c r="B28" s="1">
        <v>83</v>
      </c>
    </row>
    <row r="29" spans="1:11" ht="15.75" customHeight="1">
      <c r="A29" s="1" t="s">
        <v>69</v>
      </c>
      <c r="B29" s="1">
        <v>78</v>
      </c>
    </row>
    <row r="30" spans="1:11" ht="15.75" customHeight="1">
      <c r="A30" s="1" t="s">
        <v>70</v>
      </c>
      <c r="B30" s="1">
        <v>77</v>
      </c>
    </row>
    <row r="31" spans="1:11" ht="15.75" customHeight="1">
      <c r="A31" s="1" t="s">
        <v>71</v>
      </c>
      <c r="B31" s="1">
        <v>90</v>
      </c>
    </row>
    <row r="32" spans="1:11" ht="15.75" customHeight="1">
      <c r="A32" s="1" t="s">
        <v>72</v>
      </c>
      <c r="B32" s="1">
        <f t="array" ref="B32">INDEX('Trang tính1'!$AC$4:$AC$88,MATCH("Ibrahimovic Icon",'Trang tính1'!$Y$4:$Y$88,0))</f>
        <v>93</v>
      </c>
    </row>
    <row r="33" spans="1:2" ht="15.75" customHeight="1">
      <c r="A33" s="1" t="s">
        <v>73</v>
      </c>
      <c r="B33" s="1">
        <v>81</v>
      </c>
    </row>
    <row r="34" spans="1:2" ht="15.75" customHeight="1">
      <c r="A34" s="1" t="s">
        <v>74</v>
      </c>
      <c r="B34" s="1">
        <v>84</v>
      </c>
    </row>
    <row r="35" spans="1:2" ht="15.75" customHeight="1">
      <c r="A35" s="1" t="s">
        <v>75</v>
      </c>
      <c r="B35" s="1">
        <v>48</v>
      </c>
    </row>
    <row r="36" spans="1:2" ht="15.75" customHeight="1">
      <c r="A36" s="1" t="s">
        <v>76</v>
      </c>
      <c r="B36" s="1">
        <v>59</v>
      </c>
    </row>
    <row r="37" spans="1:2" ht="15.75" customHeight="1">
      <c r="A37" s="1" t="s">
        <v>77</v>
      </c>
      <c r="B37" s="1">
        <v>60</v>
      </c>
    </row>
    <row r="38" spans="1:2" ht="15.75" customHeight="1">
      <c r="A38" s="1" t="s">
        <v>78</v>
      </c>
      <c r="B38" s="1">
        <v>44</v>
      </c>
    </row>
    <row r="39" spans="1:2" ht="15.75" customHeight="1">
      <c r="A39" s="1" t="s">
        <v>79</v>
      </c>
      <c r="B39" s="1">
        <f>SUM(B16:B38)</f>
        <v>1806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107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>
        <f>(J17*'Trang tính1'!$E$24+J21*'Trang tính1'!$F$24+J19*'Trang tính1'!$G$24+J23*'Trang tính1'!$H$24+J25*'Trang tính1'!$I$24+J27*'Trang tính1'!$J$24)/25</f>
        <v>77.944000000000003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805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751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753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786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74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835.5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70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542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47">
        <v>84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76</v>
      </c>
      <c r="D17" s="43" t="str">
        <f>A2</f>
        <v>ATK</v>
      </c>
      <c r="E17" s="43">
        <f t="shared" ref="E17:I17" si="1">IF(E16="","",SUMIF($A$16:$A$38,E16,$B$16:$B$38))</f>
        <v>84</v>
      </c>
      <c r="F17" s="43">
        <f t="shared" si="1"/>
        <v>76</v>
      </c>
      <c r="G17" s="43">
        <f t="shared" si="1"/>
        <v>84</v>
      </c>
      <c r="H17" s="43">
        <f t="shared" si="1"/>
        <v>86</v>
      </c>
      <c r="I17" s="43">
        <f t="shared" si="1"/>
        <v>64</v>
      </c>
      <c r="J17" s="43">
        <f>A3/10</f>
        <v>80.5</v>
      </c>
      <c r="K17" s="43">
        <f>ROUND(J17,0)</f>
        <v>81</v>
      </c>
    </row>
    <row r="18" spans="1:11" ht="15.75" customHeight="1">
      <c r="A18" s="1" t="s">
        <v>9</v>
      </c>
      <c r="B18" s="47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86</v>
      </c>
      <c r="D19" s="45" t="str">
        <f>A4</f>
        <v>DIS</v>
      </c>
      <c r="E19" s="45">
        <f t="shared" ref="E19:I19" si="3">IF(E18="","",SUMIF($A$16:$A$38,E18,$B$16:$B$38))</f>
        <v>77</v>
      </c>
      <c r="F19" s="45">
        <f t="shared" si="3"/>
        <v>61</v>
      </c>
      <c r="G19" s="45">
        <f t="shared" si="3"/>
        <v>75</v>
      </c>
      <c r="H19" s="45">
        <f t="shared" si="3"/>
        <v>82</v>
      </c>
      <c r="I19" s="45">
        <f t="shared" si="3"/>
        <v>0</v>
      </c>
      <c r="J19" s="45">
        <f>A5/10</f>
        <v>75.099999999999994</v>
      </c>
      <c r="K19" s="45">
        <f>ROUND(J19,0)</f>
        <v>75</v>
      </c>
    </row>
    <row r="20" spans="1:11" ht="15.75" customHeight="1">
      <c r="A20" s="1" t="s">
        <v>58</v>
      </c>
      <c r="B20" s="47">
        <v>64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77</v>
      </c>
      <c r="D21" s="46" t="str">
        <f>A6</f>
        <v>CRE</v>
      </c>
      <c r="E21" s="46">
        <f t="shared" ref="E21:I21" si="5">IF(E20="","",SUMIF($A$16:$A$38,E20,$B$16:$B$38))</f>
        <v>73</v>
      </c>
      <c r="F21" s="46">
        <f t="shared" si="5"/>
        <v>82</v>
      </c>
      <c r="G21" s="46">
        <f t="shared" si="5"/>
        <v>71</v>
      </c>
      <c r="H21" s="46">
        <f t="shared" si="5"/>
        <v>75</v>
      </c>
      <c r="I21" s="46">
        <f t="shared" si="5"/>
        <v>81</v>
      </c>
      <c r="J21" s="46">
        <f>A7/10</f>
        <v>75.3</v>
      </c>
      <c r="K21" s="46">
        <f>ROUND(J21,0)</f>
        <v>75</v>
      </c>
    </row>
    <row r="22" spans="1:11" ht="15.75" customHeight="1">
      <c r="A22" s="1" t="s">
        <v>60</v>
      </c>
      <c r="B22" s="47">
        <v>61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72</v>
      </c>
      <c r="F23" s="48">
        <f t="shared" si="7"/>
        <v>68</v>
      </c>
      <c r="G23" s="48">
        <f t="shared" si="7"/>
        <v>79</v>
      </c>
      <c r="H23" s="48">
        <f t="shared" si="7"/>
        <v>87</v>
      </c>
      <c r="I23" s="48">
        <f t="shared" si="7"/>
        <v>87</v>
      </c>
      <c r="J23" s="48">
        <f>A9/10</f>
        <v>78.599999999999994</v>
      </c>
      <c r="K23" s="48">
        <f>ROUND(J23,0)</f>
        <v>79</v>
      </c>
    </row>
    <row r="24" spans="1:11" ht="15.75" customHeight="1">
      <c r="A24" s="1" t="s">
        <v>62</v>
      </c>
      <c r="B24" s="47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71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81</v>
      </c>
      <c r="G25" s="49">
        <f t="shared" si="9"/>
        <v>84</v>
      </c>
      <c r="H25" s="49">
        <f t="shared" si="9"/>
        <v>75</v>
      </c>
      <c r="I25" s="49">
        <f t="shared" si="9"/>
        <v>86</v>
      </c>
      <c r="J25" s="49">
        <f>A11/10</f>
        <v>83.55</v>
      </c>
      <c r="K25" s="49">
        <f>ROUND(J25,0)</f>
        <v>84</v>
      </c>
    </row>
    <row r="26" spans="1:11" ht="15.75" customHeight="1">
      <c r="A26" s="1" t="s">
        <v>64</v>
      </c>
      <c r="B26" s="47">
        <v>73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81</v>
      </c>
      <c r="D27" s="50" t="str">
        <f>A12</f>
        <v>DEF</v>
      </c>
      <c r="E27" s="50">
        <f t="shared" ref="E27:I27" si="11">IF(E26="","",SUMIF($A$16:$A$38,E26,$B$16:$B$38))</f>
        <v>53</v>
      </c>
      <c r="F27" s="50">
        <f t="shared" si="11"/>
        <v>50</v>
      </c>
      <c r="G27" s="50">
        <f t="shared" si="11"/>
        <v>46</v>
      </c>
      <c r="H27" s="50">
        <f t="shared" si="11"/>
        <v>46</v>
      </c>
      <c r="I27" s="50">
        <f t="shared" si="11"/>
        <v>86</v>
      </c>
      <c r="J27" s="50">
        <f>A13/10</f>
        <v>54.2</v>
      </c>
      <c r="K27" s="50">
        <f>ROUND(J27,0)</f>
        <v>54</v>
      </c>
    </row>
    <row r="28" spans="1:11" ht="15.75" customHeight="1">
      <c r="A28" s="1" t="s">
        <v>68</v>
      </c>
      <c r="B28" s="47">
        <v>72</v>
      </c>
    </row>
    <row r="29" spans="1:11" ht="15.75" customHeight="1">
      <c r="A29" s="1" t="s">
        <v>69</v>
      </c>
      <c r="B29" s="47">
        <v>68</v>
      </c>
    </row>
    <row r="30" spans="1:11" ht="15.75" customHeight="1">
      <c r="A30" s="1" t="s">
        <v>70</v>
      </c>
      <c r="B30" s="47">
        <v>79</v>
      </c>
    </row>
    <row r="31" spans="1:11" ht="15.75" customHeight="1">
      <c r="A31" s="1" t="s">
        <v>71</v>
      </c>
      <c r="B31" s="47">
        <v>87</v>
      </c>
    </row>
    <row r="32" spans="1:11" ht="15.75" customHeight="1">
      <c r="A32" s="1" t="s">
        <v>72</v>
      </c>
      <c r="B32" s="47">
        <v>87</v>
      </c>
    </row>
    <row r="33" spans="1:2" ht="15.75" customHeight="1">
      <c r="A33" s="1" t="s">
        <v>73</v>
      </c>
      <c r="B33" s="47">
        <v>86</v>
      </c>
    </row>
    <row r="34" spans="1:2" ht="15.75" customHeight="1">
      <c r="A34" s="1" t="s">
        <v>74</v>
      </c>
      <c r="B34" s="47">
        <v>86</v>
      </c>
    </row>
    <row r="35" spans="1:2" ht="15.75" customHeight="1">
      <c r="A35" s="1" t="s">
        <v>75</v>
      </c>
      <c r="B35" s="47">
        <v>53</v>
      </c>
    </row>
    <row r="36" spans="1:2" ht="15.75" customHeight="1">
      <c r="A36" s="1" t="s">
        <v>76</v>
      </c>
      <c r="B36" s="47">
        <v>50</v>
      </c>
    </row>
    <row r="37" spans="1:2" ht="15.75" customHeight="1">
      <c r="A37" s="1" t="s">
        <v>77</v>
      </c>
      <c r="B37" s="47">
        <v>46</v>
      </c>
    </row>
    <row r="38" spans="1:2" ht="15.75" customHeight="1">
      <c r="A38" s="1" t="s">
        <v>78</v>
      </c>
      <c r="B38" s="47">
        <v>46</v>
      </c>
    </row>
    <row r="39" spans="1:2" ht="15.75" customHeight="1">
      <c r="A39" s="1" t="s">
        <v>79</v>
      </c>
      <c r="B39" s="1">
        <f>SUM(B16:B38)</f>
        <v>1674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130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886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866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80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833.5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75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593.5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" t="s">
        <v>5</v>
      </c>
    </row>
    <row r="16" spans="1:26" ht="15.75" customHeight="1">
      <c r="A16" s="1" t="s">
        <v>53</v>
      </c>
      <c r="B16" s="1">
        <v>92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91</v>
      </c>
      <c r="D17" s="43" t="str">
        <f>A2</f>
        <v>ATK</v>
      </c>
      <c r="E17" s="43">
        <f t="shared" ref="E17:I17" si="1">IF(E16="","",SUMIF($A$16:$A$38,E16,$B$16:$B$38))</f>
        <v>92</v>
      </c>
      <c r="F17" s="43">
        <f t="shared" si="1"/>
        <v>91</v>
      </c>
      <c r="G17" s="43">
        <f t="shared" si="1"/>
        <v>95</v>
      </c>
      <c r="H17" s="43">
        <f t="shared" si="1"/>
        <v>72</v>
      </c>
      <c r="I17" s="43">
        <f t="shared" si="1"/>
        <v>86</v>
      </c>
      <c r="J17" s="43">
        <f>A3/10</f>
        <v>88.6</v>
      </c>
      <c r="K17" s="43">
        <f>ROUND(J17,0)</f>
        <v>89</v>
      </c>
    </row>
    <row r="18" spans="1:11" ht="15.75" customHeight="1">
      <c r="A18" s="1" t="s">
        <v>9</v>
      </c>
      <c r="B18" s="1">
        <v>95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72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73</v>
      </c>
      <c r="G19" s="45">
        <f t="shared" si="3"/>
        <v>78</v>
      </c>
      <c r="H19" s="45">
        <f t="shared" si="3"/>
        <v>86</v>
      </c>
      <c r="I19" s="45">
        <f t="shared" si="3"/>
        <v>0</v>
      </c>
      <c r="J19" s="45">
        <f>A5/10</f>
        <v>81.400000000000006</v>
      </c>
      <c r="K19" s="45">
        <f>ROUND(J19,0)</f>
        <v>81</v>
      </c>
    </row>
    <row r="20" spans="1:11" ht="15.75" customHeight="1">
      <c r="A20" s="1" t="s">
        <v>58</v>
      </c>
      <c r="B20" s="1">
        <v>86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90</v>
      </c>
      <c r="F21" s="46">
        <f t="shared" si="5"/>
        <v>86</v>
      </c>
      <c r="G21" s="46">
        <f t="shared" si="5"/>
        <v>81</v>
      </c>
      <c r="H21" s="46">
        <f t="shared" si="5"/>
        <v>78</v>
      </c>
      <c r="I21" s="46">
        <f t="shared" si="5"/>
        <v>90</v>
      </c>
      <c r="J21" s="46">
        <f>A7/10</f>
        <v>86.6</v>
      </c>
      <c r="K21" s="46">
        <f>ROUND(J21,0)</f>
        <v>87</v>
      </c>
    </row>
    <row r="22" spans="1:11" ht="15.75" customHeight="1">
      <c r="A22" s="1" t="s">
        <v>60</v>
      </c>
      <c r="B22" s="1">
        <v>73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78</v>
      </c>
      <c r="D23" s="48" t="str">
        <f>A8</f>
        <v>PHY</v>
      </c>
      <c r="E23" s="48">
        <f t="shared" ref="E23:I23" si="7">IF(E22="","",SUMIF($A$16:$A$38,E22,$B$16:$B$38))</f>
        <v>91</v>
      </c>
      <c r="F23" s="48">
        <f t="shared" si="7"/>
        <v>93</v>
      </c>
      <c r="G23" s="48">
        <f t="shared" si="7"/>
        <v>86</v>
      </c>
      <c r="H23" s="48">
        <f t="shared" si="7"/>
        <v>71</v>
      </c>
      <c r="I23" s="48">
        <f t="shared" si="7"/>
        <v>77</v>
      </c>
      <c r="J23" s="48">
        <f>A9/10</f>
        <v>83</v>
      </c>
      <c r="K23" s="48">
        <f>ROUND(J23,0)</f>
        <v>83</v>
      </c>
    </row>
    <row r="24" spans="1:11" ht="15.75" customHeight="1">
      <c r="A24" s="1" t="s">
        <v>62</v>
      </c>
      <c r="B24" s="1">
        <v>86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81</v>
      </c>
      <c r="D25" s="49" t="str">
        <f>A10</f>
        <v>MEN</v>
      </c>
      <c r="E25" s="49">
        <f t="shared" ref="E25:I25" si="9">IF(E24="","",SUMIF($A$16:$A$38,E24,$B$16:$B$38))</f>
        <v>78</v>
      </c>
      <c r="F25" s="49">
        <f t="shared" si="9"/>
        <v>90</v>
      </c>
      <c r="G25" s="49">
        <f t="shared" si="9"/>
        <v>95</v>
      </c>
      <c r="H25" s="49">
        <f t="shared" si="9"/>
        <v>78</v>
      </c>
      <c r="I25" s="49">
        <f t="shared" si="9"/>
        <v>82</v>
      </c>
      <c r="J25" s="49">
        <f>A11/10</f>
        <v>83.35</v>
      </c>
      <c r="K25" s="49">
        <f>ROUND(J25,0)</f>
        <v>83</v>
      </c>
    </row>
    <row r="26" spans="1:11" ht="15.75" customHeight="1">
      <c r="A26" s="1" t="s">
        <v>64</v>
      </c>
      <c r="B26" s="1">
        <v>90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90</v>
      </c>
      <c r="D27" s="50" t="str">
        <f>A12</f>
        <v>DEF</v>
      </c>
      <c r="E27" s="50">
        <f t="shared" ref="E27:I27" si="11">IF(E26="","",SUMIF($A$16:$A$38,E26,$B$16:$B$38))</f>
        <v>55</v>
      </c>
      <c r="F27" s="50">
        <f t="shared" si="11"/>
        <v>58</v>
      </c>
      <c r="G27" s="50">
        <f t="shared" si="11"/>
        <v>57</v>
      </c>
      <c r="H27" s="50">
        <f t="shared" si="11"/>
        <v>58</v>
      </c>
      <c r="I27" s="50">
        <f t="shared" si="11"/>
        <v>72</v>
      </c>
      <c r="J27" s="50">
        <f>A13/10</f>
        <v>59.35</v>
      </c>
      <c r="K27" s="50">
        <f>ROUND(J27,0)</f>
        <v>59</v>
      </c>
    </row>
    <row r="28" spans="1:11" ht="15.75" customHeight="1">
      <c r="A28" s="1" t="s">
        <v>68</v>
      </c>
      <c r="B28" s="1">
        <v>91</v>
      </c>
    </row>
    <row r="29" spans="1:11" ht="15.75" customHeight="1">
      <c r="A29" s="1" t="s">
        <v>69</v>
      </c>
      <c r="B29" s="1">
        <v>93</v>
      </c>
    </row>
    <row r="30" spans="1:11" ht="15.75" customHeight="1">
      <c r="A30" s="1" t="s">
        <v>70</v>
      </c>
      <c r="B30" s="1">
        <v>86</v>
      </c>
    </row>
    <row r="31" spans="1:11" ht="15.75" customHeight="1">
      <c r="A31" s="1" t="s">
        <v>71</v>
      </c>
      <c r="B31" s="1">
        <v>71</v>
      </c>
    </row>
    <row r="32" spans="1:11" ht="15.75" customHeight="1">
      <c r="A32" s="1" t="s">
        <v>72</v>
      </c>
      <c r="B32" s="1">
        <f t="array" ref="B32">INDEX('Trang tính1'!$AC$4:$AC$88,MATCH("Son Icon",'Trang tính1'!$Y$4:$Y$88,0))</f>
        <v>77</v>
      </c>
    </row>
    <row r="33" spans="1:2" ht="15.75" customHeight="1">
      <c r="A33" s="1" t="s">
        <v>73</v>
      </c>
      <c r="B33" s="1">
        <v>78</v>
      </c>
    </row>
    <row r="34" spans="1:2" ht="15.75" customHeight="1">
      <c r="A34" s="1" t="s">
        <v>74</v>
      </c>
      <c r="B34" s="1">
        <v>82</v>
      </c>
    </row>
    <row r="35" spans="1:2" ht="15.75" customHeight="1">
      <c r="A35" s="1" t="s">
        <v>75</v>
      </c>
      <c r="B35" s="1">
        <v>55</v>
      </c>
    </row>
    <row r="36" spans="1:2" ht="15.75" customHeight="1">
      <c r="A36" s="1" t="s">
        <v>76</v>
      </c>
      <c r="B36" s="1">
        <v>58</v>
      </c>
    </row>
    <row r="37" spans="1:2" ht="15.75" customHeight="1">
      <c r="A37" s="1" t="s">
        <v>77</v>
      </c>
      <c r="B37" s="1">
        <v>57</v>
      </c>
    </row>
    <row r="38" spans="1:2" ht="15.75" customHeight="1">
      <c r="A38" s="1" t="s">
        <v>78</v>
      </c>
      <c r="B38" s="1">
        <v>58</v>
      </c>
    </row>
    <row r="39" spans="1:2" ht="15.75" customHeight="1">
      <c r="A39" s="1" t="s">
        <v>79</v>
      </c>
      <c r="B39" s="1">
        <f>SUM(B16:B38)</f>
        <v>1823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738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903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829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84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779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83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849.5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836.5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68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88</v>
      </c>
      <c r="D17" s="43" t="str">
        <f>A2</f>
        <v>ATK</v>
      </c>
      <c r="E17" s="43">
        <f t="shared" ref="E17:I17" si="1">IF(E16="","",SUMIF($A$16:$A$38,E16,$B$16:$B$38))</f>
        <v>68</v>
      </c>
      <c r="F17" s="43">
        <f t="shared" si="1"/>
        <v>88</v>
      </c>
      <c r="G17" s="43">
        <f t="shared" si="1"/>
        <v>72</v>
      </c>
      <c r="H17" s="43">
        <f t="shared" si="1"/>
        <v>81</v>
      </c>
      <c r="I17" s="43">
        <f t="shared" si="1"/>
        <v>75</v>
      </c>
      <c r="J17" s="43">
        <f>A3/10</f>
        <v>73.8</v>
      </c>
      <c r="K17" s="43">
        <f>ROUND(J17,0)</f>
        <v>74</v>
      </c>
    </row>
    <row r="18" spans="1:11" ht="15.75" customHeight="1">
      <c r="A18" s="1" t="s">
        <v>9</v>
      </c>
      <c r="B18" s="1">
        <v>72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81</v>
      </c>
      <c r="D19" s="45" t="str">
        <f>A4</f>
        <v>DIS</v>
      </c>
      <c r="E19" s="45">
        <f t="shared" ref="E19:I19" si="3">IF(E18="","",SUMIF($A$16:$A$38,E18,$B$16:$B$38))</f>
        <v>93</v>
      </c>
      <c r="F19" s="45">
        <f t="shared" si="3"/>
        <v>91</v>
      </c>
      <c r="G19" s="45">
        <f t="shared" si="3"/>
        <v>85</v>
      </c>
      <c r="H19" s="45">
        <f t="shared" si="3"/>
        <v>88</v>
      </c>
      <c r="I19" s="45">
        <f t="shared" si="3"/>
        <v>0</v>
      </c>
      <c r="J19" s="45">
        <f>A5/10</f>
        <v>90.3</v>
      </c>
      <c r="K19" s="45">
        <f>ROUND(J19,0)</f>
        <v>90</v>
      </c>
    </row>
    <row r="20" spans="1:11" ht="15.75" customHeight="1">
      <c r="A20" s="1" t="s">
        <v>58</v>
      </c>
      <c r="B20" s="1">
        <v>75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93</v>
      </c>
      <c r="D21" s="46" t="str">
        <f>A6</f>
        <v>CRE</v>
      </c>
      <c r="E21" s="46">
        <f t="shared" ref="E21:I21" si="5">IF(E20="","",SUMIF($A$16:$A$38,E20,$B$16:$B$38))</f>
        <v>81</v>
      </c>
      <c r="F21" s="46">
        <f t="shared" si="5"/>
        <v>88</v>
      </c>
      <c r="G21" s="46">
        <f t="shared" si="5"/>
        <v>88</v>
      </c>
      <c r="H21" s="46">
        <f t="shared" si="5"/>
        <v>85</v>
      </c>
      <c r="I21" s="46">
        <f t="shared" si="5"/>
        <v>78</v>
      </c>
      <c r="J21" s="46">
        <f>A7/10</f>
        <v>82.9</v>
      </c>
      <c r="K21" s="46">
        <f>ROUND(J21,0)</f>
        <v>83</v>
      </c>
    </row>
    <row r="22" spans="1:11" ht="15.75" customHeight="1">
      <c r="A22" s="1" t="s">
        <v>60</v>
      </c>
      <c r="B22" s="1">
        <v>91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85</v>
      </c>
      <c r="D23" s="48" t="str">
        <f>A8</f>
        <v>PHY</v>
      </c>
      <c r="E23" s="48">
        <f t="shared" ref="E23:I23" si="7">IF(E22="","",SUMIF($A$16:$A$38,E22,$B$16:$B$38))</f>
        <v>65</v>
      </c>
      <c r="F23" s="48">
        <f t="shared" si="7"/>
        <v>66</v>
      </c>
      <c r="G23" s="48">
        <f t="shared" si="7"/>
        <v>89</v>
      </c>
      <c r="H23" s="48">
        <f t="shared" si="7"/>
        <v>84</v>
      </c>
      <c r="I23" s="48">
        <f t="shared" si="7"/>
        <v>87</v>
      </c>
      <c r="J23" s="48">
        <f>A9/10</f>
        <v>77.900000000000006</v>
      </c>
      <c r="K23" s="48">
        <f>ROUND(J23,0)</f>
        <v>78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88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78</v>
      </c>
      <c r="G25" s="49">
        <f t="shared" si="9"/>
        <v>72</v>
      </c>
      <c r="H25" s="49">
        <f t="shared" si="9"/>
        <v>85</v>
      </c>
      <c r="I25" s="49">
        <f t="shared" si="9"/>
        <v>90</v>
      </c>
      <c r="J25" s="49">
        <f>A11/10</f>
        <v>84.95</v>
      </c>
      <c r="K25" s="49">
        <f>ROUND(J25,0)</f>
        <v>85</v>
      </c>
    </row>
    <row r="26" spans="1:11" ht="15.75" customHeight="1">
      <c r="A26" s="1" t="s">
        <v>64</v>
      </c>
      <c r="B26" s="1">
        <v>81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89</v>
      </c>
      <c r="F27" s="50">
        <f t="shared" si="11"/>
        <v>84</v>
      </c>
      <c r="G27" s="50">
        <f t="shared" si="11"/>
        <v>82</v>
      </c>
      <c r="H27" s="50">
        <f t="shared" si="11"/>
        <v>82</v>
      </c>
      <c r="I27" s="50">
        <f t="shared" si="11"/>
        <v>81</v>
      </c>
      <c r="J27" s="50">
        <f>A13/10</f>
        <v>83.65</v>
      </c>
      <c r="K27" s="50">
        <f>ROUND(J27,0)</f>
        <v>84</v>
      </c>
    </row>
    <row r="28" spans="1:11" ht="15.75" customHeight="1">
      <c r="A28" s="1" t="s">
        <v>68</v>
      </c>
      <c r="B28" s="1">
        <v>65</v>
      </c>
    </row>
    <row r="29" spans="1:11" ht="15.75" customHeight="1">
      <c r="A29" s="1" t="s">
        <v>69</v>
      </c>
      <c r="B29" s="1">
        <v>66</v>
      </c>
    </row>
    <row r="30" spans="1:11" ht="15.75" customHeight="1">
      <c r="A30" s="1" t="s">
        <v>70</v>
      </c>
      <c r="B30" s="1">
        <v>89</v>
      </c>
    </row>
    <row r="31" spans="1:11" ht="15.75" customHeight="1">
      <c r="A31" s="1" t="s">
        <v>71</v>
      </c>
      <c r="B31" s="1">
        <v>84</v>
      </c>
    </row>
    <row r="32" spans="1:11" ht="15.75" customHeight="1">
      <c r="A32" s="1" t="s">
        <v>72</v>
      </c>
      <c r="B32" s="1">
        <f t="array" ref="B32">INDEX('Trang tính1'!$AC$4:$AC$88,MATCH("Rodri",'Trang tính1'!$Y$4:$Y$88,0))</f>
        <v>87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90</v>
      </c>
    </row>
    <row r="35" spans="1:2" ht="15.75" customHeight="1">
      <c r="A35" s="1" t="s">
        <v>75</v>
      </c>
      <c r="B35" s="1">
        <v>89</v>
      </c>
    </row>
    <row r="36" spans="1:2" ht="15.75" customHeight="1">
      <c r="A36" s="1" t="s">
        <v>76</v>
      </c>
      <c r="B36" s="1">
        <v>84</v>
      </c>
    </row>
    <row r="37" spans="1:2" ht="15.75" customHeight="1">
      <c r="A37" s="1" t="s">
        <v>77</v>
      </c>
      <c r="B37" s="1">
        <v>82</v>
      </c>
    </row>
    <row r="38" spans="1:2" ht="15.75" customHeight="1">
      <c r="A38" s="1" t="s">
        <v>78</v>
      </c>
      <c r="B38" s="1">
        <v>82</v>
      </c>
    </row>
    <row r="39" spans="1:2" ht="15.75" customHeight="1">
      <c r="A39" s="1" t="s">
        <v>79</v>
      </c>
      <c r="B39" s="1">
        <f>SUM(B16:B38)</f>
        <v>1894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782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954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854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732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899.5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677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76</v>
      </c>
      <c r="D17" s="43" t="str">
        <f>A2</f>
        <v>ATK</v>
      </c>
      <c r="E17" s="43">
        <f t="shared" ref="E17:I17" si="1">IF(E16="","",SUMIF($A$16:$A$38,E16,$B$16:$B$38))</f>
        <v>75</v>
      </c>
      <c r="F17" s="43">
        <f t="shared" si="1"/>
        <v>76</v>
      </c>
      <c r="G17" s="43">
        <f t="shared" si="1"/>
        <v>86</v>
      </c>
      <c r="H17" s="43">
        <f t="shared" si="1"/>
        <v>66</v>
      </c>
      <c r="I17" s="43">
        <f t="shared" si="1"/>
        <v>90</v>
      </c>
      <c r="J17" s="43">
        <f>A3/10</f>
        <v>78.2</v>
      </c>
      <c r="K17" s="43">
        <f>ROUND(J17,0)</f>
        <v>78</v>
      </c>
    </row>
    <row r="18" spans="1:11" ht="15.75" customHeight="1">
      <c r="A18" s="1" t="s">
        <v>9</v>
      </c>
      <c r="B18" s="1">
        <v>86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66</v>
      </c>
      <c r="D19" s="45" t="str">
        <f>A4</f>
        <v>DIS</v>
      </c>
      <c r="E19" s="45">
        <f t="shared" ref="E19:I19" si="3">IF(E18="","",SUMIF($A$16:$A$38,E18,$B$16:$B$38))</f>
        <v>98</v>
      </c>
      <c r="F19" s="45">
        <f t="shared" si="3"/>
        <v>94</v>
      </c>
      <c r="G19" s="45">
        <f t="shared" si="3"/>
        <v>95</v>
      </c>
      <c r="H19" s="45">
        <f t="shared" si="3"/>
        <v>93</v>
      </c>
      <c r="I19" s="45">
        <f t="shared" si="3"/>
        <v>0</v>
      </c>
      <c r="J19" s="45">
        <f>A5/10</f>
        <v>95.4</v>
      </c>
      <c r="K19" s="45">
        <f>ROUND(J19,0)</f>
        <v>95</v>
      </c>
    </row>
    <row r="20" spans="1:11" ht="15.75" customHeight="1">
      <c r="A20" s="1" t="s">
        <v>58</v>
      </c>
      <c r="B20" s="1">
        <v>90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98</v>
      </c>
      <c r="D21" s="46" t="str">
        <f>A6</f>
        <v>CRE</v>
      </c>
      <c r="E21" s="46">
        <f t="shared" ref="E21:I21" si="5">IF(E20="","",SUMIF($A$16:$A$38,E20,$B$16:$B$38))</f>
        <v>85</v>
      </c>
      <c r="F21" s="46">
        <f t="shared" si="5"/>
        <v>93</v>
      </c>
      <c r="G21" s="46">
        <f t="shared" si="5"/>
        <v>91</v>
      </c>
      <c r="H21" s="46">
        <f t="shared" si="5"/>
        <v>95</v>
      </c>
      <c r="I21" s="46">
        <f t="shared" si="5"/>
        <v>72</v>
      </c>
      <c r="J21" s="46">
        <f>A7/10</f>
        <v>85.4</v>
      </c>
      <c r="K21" s="46">
        <f>ROUND(J21,0)</f>
        <v>85</v>
      </c>
    </row>
    <row r="22" spans="1:11" ht="15.75" customHeight="1">
      <c r="A22" s="1" t="s">
        <v>60</v>
      </c>
      <c r="B22" s="1">
        <v>94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95</v>
      </c>
      <c r="D23" s="48" t="str">
        <f>A8</f>
        <v>PHY</v>
      </c>
      <c r="E23" s="48">
        <f t="shared" ref="E23:I23" si="7">IF(E22="","",SUMIF($A$16:$A$38,E22,$B$16:$B$38))</f>
        <v>69</v>
      </c>
      <c r="F23" s="48">
        <f t="shared" si="7"/>
        <v>75</v>
      </c>
      <c r="G23" s="48">
        <f t="shared" si="7"/>
        <v>85</v>
      </c>
      <c r="H23" s="48">
        <f t="shared" si="7"/>
        <v>68</v>
      </c>
      <c r="I23" s="48">
        <f t="shared" si="7"/>
        <v>70</v>
      </c>
      <c r="J23" s="48">
        <f>A9/10</f>
        <v>73.2</v>
      </c>
      <c r="K23" s="48">
        <f>ROUND(J23,0)</f>
        <v>73</v>
      </c>
    </row>
    <row r="24" spans="1:11" ht="15.75" customHeight="1">
      <c r="A24" s="1" t="s">
        <v>62</v>
      </c>
      <c r="B24" s="1">
        <v>93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91</v>
      </c>
      <c r="D25" s="49" t="str">
        <f>A10</f>
        <v>MEN</v>
      </c>
      <c r="E25" s="49">
        <f t="shared" ref="E25:I25" si="9">IF(E24="","",SUMIF($A$16:$A$38,E24,$B$16:$B$38))</f>
        <v>94</v>
      </c>
      <c r="F25" s="49">
        <f t="shared" si="9"/>
        <v>72</v>
      </c>
      <c r="G25" s="49">
        <f t="shared" si="9"/>
        <v>86</v>
      </c>
      <c r="H25" s="49">
        <f t="shared" si="9"/>
        <v>95</v>
      </c>
      <c r="I25" s="49">
        <f t="shared" si="9"/>
        <v>92</v>
      </c>
      <c r="J25" s="49">
        <f>A11/10</f>
        <v>89.95</v>
      </c>
      <c r="K25" s="49">
        <f>ROUND(J25,0)</f>
        <v>90</v>
      </c>
    </row>
    <row r="26" spans="1:11" ht="15.75" customHeight="1">
      <c r="A26" s="1" t="s">
        <v>64</v>
      </c>
      <c r="B26" s="1">
        <v>85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72</v>
      </c>
      <c r="D27" s="50" t="str">
        <f>A12</f>
        <v>DEF</v>
      </c>
      <c r="E27" s="50">
        <f t="shared" ref="E27:I27" si="11">IF(E26="","",SUMIF($A$16:$A$38,E26,$B$16:$B$38))</f>
        <v>74</v>
      </c>
      <c r="F27" s="50">
        <f t="shared" si="11"/>
        <v>68</v>
      </c>
      <c r="G27" s="50">
        <f t="shared" si="11"/>
        <v>60</v>
      </c>
      <c r="H27" s="50">
        <f t="shared" si="11"/>
        <v>68</v>
      </c>
      <c r="I27" s="50">
        <f t="shared" si="11"/>
        <v>66</v>
      </c>
      <c r="J27" s="50">
        <f>A13/10</f>
        <v>67.7</v>
      </c>
      <c r="K27" s="50">
        <f>ROUND(J27,0)</f>
        <v>68</v>
      </c>
    </row>
    <row r="28" spans="1:11" ht="15.75" customHeight="1">
      <c r="A28" s="1" t="s">
        <v>68</v>
      </c>
      <c r="B28" s="1">
        <v>69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85</v>
      </c>
    </row>
    <row r="31" spans="1:11" ht="15.75" customHeight="1">
      <c r="A31" s="1" t="s">
        <v>71</v>
      </c>
      <c r="B31" s="1">
        <v>68</v>
      </c>
    </row>
    <row r="32" spans="1:11" ht="15.75" customHeight="1">
      <c r="A32" s="1" t="s">
        <v>72</v>
      </c>
      <c r="B32" s="1">
        <f t="array" ref="B32">INDEX('Trang tính1'!$AC$4:$AC$88,MATCH("Xavi Icon",'Trang tính1'!$Y$4:$Y$88,0))</f>
        <v>70</v>
      </c>
    </row>
    <row r="33" spans="1:2" ht="15.75" customHeight="1">
      <c r="A33" s="1" t="s">
        <v>73</v>
      </c>
      <c r="B33" s="1">
        <v>94</v>
      </c>
    </row>
    <row r="34" spans="1:2" ht="15.75" customHeight="1">
      <c r="A34" s="1" t="s">
        <v>74</v>
      </c>
      <c r="B34" s="1">
        <v>92</v>
      </c>
    </row>
    <row r="35" spans="1:2" ht="15.75" customHeight="1">
      <c r="A35" s="1" t="s">
        <v>75</v>
      </c>
      <c r="B35" s="1">
        <v>74</v>
      </c>
    </row>
    <row r="36" spans="1:2" ht="15.75" customHeight="1">
      <c r="A36" s="1" t="s">
        <v>76</v>
      </c>
      <c r="B36" s="1">
        <v>68</v>
      </c>
    </row>
    <row r="37" spans="1:2" ht="15.75" customHeight="1">
      <c r="A37" s="1" t="s">
        <v>77</v>
      </c>
      <c r="B37" s="1">
        <v>60</v>
      </c>
    </row>
    <row r="38" spans="1:2" ht="15.75" customHeight="1">
      <c r="A38" s="1" t="s">
        <v>78</v>
      </c>
      <c r="B38" s="1">
        <v>68</v>
      </c>
    </row>
    <row r="39" spans="1:2" ht="15.75" customHeight="1">
      <c r="A39" s="1" t="s">
        <v>79</v>
      </c>
      <c r="B39" s="1">
        <f>SUM(B16:B38)</f>
        <v>1844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791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926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892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83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742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906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618.5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76</v>
      </c>
      <c r="D17" s="43" t="str">
        <f>A2</f>
        <v>ATK</v>
      </c>
      <c r="E17" s="43">
        <f t="shared" ref="E17:I17" si="1">IF(E16="","",SUMIF($A$16:$A$38,E16,$B$16:$B$38))</f>
        <v>78</v>
      </c>
      <c r="F17" s="43">
        <f t="shared" si="1"/>
        <v>76</v>
      </c>
      <c r="G17" s="43">
        <f t="shared" si="1"/>
        <v>89</v>
      </c>
      <c r="H17" s="43">
        <f t="shared" si="1"/>
        <v>63</v>
      </c>
      <c r="I17" s="43">
        <f t="shared" si="1"/>
        <v>87</v>
      </c>
      <c r="J17" s="43">
        <f>A3/10</f>
        <v>79.099999999999994</v>
      </c>
      <c r="K17" s="43">
        <f>ROUND(J17,0)</f>
        <v>79</v>
      </c>
    </row>
    <row r="18" spans="1:11" ht="15.75" customHeight="1">
      <c r="A18" s="1" t="s">
        <v>9</v>
      </c>
      <c r="B18" s="1">
        <v>89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63</v>
      </c>
      <c r="D19" s="45" t="str">
        <f>A4</f>
        <v>DIS</v>
      </c>
      <c r="E19" s="45">
        <f t="shared" ref="E19:I19" si="3">IF(E18="","",SUMIF($A$16:$A$38,E18,$B$16:$B$38))</f>
        <v>93</v>
      </c>
      <c r="F19" s="45">
        <f t="shared" si="3"/>
        <v>90</v>
      </c>
      <c r="G19" s="45">
        <f t="shared" si="3"/>
        <v>95</v>
      </c>
      <c r="H19" s="45">
        <f t="shared" si="3"/>
        <v>93</v>
      </c>
      <c r="I19" s="45">
        <f t="shared" si="3"/>
        <v>0</v>
      </c>
      <c r="J19" s="45">
        <f>A5/10</f>
        <v>92.6</v>
      </c>
      <c r="K19" s="45">
        <f>ROUND(J19,0)</f>
        <v>93</v>
      </c>
    </row>
    <row r="20" spans="1:11" ht="15.75" customHeight="1">
      <c r="A20" s="1" t="s">
        <v>58</v>
      </c>
      <c r="B20" s="1">
        <v>87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93</v>
      </c>
      <c r="D21" s="46" t="str">
        <f>A6</f>
        <v>CRE</v>
      </c>
      <c r="E21" s="46">
        <f t="shared" ref="E21:I21" si="5">IF(E20="","",SUMIF($A$16:$A$38,E20,$B$16:$B$38))</f>
        <v>89</v>
      </c>
      <c r="F21" s="46">
        <f t="shared" si="5"/>
        <v>93</v>
      </c>
      <c r="G21" s="46">
        <f t="shared" si="5"/>
        <v>94</v>
      </c>
      <c r="H21" s="46">
        <f t="shared" si="5"/>
        <v>95</v>
      </c>
      <c r="I21" s="46">
        <f t="shared" si="5"/>
        <v>80</v>
      </c>
      <c r="J21" s="46">
        <f>A7/10</f>
        <v>89.2</v>
      </c>
      <c r="K21" s="46">
        <f>ROUND(J21,0)</f>
        <v>89</v>
      </c>
    </row>
    <row r="22" spans="1:11" ht="15.75" customHeight="1">
      <c r="A22" s="1" t="s">
        <v>60</v>
      </c>
      <c r="B22" s="1">
        <v>90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95</v>
      </c>
      <c r="D23" s="48" t="str">
        <f>A8</f>
        <v>PHY</v>
      </c>
      <c r="E23" s="48">
        <f t="shared" ref="E23:I23" si="7">IF(E22="","",SUMIF($A$16:$A$38,E22,$B$16:$B$38))</f>
        <v>73</v>
      </c>
      <c r="F23" s="48">
        <f t="shared" si="7"/>
        <v>78</v>
      </c>
      <c r="G23" s="48">
        <f t="shared" si="7"/>
        <v>85</v>
      </c>
      <c r="H23" s="48">
        <f t="shared" si="7"/>
        <v>66</v>
      </c>
      <c r="I23" s="48">
        <f t="shared" si="7"/>
        <v>72</v>
      </c>
      <c r="J23" s="48">
        <f>A9/10</f>
        <v>74.2</v>
      </c>
      <c r="K23" s="48">
        <f>ROUND(J23,0)</f>
        <v>74</v>
      </c>
    </row>
    <row r="24" spans="1:11" ht="15.75" customHeight="1">
      <c r="A24" s="1" t="s">
        <v>62</v>
      </c>
      <c r="B24" s="1">
        <v>93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94</v>
      </c>
      <c r="D25" s="49" t="str">
        <f>A10</f>
        <v>MEN</v>
      </c>
      <c r="E25" s="49">
        <f t="shared" ref="E25:I25" si="9">IF(E24="","",SUMIF($A$16:$A$38,E24,$B$16:$B$38))</f>
        <v>91</v>
      </c>
      <c r="F25" s="49">
        <f t="shared" si="9"/>
        <v>80</v>
      </c>
      <c r="G25" s="49">
        <f t="shared" si="9"/>
        <v>89</v>
      </c>
      <c r="H25" s="49">
        <f t="shared" si="9"/>
        <v>95</v>
      </c>
      <c r="I25" s="49">
        <f t="shared" si="9"/>
        <v>92</v>
      </c>
      <c r="J25" s="49">
        <f>A11/10</f>
        <v>90.6</v>
      </c>
      <c r="K25" s="49">
        <f>ROUND(J25,0)</f>
        <v>91</v>
      </c>
    </row>
    <row r="26" spans="1:11" ht="15.75" customHeight="1">
      <c r="A26" s="1" t="s">
        <v>64</v>
      </c>
      <c r="B26" s="1">
        <v>89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80</v>
      </c>
      <c r="D27" s="50" t="str">
        <f>A12</f>
        <v>DEF</v>
      </c>
      <c r="E27" s="50">
        <f t="shared" ref="E27:I27" si="11">IF(E26="","",SUMIF($A$16:$A$38,E26,$B$16:$B$38))</f>
        <v>68</v>
      </c>
      <c r="F27" s="50">
        <f t="shared" si="11"/>
        <v>65</v>
      </c>
      <c r="G27" s="50">
        <f t="shared" si="11"/>
        <v>50</v>
      </c>
      <c r="H27" s="50">
        <f t="shared" si="11"/>
        <v>61</v>
      </c>
      <c r="I27" s="50">
        <f t="shared" si="11"/>
        <v>63</v>
      </c>
      <c r="J27" s="50">
        <f>A13/10</f>
        <v>61.85</v>
      </c>
      <c r="K27" s="50">
        <f>ROUND(J27,0)</f>
        <v>62</v>
      </c>
    </row>
    <row r="28" spans="1:11" ht="15.75" customHeight="1">
      <c r="A28" s="1" t="s">
        <v>68</v>
      </c>
      <c r="B28" s="1">
        <v>73</v>
      </c>
    </row>
    <row r="29" spans="1:11" ht="15.75" customHeight="1">
      <c r="A29" s="1" t="s">
        <v>69</v>
      </c>
      <c r="B29" s="1">
        <v>78</v>
      </c>
    </row>
    <row r="30" spans="1:11" ht="15.75" customHeight="1">
      <c r="A30" s="1" t="s">
        <v>70</v>
      </c>
      <c r="B30" s="1">
        <v>85</v>
      </c>
    </row>
    <row r="31" spans="1:11" ht="15.75" customHeight="1">
      <c r="A31" s="1" t="s">
        <v>71</v>
      </c>
      <c r="B31" s="1">
        <v>66</v>
      </c>
    </row>
    <row r="32" spans="1:11" ht="15.75" customHeight="1">
      <c r="A32" s="1" t="s">
        <v>72</v>
      </c>
      <c r="B32" s="1">
        <f t="array" ref="B32">INDEX('Trang tính1'!$AC$4:$AC$88,MATCH("Iniesta Icon",'Trang tính1'!$Y$4:$Y$88,0))</f>
        <v>72</v>
      </c>
    </row>
    <row r="33" spans="1:2" ht="15.75" customHeight="1">
      <c r="A33" s="1" t="s">
        <v>73</v>
      </c>
      <c r="B33" s="1">
        <v>91</v>
      </c>
    </row>
    <row r="34" spans="1:2" ht="15.75" customHeight="1">
      <c r="A34" s="1" t="s">
        <v>74</v>
      </c>
      <c r="B34" s="1">
        <v>92</v>
      </c>
    </row>
    <row r="35" spans="1:2" ht="15.75" customHeight="1">
      <c r="A35" s="1" t="s">
        <v>75</v>
      </c>
      <c r="B35" s="1">
        <v>68</v>
      </c>
    </row>
    <row r="36" spans="1:2" ht="15.75" customHeight="1">
      <c r="A36" s="1" t="s">
        <v>76</v>
      </c>
      <c r="B36" s="1">
        <v>65</v>
      </c>
    </row>
    <row r="37" spans="1:2" ht="15.75" customHeight="1">
      <c r="A37" s="1" t="s">
        <v>77</v>
      </c>
      <c r="B37" s="1">
        <v>50</v>
      </c>
    </row>
    <row r="38" spans="1:2" ht="15.75" customHeight="1">
      <c r="A38" s="1" t="s">
        <v>78</v>
      </c>
      <c r="B38" s="1">
        <v>61</v>
      </c>
    </row>
    <row r="39" spans="1:2" ht="15.75" customHeight="1">
      <c r="A39" s="1" t="s">
        <v>79</v>
      </c>
      <c r="B39" s="1">
        <f>SUM(B16:B38)</f>
        <v>1828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847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848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85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845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84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850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82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765.5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87</v>
      </c>
      <c r="D17" s="43" t="str">
        <f>A2</f>
        <v>ATK</v>
      </c>
      <c r="E17" s="43">
        <f t="shared" ref="E17:I17" si="1">IF(E16="","",SUMIF($A$16:$A$38,E16,$B$16:$B$38))</f>
        <v>88</v>
      </c>
      <c r="F17" s="43">
        <f t="shared" si="1"/>
        <v>87</v>
      </c>
      <c r="G17" s="43">
        <f t="shared" si="1"/>
        <v>90</v>
      </c>
      <c r="H17" s="43">
        <f t="shared" si="1"/>
        <v>80</v>
      </c>
      <c r="I17" s="43">
        <f t="shared" si="1"/>
        <v>72</v>
      </c>
      <c r="J17" s="43">
        <f>A3/10</f>
        <v>84.7</v>
      </c>
      <c r="K17" s="43">
        <f>ROUND(J17,0)</f>
        <v>85</v>
      </c>
    </row>
    <row r="18" spans="1:11" ht="15.75" customHeight="1">
      <c r="A18" s="1" t="s">
        <v>9</v>
      </c>
      <c r="B18" s="1">
        <v>90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80</v>
      </c>
      <c r="D19" s="45" t="str">
        <f>A4</f>
        <v>DIS</v>
      </c>
      <c r="E19" s="45">
        <f t="shared" ref="E19:I19" si="3">IF(E18="","",SUMIF($A$16:$A$38,E18,$B$16:$B$38))</f>
        <v>85</v>
      </c>
      <c r="F19" s="45">
        <f t="shared" si="3"/>
        <v>83</v>
      </c>
      <c r="G19" s="45">
        <f t="shared" si="3"/>
        <v>84</v>
      </c>
      <c r="H19" s="45">
        <f t="shared" si="3"/>
        <v>86</v>
      </c>
      <c r="I19" s="45">
        <f t="shared" si="3"/>
        <v>0</v>
      </c>
      <c r="J19" s="45">
        <f>A5/10</f>
        <v>84.8</v>
      </c>
      <c r="K19" s="45">
        <f>ROUND(J19,0)</f>
        <v>85</v>
      </c>
    </row>
    <row r="20" spans="1:11" ht="15.75" customHeight="1">
      <c r="A20" s="1" t="s">
        <v>58</v>
      </c>
      <c r="B20" s="1">
        <v>72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85</v>
      </c>
      <c r="D21" s="46" t="str">
        <f>A6</f>
        <v>CRE</v>
      </c>
      <c r="E21" s="46">
        <f t="shared" ref="E21:I21" si="5">IF(E20="","",SUMIF($A$16:$A$38,E20,$B$16:$B$38))</f>
        <v>88</v>
      </c>
      <c r="F21" s="46">
        <f t="shared" si="5"/>
        <v>86</v>
      </c>
      <c r="G21" s="46">
        <f t="shared" si="5"/>
        <v>80</v>
      </c>
      <c r="H21" s="46">
        <f t="shared" si="5"/>
        <v>84</v>
      </c>
      <c r="I21" s="46">
        <f t="shared" si="5"/>
        <v>87</v>
      </c>
      <c r="J21" s="46">
        <f>A7/10</f>
        <v>85.6</v>
      </c>
      <c r="K21" s="46">
        <f>ROUND(J21,0)</f>
        <v>86</v>
      </c>
    </row>
    <row r="22" spans="1:11" ht="15.75" customHeight="1">
      <c r="A22" s="1" t="s">
        <v>60</v>
      </c>
      <c r="B22" s="1">
        <v>83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84</v>
      </c>
      <c r="D23" s="48" t="str">
        <f>A8</f>
        <v>PHY</v>
      </c>
      <c r="E23" s="48">
        <f t="shared" ref="E23:I23" si="7">IF(E22="","",SUMIF($A$16:$A$38,E22,$B$16:$B$38))</f>
        <v>81</v>
      </c>
      <c r="F23" s="48">
        <f t="shared" si="7"/>
        <v>75</v>
      </c>
      <c r="G23" s="48">
        <f t="shared" si="7"/>
        <v>93</v>
      </c>
      <c r="H23" s="48">
        <f t="shared" si="7"/>
        <v>87</v>
      </c>
      <c r="I23" s="48">
        <f t="shared" si="7"/>
        <v>86</v>
      </c>
      <c r="J23" s="48">
        <f>A9/10</f>
        <v>84.5</v>
      </c>
      <c r="K23" s="48">
        <f>ROUND(J23,0)</f>
        <v>85</v>
      </c>
    </row>
    <row r="24" spans="1:11" ht="15.75" customHeight="1">
      <c r="A24" s="1" t="s">
        <v>62</v>
      </c>
      <c r="B24" s="1">
        <v>86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87</v>
      </c>
      <c r="G25" s="49">
        <f t="shared" si="9"/>
        <v>90</v>
      </c>
      <c r="H25" s="49">
        <f t="shared" si="9"/>
        <v>84</v>
      </c>
      <c r="I25" s="49">
        <f t="shared" si="9"/>
        <v>86</v>
      </c>
      <c r="J25" s="49">
        <f>A11/10</f>
        <v>85</v>
      </c>
      <c r="K25" s="49">
        <f>ROUND(J25,0)</f>
        <v>85</v>
      </c>
    </row>
    <row r="26" spans="1:11" ht="15.75" customHeight="1">
      <c r="A26" s="1" t="s">
        <v>64</v>
      </c>
      <c r="B26" s="1">
        <v>88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87</v>
      </c>
      <c r="D27" s="50" t="str">
        <f>A12</f>
        <v>DEF</v>
      </c>
      <c r="E27" s="50">
        <f t="shared" ref="E27:I27" si="11">IF(E26="","",SUMIF($A$16:$A$38,E26,$B$16:$B$38))</f>
        <v>75</v>
      </c>
      <c r="F27" s="50">
        <f t="shared" si="11"/>
        <v>79</v>
      </c>
      <c r="G27" s="50">
        <f t="shared" si="11"/>
        <v>77</v>
      </c>
      <c r="H27" s="50">
        <f t="shared" si="11"/>
        <v>74</v>
      </c>
      <c r="I27" s="50">
        <f t="shared" si="11"/>
        <v>80</v>
      </c>
      <c r="J27" s="50">
        <f>A13/10</f>
        <v>76.55</v>
      </c>
      <c r="K27" s="50">
        <f>ROUND(J27,0)</f>
        <v>77</v>
      </c>
    </row>
    <row r="28" spans="1:11" ht="15.75" customHeight="1">
      <c r="A28" s="1" t="s">
        <v>68</v>
      </c>
      <c r="B28" s="1">
        <v>81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93</v>
      </c>
    </row>
    <row r="31" spans="1:11" ht="15.75" customHeight="1">
      <c r="A31" s="1" t="s">
        <v>71</v>
      </c>
      <c r="B31" s="1">
        <v>87</v>
      </c>
    </row>
    <row r="32" spans="1:11" ht="15.75" customHeight="1">
      <c r="A32" s="1" t="s">
        <v>72</v>
      </c>
      <c r="B32" s="1">
        <f t="array" ref="B32">INDEX('Trang tính1'!$AC$4:$AC$88,MATCH("Bellingham",'Trang tính1'!$Y$4:$Y$88,0))</f>
        <v>86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86</v>
      </c>
    </row>
    <row r="35" spans="1:2" ht="15.75" customHeight="1">
      <c r="A35" s="1" t="s">
        <v>75</v>
      </c>
      <c r="B35" s="1">
        <v>75</v>
      </c>
    </row>
    <row r="36" spans="1:2" ht="15.75" customHeight="1">
      <c r="A36" s="1" t="s">
        <v>76</v>
      </c>
      <c r="B36" s="1">
        <v>79</v>
      </c>
    </row>
    <row r="37" spans="1:2" ht="15.75" customHeight="1">
      <c r="A37" s="1" t="s">
        <v>77</v>
      </c>
      <c r="B37" s="1">
        <v>77</v>
      </c>
    </row>
    <row r="38" spans="1:2" ht="15.75" customHeight="1">
      <c r="A38" s="1" t="s">
        <v>78</v>
      </c>
      <c r="B38" s="1">
        <v>74</v>
      </c>
    </row>
    <row r="39" spans="1:2" ht="15.75" customHeight="1">
      <c r="A39" s="1" t="s">
        <v>79</v>
      </c>
      <c r="B39" s="1">
        <f>SUM(B16:B38)</f>
        <v>1902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791.5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863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875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698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847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72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585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82</v>
      </c>
      <c r="D17" s="43" t="str">
        <f>A2</f>
        <v>ATK</v>
      </c>
      <c r="E17" s="43">
        <f t="shared" ref="E17:I17" si="1">IF(E16="","",SUMIF($A$16:$A$38,E16,$B$16:$B$38))</f>
        <v>81</v>
      </c>
      <c r="F17" s="43">
        <f t="shared" si="1"/>
        <v>82</v>
      </c>
      <c r="G17" s="43">
        <f t="shared" si="1"/>
        <v>84</v>
      </c>
      <c r="H17" s="43">
        <f t="shared" si="1"/>
        <v>60</v>
      </c>
      <c r="I17" s="43">
        <f t="shared" si="1"/>
        <v>85</v>
      </c>
      <c r="J17" s="43">
        <f>A3/10</f>
        <v>79.150000000000006</v>
      </c>
      <c r="K17" s="43">
        <f>ROUND(J17,0)</f>
        <v>79</v>
      </c>
    </row>
    <row r="18" spans="1:11" ht="15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60</v>
      </c>
      <c r="D19" s="45" t="str">
        <f>A4</f>
        <v>DIS</v>
      </c>
      <c r="E19" s="45">
        <f t="shared" ref="E19:I19" si="3">IF(E18="","",SUMIF($A$16:$A$38,E18,$B$16:$B$38))</f>
        <v>88</v>
      </c>
      <c r="F19" s="45">
        <f t="shared" si="3"/>
        <v>84</v>
      </c>
      <c r="G19" s="45">
        <f t="shared" si="3"/>
        <v>88</v>
      </c>
      <c r="H19" s="45">
        <f t="shared" si="3"/>
        <v>85</v>
      </c>
      <c r="I19" s="45">
        <f t="shared" si="3"/>
        <v>0</v>
      </c>
      <c r="J19" s="45">
        <f>A5/10</f>
        <v>86.3</v>
      </c>
      <c r="K19" s="45">
        <f>ROUND(J19,0)</f>
        <v>86</v>
      </c>
    </row>
    <row r="20" spans="1:11" ht="15.75" customHeight="1">
      <c r="A20" s="1" t="s">
        <v>58</v>
      </c>
      <c r="B20" s="1">
        <v>85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88</v>
      </c>
      <c r="D21" s="46" t="str">
        <f>A6</f>
        <v>CRE</v>
      </c>
      <c r="E21" s="46">
        <f t="shared" ref="E21:I21" si="5">IF(E20="","",SUMIF($A$16:$A$38,E20,$B$16:$B$38))</f>
        <v>89</v>
      </c>
      <c r="F21" s="46">
        <f t="shared" si="5"/>
        <v>85</v>
      </c>
      <c r="G21" s="46">
        <f t="shared" si="5"/>
        <v>88</v>
      </c>
      <c r="H21" s="46">
        <f t="shared" si="5"/>
        <v>88</v>
      </c>
      <c r="I21" s="46">
        <f t="shared" si="5"/>
        <v>85</v>
      </c>
      <c r="J21" s="46">
        <f>A7/10</f>
        <v>87.5</v>
      </c>
      <c r="K21" s="46">
        <f>ROUND(J21,0)</f>
        <v>88</v>
      </c>
    </row>
    <row r="22" spans="1:11" ht="15.75" customHeight="1">
      <c r="A22" s="1" t="s">
        <v>60</v>
      </c>
      <c r="B22" s="1">
        <v>84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88</v>
      </c>
      <c r="D23" s="48" t="str">
        <f>A8</f>
        <v>PHY</v>
      </c>
      <c r="E23" s="48">
        <f t="shared" ref="E23:I23" si="7">IF(E22="","",SUMIF($A$16:$A$38,E22,$B$16:$B$38))</f>
        <v>70</v>
      </c>
      <c r="F23" s="48">
        <f t="shared" si="7"/>
        <v>73</v>
      </c>
      <c r="G23" s="48">
        <f t="shared" si="7"/>
        <v>78</v>
      </c>
      <c r="H23" s="48">
        <f t="shared" si="7"/>
        <v>63</v>
      </c>
      <c r="I23" s="48">
        <f t="shared" si="7"/>
        <v>67</v>
      </c>
      <c r="J23" s="48">
        <f>A9/10</f>
        <v>69.8</v>
      </c>
      <c r="K23" s="48">
        <f>ROUND(J23,0)</f>
        <v>70</v>
      </c>
    </row>
    <row r="24" spans="1:11" ht="15.75" customHeight="1">
      <c r="A24" s="1" t="s">
        <v>62</v>
      </c>
      <c r="B24" s="1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88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85</v>
      </c>
      <c r="G25" s="49">
        <f t="shared" si="9"/>
        <v>84</v>
      </c>
      <c r="H25" s="49">
        <f t="shared" si="9"/>
        <v>88</v>
      </c>
      <c r="I25" s="49">
        <f t="shared" si="9"/>
        <v>85</v>
      </c>
      <c r="J25" s="49">
        <f>A11/10</f>
        <v>84.7</v>
      </c>
      <c r="K25" s="49">
        <f>ROUND(J25,0)</f>
        <v>85</v>
      </c>
    </row>
    <row r="26" spans="1:11" ht="15.75" customHeight="1">
      <c r="A26" s="1" t="s">
        <v>64</v>
      </c>
      <c r="B26" s="1">
        <v>89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85</v>
      </c>
      <c r="D27" s="50" t="str">
        <f>A12</f>
        <v>DEF</v>
      </c>
      <c r="E27" s="50">
        <f t="shared" ref="E27:I27" si="11">IF(E26="","",SUMIF($A$16:$A$38,E26,$B$16:$B$38))</f>
        <v>61</v>
      </c>
      <c r="F27" s="50">
        <f t="shared" si="11"/>
        <v>68</v>
      </c>
      <c r="G27" s="50">
        <f t="shared" si="11"/>
        <v>50</v>
      </c>
      <c r="H27" s="50">
        <f t="shared" si="11"/>
        <v>54</v>
      </c>
      <c r="I27" s="50">
        <f t="shared" si="11"/>
        <v>60</v>
      </c>
      <c r="J27" s="50">
        <f>A13/10</f>
        <v>58.5</v>
      </c>
      <c r="K27" s="50">
        <f>ROUND(J27,0)</f>
        <v>59</v>
      </c>
    </row>
    <row r="28" spans="1:11" ht="15.75" customHeight="1">
      <c r="A28" s="1" t="s">
        <v>68</v>
      </c>
      <c r="B28" s="1">
        <v>70</v>
      </c>
    </row>
    <row r="29" spans="1:11" ht="15.75" customHeight="1">
      <c r="A29" s="1" t="s">
        <v>69</v>
      </c>
      <c r="B29" s="1">
        <v>73</v>
      </c>
    </row>
    <row r="30" spans="1:11" ht="15.75" customHeight="1">
      <c r="A30" s="1" t="s">
        <v>70</v>
      </c>
      <c r="B30" s="1">
        <v>78</v>
      </c>
    </row>
    <row r="31" spans="1:11" ht="15.75" customHeight="1">
      <c r="A31" s="1" t="s">
        <v>71</v>
      </c>
      <c r="B31" s="1">
        <v>63</v>
      </c>
    </row>
    <row r="32" spans="1:11" ht="15.75" customHeight="1">
      <c r="A32" s="1" t="s">
        <v>72</v>
      </c>
      <c r="B32" s="1">
        <f t="array" ref="B32">INDEX('Trang tính1'!$AC$4:$AC$88,MATCH("Maddison",'Trang tính1'!$Y$4:$Y$88,0))</f>
        <v>67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61</v>
      </c>
    </row>
    <row r="36" spans="1:2" ht="15.75" customHeight="1">
      <c r="A36" s="1" t="s">
        <v>76</v>
      </c>
      <c r="B36" s="1">
        <v>68</v>
      </c>
    </row>
    <row r="37" spans="1:2" ht="15.75" customHeight="1">
      <c r="A37" s="1" t="s">
        <v>77</v>
      </c>
      <c r="B37" s="1">
        <v>50</v>
      </c>
    </row>
    <row r="38" spans="1:2" ht="15.75" customHeight="1">
      <c r="A38" s="1" t="s">
        <v>78</v>
      </c>
      <c r="B38" s="1">
        <v>54</v>
      </c>
    </row>
    <row r="39" spans="1:2" ht="15.75" customHeight="1">
      <c r="A39" s="1" t="s">
        <v>79</v>
      </c>
      <c r="B39" s="1">
        <f>SUM(B16:B38)</f>
        <v>1750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768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860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826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83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82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815.5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74</v>
      </c>
      <c r="D17" s="43" t="str">
        <f>A2</f>
        <v>ATK</v>
      </c>
      <c r="E17" s="43">
        <f t="shared" ref="E17:I17" si="1">IF(E16="","",SUMIF($A$16:$A$38,E16,$B$16:$B$38))</f>
        <v>73</v>
      </c>
      <c r="F17" s="43">
        <f t="shared" si="1"/>
        <v>74</v>
      </c>
      <c r="G17" s="43">
        <f t="shared" si="1"/>
        <v>84</v>
      </c>
      <c r="H17" s="43">
        <f t="shared" si="1"/>
        <v>84</v>
      </c>
      <c r="I17" s="43">
        <f t="shared" si="1"/>
        <v>72</v>
      </c>
      <c r="J17" s="43">
        <f>A3/10</f>
        <v>76.8</v>
      </c>
      <c r="K17" s="43">
        <f>ROUND(J17,0)</f>
        <v>77</v>
      </c>
    </row>
    <row r="18" spans="1:11" ht="15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84</v>
      </c>
      <c r="D19" s="45" t="str">
        <f>A4</f>
        <v>DIS</v>
      </c>
      <c r="E19" s="45">
        <f t="shared" ref="E19:I19" si="3">IF(E18="","",SUMIF($A$16:$A$38,E18,$B$16:$B$38))</f>
        <v>85</v>
      </c>
      <c r="F19" s="45">
        <f t="shared" si="3"/>
        <v>84</v>
      </c>
      <c r="G19" s="45">
        <f t="shared" si="3"/>
        <v>85</v>
      </c>
      <c r="H19" s="45">
        <f t="shared" si="3"/>
        <v>89</v>
      </c>
      <c r="I19" s="45">
        <f t="shared" si="3"/>
        <v>0</v>
      </c>
      <c r="J19" s="45">
        <f>A5/10</f>
        <v>86</v>
      </c>
      <c r="K19" s="45">
        <f>ROUND(J19,0)</f>
        <v>86</v>
      </c>
    </row>
    <row r="20" spans="1:11" ht="15.75" customHeight="1">
      <c r="A20" s="1" t="s">
        <v>58</v>
      </c>
      <c r="B20" s="1">
        <v>72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85</v>
      </c>
      <c r="D21" s="46" t="str">
        <f>A6</f>
        <v>CRE</v>
      </c>
      <c r="E21" s="46">
        <f t="shared" ref="E21:I21" si="5">IF(E20="","",SUMIF($A$16:$A$38,E20,$B$16:$B$38))</f>
        <v>81</v>
      </c>
      <c r="F21" s="46">
        <f t="shared" si="5"/>
        <v>89</v>
      </c>
      <c r="G21" s="46">
        <f t="shared" si="5"/>
        <v>87</v>
      </c>
      <c r="H21" s="46">
        <f t="shared" si="5"/>
        <v>85</v>
      </c>
      <c r="I21" s="46">
        <f t="shared" si="5"/>
        <v>77</v>
      </c>
      <c r="J21" s="46">
        <f>A7/10</f>
        <v>82.6</v>
      </c>
      <c r="K21" s="46">
        <f>ROUND(J21,0)</f>
        <v>83</v>
      </c>
    </row>
    <row r="22" spans="1:11" ht="15.75" customHeight="1">
      <c r="A22" s="1" t="s">
        <v>60</v>
      </c>
      <c r="B22" s="1">
        <v>84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85</v>
      </c>
      <c r="D23" s="48" t="str">
        <f>A8</f>
        <v>PHY</v>
      </c>
      <c r="E23" s="48">
        <f t="shared" ref="E23:I23" si="7">IF(E22="","",SUMIF($A$16:$A$38,E22,$B$16:$B$38))</f>
        <v>75</v>
      </c>
      <c r="F23" s="48">
        <f t="shared" si="7"/>
        <v>77</v>
      </c>
      <c r="G23" s="48">
        <f t="shared" si="7"/>
        <v>92</v>
      </c>
      <c r="H23" s="48">
        <f t="shared" si="7"/>
        <v>78</v>
      </c>
      <c r="I23" s="48">
        <f t="shared" si="7"/>
        <v>81</v>
      </c>
      <c r="J23" s="48">
        <f>A9/10</f>
        <v>80.3</v>
      </c>
      <c r="K23" s="48">
        <f>ROUND(J23,0)</f>
        <v>80</v>
      </c>
    </row>
    <row r="24" spans="1:11" ht="15.75" customHeight="1">
      <c r="A24" s="1" t="s">
        <v>62</v>
      </c>
      <c r="B24" s="1">
        <v>89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87</v>
      </c>
      <c r="D25" s="49" t="str">
        <f>A10</f>
        <v>MEN</v>
      </c>
      <c r="E25" s="49">
        <f t="shared" ref="E25:I25" si="9">IF(E24="","",SUMIF($A$16:$A$38,E24,$B$16:$B$38))</f>
        <v>78</v>
      </c>
      <c r="F25" s="49">
        <f t="shared" si="9"/>
        <v>77</v>
      </c>
      <c r="G25" s="49">
        <f t="shared" si="9"/>
        <v>84</v>
      </c>
      <c r="H25" s="49">
        <f t="shared" si="9"/>
        <v>85</v>
      </c>
      <c r="I25" s="49">
        <f t="shared" si="9"/>
        <v>86</v>
      </c>
      <c r="J25" s="49">
        <f>A11/10</f>
        <v>83.05</v>
      </c>
      <c r="K25" s="49">
        <f>ROUND(J25,0)</f>
        <v>83</v>
      </c>
    </row>
    <row r="26" spans="1:11" ht="15.75" customHeight="1">
      <c r="A26" s="1" t="s">
        <v>64</v>
      </c>
      <c r="B26" s="1">
        <v>81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77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85</v>
      </c>
      <c r="G27" s="50">
        <f t="shared" si="11"/>
        <v>81</v>
      </c>
      <c r="H27" s="50">
        <f t="shared" si="11"/>
        <v>78</v>
      </c>
      <c r="I27" s="50">
        <f t="shared" si="11"/>
        <v>84</v>
      </c>
      <c r="J27" s="50">
        <f>A13/10</f>
        <v>81.55</v>
      </c>
      <c r="K27" s="50">
        <f>ROUND(J27,0)</f>
        <v>82</v>
      </c>
    </row>
    <row r="28" spans="1:11" ht="15.75" customHeight="1">
      <c r="A28" s="1" t="s">
        <v>68</v>
      </c>
      <c r="B28" s="1">
        <v>75</v>
      </c>
    </row>
    <row r="29" spans="1:11" ht="15.75" customHeight="1">
      <c r="A29" s="1" t="s">
        <v>69</v>
      </c>
      <c r="B29" s="1">
        <v>77</v>
      </c>
    </row>
    <row r="30" spans="1:11" ht="15.75" customHeight="1">
      <c r="A30" s="1" t="s">
        <v>70</v>
      </c>
      <c r="B30" s="1">
        <v>92</v>
      </c>
    </row>
    <row r="31" spans="1:11" ht="15.75" customHeight="1">
      <c r="A31" s="1" t="s">
        <v>71</v>
      </c>
      <c r="B31" s="1">
        <v>78</v>
      </c>
    </row>
    <row r="32" spans="1:11" ht="15.75" customHeight="1">
      <c r="A32" s="1" t="s">
        <v>72</v>
      </c>
      <c r="B32" s="1">
        <f t="array" ref="B32">INDEX('Trang tính1'!$AC$4:$AC$88,MATCH("Joao Neves",'Trang tính1'!$Y$4:$Y$88,0))</f>
        <v>81</v>
      </c>
    </row>
    <row r="33" spans="1:2" ht="15.75" customHeight="1">
      <c r="A33" s="1" t="s">
        <v>73</v>
      </c>
      <c r="B33" s="1">
        <v>78</v>
      </c>
    </row>
    <row r="34" spans="1:2" ht="15.75" customHeight="1">
      <c r="A34" s="1" t="s">
        <v>74</v>
      </c>
      <c r="B34" s="1">
        <v>86</v>
      </c>
    </row>
    <row r="35" spans="1:2" ht="15.75" customHeight="1">
      <c r="A35" s="1" t="s">
        <v>75</v>
      </c>
      <c r="B35" s="1">
        <v>82</v>
      </c>
    </row>
    <row r="36" spans="1:2" ht="15.75" customHeight="1">
      <c r="A36" s="1" t="s">
        <v>76</v>
      </c>
      <c r="B36" s="1">
        <v>85</v>
      </c>
    </row>
    <row r="37" spans="1:2" ht="15.75" customHeight="1">
      <c r="A37" s="1" t="s">
        <v>77</v>
      </c>
      <c r="B37" s="1">
        <v>81</v>
      </c>
    </row>
    <row r="38" spans="1:2" ht="15.75" customHeight="1">
      <c r="A38" s="1" t="s">
        <v>78</v>
      </c>
      <c r="B38" s="1">
        <v>78</v>
      </c>
    </row>
    <row r="39" spans="1:2" ht="15.75" customHeight="1">
      <c r="A39" s="1" t="s">
        <v>79</v>
      </c>
      <c r="B39" s="1">
        <f>SUM(B16:B38)</f>
        <v>1868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788.5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862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846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81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745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856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724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82</v>
      </c>
      <c r="D17" s="43" t="str">
        <f>A2</f>
        <v>ATK</v>
      </c>
      <c r="E17" s="43">
        <f t="shared" ref="E17:I17" si="1">IF(E16="","",SUMIF($A$16:$A$38,E16,$B$16:$B$38))</f>
        <v>78</v>
      </c>
      <c r="F17" s="43">
        <f t="shared" si="1"/>
        <v>82</v>
      </c>
      <c r="G17" s="43">
        <f t="shared" si="1"/>
        <v>84</v>
      </c>
      <c r="H17" s="43">
        <f t="shared" si="1"/>
        <v>71</v>
      </c>
      <c r="I17" s="43">
        <f t="shared" si="1"/>
        <v>80</v>
      </c>
      <c r="J17" s="43">
        <f>A3/10</f>
        <v>78.849999999999994</v>
      </c>
      <c r="K17" s="43">
        <f>ROUND(J17,0)</f>
        <v>79</v>
      </c>
    </row>
    <row r="18" spans="1:11" ht="15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71</v>
      </c>
      <c r="D19" s="45" t="str">
        <f>A4</f>
        <v>DIS</v>
      </c>
      <c r="E19" s="45">
        <f t="shared" ref="E19:I19" si="3">IF(E18="","",SUMIF($A$16:$A$38,E18,$B$16:$B$38))</f>
        <v>86</v>
      </c>
      <c r="F19" s="45">
        <f t="shared" si="3"/>
        <v>84</v>
      </c>
      <c r="G19" s="45">
        <f t="shared" si="3"/>
        <v>86</v>
      </c>
      <c r="H19" s="45">
        <f t="shared" si="3"/>
        <v>88</v>
      </c>
      <c r="I19" s="45">
        <f t="shared" si="3"/>
        <v>0</v>
      </c>
      <c r="J19" s="45">
        <f>A5/10</f>
        <v>86.2</v>
      </c>
      <c r="K19" s="45">
        <f>ROUND(J19,0)</f>
        <v>86</v>
      </c>
    </row>
    <row r="20" spans="1:11" ht="15.75" customHeight="1">
      <c r="A20" s="1" t="s">
        <v>58</v>
      </c>
      <c r="B20" s="1">
        <v>80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86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88</v>
      </c>
      <c r="G21" s="46">
        <f t="shared" si="5"/>
        <v>89</v>
      </c>
      <c r="H21" s="46">
        <f t="shared" si="5"/>
        <v>86</v>
      </c>
      <c r="I21" s="46">
        <f t="shared" si="5"/>
        <v>81</v>
      </c>
      <c r="J21" s="46">
        <f>A7/10</f>
        <v>84.6</v>
      </c>
      <c r="K21" s="46">
        <f>ROUND(J21,0)</f>
        <v>85</v>
      </c>
    </row>
    <row r="22" spans="1:11" ht="15.75" customHeight="1">
      <c r="A22" s="1" t="s">
        <v>60</v>
      </c>
      <c r="B22" s="1">
        <v>84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86</v>
      </c>
      <c r="D23" s="48" t="str">
        <f>A8</f>
        <v>PHY</v>
      </c>
      <c r="E23" s="48">
        <f t="shared" ref="E23:I23" si="7">IF(E22="","",SUMIF($A$16:$A$38,E22,$B$16:$B$38))</f>
        <v>72</v>
      </c>
      <c r="F23" s="48">
        <f t="shared" si="7"/>
        <v>70</v>
      </c>
      <c r="G23" s="48">
        <f t="shared" si="7"/>
        <v>84</v>
      </c>
      <c r="H23" s="48">
        <f t="shared" si="7"/>
        <v>71</v>
      </c>
      <c r="I23" s="48">
        <f t="shared" si="7"/>
        <v>80</v>
      </c>
      <c r="J23" s="48">
        <f>A9/10</f>
        <v>74.5</v>
      </c>
      <c r="K23" s="48">
        <f>ROUND(J23,0)</f>
        <v>75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89</v>
      </c>
      <c r="D25" s="49" t="str">
        <f>A10</f>
        <v>MEN</v>
      </c>
      <c r="E25" s="49">
        <f t="shared" ref="E25:I25" si="9">IF(E24="","",SUMIF($A$16:$A$38,E24,$B$16:$B$38))</f>
        <v>84</v>
      </c>
      <c r="F25" s="49">
        <f t="shared" si="9"/>
        <v>81</v>
      </c>
      <c r="G25" s="49">
        <f t="shared" si="9"/>
        <v>84</v>
      </c>
      <c r="H25" s="49">
        <f t="shared" si="9"/>
        <v>86</v>
      </c>
      <c r="I25" s="49">
        <f t="shared" si="9"/>
        <v>88</v>
      </c>
      <c r="J25" s="49">
        <f>A11/10</f>
        <v>85.6</v>
      </c>
      <c r="K25" s="49">
        <f>ROUND(J25,0)</f>
        <v>86</v>
      </c>
    </row>
    <row r="26" spans="1:11" ht="15.75" customHeight="1">
      <c r="A26" s="1" t="s">
        <v>64</v>
      </c>
      <c r="B26" s="1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74</v>
      </c>
      <c r="F27" s="50">
        <f t="shared" si="11"/>
        <v>78</v>
      </c>
      <c r="G27" s="50">
        <f t="shared" si="11"/>
        <v>71</v>
      </c>
      <c r="H27" s="50">
        <f t="shared" si="11"/>
        <v>69</v>
      </c>
      <c r="I27" s="50">
        <f t="shared" si="11"/>
        <v>71</v>
      </c>
      <c r="J27" s="50">
        <f>A13/10</f>
        <v>72.400000000000006</v>
      </c>
      <c r="K27" s="50">
        <f>ROUND(J27,0)</f>
        <v>72</v>
      </c>
    </row>
    <row r="28" spans="1:11" ht="15.75" customHeight="1">
      <c r="A28" s="1" t="s">
        <v>68</v>
      </c>
      <c r="B28" s="1">
        <v>72</v>
      </c>
    </row>
    <row r="29" spans="1:11" ht="15.75" customHeight="1">
      <c r="A29" s="1" t="s">
        <v>69</v>
      </c>
      <c r="B29" s="1">
        <v>70</v>
      </c>
    </row>
    <row r="30" spans="1:11" ht="15.75" customHeight="1">
      <c r="A30" s="1" t="s">
        <v>70</v>
      </c>
      <c r="B30" s="1">
        <v>84</v>
      </c>
    </row>
    <row r="31" spans="1:11" ht="15.75" customHeight="1">
      <c r="A31" s="1" t="s">
        <v>71</v>
      </c>
      <c r="B31" s="1">
        <v>71</v>
      </c>
    </row>
    <row r="32" spans="1:11" ht="15.75" customHeight="1">
      <c r="A32" s="1" t="s">
        <v>72</v>
      </c>
      <c r="B32" s="1">
        <f t="array" ref="B32">INDEX('Trang tính1'!$AC$4:$AC$88,MATCH("Fabian Ruiz",'Trang tính1'!$Y$4:$Y$88,0))</f>
        <v>80</v>
      </c>
    </row>
    <row r="33" spans="1:2" ht="15.75" customHeight="1">
      <c r="A33" s="1" t="s">
        <v>73</v>
      </c>
      <c r="B33" s="1">
        <v>84</v>
      </c>
    </row>
    <row r="34" spans="1:2" ht="15.75" customHeight="1">
      <c r="A34" s="1" t="s">
        <v>74</v>
      </c>
      <c r="B34" s="1">
        <v>88</v>
      </c>
    </row>
    <row r="35" spans="1:2" ht="15.75" customHeight="1">
      <c r="A35" s="1" t="s">
        <v>75</v>
      </c>
      <c r="B35" s="1">
        <v>74</v>
      </c>
    </row>
    <row r="36" spans="1:2" ht="15.75" customHeight="1">
      <c r="A36" s="1" t="s">
        <v>76</v>
      </c>
      <c r="B36" s="1">
        <v>78</v>
      </c>
    </row>
    <row r="37" spans="1:2" ht="15.75" customHeight="1">
      <c r="A37" s="1" t="s">
        <v>77</v>
      </c>
      <c r="B37" s="1">
        <v>71</v>
      </c>
    </row>
    <row r="38" spans="1:2" ht="15.75" customHeight="1">
      <c r="A38" s="1" t="s">
        <v>78</v>
      </c>
      <c r="B38" s="1">
        <v>69</v>
      </c>
    </row>
    <row r="39" spans="1:2" ht="15.75" customHeight="1">
      <c r="A39" s="1" t="s">
        <v>79</v>
      </c>
      <c r="B39" s="1">
        <f>SUM(B16:B38)</f>
        <v>1833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817.5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80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81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833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738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828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614.5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79</v>
      </c>
      <c r="D17" s="43" t="str">
        <f>A2</f>
        <v>ATK</v>
      </c>
      <c r="E17" s="43">
        <f t="shared" ref="E17:I17" si="1">IF(E16="","",SUMIF($A$16:$A$38,E16,$B$16:$B$38))</f>
        <v>83</v>
      </c>
      <c r="F17" s="43">
        <f t="shared" si="1"/>
        <v>79</v>
      </c>
      <c r="G17" s="43">
        <f t="shared" si="1"/>
        <v>87</v>
      </c>
      <c r="H17" s="43">
        <f t="shared" si="1"/>
        <v>68</v>
      </c>
      <c r="I17" s="43">
        <f t="shared" si="1"/>
        <v>87</v>
      </c>
      <c r="J17" s="43">
        <f>A3/10</f>
        <v>81.75</v>
      </c>
      <c r="K17" s="43">
        <f>ROUND(J17,0)</f>
        <v>82</v>
      </c>
    </row>
    <row r="18" spans="1:11" ht="15.75" customHeight="1">
      <c r="A18" s="1" t="s">
        <v>9</v>
      </c>
      <c r="B18" s="1">
        <v>87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68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87</v>
      </c>
      <c r="G19" s="45">
        <f t="shared" si="3"/>
        <v>91</v>
      </c>
      <c r="H19" s="45">
        <f t="shared" si="3"/>
        <v>78</v>
      </c>
      <c r="I19" s="45">
        <f t="shared" si="3"/>
        <v>0</v>
      </c>
      <c r="J19" s="45">
        <f>A5/10</f>
        <v>83.1</v>
      </c>
      <c r="K19" s="45">
        <f>ROUND(J19,0)</f>
        <v>83</v>
      </c>
    </row>
    <row r="20" spans="1:11" ht="15.75" customHeight="1">
      <c r="A20" s="1" t="s">
        <v>58</v>
      </c>
      <c r="B20" s="1">
        <v>87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83</v>
      </c>
      <c r="D21" s="46" t="str">
        <f>A6</f>
        <v>CRE</v>
      </c>
      <c r="E21" s="46">
        <f t="shared" ref="E21:I21" si="5">IF(E20="","",SUMIF($A$16:$A$38,E20,$B$16:$B$38))</f>
        <v>78</v>
      </c>
      <c r="F21" s="46">
        <f t="shared" si="5"/>
        <v>78</v>
      </c>
      <c r="G21" s="46">
        <f t="shared" si="5"/>
        <v>81</v>
      </c>
      <c r="H21" s="46">
        <f t="shared" si="5"/>
        <v>91</v>
      </c>
      <c r="I21" s="46">
        <f t="shared" si="5"/>
        <v>95</v>
      </c>
      <c r="J21" s="46">
        <f>A7/10</f>
        <v>83.3</v>
      </c>
      <c r="K21" s="46">
        <f>ROUND(J21,0)</f>
        <v>83</v>
      </c>
    </row>
    <row r="22" spans="1:11" ht="15.75" customHeight="1">
      <c r="A22" s="1" t="s">
        <v>60</v>
      </c>
      <c r="B22" s="1">
        <v>87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91</v>
      </c>
      <c r="D23" s="48" t="str">
        <f>A8</f>
        <v>PHY</v>
      </c>
      <c r="E23" s="48">
        <f t="shared" ref="E23:I23" si="7">IF(E22="","",SUMIF($A$16:$A$38,E22,$B$16:$B$38))</f>
        <v>72</v>
      </c>
      <c r="F23" s="48">
        <f t="shared" si="7"/>
        <v>68</v>
      </c>
      <c r="G23" s="48">
        <f t="shared" si="7"/>
        <v>90</v>
      </c>
      <c r="H23" s="48">
        <f t="shared" si="7"/>
        <v>68</v>
      </c>
      <c r="I23" s="48">
        <f t="shared" si="7"/>
        <v>74</v>
      </c>
      <c r="J23" s="48">
        <f>A9/10</f>
        <v>73.8</v>
      </c>
      <c r="K23" s="48">
        <f>ROUND(J23,0)</f>
        <v>74</v>
      </c>
    </row>
    <row r="24" spans="1:11" ht="15.75" customHeight="1">
      <c r="A24" s="1" t="s">
        <v>62</v>
      </c>
      <c r="B24" s="47">
        <v>78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81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95</v>
      </c>
      <c r="G25" s="49">
        <f t="shared" si="9"/>
        <v>87</v>
      </c>
      <c r="H25" s="49">
        <f t="shared" si="9"/>
        <v>91</v>
      </c>
      <c r="I25" s="49">
        <f t="shared" si="9"/>
        <v>77</v>
      </c>
      <c r="J25" s="49">
        <f>A11/10</f>
        <v>82.8</v>
      </c>
      <c r="K25" s="49">
        <f>ROUND(J25,0)</f>
        <v>83</v>
      </c>
    </row>
    <row r="26" spans="1:11" ht="15.75" customHeight="1">
      <c r="A26" s="1" t="s">
        <v>64</v>
      </c>
      <c r="B26" s="47">
        <v>78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95</v>
      </c>
      <c r="D27" s="50" t="str">
        <f>A12</f>
        <v>DEF</v>
      </c>
      <c r="E27" s="50">
        <f t="shared" ref="E27:I27" si="11">IF(E26="","",SUMIF($A$16:$A$38,E26,$B$16:$B$38))</f>
        <v>60</v>
      </c>
      <c r="F27" s="50">
        <f t="shared" si="11"/>
        <v>65</v>
      </c>
      <c r="G27" s="50">
        <f t="shared" si="11"/>
        <v>59</v>
      </c>
      <c r="H27" s="50">
        <f t="shared" si="11"/>
        <v>58</v>
      </c>
      <c r="I27" s="50">
        <f t="shared" si="11"/>
        <v>68</v>
      </c>
      <c r="J27" s="50">
        <f>A13/10</f>
        <v>61.45</v>
      </c>
      <c r="K27" s="50">
        <f>ROUND(J27,0)</f>
        <v>61</v>
      </c>
    </row>
    <row r="28" spans="1:11" ht="15.75" customHeight="1">
      <c r="A28" s="1" t="s">
        <v>68</v>
      </c>
      <c r="B28" s="47">
        <v>72</v>
      </c>
    </row>
    <row r="29" spans="1:11" ht="15.75" customHeight="1">
      <c r="A29" s="1" t="s">
        <v>69</v>
      </c>
      <c r="B29" s="1">
        <v>68</v>
      </c>
    </row>
    <row r="30" spans="1:11" ht="15.75" customHeight="1">
      <c r="A30" s="1" t="s">
        <v>70</v>
      </c>
      <c r="B30" s="1">
        <v>90</v>
      </c>
    </row>
    <row r="31" spans="1:11" ht="15.75" customHeight="1">
      <c r="A31" s="1" t="s">
        <v>71</v>
      </c>
      <c r="B31" s="1">
        <v>68</v>
      </c>
    </row>
    <row r="32" spans="1:11" ht="15.75" customHeight="1">
      <c r="A32" s="1" t="s">
        <v>72</v>
      </c>
      <c r="B32" s="1">
        <f t="array" ref="B32">INDEX('Trang tính1'!$AC$4:$AC$88,MATCH("Bruno Fernandes",'Trang tính1'!$Y$4:$Y$88,0))</f>
        <v>74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77</v>
      </c>
    </row>
    <row r="35" spans="1:2" ht="15.75" customHeight="1">
      <c r="A35" s="1" t="s">
        <v>75</v>
      </c>
      <c r="B35" s="47">
        <v>60</v>
      </c>
    </row>
    <row r="36" spans="1:2" ht="15.75" customHeight="1">
      <c r="A36" s="1" t="s">
        <v>76</v>
      </c>
      <c r="B36" s="47">
        <v>65</v>
      </c>
    </row>
    <row r="37" spans="1:2" ht="15.75" customHeight="1">
      <c r="A37" s="1" t="s">
        <v>77</v>
      </c>
      <c r="B37" s="47">
        <v>59</v>
      </c>
    </row>
    <row r="38" spans="1:2" ht="15.75" customHeight="1">
      <c r="A38" s="1" t="s">
        <v>78</v>
      </c>
      <c r="B38" s="47">
        <v>58</v>
      </c>
    </row>
    <row r="39" spans="1:2" ht="15.75" customHeight="1">
      <c r="A39" s="1" t="s">
        <v>79</v>
      </c>
      <c r="B39" s="1">
        <f>SUM(B16:B38)</f>
        <v>1767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753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810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770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759.5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75</v>
      </c>
      <c r="D17" s="43" t="str">
        <f>A2</f>
        <v>ATK</v>
      </c>
      <c r="E17" s="43">
        <f t="shared" ref="E17:I17" si="1">IF(E16="","",SUMIF($A$16:$A$38,E16,$B$16:$B$38))</f>
        <v>73</v>
      </c>
      <c r="F17" s="43">
        <f t="shared" si="1"/>
        <v>75</v>
      </c>
      <c r="G17" s="43">
        <f t="shared" si="1"/>
        <v>76</v>
      </c>
      <c r="H17" s="43">
        <f t="shared" si="1"/>
        <v>71</v>
      </c>
      <c r="I17" s="43">
        <f t="shared" si="1"/>
        <v>85</v>
      </c>
      <c r="J17" s="43">
        <f>A3/10</f>
        <v>75.3</v>
      </c>
      <c r="K17" s="43">
        <f>ROUND(J17,0)</f>
        <v>75</v>
      </c>
    </row>
    <row r="18" spans="1:11" ht="15.75" customHeight="1">
      <c r="A18" s="1" t="s">
        <v>9</v>
      </c>
      <c r="B18" s="1">
        <v>76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71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83</v>
      </c>
      <c r="G19" s="45">
        <f t="shared" si="3"/>
        <v>82</v>
      </c>
      <c r="H19" s="45">
        <f t="shared" si="3"/>
        <v>82</v>
      </c>
      <c r="I19" s="45">
        <f t="shared" si="3"/>
        <v>0</v>
      </c>
      <c r="J19" s="45">
        <f>A5/10</f>
        <v>81.400000000000006</v>
      </c>
      <c r="K19" s="45">
        <f>ROUND(J19,0)</f>
        <v>81</v>
      </c>
    </row>
    <row r="20" spans="1:11" ht="15.75" customHeight="1">
      <c r="A20" s="1" t="s">
        <v>58</v>
      </c>
      <c r="B20" s="1">
        <v>85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80</v>
      </c>
      <c r="D21" s="46" t="str">
        <f>A6</f>
        <v>CRE</v>
      </c>
      <c r="E21" s="46">
        <f t="shared" ref="E21:I21" si="5">IF(E20="","",SUMIF($A$16:$A$38,E20,$B$16:$B$38))</f>
        <v>80</v>
      </c>
      <c r="F21" s="46">
        <f t="shared" si="5"/>
        <v>82</v>
      </c>
      <c r="G21" s="46">
        <f t="shared" si="5"/>
        <v>78</v>
      </c>
      <c r="H21" s="46">
        <f t="shared" si="5"/>
        <v>82</v>
      </c>
      <c r="I21" s="46">
        <f t="shared" si="5"/>
        <v>85</v>
      </c>
      <c r="J21" s="46">
        <f>A7/10</f>
        <v>81</v>
      </c>
      <c r="K21" s="46">
        <f>ROUND(J21,0)</f>
        <v>81</v>
      </c>
    </row>
    <row r="22" spans="1:11" ht="15.75" customHeight="1">
      <c r="A22" s="1" t="s">
        <v>60</v>
      </c>
      <c r="B22" s="1">
        <v>83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82</v>
      </c>
      <c r="D23" s="48" t="str">
        <f>A8</f>
        <v>PHY</v>
      </c>
      <c r="E23" s="48">
        <f t="shared" ref="E23:I23" si="7">IF(E22="","",SUMIF($A$16:$A$38,E22,$B$16:$B$38))</f>
        <v>84</v>
      </c>
      <c r="F23" s="48">
        <f t="shared" si="7"/>
        <v>80</v>
      </c>
      <c r="G23" s="48">
        <f t="shared" si="7"/>
        <v>90</v>
      </c>
      <c r="H23" s="48">
        <f t="shared" si="7"/>
        <v>68</v>
      </c>
      <c r="I23" s="48">
        <f t="shared" si="7"/>
        <v>77</v>
      </c>
      <c r="J23" s="48">
        <f>A9/10</f>
        <v>78.900000000000006</v>
      </c>
      <c r="K23" s="48">
        <f>ROUND(J23,0)</f>
        <v>79</v>
      </c>
    </row>
    <row r="24" spans="1:11" ht="15.75" customHeight="1">
      <c r="A24" s="1" t="s">
        <v>62</v>
      </c>
      <c r="B24" s="1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78</v>
      </c>
      <c r="D25" s="49" t="str">
        <f>A10</f>
        <v>MEN</v>
      </c>
      <c r="E25" s="49">
        <f t="shared" ref="E25:I25" si="9">IF(E24="","",SUMIF($A$16:$A$38,E24,$B$16:$B$38))</f>
        <v>74</v>
      </c>
      <c r="F25" s="49">
        <f t="shared" si="9"/>
        <v>85</v>
      </c>
      <c r="G25" s="49">
        <f t="shared" si="9"/>
        <v>76</v>
      </c>
      <c r="H25" s="49">
        <f t="shared" si="9"/>
        <v>82</v>
      </c>
      <c r="I25" s="49">
        <f t="shared" si="9"/>
        <v>75</v>
      </c>
      <c r="J25" s="49">
        <f>A11/10</f>
        <v>77</v>
      </c>
      <c r="K25" s="49">
        <f>ROUND(J25,0)</f>
        <v>77</v>
      </c>
    </row>
    <row r="26" spans="1:11" ht="15.75" customHeight="1">
      <c r="A26" s="1" t="s">
        <v>64</v>
      </c>
      <c r="B26" s="1">
        <v>80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85</v>
      </c>
      <c r="D27" s="50" t="str">
        <f>A12</f>
        <v>DEF</v>
      </c>
      <c r="E27" s="50">
        <f t="shared" ref="E27:I27" si="11">IF(E26="","",SUMIF($A$16:$A$38,E26,$B$16:$B$38))</f>
        <v>78</v>
      </c>
      <c r="F27" s="50">
        <f t="shared" si="11"/>
        <v>79</v>
      </c>
      <c r="G27" s="50">
        <f t="shared" si="11"/>
        <v>76</v>
      </c>
      <c r="H27" s="50">
        <f t="shared" si="11"/>
        <v>75</v>
      </c>
      <c r="I27" s="50">
        <f t="shared" si="11"/>
        <v>71</v>
      </c>
      <c r="J27" s="50">
        <f>A13/10</f>
        <v>75.95</v>
      </c>
      <c r="K27" s="50">
        <f>ROUND(J27,0)</f>
        <v>76</v>
      </c>
    </row>
    <row r="28" spans="1:11" ht="15.75" customHeight="1">
      <c r="A28" s="1" t="s">
        <v>68</v>
      </c>
      <c r="B28" s="1">
        <v>84</v>
      </c>
    </row>
    <row r="29" spans="1:11" ht="15.75" customHeight="1">
      <c r="A29" s="1" t="s">
        <v>69</v>
      </c>
      <c r="B29" s="1">
        <v>80</v>
      </c>
    </row>
    <row r="30" spans="1:11" ht="15.75" customHeight="1">
      <c r="A30" s="1" t="s">
        <v>70</v>
      </c>
      <c r="B30" s="1">
        <v>90</v>
      </c>
    </row>
    <row r="31" spans="1:11" ht="15.75" customHeight="1">
      <c r="A31" s="1" t="s">
        <v>71</v>
      </c>
      <c r="B31" s="1">
        <v>68</v>
      </c>
    </row>
    <row r="32" spans="1:11" ht="15.75" customHeight="1">
      <c r="A32" s="1" t="s">
        <v>72</v>
      </c>
      <c r="B32" s="1">
        <f t="array" ref="B32">INDEX('Trang tính1'!$AC$4:$AC$88,MATCH("Porro",'Trang tính1'!$Y$4:$Y$88,0))</f>
        <v>77</v>
      </c>
    </row>
    <row r="33" spans="1:2" ht="15.75" customHeight="1">
      <c r="A33" s="1" t="s">
        <v>73</v>
      </c>
      <c r="B33" s="1">
        <v>74</v>
      </c>
    </row>
    <row r="34" spans="1:2" ht="15.75" customHeight="1">
      <c r="A34" s="1" t="s">
        <v>74</v>
      </c>
      <c r="B34" s="1">
        <v>75</v>
      </c>
    </row>
    <row r="35" spans="1:2" ht="15.75" customHeight="1">
      <c r="A35" s="1" t="s">
        <v>75</v>
      </c>
      <c r="B35" s="1">
        <v>78</v>
      </c>
    </row>
    <row r="36" spans="1:2" ht="15.75" customHeight="1">
      <c r="A36" s="1" t="s">
        <v>76</v>
      </c>
      <c r="B36" s="1">
        <v>79</v>
      </c>
    </row>
    <row r="37" spans="1:2" ht="15.75" customHeight="1">
      <c r="A37" s="1" t="s">
        <v>77</v>
      </c>
      <c r="B37" s="1">
        <v>76</v>
      </c>
    </row>
    <row r="38" spans="1:2" ht="15.75" customHeight="1">
      <c r="A38" s="1" t="s">
        <v>78</v>
      </c>
      <c r="B38" s="1">
        <v>75</v>
      </c>
    </row>
    <row r="39" spans="1:2" ht="15.75" customHeight="1">
      <c r="A39" s="1" t="s">
        <v>79</v>
      </c>
      <c r="B39" s="1">
        <f>SUM(B16:B38)</f>
        <v>1806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712.5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782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804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80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81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872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82</v>
      </c>
      <c r="J11" s="1" t="s">
        <v>253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821.5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65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64</v>
      </c>
      <c r="D17" s="43" t="str">
        <f>A2</f>
        <v>ATK</v>
      </c>
      <c r="E17" s="43">
        <f t="shared" ref="E17:I17" si="1">IF(E16="","",SUMIF($A$16:$A$38,E16,$B$16:$B$38))</f>
        <v>65</v>
      </c>
      <c r="F17" s="43">
        <f t="shared" si="1"/>
        <v>64</v>
      </c>
      <c r="G17" s="43">
        <f t="shared" si="1"/>
        <v>78</v>
      </c>
      <c r="H17" s="43">
        <f t="shared" si="1"/>
        <v>75</v>
      </c>
      <c r="I17" s="43">
        <f t="shared" si="1"/>
        <v>80</v>
      </c>
      <c r="J17" s="43">
        <f>A3/10</f>
        <v>71.25</v>
      </c>
      <c r="K17" s="43">
        <f>ROUND(J17,0)</f>
        <v>71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72</v>
      </c>
      <c r="G19" s="45">
        <f t="shared" si="3"/>
        <v>72</v>
      </c>
      <c r="H19" s="45">
        <f t="shared" si="3"/>
        <v>82</v>
      </c>
      <c r="I19" s="45">
        <f t="shared" si="3"/>
        <v>0</v>
      </c>
      <c r="J19" s="45">
        <f>A5/10</f>
        <v>78.2</v>
      </c>
      <c r="K19" s="45">
        <f>ROUND(J19,0)</f>
        <v>78</v>
      </c>
    </row>
    <row r="20" spans="1:11" ht="15.75" customHeight="1">
      <c r="A20" s="1" t="s">
        <v>58</v>
      </c>
      <c r="B20" s="1">
        <v>80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80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82</v>
      </c>
      <c r="G21" s="46">
        <f t="shared" si="5"/>
        <v>80</v>
      </c>
      <c r="H21" s="46">
        <f t="shared" si="5"/>
        <v>72</v>
      </c>
      <c r="I21" s="46">
        <f t="shared" si="5"/>
        <v>79</v>
      </c>
      <c r="J21" s="46">
        <f>A7/10</f>
        <v>80.400000000000006</v>
      </c>
      <c r="K21" s="46">
        <f>ROUND(J21,0)</f>
        <v>80</v>
      </c>
    </row>
    <row r="22" spans="1:11" ht="15.75" customHeight="1">
      <c r="A22" s="1" t="s">
        <v>60</v>
      </c>
      <c r="B22" s="1">
        <v>72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72</v>
      </c>
      <c r="D23" s="48" t="str">
        <f>A8</f>
        <v>PHY</v>
      </c>
      <c r="E23" s="48">
        <f t="shared" ref="E23:I23" si="7">IF(E22="","",SUMIF($A$16:$A$38,E22,$B$16:$B$38))</f>
        <v>94</v>
      </c>
      <c r="F23" s="48">
        <f t="shared" si="7"/>
        <v>94</v>
      </c>
      <c r="G23" s="48">
        <f t="shared" si="7"/>
        <v>83</v>
      </c>
      <c r="H23" s="48">
        <f t="shared" si="7"/>
        <v>82</v>
      </c>
      <c r="I23" s="48">
        <f t="shared" si="7"/>
        <v>84</v>
      </c>
      <c r="J23" s="48">
        <f>A9/10</f>
        <v>87.2</v>
      </c>
      <c r="K23" s="48">
        <f>ROUND(J23,0)</f>
        <v>87</v>
      </c>
    </row>
    <row r="24" spans="1:11" ht="15.75" customHeight="1">
      <c r="A24" s="1" t="s">
        <v>62</v>
      </c>
      <c r="B24" s="1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77</v>
      </c>
      <c r="F25" s="49">
        <f t="shared" si="9"/>
        <v>79</v>
      </c>
      <c r="G25" s="49">
        <f t="shared" si="9"/>
        <v>78</v>
      </c>
      <c r="H25" s="49">
        <f t="shared" si="9"/>
        <v>72</v>
      </c>
      <c r="I25" s="49">
        <f t="shared" si="9"/>
        <v>80</v>
      </c>
      <c r="J25" s="49">
        <f>A11/10</f>
        <v>77.8</v>
      </c>
      <c r="K25" s="49">
        <f>ROUND(J25,0)</f>
        <v>78</v>
      </c>
    </row>
    <row r="26" spans="1:11" ht="15.75" customHeight="1">
      <c r="A26" s="1" t="s">
        <v>64</v>
      </c>
      <c r="B26" s="1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79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88</v>
      </c>
      <c r="G27" s="50">
        <f t="shared" si="11"/>
        <v>82</v>
      </c>
      <c r="H27" s="50">
        <f t="shared" si="11"/>
        <v>82</v>
      </c>
      <c r="I27" s="50">
        <f t="shared" si="11"/>
        <v>75</v>
      </c>
      <c r="J27" s="50">
        <f>A13/10</f>
        <v>82.15</v>
      </c>
      <c r="K27" s="50">
        <f>ROUND(J27,0)</f>
        <v>82</v>
      </c>
    </row>
    <row r="28" spans="1:11" ht="15.75" customHeight="1">
      <c r="A28" s="1" t="s">
        <v>68</v>
      </c>
      <c r="B28" s="1">
        <v>94</v>
      </c>
    </row>
    <row r="29" spans="1:11" ht="15.75" customHeight="1">
      <c r="A29" s="1" t="s">
        <v>69</v>
      </c>
      <c r="B29" s="1">
        <v>94</v>
      </c>
    </row>
    <row r="30" spans="1:11" ht="15.75" customHeight="1">
      <c r="A30" s="1" t="s">
        <v>70</v>
      </c>
      <c r="B30" s="1">
        <v>83</v>
      </c>
    </row>
    <row r="31" spans="1:11" ht="15.75" customHeight="1">
      <c r="A31" s="1" t="s">
        <v>71</v>
      </c>
      <c r="B31" s="1">
        <v>82</v>
      </c>
    </row>
    <row r="32" spans="1:11" ht="15.75" customHeight="1">
      <c r="A32" s="1" t="s">
        <v>72</v>
      </c>
      <c r="B32" s="1">
        <f t="array" ref="B32">INDEX('Trang tính1'!$AC$4:$AC$88,MATCH("Nuno Mendes",'Trang tính1'!$Y$4:$Y$88,0))</f>
        <v>84</v>
      </c>
    </row>
    <row r="33" spans="1:2" ht="15.75" customHeight="1">
      <c r="A33" s="1" t="s">
        <v>73</v>
      </c>
      <c r="B33" s="1">
        <v>77</v>
      </c>
    </row>
    <row r="34" spans="1:2" ht="15.75" customHeight="1">
      <c r="A34" s="1" t="s">
        <v>74</v>
      </c>
      <c r="B34" s="1">
        <v>80</v>
      </c>
    </row>
    <row r="35" spans="1:2" ht="15.75" customHeight="1">
      <c r="A35" s="1" t="s">
        <v>75</v>
      </c>
      <c r="B35" s="1">
        <v>82</v>
      </c>
    </row>
    <row r="36" spans="1:2" ht="15.75" customHeight="1">
      <c r="A36" s="1" t="s">
        <v>76</v>
      </c>
      <c r="B36" s="1">
        <v>88</v>
      </c>
    </row>
    <row r="37" spans="1:2" ht="15.75" customHeight="1">
      <c r="A37" s="1" t="s">
        <v>77</v>
      </c>
      <c r="B37" s="1">
        <v>82</v>
      </c>
    </row>
    <row r="38" spans="1:2" ht="15.75" customHeight="1">
      <c r="A38" s="1" t="s">
        <v>78</v>
      </c>
      <c r="B38" s="1">
        <v>82</v>
      </c>
    </row>
    <row r="39" spans="1:2" ht="15.75" customHeight="1">
      <c r="A39" s="1" t="s">
        <v>79</v>
      </c>
      <c r="B39" s="1">
        <f>SUM(B16:B38)</f>
        <v>1838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696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76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757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785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836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741.5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77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758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64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60</v>
      </c>
      <c r="D17" s="43" t="str">
        <f>A2</f>
        <v>ATK</v>
      </c>
      <c r="E17" s="43">
        <f t="shared" ref="E17:I17" si="1">IF(E16="","",SUMIF($A$16:$A$38,E16,$B$16:$B$38))</f>
        <v>64</v>
      </c>
      <c r="F17" s="43">
        <f t="shared" si="1"/>
        <v>60</v>
      </c>
      <c r="G17" s="43">
        <f t="shared" si="1"/>
        <v>76</v>
      </c>
      <c r="H17" s="43">
        <f t="shared" si="1"/>
        <v>75</v>
      </c>
      <c r="I17" s="43">
        <f t="shared" si="1"/>
        <v>77</v>
      </c>
      <c r="J17" s="43">
        <f>A3/10</f>
        <v>69.599999999999994</v>
      </c>
      <c r="K17" s="43">
        <f>ROUND(J17,0)</f>
        <v>70</v>
      </c>
    </row>
    <row r="18" spans="1:11" ht="15.75" customHeight="1">
      <c r="A18" s="1" t="s">
        <v>9</v>
      </c>
      <c r="B18" s="1">
        <v>76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78</v>
      </c>
      <c r="F19" s="45">
        <f t="shared" si="3"/>
        <v>65</v>
      </c>
      <c r="G19" s="45">
        <f t="shared" si="3"/>
        <v>75</v>
      </c>
      <c r="H19" s="45">
        <f t="shared" si="3"/>
        <v>80</v>
      </c>
      <c r="I19" s="45">
        <f t="shared" si="3"/>
        <v>0</v>
      </c>
      <c r="J19" s="45">
        <f>A5/10</f>
        <v>75.7</v>
      </c>
      <c r="K19" s="45">
        <f>ROUND(J19,0)</f>
        <v>76</v>
      </c>
    </row>
    <row r="20" spans="1:11" ht="15.75" customHeight="1">
      <c r="A20" s="1" t="s">
        <v>58</v>
      </c>
      <c r="B20" s="1">
        <v>77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78</v>
      </c>
      <c r="D21" s="46" t="str">
        <f>A6</f>
        <v>CRE</v>
      </c>
      <c r="E21" s="46">
        <f t="shared" ref="E21:I21" si="5">IF(E20="","",SUMIF($A$16:$A$38,E20,$B$16:$B$38))</f>
        <v>84</v>
      </c>
      <c r="F21" s="46">
        <f t="shared" si="5"/>
        <v>80</v>
      </c>
      <c r="G21" s="46">
        <f t="shared" si="5"/>
        <v>74</v>
      </c>
      <c r="H21" s="46">
        <f t="shared" si="5"/>
        <v>75</v>
      </c>
      <c r="I21" s="46">
        <f t="shared" si="5"/>
        <v>73</v>
      </c>
      <c r="J21" s="46">
        <f>A7/10</f>
        <v>78.5</v>
      </c>
      <c r="K21" s="46">
        <f>ROUND(J21,0)</f>
        <v>79</v>
      </c>
    </row>
    <row r="22" spans="1:11" ht="15.75" customHeight="1">
      <c r="A22" s="1" t="s">
        <v>60</v>
      </c>
      <c r="B22" s="1">
        <v>65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89</v>
      </c>
      <c r="F23" s="48">
        <f t="shared" si="7"/>
        <v>87</v>
      </c>
      <c r="G23" s="48">
        <f t="shared" si="7"/>
        <v>79</v>
      </c>
      <c r="H23" s="48">
        <f t="shared" si="7"/>
        <v>80</v>
      </c>
      <c r="I23" s="48">
        <f t="shared" si="7"/>
        <v>86</v>
      </c>
      <c r="J23" s="48">
        <f>A9/10</f>
        <v>83.6</v>
      </c>
      <c r="K23" s="48">
        <f>ROUND(J23,0)</f>
        <v>84</v>
      </c>
    </row>
    <row r="24" spans="1:11" ht="15.75" customHeight="1">
      <c r="A24" s="1" t="s">
        <v>62</v>
      </c>
      <c r="B24" s="1">
        <v>80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74</v>
      </c>
      <c r="D25" s="49" t="str">
        <f>A10</f>
        <v>MEN</v>
      </c>
      <c r="E25" s="49">
        <f t="shared" ref="E25:I25" si="9">IF(E24="","",SUMIF($A$16:$A$38,E24,$B$16:$B$38))</f>
        <v>73</v>
      </c>
      <c r="F25" s="49">
        <f t="shared" si="9"/>
        <v>73</v>
      </c>
      <c r="G25" s="49">
        <f t="shared" si="9"/>
        <v>76</v>
      </c>
      <c r="H25" s="49">
        <f t="shared" si="9"/>
        <v>75</v>
      </c>
      <c r="I25" s="49">
        <f t="shared" si="9"/>
        <v>74</v>
      </c>
      <c r="J25" s="49">
        <f>A11/10</f>
        <v>74.150000000000006</v>
      </c>
      <c r="K25" s="49">
        <f>ROUND(J25,0)</f>
        <v>74</v>
      </c>
    </row>
    <row r="26" spans="1:11" ht="15.75" customHeight="1">
      <c r="A26" s="1" t="s">
        <v>64</v>
      </c>
      <c r="B26" s="1">
        <v>84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73</v>
      </c>
      <c r="D27" s="50" t="str">
        <f>A12</f>
        <v>DEF</v>
      </c>
      <c r="E27" s="50">
        <f t="shared" ref="E27:I27" si="11">IF(E26="","",SUMIF($A$16:$A$38,E26,$B$16:$B$38))</f>
        <v>74</v>
      </c>
      <c r="F27" s="50">
        <f t="shared" si="11"/>
        <v>80</v>
      </c>
      <c r="G27" s="50">
        <f t="shared" si="11"/>
        <v>75</v>
      </c>
      <c r="H27" s="50">
        <f t="shared" si="11"/>
        <v>75</v>
      </c>
      <c r="I27" s="50">
        <f t="shared" si="11"/>
        <v>75</v>
      </c>
      <c r="J27" s="50">
        <f>A13/10</f>
        <v>75.8</v>
      </c>
      <c r="K27" s="50">
        <f>ROUND(J27,0)</f>
        <v>76</v>
      </c>
    </row>
    <row r="28" spans="1:11" ht="15.75" customHeight="1">
      <c r="A28" s="1" t="s">
        <v>68</v>
      </c>
      <c r="B28" s="1">
        <v>89</v>
      </c>
    </row>
    <row r="29" spans="1:11" ht="15.75" customHeight="1">
      <c r="A29" s="1" t="s">
        <v>69</v>
      </c>
      <c r="B29" s="1">
        <v>87</v>
      </c>
    </row>
    <row r="30" spans="1:11" ht="15.75" customHeight="1">
      <c r="A30" s="1" t="s">
        <v>70</v>
      </c>
      <c r="B30" s="1">
        <v>79</v>
      </c>
    </row>
    <row r="31" spans="1:11" ht="15.75" customHeight="1">
      <c r="A31" s="1" t="s">
        <v>71</v>
      </c>
      <c r="B31" s="1">
        <v>80</v>
      </c>
    </row>
    <row r="32" spans="1:11" ht="15.75" customHeight="1">
      <c r="A32" s="1" t="s">
        <v>72</v>
      </c>
      <c r="B32" s="1">
        <f t="array" ref="B32">INDEX('Trang tính1'!$AC$4:$AC$88,MATCH("Udogie",'Trang tính1'!$Y$4:$Y$88,0))</f>
        <v>86</v>
      </c>
    </row>
    <row r="33" spans="1:2" ht="15.75" customHeight="1">
      <c r="A33" s="1" t="s">
        <v>73</v>
      </c>
      <c r="B33" s="1">
        <v>73</v>
      </c>
    </row>
    <row r="34" spans="1:2" ht="15.75" customHeight="1">
      <c r="A34" s="1" t="s">
        <v>74</v>
      </c>
      <c r="B34" s="1">
        <v>74</v>
      </c>
    </row>
    <row r="35" spans="1:2" ht="15.75" customHeight="1">
      <c r="A35" s="1" t="s">
        <v>75</v>
      </c>
      <c r="B35" s="1">
        <v>74</v>
      </c>
    </row>
    <row r="36" spans="1:2" ht="15.75" customHeight="1">
      <c r="A36" s="1" t="s">
        <v>76</v>
      </c>
      <c r="B36" s="1">
        <v>80</v>
      </c>
    </row>
    <row r="37" spans="1:2" ht="15.75" customHeight="1">
      <c r="A37" s="1" t="s">
        <v>77</v>
      </c>
      <c r="B37" s="1">
        <v>75</v>
      </c>
    </row>
    <row r="38" spans="1:2" ht="15.75" customHeight="1">
      <c r="A38" s="1" t="s">
        <v>78</v>
      </c>
      <c r="B38" s="1">
        <v>75</v>
      </c>
    </row>
    <row r="39" spans="1:2" ht="15.75" customHeight="1">
      <c r="A39" s="1" t="s">
        <v>79</v>
      </c>
      <c r="B39" s="1">
        <f>SUM(B16:B38)</f>
        <v>1753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793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868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920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740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873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466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80</v>
      </c>
      <c r="D17" s="43" t="str">
        <f>A2</f>
        <v>ATK</v>
      </c>
      <c r="E17" s="43">
        <f t="shared" ref="E17:I17" si="1">IF(E16="","",SUMIF($A$16:$A$38,E16,$B$16:$B$38))</f>
        <v>81</v>
      </c>
      <c r="F17" s="43">
        <f t="shared" si="1"/>
        <v>80</v>
      </c>
      <c r="G17" s="43">
        <f t="shared" si="1"/>
        <v>88</v>
      </c>
      <c r="H17" s="43">
        <f t="shared" si="1"/>
        <v>53</v>
      </c>
      <c r="I17" s="43">
        <f t="shared" si="1"/>
        <v>89</v>
      </c>
      <c r="J17" s="43">
        <f>A3/10</f>
        <v>79.3</v>
      </c>
      <c r="K17" s="43">
        <f>ROUND(J17,0)</f>
        <v>79</v>
      </c>
    </row>
    <row r="18" spans="1:11" ht="15.75" customHeight="1">
      <c r="A18" s="1" t="s">
        <v>9</v>
      </c>
      <c r="B18" s="1">
        <v>88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53</v>
      </c>
      <c r="D19" s="45" t="str">
        <f>A4</f>
        <v>DIS</v>
      </c>
      <c r="E19" s="45">
        <f t="shared" ref="E19:I19" si="3">IF(E18="","",SUMIF($A$16:$A$38,E18,$B$16:$B$38))</f>
        <v>87</v>
      </c>
      <c r="F19" s="45">
        <f t="shared" si="3"/>
        <v>81</v>
      </c>
      <c r="G19" s="45">
        <f t="shared" si="3"/>
        <v>88</v>
      </c>
      <c r="H19" s="45">
        <f t="shared" si="3"/>
        <v>90</v>
      </c>
      <c r="I19" s="45">
        <f t="shared" si="3"/>
        <v>0</v>
      </c>
      <c r="J19" s="45">
        <f>A5/10</f>
        <v>86.8</v>
      </c>
      <c r="K19" s="45">
        <f>ROUND(J19,0)</f>
        <v>87</v>
      </c>
    </row>
    <row r="20" spans="1:11" ht="15.75" customHeight="1">
      <c r="A20" s="1" t="s">
        <v>58</v>
      </c>
      <c r="B20" s="1">
        <v>89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87</v>
      </c>
      <c r="D21" s="46" t="str">
        <f>A6</f>
        <v>CRE</v>
      </c>
      <c r="E21" s="46">
        <f t="shared" ref="E21:I21" si="5">IF(E20="","",SUMIF($A$16:$A$38,E20,$B$16:$B$38))</f>
        <v>94</v>
      </c>
      <c r="F21" s="46">
        <f t="shared" si="5"/>
        <v>90</v>
      </c>
      <c r="G21" s="46">
        <f t="shared" si="5"/>
        <v>94</v>
      </c>
      <c r="H21" s="46">
        <f t="shared" si="5"/>
        <v>88</v>
      </c>
      <c r="I21" s="46">
        <f t="shared" si="5"/>
        <v>89</v>
      </c>
      <c r="J21" s="46">
        <f>A7/10</f>
        <v>92</v>
      </c>
      <c r="K21" s="46">
        <f>ROUND(J21,0)</f>
        <v>92</v>
      </c>
    </row>
    <row r="22" spans="1:11" ht="15.75" customHeight="1">
      <c r="A22" s="1" t="s">
        <v>60</v>
      </c>
      <c r="B22" s="1">
        <v>81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88</v>
      </c>
      <c r="D23" s="48" t="str">
        <f>A8</f>
        <v>PHY</v>
      </c>
      <c r="E23" s="48">
        <f t="shared" ref="E23:I23" si="7">IF(E22="","",SUMIF($A$16:$A$38,E22,$B$16:$B$38))</f>
        <v>85</v>
      </c>
      <c r="F23" s="48">
        <f t="shared" si="7"/>
        <v>90</v>
      </c>
      <c r="G23" s="48">
        <f t="shared" si="7"/>
        <v>73</v>
      </c>
      <c r="H23" s="48">
        <f t="shared" si="7"/>
        <v>58</v>
      </c>
      <c r="I23" s="48">
        <f t="shared" si="7"/>
        <v>70</v>
      </c>
      <c r="J23" s="48">
        <f>A9/10</f>
        <v>74</v>
      </c>
      <c r="K23" s="48">
        <f>ROUND(J23,0)</f>
        <v>74</v>
      </c>
    </row>
    <row r="24" spans="1:11" ht="15.75" customHeight="1">
      <c r="A24" s="1" t="s">
        <v>62</v>
      </c>
      <c r="B24" s="1">
        <v>90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94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89</v>
      </c>
      <c r="G25" s="49">
        <f t="shared" si="9"/>
        <v>88</v>
      </c>
      <c r="H25" s="49">
        <f t="shared" si="9"/>
        <v>88</v>
      </c>
      <c r="I25" s="49">
        <f t="shared" si="9"/>
        <v>87</v>
      </c>
      <c r="J25" s="49">
        <f>A11/10</f>
        <v>87.3</v>
      </c>
      <c r="K25" s="49">
        <f>ROUND(J25,0)</f>
        <v>87</v>
      </c>
    </row>
    <row r="26" spans="1:11" ht="15.75" customHeight="1">
      <c r="A26" s="1" t="s">
        <v>64</v>
      </c>
      <c r="B26" s="1">
        <v>94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89</v>
      </c>
      <c r="D27" s="50" t="str">
        <f>A12</f>
        <v>DEF</v>
      </c>
      <c r="E27" s="50">
        <f t="shared" ref="E27:I27" si="11">IF(E26="","",SUMIF($A$16:$A$38,E26,$B$16:$B$38))</f>
        <v>48</v>
      </c>
      <c r="F27" s="50">
        <f t="shared" si="11"/>
        <v>41</v>
      </c>
      <c r="G27" s="50">
        <f t="shared" si="11"/>
        <v>39</v>
      </c>
      <c r="H27" s="50">
        <f t="shared" si="11"/>
        <v>50</v>
      </c>
      <c r="I27" s="50">
        <f t="shared" si="11"/>
        <v>53</v>
      </c>
      <c r="J27" s="50">
        <f>A13/10</f>
        <v>46.6</v>
      </c>
      <c r="K27" s="50">
        <f>ROUND(J27,0)</f>
        <v>47</v>
      </c>
    </row>
    <row r="28" spans="1:11" ht="15.75" customHeight="1">
      <c r="A28" s="1" t="s">
        <v>68</v>
      </c>
      <c r="B28" s="1">
        <v>85</v>
      </c>
    </row>
    <row r="29" spans="1:11" ht="15.75" customHeight="1">
      <c r="A29" s="1" t="s">
        <v>69</v>
      </c>
      <c r="B29" s="1">
        <v>90</v>
      </c>
    </row>
    <row r="30" spans="1:11" ht="15.75" customHeight="1">
      <c r="A30" s="1" t="s">
        <v>70</v>
      </c>
      <c r="B30" s="1">
        <v>73</v>
      </c>
    </row>
    <row r="31" spans="1:11" ht="15.75" customHeight="1">
      <c r="A31" s="1" t="s">
        <v>71</v>
      </c>
      <c r="B31" s="1">
        <v>58</v>
      </c>
    </row>
    <row r="32" spans="1:11" ht="15.75" customHeight="1">
      <c r="A32" s="1" t="s">
        <v>72</v>
      </c>
      <c r="B32" s="1">
        <f t="array" ref="B32">INDEX('Trang tính1'!$AC$4:$AC$88,MATCH("Yamal",'Trang tính1'!$Y$4:$Y$88,0))</f>
        <v>70</v>
      </c>
    </row>
    <row r="33" spans="1:2" ht="15.75" customHeight="1">
      <c r="A33" s="1" t="s">
        <v>73</v>
      </c>
      <c r="B33" s="1">
        <v>86</v>
      </c>
    </row>
    <row r="34" spans="1:2" ht="15.75" customHeight="1">
      <c r="A34" s="1" t="s">
        <v>74</v>
      </c>
      <c r="B34" s="1">
        <v>87</v>
      </c>
    </row>
    <row r="35" spans="1:2" ht="15.75" customHeight="1">
      <c r="A35" s="1" t="s">
        <v>75</v>
      </c>
      <c r="B35" s="1">
        <v>48</v>
      </c>
    </row>
    <row r="36" spans="1:2" ht="15.75" customHeight="1">
      <c r="A36" s="1" t="s">
        <v>76</v>
      </c>
      <c r="B36" s="1">
        <v>41</v>
      </c>
    </row>
    <row r="37" spans="1:2" ht="15.75" customHeight="1">
      <c r="A37" s="1" t="s">
        <v>77</v>
      </c>
      <c r="B37" s="1">
        <v>39</v>
      </c>
    </row>
    <row r="38" spans="1:2" ht="15.75" customHeight="1">
      <c r="A38" s="1" t="s">
        <v>78</v>
      </c>
      <c r="B38" s="1">
        <v>50</v>
      </c>
    </row>
    <row r="39" spans="1:2" ht="15.75" customHeight="1">
      <c r="A39" s="1" t="s">
        <v>79</v>
      </c>
      <c r="B39" s="1">
        <f>SUM(B16:B38)</f>
        <v>1741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672.5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766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75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754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768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783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803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60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55</v>
      </c>
      <c r="D17" s="43" t="str">
        <f>A2</f>
        <v>ATK</v>
      </c>
      <c r="E17" s="43">
        <f t="shared" ref="E17:I17" si="1">IF(E16="","",SUMIF($A$16:$A$38,E16,$B$16:$B$38))</f>
        <v>60</v>
      </c>
      <c r="F17" s="43">
        <f t="shared" si="1"/>
        <v>55</v>
      </c>
      <c r="G17" s="43">
        <f t="shared" si="1"/>
        <v>68</v>
      </c>
      <c r="H17" s="43">
        <f t="shared" si="1"/>
        <v>78</v>
      </c>
      <c r="I17" s="43">
        <f t="shared" si="1"/>
        <v>83</v>
      </c>
      <c r="J17" s="43">
        <f>A3/10</f>
        <v>67.25</v>
      </c>
      <c r="K17" s="43">
        <f>ROUND(J17,0)</f>
        <v>67</v>
      </c>
    </row>
    <row r="18" spans="1:11" ht="15.75" customHeight="1">
      <c r="A18" s="1" t="s">
        <v>9</v>
      </c>
      <c r="B18" s="1">
        <v>68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78</v>
      </c>
      <c r="D19" s="45" t="str">
        <f>A4</f>
        <v>DIS</v>
      </c>
      <c r="E19" s="45">
        <f t="shared" ref="E19:I19" si="3">IF(E18="","",SUMIF($A$16:$A$38,E18,$B$16:$B$38))</f>
        <v>78</v>
      </c>
      <c r="F19" s="45">
        <f t="shared" si="3"/>
        <v>72</v>
      </c>
      <c r="G19" s="45">
        <f t="shared" si="3"/>
        <v>76</v>
      </c>
      <c r="H19" s="45">
        <f t="shared" si="3"/>
        <v>78</v>
      </c>
      <c r="I19" s="45">
        <f t="shared" si="3"/>
        <v>0</v>
      </c>
      <c r="J19" s="45">
        <f>A5/10</f>
        <v>76.599999999999994</v>
      </c>
      <c r="K19" s="45">
        <f>ROUND(J19,0)</f>
        <v>77</v>
      </c>
    </row>
    <row r="20" spans="1:11" ht="15.75" customHeight="1">
      <c r="A20" s="1" t="s">
        <v>58</v>
      </c>
      <c r="B20" s="1">
        <v>83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78</v>
      </c>
      <c r="D21" s="46" t="str">
        <f>A6</f>
        <v>CRE</v>
      </c>
      <c r="E21" s="46">
        <f t="shared" ref="E21:I21" si="5">IF(E20="","",SUMIF($A$16:$A$38,E20,$B$16:$B$38))</f>
        <v>75</v>
      </c>
      <c r="F21" s="46">
        <f t="shared" si="5"/>
        <v>78</v>
      </c>
      <c r="G21" s="46">
        <f t="shared" si="5"/>
        <v>75</v>
      </c>
      <c r="H21" s="46">
        <f t="shared" si="5"/>
        <v>76</v>
      </c>
      <c r="I21" s="46">
        <f t="shared" si="5"/>
        <v>75</v>
      </c>
      <c r="J21" s="46">
        <f>A7/10</f>
        <v>75.400000000000006</v>
      </c>
      <c r="K21" s="46">
        <f>ROUND(J21,0)</f>
        <v>75</v>
      </c>
    </row>
    <row r="22" spans="1:11" ht="15.75" customHeight="1">
      <c r="A22" s="1" t="s">
        <v>60</v>
      </c>
      <c r="B22" s="1">
        <v>72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76</v>
      </c>
      <c r="D23" s="48" t="str">
        <f>A8</f>
        <v>PHY</v>
      </c>
      <c r="E23" s="48">
        <f t="shared" ref="E23:I23" si="7">IF(E22="","",SUMIF($A$16:$A$38,E22,$B$16:$B$38))</f>
        <v>75</v>
      </c>
      <c r="F23" s="48">
        <f t="shared" si="7"/>
        <v>78</v>
      </c>
      <c r="G23" s="48">
        <f t="shared" si="7"/>
        <v>84</v>
      </c>
      <c r="H23" s="48">
        <f t="shared" si="7"/>
        <v>72</v>
      </c>
      <c r="I23" s="48">
        <f t="shared" si="7"/>
        <v>78</v>
      </c>
      <c r="J23" s="48">
        <f>A9/10</f>
        <v>76.8</v>
      </c>
      <c r="K23" s="48">
        <f>ROUND(J23,0)</f>
        <v>77</v>
      </c>
    </row>
    <row r="24" spans="1:11" ht="15.75" customHeight="1">
      <c r="A24" s="1" t="s">
        <v>62</v>
      </c>
      <c r="B24" s="1">
        <v>78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75</v>
      </c>
      <c r="D25" s="49" t="str">
        <f>A10</f>
        <v>MEN</v>
      </c>
      <c r="E25" s="49">
        <f t="shared" ref="E25:I25" si="9">IF(E24="","",SUMIF($A$16:$A$38,E24,$B$16:$B$38))</f>
        <v>84</v>
      </c>
      <c r="F25" s="49">
        <f t="shared" si="9"/>
        <v>75</v>
      </c>
      <c r="G25" s="49">
        <f t="shared" si="9"/>
        <v>68</v>
      </c>
      <c r="H25" s="49">
        <f t="shared" si="9"/>
        <v>76</v>
      </c>
      <c r="I25" s="49">
        <f t="shared" si="9"/>
        <v>81</v>
      </c>
      <c r="J25" s="49">
        <f>A11/10</f>
        <v>78.3</v>
      </c>
      <c r="K25" s="49">
        <f>ROUND(J25,0)</f>
        <v>78</v>
      </c>
    </row>
    <row r="26" spans="1:11" ht="15.75" customHeight="1">
      <c r="A26" s="1" t="s">
        <v>64</v>
      </c>
      <c r="B26" s="1">
        <v>75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75</v>
      </c>
      <c r="D27" s="50" t="str">
        <f>A12</f>
        <v>DEF</v>
      </c>
      <c r="E27" s="50">
        <f t="shared" ref="E27:I27" si="11">IF(E26="","",SUMIF($A$16:$A$38,E26,$B$16:$B$38))</f>
        <v>80</v>
      </c>
      <c r="F27" s="50">
        <f t="shared" si="11"/>
        <v>83</v>
      </c>
      <c r="G27" s="50">
        <f t="shared" si="11"/>
        <v>82</v>
      </c>
      <c r="H27" s="50">
        <f t="shared" si="11"/>
        <v>79</v>
      </c>
      <c r="I27" s="50">
        <f t="shared" si="11"/>
        <v>78</v>
      </c>
      <c r="J27" s="50">
        <f>A13/10</f>
        <v>80.3</v>
      </c>
      <c r="K27" s="50">
        <f>ROUND(J27,0)</f>
        <v>80</v>
      </c>
    </row>
    <row r="28" spans="1:11" ht="15.75" customHeight="1">
      <c r="A28" s="1" t="s">
        <v>68</v>
      </c>
      <c r="B28" s="1">
        <v>75</v>
      </c>
    </row>
    <row r="29" spans="1:11" ht="15.75" customHeight="1">
      <c r="A29" s="1" t="s">
        <v>69</v>
      </c>
      <c r="B29" s="1">
        <v>78</v>
      </c>
    </row>
    <row r="30" spans="1:11" ht="15.75" customHeight="1">
      <c r="A30" s="1" t="s">
        <v>70</v>
      </c>
      <c r="B30" s="1">
        <v>84</v>
      </c>
    </row>
    <row r="31" spans="1:11" ht="15.75" customHeight="1">
      <c r="A31" s="1" t="s">
        <v>71</v>
      </c>
      <c r="B31" s="1">
        <v>72</v>
      </c>
    </row>
    <row r="32" spans="1:11" ht="15.75" customHeight="1">
      <c r="A32" s="1" t="s">
        <v>72</v>
      </c>
      <c r="B32" s="1">
        <f t="array" ref="B32">INDEX('Trang tính1'!$AC$4:$AC$88,MATCH("Ben Davies prime",'Trang tính1'!$Y$4:$Y$88,0))</f>
        <v>78</v>
      </c>
    </row>
    <row r="33" spans="1:2" ht="15.75" customHeight="1">
      <c r="A33" s="1" t="s">
        <v>73</v>
      </c>
      <c r="B33" s="1">
        <v>84</v>
      </c>
    </row>
    <row r="34" spans="1:2" ht="15.75" customHeight="1">
      <c r="A34" s="1" t="s">
        <v>74</v>
      </c>
      <c r="B34" s="1">
        <v>81</v>
      </c>
    </row>
    <row r="35" spans="1:2" ht="15.75" customHeight="1">
      <c r="A35" s="1" t="s">
        <v>75</v>
      </c>
      <c r="B35" s="1">
        <v>80</v>
      </c>
    </row>
    <row r="36" spans="1:2" ht="15.75" customHeight="1">
      <c r="A36" s="1" t="s">
        <v>76</v>
      </c>
      <c r="B36" s="1">
        <v>83</v>
      </c>
    </row>
    <row r="37" spans="1:2" ht="15.75" customHeight="1">
      <c r="A37" s="1" t="s">
        <v>77</v>
      </c>
      <c r="B37" s="1">
        <v>82</v>
      </c>
    </row>
    <row r="38" spans="1:2" ht="15.75" customHeight="1">
      <c r="A38" s="1" t="s">
        <v>78</v>
      </c>
      <c r="B38" s="1">
        <v>79</v>
      </c>
    </row>
    <row r="39" spans="1:2" ht="15.75" customHeight="1">
      <c r="A39" s="1" t="s">
        <v>79</v>
      </c>
      <c r="B39" s="1">
        <f>SUM(B16:B38)</f>
        <v>1749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884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829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875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855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874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444.5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" t="s">
        <v>5</v>
      </c>
    </row>
    <row r="16" spans="1:26" ht="15.75" customHeight="1">
      <c r="A16" s="1" t="s">
        <v>53</v>
      </c>
      <c r="B16" s="1">
        <v>94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85</v>
      </c>
      <c r="D17" s="43" t="str">
        <f>A2</f>
        <v>ATK</v>
      </c>
      <c r="E17" s="43">
        <f t="shared" ref="E17:I17" si="1">IF(E16="","",SUMIF($A$16:$A$38,E16,$B$16:$B$38))</f>
        <v>94</v>
      </c>
      <c r="F17" s="43">
        <f t="shared" si="1"/>
        <v>85</v>
      </c>
      <c r="G17" s="43">
        <f t="shared" si="1"/>
        <v>93</v>
      </c>
      <c r="H17" s="43">
        <f t="shared" si="1"/>
        <v>80</v>
      </c>
      <c r="I17" s="43">
        <f t="shared" si="1"/>
        <v>78</v>
      </c>
      <c r="J17" s="43">
        <f>A3/10</f>
        <v>88.4</v>
      </c>
      <c r="K17" s="43">
        <f>ROUND(J17,0)</f>
        <v>88</v>
      </c>
    </row>
    <row r="18" spans="1:11" ht="15.75" customHeight="1">
      <c r="A18" s="1" t="s">
        <v>9</v>
      </c>
      <c r="B18" s="1">
        <v>93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80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74</v>
      </c>
      <c r="G19" s="45">
        <f t="shared" si="3"/>
        <v>81</v>
      </c>
      <c r="H19" s="45">
        <f t="shared" si="3"/>
        <v>88</v>
      </c>
      <c r="I19" s="45">
        <f t="shared" si="3"/>
        <v>0</v>
      </c>
      <c r="J19" s="45">
        <f>A5/10</f>
        <v>82.9</v>
      </c>
      <c r="K19" s="45">
        <f>ROUND(J19,0)</f>
        <v>83</v>
      </c>
    </row>
    <row r="20" spans="1:11" ht="15.75" customHeight="1">
      <c r="A20" s="1" t="s">
        <v>58</v>
      </c>
      <c r="B20" s="1">
        <v>78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89</v>
      </c>
      <c r="F21" s="46">
        <f t="shared" si="5"/>
        <v>88</v>
      </c>
      <c r="G21" s="46">
        <f t="shared" si="5"/>
        <v>82</v>
      </c>
      <c r="H21" s="46">
        <f t="shared" si="5"/>
        <v>81</v>
      </c>
      <c r="I21" s="46">
        <f t="shared" si="5"/>
        <v>93</v>
      </c>
      <c r="J21" s="46">
        <f>A7/10</f>
        <v>87.5</v>
      </c>
      <c r="K21" s="46">
        <f>ROUND(J21,0)</f>
        <v>88</v>
      </c>
    </row>
    <row r="22" spans="1:11" ht="15.75" customHeight="1">
      <c r="A22" s="1" t="s">
        <v>60</v>
      </c>
      <c r="B22" s="1">
        <v>74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81</v>
      </c>
      <c r="D23" s="48" t="str">
        <f>A8</f>
        <v>PHY</v>
      </c>
      <c r="E23" s="48">
        <f t="shared" ref="E23:I23" si="7">IF(E22="","",SUMIF($A$16:$A$38,E22,$B$16:$B$38))</f>
        <v>96</v>
      </c>
      <c r="F23" s="48">
        <f t="shared" si="7"/>
        <v>94</v>
      </c>
      <c r="G23" s="48">
        <f t="shared" si="7"/>
        <v>82</v>
      </c>
      <c r="H23" s="48">
        <f t="shared" si="7"/>
        <v>77</v>
      </c>
      <c r="I23" s="48">
        <f t="shared" si="7"/>
        <v>80</v>
      </c>
      <c r="J23" s="48">
        <f>A9/10</f>
        <v>85.5</v>
      </c>
      <c r="K23" s="48">
        <f>ROUND(J23,0)</f>
        <v>86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82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93</v>
      </c>
      <c r="G25" s="49">
        <f t="shared" si="9"/>
        <v>93</v>
      </c>
      <c r="H25" s="49">
        <f t="shared" si="9"/>
        <v>81</v>
      </c>
      <c r="I25" s="49">
        <f t="shared" si="9"/>
        <v>87</v>
      </c>
      <c r="J25" s="49">
        <f>A11/10</f>
        <v>87.4</v>
      </c>
      <c r="K25" s="49">
        <f>ROUND(J25,0)</f>
        <v>87</v>
      </c>
    </row>
    <row r="26" spans="1:11" ht="15.75" customHeight="1">
      <c r="A26" s="1" t="s">
        <v>64</v>
      </c>
      <c r="B26" s="1">
        <v>89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93</v>
      </c>
      <c r="D27" s="50" t="str">
        <f>A12</f>
        <v>DEF</v>
      </c>
      <c r="E27" s="50">
        <f t="shared" ref="E27:I27" si="11">IF(E26="","",SUMIF($A$16:$A$38,E26,$B$16:$B$38))</f>
        <v>40</v>
      </c>
      <c r="F27" s="50">
        <f t="shared" si="11"/>
        <v>36</v>
      </c>
      <c r="G27" s="50">
        <f t="shared" si="11"/>
        <v>35</v>
      </c>
      <c r="H27" s="50">
        <f t="shared" si="11"/>
        <v>40</v>
      </c>
      <c r="I27" s="50">
        <f t="shared" si="11"/>
        <v>80</v>
      </c>
      <c r="J27" s="50">
        <f>A13/10</f>
        <v>44.45</v>
      </c>
      <c r="K27" s="50">
        <f>ROUND(J27,0)</f>
        <v>44</v>
      </c>
    </row>
    <row r="28" spans="1:11" ht="15.75" customHeight="1">
      <c r="A28" s="1" t="s">
        <v>68</v>
      </c>
      <c r="B28" s="1">
        <v>96</v>
      </c>
    </row>
    <row r="29" spans="1:11" ht="15.75" customHeight="1">
      <c r="A29" s="1" t="s">
        <v>69</v>
      </c>
      <c r="B29" s="1">
        <v>94</v>
      </c>
    </row>
    <row r="30" spans="1:11" ht="15.75" customHeight="1">
      <c r="A30" s="1" t="s">
        <v>70</v>
      </c>
      <c r="B30" s="1">
        <v>82</v>
      </c>
    </row>
    <row r="31" spans="1:11" ht="15.75" customHeight="1">
      <c r="A31" s="1" t="s">
        <v>71</v>
      </c>
      <c r="B31" s="1">
        <v>77</v>
      </c>
    </row>
    <row r="32" spans="1:11" ht="15.75" customHeight="1">
      <c r="A32" s="1" t="s">
        <v>72</v>
      </c>
      <c r="B32" s="1">
        <f t="array" ref="B32">INDEX('Trang tính1'!$AC$4:$AC$88,MATCH("Mbappe",'Trang tính1'!$Y$4:$Y$88,0))</f>
        <v>80</v>
      </c>
    </row>
    <row r="33" spans="1:2" ht="15.75" customHeight="1">
      <c r="A33" s="1" t="s">
        <v>73</v>
      </c>
      <c r="B33" s="1">
        <v>86</v>
      </c>
    </row>
    <row r="34" spans="1:2" ht="15.75" customHeight="1">
      <c r="A34" s="1" t="s">
        <v>74</v>
      </c>
      <c r="B34" s="1">
        <v>87</v>
      </c>
    </row>
    <row r="35" spans="1:2" ht="15.75" customHeight="1">
      <c r="A35" s="1" t="s">
        <v>75</v>
      </c>
      <c r="B35" s="1">
        <v>40</v>
      </c>
    </row>
    <row r="36" spans="1:2" ht="15.75" customHeight="1">
      <c r="A36" s="1" t="s">
        <v>76</v>
      </c>
      <c r="B36" s="1">
        <v>36</v>
      </c>
    </row>
    <row r="37" spans="1:2" ht="15.75" customHeight="1">
      <c r="A37" s="1" t="s">
        <v>77</v>
      </c>
      <c r="B37" s="1">
        <v>35</v>
      </c>
    </row>
    <row r="38" spans="1:2" ht="15.75" customHeight="1">
      <c r="A38" s="1" t="s">
        <v>78</v>
      </c>
      <c r="B38" s="1">
        <v>40</v>
      </c>
    </row>
    <row r="39" spans="1:2" ht="15.75" customHeight="1">
      <c r="A39" s="1" t="s">
        <v>79</v>
      </c>
      <c r="B39" s="1">
        <f>SUM(B16:B38)</f>
        <v>1774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893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740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830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899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880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513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96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83</v>
      </c>
      <c r="D17" s="43" t="str">
        <f>A2</f>
        <v>ATK</v>
      </c>
      <c r="E17" s="43">
        <f t="shared" ref="E17:I17" si="1">IF(E16="","",SUMIF($A$16:$A$38,E16,$B$16:$B$38))</f>
        <v>96</v>
      </c>
      <c r="F17" s="43">
        <f t="shared" si="1"/>
        <v>83</v>
      </c>
      <c r="G17" s="43">
        <f t="shared" si="1"/>
        <v>96</v>
      </c>
      <c r="H17" s="43">
        <f t="shared" si="1"/>
        <v>88</v>
      </c>
      <c r="I17" s="43">
        <f t="shared" si="1"/>
        <v>68</v>
      </c>
      <c r="J17" s="43">
        <f>A3/10</f>
        <v>89.3</v>
      </c>
      <c r="K17" s="43">
        <f>ROUND(J17,0)</f>
        <v>89</v>
      </c>
    </row>
    <row r="18" spans="1:11" ht="15.75" customHeight="1">
      <c r="A18" s="1" t="s">
        <v>9</v>
      </c>
      <c r="B18" s="1">
        <v>96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88</v>
      </c>
      <c r="D19" s="45" t="str">
        <f>A4</f>
        <v>DIS</v>
      </c>
      <c r="E19" s="45">
        <f t="shared" ref="E19:I19" si="3">IF(E18="","",SUMIF($A$16:$A$38,E18,$B$16:$B$38))</f>
        <v>77</v>
      </c>
      <c r="F19" s="45">
        <f t="shared" si="3"/>
        <v>58</v>
      </c>
      <c r="G19" s="45">
        <f t="shared" si="3"/>
        <v>76</v>
      </c>
      <c r="H19" s="45">
        <f t="shared" si="3"/>
        <v>80</v>
      </c>
      <c r="I19" s="45">
        <f t="shared" si="3"/>
        <v>0</v>
      </c>
      <c r="J19" s="45">
        <f>A5/10</f>
        <v>74</v>
      </c>
      <c r="K19" s="45">
        <f>ROUND(J19,0)</f>
        <v>74</v>
      </c>
    </row>
    <row r="20" spans="1:11" ht="15.75" customHeight="1">
      <c r="A20" s="1" t="s">
        <v>58</v>
      </c>
      <c r="B20" s="1">
        <v>68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77</v>
      </c>
      <c r="D21" s="46" t="str">
        <f>A6</f>
        <v>CRE</v>
      </c>
      <c r="E21" s="46">
        <f t="shared" ref="E21:I21" si="5">IF(E20="","",SUMIF($A$16:$A$38,E20,$B$16:$B$38))</f>
        <v>84</v>
      </c>
      <c r="F21" s="46">
        <f t="shared" si="5"/>
        <v>80</v>
      </c>
      <c r="G21" s="46">
        <f t="shared" si="5"/>
        <v>73</v>
      </c>
      <c r="H21" s="46">
        <f t="shared" si="5"/>
        <v>76</v>
      </c>
      <c r="I21" s="46">
        <f t="shared" si="5"/>
        <v>96</v>
      </c>
      <c r="J21" s="46">
        <f>A7/10</f>
        <v>83</v>
      </c>
      <c r="K21" s="46">
        <f>ROUND(J21,0)</f>
        <v>83</v>
      </c>
    </row>
    <row r="22" spans="1:11" ht="15.75" customHeight="1">
      <c r="A22" s="1" t="s">
        <v>60</v>
      </c>
      <c r="B22" s="1">
        <v>58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76</v>
      </c>
      <c r="D23" s="48" t="str">
        <f>A8</f>
        <v>PHY</v>
      </c>
      <c r="E23" s="48">
        <f t="shared" ref="E23:I23" si="7">IF(E22="","",SUMIF($A$16:$A$38,E22,$B$16:$B$38))</f>
        <v>93</v>
      </c>
      <c r="F23" s="48">
        <f t="shared" si="7"/>
        <v>88</v>
      </c>
      <c r="G23" s="48">
        <f t="shared" si="7"/>
        <v>78</v>
      </c>
      <c r="H23" s="48">
        <f t="shared" si="7"/>
        <v>96</v>
      </c>
      <c r="I23" s="48">
        <f t="shared" si="7"/>
        <v>93</v>
      </c>
      <c r="J23" s="48">
        <f>A9/10</f>
        <v>89.9</v>
      </c>
      <c r="K23" s="48">
        <f>ROUND(J23,0)</f>
        <v>90</v>
      </c>
    </row>
    <row r="24" spans="1:11" ht="15.75" customHeight="1">
      <c r="A24" s="1" t="s">
        <v>62</v>
      </c>
      <c r="B24" s="1">
        <v>80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73</v>
      </c>
      <c r="D25" s="49" t="str">
        <f>A10</f>
        <v>MEN</v>
      </c>
      <c r="E25" s="49">
        <f t="shared" ref="E25:I25" si="9">IF(E24="","",SUMIF($A$16:$A$38,E24,$B$16:$B$38))</f>
        <v>83</v>
      </c>
      <c r="F25" s="49">
        <f t="shared" si="9"/>
        <v>96</v>
      </c>
      <c r="G25" s="49">
        <f t="shared" si="9"/>
        <v>96</v>
      </c>
      <c r="H25" s="49">
        <f t="shared" si="9"/>
        <v>76</v>
      </c>
      <c r="I25" s="49">
        <f t="shared" si="9"/>
        <v>90</v>
      </c>
      <c r="J25" s="49">
        <f>A11/10</f>
        <v>88</v>
      </c>
      <c r="K25" s="49">
        <f>ROUND(J25,0)</f>
        <v>88</v>
      </c>
    </row>
    <row r="26" spans="1:11" ht="15.75" customHeight="1">
      <c r="A26" s="1" t="s">
        <v>64</v>
      </c>
      <c r="B26" s="1">
        <v>84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96</v>
      </c>
      <c r="D27" s="50" t="str">
        <f>A12</f>
        <v>DEF</v>
      </c>
      <c r="E27" s="50">
        <f t="shared" ref="E27:I27" si="11">IF(E26="","",SUMIF($A$16:$A$38,E26,$B$16:$B$38))</f>
        <v>48</v>
      </c>
      <c r="F27" s="50">
        <f t="shared" si="11"/>
        <v>42</v>
      </c>
      <c r="G27" s="50">
        <f t="shared" si="11"/>
        <v>38</v>
      </c>
      <c r="H27" s="50">
        <f t="shared" si="11"/>
        <v>48</v>
      </c>
      <c r="I27" s="50">
        <f t="shared" si="11"/>
        <v>88</v>
      </c>
      <c r="J27" s="50">
        <f>A13/10</f>
        <v>51.3</v>
      </c>
      <c r="K27" s="50">
        <f>ROUND(J27,0)</f>
        <v>51</v>
      </c>
    </row>
    <row r="28" spans="1:11" ht="15.75" customHeight="1">
      <c r="A28" s="1" t="s">
        <v>68</v>
      </c>
      <c r="B28" s="1">
        <v>93</v>
      </c>
    </row>
    <row r="29" spans="1:11" ht="15.75" customHeight="1">
      <c r="A29" s="1" t="s">
        <v>69</v>
      </c>
      <c r="B29" s="1">
        <v>88</v>
      </c>
    </row>
    <row r="30" spans="1:11" ht="15.75" customHeight="1">
      <c r="A30" s="1" t="s">
        <v>70</v>
      </c>
      <c r="B30" s="1">
        <v>78</v>
      </c>
    </row>
    <row r="31" spans="1:11" ht="15.75" customHeight="1">
      <c r="A31" s="1" t="s">
        <v>71</v>
      </c>
      <c r="B31" s="1">
        <v>96</v>
      </c>
    </row>
    <row r="32" spans="1:11" ht="15.75" customHeight="1">
      <c r="A32" s="1" t="s">
        <v>72</v>
      </c>
      <c r="B32" s="1">
        <f t="array" ref="B32">INDEX('Trang tính1'!$AC$4:$AC$88,MATCH("Haland",'Trang tính1'!$Y$4:$Y$88,0))</f>
        <v>93</v>
      </c>
    </row>
    <row r="33" spans="1:2" ht="15.75" customHeight="1">
      <c r="A33" s="1" t="s">
        <v>73</v>
      </c>
      <c r="B33" s="1">
        <v>83</v>
      </c>
    </row>
    <row r="34" spans="1:2" ht="15.75" customHeight="1">
      <c r="A34" s="1" t="s">
        <v>74</v>
      </c>
      <c r="B34" s="1">
        <v>90</v>
      </c>
    </row>
    <row r="35" spans="1:2" ht="15.75" customHeight="1">
      <c r="A35" s="1" t="s">
        <v>75</v>
      </c>
      <c r="B35" s="1">
        <v>48</v>
      </c>
    </row>
    <row r="36" spans="1:2" ht="15.75" customHeight="1">
      <c r="A36" s="1" t="s">
        <v>76</v>
      </c>
      <c r="B36" s="1">
        <v>42</v>
      </c>
    </row>
    <row r="37" spans="1:2" ht="15.75" customHeight="1">
      <c r="A37" s="1" t="s">
        <v>77</v>
      </c>
      <c r="B37" s="1">
        <v>38</v>
      </c>
    </row>
    <row r="38" spans="1:2" ht="15.75" customHeight="1">
      <c r="A38" s="1" t="s">
        <v>78</v>
      </c>
      <c r="B38" s="1">
        <v>48</v>
      </c>
    </row>
    <row r="39" spans="1:2" ht="15.75" customHeight="1">
      <c r="A39" s="1" t="s">
        <v>79</v>
      </c>
      <c r="B39" s="1">
        <f>SUM(B16:B38)</f>
        <v>1772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788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80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890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75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812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76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788.5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498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75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73</v>
      </c>
      <c r="D17" s="43" t="str">
        <f>A2</f>
        <v>ATK</v>
      </c>
      <c r="E17" s="43">
        <f t="shared" ref="E17:I17" si="1">IF(E16="","",SUMIF($A$16:$A$38,E16,$B$16:$B$38))</f>
        <v>75</v>
      </c>
      <c r="F17" s="43">
        <f t="shared" si="1"/>
        <v>73</v>
      </c>
      <c r="G17" s="43">
        <f t="shared" si="1"/>
        <v>79</v>
      </c>
      <c r="H17" s="43">
        <f t="shared" si="1"/>
        <v>60</v>
      </c>
      <c r="I17" s="43">
        <f t="shared" si="1"/>
        <v>76</v>
      </c>
      <c r="J17" s="43">
        <f>A3/10</f>
        <v>73.5</v>
      </c>
      <c r="K17" s="43">
        <f>ROUND(J17,0)</f>
        <v>74</v>
      </c>
    </row>
    <row r="18" spans="1:11" ht="15.75" customHeight="1">
      <c r="A18" s="1" t="s">
        <v>9</v>
      </c>
      <c r="B18" s="1">
        <v>79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60</v>
      </c>
      <c r="D19" s="45" t="str">
        <f>A4</f>
        <v>DIS</v>
      </c>
      <c r="E19" s="45">
        <f t="shared" ref="E19:I19" si="3">IF(E18="","",SUMIF($A$16:$A$38,E18,$B$16:$B$38))</f>
        <v>78</v>
      </c>
      <c r="F19" s="45">
        <f t="shared" si="3"/>
        <v>71</v>
      </c>
      <c r="G19" s="45">
        <f t="shared" si="3"/>
        <v>76</v>
      </c>
      <c r="H19" s="45">
        <f t="shared" si="3"/>
        <v>86</v>
      </c>
      <c r="I19" s="45">
        <f t="shared" si="3"/>
        <v>0</v>
      </c>
      <c r="J19" s="45">
        <f>A5/10</f>
        <v>78.8</v>
      </c>
      <c r="K19" s="45">
        <f>ROUND(J19,0)</f>
        <v>79</v>
      </c>
    </row>
    <row r="20" spans="1:11" ht="15.75" customHeight="1">
      <c r="A20" s="1" t="s">
        <v>58</v>
      </c>
      <c r="B20" s="1">
        <v>76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78</v>
      </c>
      <c r="D21" s="46" t="str">
        <f>A6</f>
        <v>CRE</v>
      </c>
      <c r="E21" s="46">
        <f t="shared" ref="E21:I21" si="5">IF(E20="","",SUMIF($A$16:$A$38,E20,$B$16:$B$38))</f>
        <v>92</v>
      </c>
      <c r="F21" s="46">
        <f t="shared" si="5"/>
        <v>86</v>
      </c>
      <c r="G21" s="46">
        <f t="shared" si="5"/>
        <v>90</v>
      </c>
      <c r="H21" s="46">
        <f t="shared" si="5"/>
        <v>76</v>
      </c>
      <c r="I21" s="46">
        <f t="shared" si="5"/>
        <v>90</v>
      </c>
      <c r="J21" s="46">
        <f>A7/10</f>
        <v>89</v>
      </c>
      <c r="K21" s="46">
        <f>ROUND(J21,0)</f>
        <v>89</v>
      </c>
    </row>
    <row r="22" spans="1:11" ht="15.75" customHeight="1">
      <c r="A22" s="1" t="s">
        <v>60</v>
      </c>
      <c r="B22" s="1">
        <v>71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76</v>
      </c>
      <c r="D23" s="48" t="str">
        <f>A8</f>
        <v>PHY</v>
      </c>
      <c r="E23" s="48">
        <f t="shared" ref="E23:I23" si="7">IF(E22="","",SUMIF($A$16:$A$38,E22,$B$16:$B$38))</f>
        <v>95</v>
      </c>
      <c r="F23" s="48">
        <f t="shared" si="7"/>
        <v>90</v>
      </c>
      <c r="G23" s="48">
        <f t="shared" si="7"/>
        <v>70</v>
      </c>
      <c r="H23" s="48">
        <f t="shared" si="7"/>
        <v>76</v>
      </c>
      <c r="I23" s="48">
        <f t="shared" si="7"/>
        <v>74</v>
      </c>
      <c r="J23" s="48">
        <f>A9/10</f>
        <v>81.2</v>
      </c>
      <c r="K23" s="48">
        <f>ROUND(J23,0)</f>
        <v>81</v>
      </c>
    </row>
    <row r="24" spans="1:11" ht="15.75" customHeight="1">
      <c r="A24" s="1" t="s">
        <v>62</v>
      </c>
      <c r="B24" s="1">
        <v>86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90</v>
      </c>
      <c r="D25" s="49" t="str">
        <f>A10</f>
        <v>MEN</v>
      </c>
      <c r="E25" s="49">
        <f t="shared" ref="E25:I25" si="9">IF(E24="","",SUMIF($A$16:$A$38,E24,$B$16:$B$38))</f>
        <v>75</v>
      </c>
      <c r="F25" s="49">
        <f t="shared" si="9"/>
        <v>90</v>
      </c>
      <c r="G25" s="49">
        <f t="shared" si="9"/>
        <v>79</v>
      </c>
      <c r="H25" s="49">
        <f t="shared" si="9"/>
        <v>76</v>
      </c>
      <c r="I25" s="49">
        <f t="shared" si="9"/>
        <v>79</v>
      </c>
      <c r="J25" s="49">
        <f>A11/10</f>
        <v>78.849999999999994</v>
      </c>
      <c r="K25" s="49">
        <f>ROUND(J25,0)</f>
        <v>79</v>
      </c>
    </row>
    <row r="26" spans="1:11" ht="15.75" customHeight="1">
      <c r="A26" s="1" t="s">
        <v>64</v>
      </c>
      <c r="B26" s="1">
        <v>92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90</v>
      </c>
      <c r="D27" s="50" t="str">
        <f>A12</f>
        <v>DEF</v>
      </c>
      <c r="E27" s="50">
        <f t="shared" ref="E27:I27" si="11">IF(E26="","",SUMIF($A$16:$A$38,E26,$B$16:$B$38))</f>
        <v>58</v>
      </c>
      <c r="F27" s="50">
        <f t="shared" si="11"/>
        <v>44</v>
      </c>
      <c r="G27" s="50">
        <f t="shared" si="11"/>
        <v>40</v>
      </c>
      <c r="H27" s="50">
        <f t="shared" si="11"/>
        <v>48</v>
      </c>
      <c r="I27" s="50">
        <f t="shared" si="11"/>
        <v>60</v>
      </c>
      <c r="J27" s="50">
        <f>A13/10</f>
        <v>49.8</v>
      </c>
      <c r="K27" s="50">
        <f>ROUND(J27,0)</f>
        <v>50</v>
      </c>
    </row>
    <row r="28" spans="1:11" ht="15.75" customHeight="1">
      <c r="A28" s="1" t="s">
        <v>68</v>
      </c>
      <c r="B28" s="1">
        <v>95</v>
      </c>
    </row>
    <row r="29" spans="1:11" ht="15.75" customHeight="1">
      <c r="A29" s="1" t="s">
        <v>69</v>
      </c>
      <c r="B29" s="1">
        <v>90</v>
      </c>
    </row>
    <row r="30" spans="1:11" ht="15.75" customHeight="1">
      <c r="A30" s="1" t="s">
        <v>70</v>
      </c>
      <c r="B30" s="1">
        <v>70</v>
      </c>
    </row>
    <row r="31" spans="1:11" ht="15.75" customHeight="1">
      <c r="A31" s="1" t="s">
        <v>71</v>
      </c>
      <c r="B31" s="1">
        <v>76</v>
      </c>
    </row>
    <row r="32" spans="1:11" ht="15.75" customHeight="1">
      <c r="A32" s="1" t="s">
        <v>72</v>
      </c>
      <c r="B32" s="1">
        <f t="array" ref="B32">INDEX('Trang tính1'!$AC$4:$AC$88,MATCH("Doku",'Trang tính1'!$Y$4:$Y$88,0))</f>
        <v>74</v>
      </c>
    </row>
    <row r="33" spans="1:2" ht="15.75" customHeight="1">
      <c r="A33" s="1" t="s">
        <v>73</v>
      </c>
      <c r="B33" s="1">
        <v>75</v>
      </c>
    </row>
    <row r="34" spans="1:2" ht="15.75" customHeight="1">
      <c r="A34" s="1" t="s">
        <v>74</v>
      </c>
      <c r="B34" s="1">
        <v>79</v>
      </c>
    </row>
    <row r="35" spans="1:2" ht="15.75" customHeight="1">
      <c r="A35" s="1" t="s">
        <v>75</v>
      </c>
      <c r="B35" s="1">
        <v>58</v>
      </c>
    </row>
    <row r="36" spans="1:2" ht="15.75" customHeight="1">
      <c r="A36" s="1" t="s">
        <v>76</v>
      </c>
      <c r="B36" s="1">
        <v>44</v>
      </c>
    </row>
    <row r="37" spans="1:2" ht="15.75" customHeight="1">
      <c r="A37" s="1" t="s">
        <v>77</v>
      </c>
      <c r="B37" s="1">
        <v>40</v>
      </c>
    </row>
    <row r="38" spans="1:2" ht="15.75" customHeight="1">
      <c r="A38" s="1" t="s">
        <v>78</v>
      </c>
      <c r="B38" s="1">
        <v>48</v>
      </c>
    </row>
    <row r="39" spans="1:2" ht="15.75" customHeight="1">
      <c r="A39" s="1" t="s">
        <v>79</v>
      </c>
      <c r="B39" s="1">
        <f>SUM(B16:B38)</f>
        <v>1695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131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777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78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851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71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770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74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776.5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67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490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73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71</v>
      </c>
      <c r="D17" s="43" t="str">
        <f>A2</f>
        <v>ATK</v>
      </c>
      <c r="E17" s="43">
        <f t="shared" ref="E17:I17" si="1">IF(E16="","",SUMIF($A$16:$A$38,E16,$B$16:$B$38))</f>
        <v>73</v>
      </c>
      <c r="F17" s="43">
        <f t="shared" si="1"/>
        <v>71</v>
      </c>
      <c r="G17" s="43">
        <f t="shared" si="1"/>
        <v>79</v>
      </c>
      <c r="H17" s="43">
        <f t="shared" si="1"/>
        <v>62</v>
      </c>
      <c r="I17" s="43">
        <f t="shared" si="1"/>
        <v>79</v>
      </c>
      <c r="J17" s="43">
        <f>A3/10</f>
        <v>73.25</v>
      </c>
      <c r="K17" s="43">
        <f>ROUND(J17,0)</f>
        <v>73</v>
      </c>
    </row>
    <row r="18" spans="1:11" ht="15.75" customHeight="1">
      <c r="A18" s="1" t="s">
        <v>9</v>
      </c>
      <c r="B18" s="1">
        <v>79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62</v>
      </c>
      <c r="D19" s="45" t="str">
        <f>A4</f>
        <v>DIS</v>
      </c>
      <c r="E19" s="45">
        <f t="shared" ref="E19:I19" si="3">IF(E18="","",SUMIF($A$16:$A$38,E18,$B$16:$B$38))</f>
        <v>76</v>
      </c>
      <c r="F19" s="45">
        <f t="shared" si="3"/>
        <v>70</v>
      </c>
      <c r="G19" s="45">
        <f t="shared" si="3"/>
        <v>78</v>
      </c>
      <c r="H19" s="45">
        <f t="shared" si="3"/>
        <v>85</v>
      </c>
      <c r="I19" s="45">
        <f t="shared" si="3"/>
        <v>0</v>
      </c>
      <c r="J19" s="45">
        <f>A5/10</f>
        <v>77.7</v>
      </c>
      <c r="K19" s="45">
        <f>ROUND(J19,0)</f>
        <v>78</v>
      </c>
    </row>
    <row r="20" spans="1:11" ht="15.75" customHeight="1">
      <c r="A20" s="1" t="s">
        <v>58</v>
      </c>
      <c r="B20" s="1">
        <v>79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76</v>
      </c>
      <c r="D21" s="46" t="str">
        <f>A6</f>
        <v>CRE</v>
      </c>
      <c r="E21" s="46">
        <f t="shared" ref="E21:I21" si="5">IF(E20="","",SUMIF($A$16:$A$38,E20,$B$16:$B$38))</f>
        <v>87</v>
      </c>
      <c r="F21" s="46">
        <f t="shared" si="5"/>
        <v>85</v>
      </c>
      <c r="G21" s="46">
        <f t="shared" si="5"/>
        <v>91</v>
      </c>
      <c r="H21" s="46">
        <f t="shared" si="5"/>
        <v>78</v>
      </c>
      <c r="I21" s="46">
        <f t="shared" si="5"/>
        <v>79</v>
      </c>
      <c r="J21" s="46">
        <f>A7/10</f>
        <v>85.1</v>
      </c>
      <c r="K21" s="46">
        <f>ROUND(J21,0)</f>
        <v>85</v>
      </c>
    </row>
    <row r="22" spans="1:11" ht="15.75" customHeight="1">
      <c r="A22" s="1" t="s">
        <v>60</v>
      </c>
      <c r="B22" s="1">
        <v>70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78</v>
      </c>
      <c r="D23" s="48" t="str">
        <f>A8</f>
        <v>PHY</v>
      </c>
      <c r="E23" s="48">
        <f t="shared" ref="E23:I23" si="7">IF(E22="","",SUMIF($A$16:$A$38,E22,$B$16:$B$38))</f>
        <v>87</v>
      </c>
      <c r="F23" s="48">
        <f t="shared" si="7"/>
        <v>89</v>
      </c>
      <c r="G23" s="48">
        <f t="shared" si="7"/>
        <v>73</v>
      </c>
      <c r="H23" s="48">
        <f t="shared" si="7"/>
        <v>67</v>
      </c>
      <c r="I23" s="48">
        <f t="shared" si="7"/>
        <v>71</v>
      </c>
      <c r="J23" s="48">
        <f>A9/10</f>
        <v>77</v>
      </c>
      <c r="K23" s="48">
        <f>ROUND(J23,0)</f>
        <v>77</v>
      </c>
    </row>
    <row r="24" spans="1:11" ht="15.75" customHeight="1">
      <c r="A24" s="1" t="s">
        <v>62</v>
      </c>
      <c r="B24" s="1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91</v>
      </c>
      <c r="D25" s="49" t="str">
        <f>A10</f>
        <v>MEN</v>
      </c>
      <c r="E25" s="49">
        <f t="shared" ref="E25:I25" si="9">IF(E24="","",SUMIF($A$16:$A$38,E24,$B$16:$B$38))</f>
        <v>75</v>
      </c>
      <c r="F25" s="49">
        <f t="shared" si="9"/>
        <v>79</v>
      </c>
      <c r="G25" s="49">
        <f t="shared" si="9"/>
        <v>79</v>
      </c>
      <c r="H25" s="49">
        <f t="shared" si="9"/>
        <v>78</v>
      </c>
      <c r="I25" s="49">
        <f t="shared" si="9"/>
        <v>78</v>
      </c>
      <c r="J25" s="49">
        <f>A11/10</f>
        <v>77.650000000000006</v>
      </c>
      <c r="K25" s="49">
        <f>ROUND(J25,0)</f>
        <v>78</v>
      </c>
    </row>
    <row r="26" spans="1:11" ht="15.75" customHeight="1">
      <c r="A26" s="1" t="s">
        <v>64</v>
      </c>
      <c r="B26" s="1">
        <v>87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79</v>
      </c>
      <c r="D27" s="50" t="str">
        <f>A12</f>
        <v>DEF</v>
      </c>
      <c r="E27" s="50">
        <f t="shared" ref="E27:I27" si="11">IF(E26="","",SUMIF($A$16:$A$38,E26,$B$16:$B$38))</f>
        <v>52</v>
      </c>
      <c r="F27" s="50">
        <f t="shared" si="11"/>
        <v>46</v>
      </c>
      <c r="G27" s="50">
        <f t="shared" si="11"/>
        <v>42</v>
      </c>
      <c r="H27" s="50">
        <f t="shared" si="11"/>
        <v>46</v>
      </c>
      <c r="I27" s="50">
        <f t="shared" si="11"/>
        <v>62</v>
      </c>
      <c r="J27" s="50">
        <f>A13/10</f>
        <v>49</v>
      </c>
      <c r="K27" s="50">
        <f>ROUND(J27,0)</f>
        <v>49</v>
      </c>
    </row>
    <row r="28" spans="1:11" ht="15.75" customHeight="1">
      <c r="A28" s="1" t="s">
        <v>68</v>
      </c>
      <c r="B28" s="1">
        <v>87</v>
      </c>
    </row>
    <row r="29" spans="1:11" ht="15.75" customHeight="1">
      <c r="A29" s="1" t="s">
        <v>69</v>
      </c>
      <c r="B29" s="1">
        <v>89</v>
      </c>
    </row>
    <row r="30" spans="1:11" ht="15.75" customHeight="1">
      <c r="A30" s="1" t="s">
        <v>70</v>
      </c>
      <c r="B30" s="1">
        <v>73</v>
      </c>
    </row>
    <row r="31" spans="1:11" ht="15.75" customHeight="1">
      <c r="A31" s="1" t="s">
        <v>71</v>
      </c>
      <c r="B31" s="1">
        <v>67</v>
      </c>
    </row>
    <row r="32" spans="1:11" ht="15.75" customHeight="1">
      <c r="A32" s="1" t="s">
        <v>72</v>
      </c>
      <c r="B32" s="1">
        <f t="array" ref="B32">INDEX('Trang tính1'!$AC$4:$AC$88,MATCH("Savinho",'Trang tính1'!$Y$4:$Y$88,0))</f>
        <v>71</v>
      </c>
    </row>
    <row r="33" spans="1:2" ht="15.75" customHeight="1">
      <c r="A33" s="1" t="s">
        <v>73</v>
      </c>
      <c r="B33" s="1">
        <v>75</v>
      </c>
    </row>
    <row r="34" spans="1:2" ht="15.75" customHeight="1">
      <c r="A34" s="1" t="s">
        <v>74</v>
      </c>
      <c r="B34" s="1">
        <v>78</v>
      </c>
    </row>
    <row r="35" spans="1:2" ht="15.75" customHeight="1">
      <c r="A35" s="1" t="s">
        <v>75</v>
      </c>
      <c r="B35" s="1">
        <v>52</v>
      </c>
    </row>
    <row r="36" spans="1:2" ht="15.75" customHeight="1">
      <c r="A36" s="1" t="s">
        <v>76</v>
      </c>
      <c r="B36" s="1">
        <v>46</v>
      </c>
    </row>
    <row r="37" spans="1:2" ht="15.75" customHeight="1">
      <c r="A37" s="1" t="s">
        <v>77</v>
      </c>
      <c r="B37" s="1">
        <v>42</v>
      </c>
    </row>
    <row r="38" spans="1:2" ht="15.75" customHeight="1">
      <c r="A38" s="1" t="s">
        <v>78</v>
      </c>
      <c r="B38" s="1">
        <v>46</v>
      </c>
    </row>
    <row r="39" spans="1:2" ht="15.75" customHeight="1">
      <c r="A39" s="1" t="s">
        <v>79</v>
      </c>
      <c r="B39" s="1">
        <f>SUM(B16:B38)</f>
        <v>1656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56" t="s">
        <v>133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2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1">
        <f>SUMIF($A$16:$A$38,B1,$B$16:$B$38)*B2+SUMIF($A$16:$A$38,C1,$B$16:$B$38)*C2+SUMIF($A$16:$A$38,D1,$B$16:$B$38)*D2+SUMIF($A$16:$A$38,E1,$B$16:$B$38)*E2+SUMIF($A$16:$A$38,F1,$B$16:$B$38)*F2</f>
        <v>796.5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2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1">
        <f>SUMIF($A$16:$A$38,B3,$B$16:$B$38)*B4+SUMIF($A$16:$A$38,C3,$B$16:$B$38)*C4+SUMIF($A$16:$A$38,D3,$B$16:$B$38)*D4+SUMIF($A$16:$A$38,E3,$B$16:$B$38)*E4+SUMIF($A$16:$A$38,F3,$B$16:$B$38)*F4</f>
        <v>772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2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>
      <c r="A7" s="1">
        <f>SUMIF($A$16:$A$38,B5,$B$16:$B$38)*B6+SUMIF($A$16:$A$38,C5,$B$16:$B$38)*C6+SUMIF($A$16:$A$38,D5,$B$16:$B$38)*D6+SUMIF($A$16:$A$38,E5,$B$16:$B$38)*E6+SUMIF($A$16:$A$38,F5,$B$16:$B$38)*F6</f>
        <v>830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75</v>
      </c>
    </row>
    <row r="8" spans="1:26" ht="12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75" customHeight="1">
      <c r="A9" s="1">
        <f>SUMIF($A$16:$A$38,B7,$B$16:$B$38)*B8+SUMIF($A$16:$A$38,C7,$B$16:$B$38)*C8+SUMIF($A$16:$A$38,D7,$B$16:$B$38)*D8+SUMIF($A$16:$A$38,E7,$B$16:$B$38)*E8+SUMIF($A$16:$A$38,F7,$B$16:$B$38)*F8</f>
        <v>805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76</v>
      </c>
    </row>
    <row r="10" spans="1:26" ht="12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2.75" customHeight="1">
      <c r="A11" s="1">
        <f>SUMIF($A$16:$A$38,B9,$B$16:$B$38)*B10+SUMIF($A$16:$A$38,C9,$B$16:$B$38)*C10+SUMIF($A$16:$A$38,D9,$B$16:$B$38)*D10+SUMIF($A$16:$A$38,E9,$B$16:$B$38)*E10+SUMIF($A$16:$A$38,F9,$B$16:$B$38)*F10</f>
        <v>818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70</v>
      </c>
    </row>
    <row r="12" spans="1:26" ht="12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2.75" customHeight="1">
      <c r="A13" s="1">
        <f>SUMIF($A$16:$A$38,B11,$B$16:$B$38)*B12+SUMIF($A$16:$A$38,C11,$B$16:$B$38)*C12+SUMIF($A$16:$A$38,D11,$B$16:$B$38)*D12+SUMIF($A$16:$A$38,E11,$B$16:$B$38)*E12+SUMIF($A$16:$A$38,F11,$B$16:$B$38)*F12</f>
        <v>510</v>
      </c>
    </row>
    <row r="14" spans="1:26" ht="15.75" customHeight="1"/>
    <row r="15" spans="1:26" ht="12.75" customHeight="1">
      <c r="B15" s="1" t="s">
        <v>52</v>
      </c>
      <c r="J15" s="1" t="s">
        <v>7</v>
      </c>
      <c r="K15" s="8" t="s">
        <v>18</v>
      </c>
    </row>
    <row r="16" spans="1:26" ht="12.75" customHeight="1">
      <c r="A16" s="1" t="s">
        <v>53</v>
      </c>
      <c r="B16" s="1">
        <v>82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2.75" customHeight="1">
      <c r="A17" s="1" t="s">
        <v>54</v>
      </c>
      <c r="B17" s="1">
        <v>83</v>
      </c>
      <c r="D17" s="43" t="str">
        <f>A2</f>
        <v>ATK</v>
      </c>
      <c r="E17" s="43">
        <f t="shared" ref="E17:I17" si="1">IF(E16="","",SUMIF($A$16:$A$38,E16,$B$16:$B$38))</f>
        <v>82</v>
      </c>
      <c r="F17" s="43">
        <f t="shared" si="1"/>
        <v>83</v>
      </c>
      <c r="G17" s="43">
        <f t="shared" si="1"/>
        <v>84</v>
      </c>
      <c r="H17" s="43">
        <f t="shared" si="1"/>
        <v>73</v>
      </c>
      <c r="I17" s="43">
        <f t="shared" si="1"/>
        <v>72</v>
      </c>
      <c r="J17" s="43">
        <f>A3/10</f>
        <v>79.650000000000006</v>
      </c>
      <c r="K17" s="43">
        <f>ROUND(J17,0)</f>
        <v>80</v>
      </c>
    </row>
    <row r="18" spans="1:11" ht="12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2.75" customHeight="1">
      <c r="A19" s="1" t="s">
        <v>57</v>
      </c>
      <c r="B19" s="1">
        <v>73</v>
      </c>
      <c r="D19" s="45" t="str">
        <f>A4</f>
        <v>DIS</v>
      </c>
      <c r="E19" s="45">
        <f t="shared" ref="E19:I19" si="3">IF(E18="","",SUMIF($A$16:$A$38,E18,$B$16:$B$38))</f>
        <v>78</v>
      </c>
      <c r="F19" s="45">
        <f t="shared" si="3"/>
        <v>68</v>
      </c>
      <c r="G19" s="45">
        <f t="shared" si="3"/>
        <v>78</v>
      </c>
      <c r="H19" s="45">
        <f t="shared" si="3"/>
        <v>82</v>
      </c>
      <c r="I19" s="45">
        <f t="shared" si="3"/>
        <v>0</v>
      </c>
      <c r="J19" s="45">
        <f>A5/10</f>
        <v>77.2</v>
      </c>
      <c r="K19" s="45">
        <f>ROUND(J19,0)</f>
        <v>77</v>
      </c>
    </row>
    <row r="20" spans="1:11" ht="12.75" customHeight="1">
      <c r="A20" s="1" t="s">
        <v>58</v>
      </c>
      <c r="B20" s="1">
        <v>72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2.75" customHeight="1">
      <c r="A21" s="1" t="s">
        <v>59</v>
      </c>
      <c r="B21" s="1">
        <v>78</v>
      </c>
      <c r="D21" s="46" t="str">
        <f>A6</f>
        <v>CRE</v>
      </c>
      <c r="E21" s="46">
        <f t="shared" ref="E21:I21" si="5">IF(E20="","",SUMIF($A$16:$A$38,E20,$B$16:$B$38))</f>
        <v>84</v>
      </c>
      <c r="F21" s="46">
        <f t="shared" si="5"/>
        <v>82</v>
      </c>
      <c r="G21" s="46">
        <f t="shared" si="5"/>
        <v>80</v>
      </c>
      <c r="H21" s="46">
        <f t="shared" si="5"/>
        <v>78</v>
      </c>
      <c r="I21" s="46">
        <f t="shared" si="5"/>
        <v>87</v>
      </c>
      <c r="J21" s="46">
        <f>A7/10</f>
        <v>83</v>
      </c>
      <c r="K21" s="46">
        <f>ROUND(J21,0)</f>
        <v>83</v>
      </c>
    </row>
    <row r="22" spans="1:11" ht="12.75" customHeight="1">
      <c r="A22" s="1" t="s">
        <v>60</v>
      </c>
      <c r="B22" s="1">
        <v>68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2.75" customHeight="1">
      <c r="A23" s="1" t="s">
        <v>61</v>
      </c>
      <c r="B23" s="1">
        <v>78</v>
      </c>
      <c r="D23" s="48" t="str">
        <f>A8</f>
        <v>PHY</v>
      </c>
      <c r="E23" s="48">
        <f t="shared" ref="E23:I23" si="7">IF(E22="","",SUMIF($A$16:$A$38,E22,$B$16:$B$38))</f>
        <v>88</v>
      </c>
      <c r="F23" s="48">
        <f t="shared" si="7"/>
        <v>86</v>
      </c>
      <c r="G23" s="48">
        <f t="shared" si="7"/>
        <v>75</v>
      </c>
      <c r="H23" s="48">
        <f t="shared" si="7"/>
        <v>75</v>
      </c>
      <c r="I23" s="48">
        <f t="shared" si="7"/>
        <v>82</v>
      </c>
      <c r="J23" s="48">
        <f>A9/10</f>
        <v>80.5</v>
      </c>
      <c r="K23" s="48">
        <f>ROUND(J23,0)</f>
        <v>81</v>
      </c>
    </row>
    <row r="24" spans="1:11" ht="12.75" customHeight="1">
      <c r="A24" s="1" t="s">
        <v>62</v>
      </c>
      <c r="B24" s="1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2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80</v>
      </c>
      <c r="F25" s="49">
        <f t="shared" si="9"/>
        <v>87</v>
      </c>
      <c r="G25" s="49">
        <f t="shared" si="9"/>
        <v>84</v>
      </c>
      <c r="H25" s="49">
        <f t="shared" si="9"/>
        <v>78</v>
      </c>
      <c r="I25" s="49">
        <f t="shared" si="9"/>
        <v>82</v>
      </c>
      <c r="J25" s="49">
        <f>A11/10</f>
        <v>81.8</v>
      </c>
      <c r="K25" s="49">
        <f>ROUND(J25,0)</f>
        <v>82</v>
      </c>
    </row>
    <row r="26" spans="1:11" ht="12.75" customHeight="1">
      <c r="A26" s="1" t="s">
        <v>64</v>
      </c>
      <c r="B26" s="1">
        <v>84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2.75" customHeight="1">
      <c r="A27" s="1" t="s">
        <v>65</v>
      </c>
      <c r="B27" s="1">
        <v>87</v>
      </c>
      <c r="D27" s="50" t="str">
        <f>A12</f>
        <v>DEF</v>
      </c>
      <c r="E27" s="50">
        <f t="shared" ref="E27:I27" si="11">IF(E26="","",SUMIF($A$16:$A$38,E26,$B$16:$B$38))</f>
        <v>53</v>
      </c>
      <c r="F27" s="50">
        <f t="shared" si="11"/>
        <v>43</v>
      </c>
      <c r="G27" s="50">
        <f t="shared" si="11"/>
        <v>49</v>
      </c>
      <c r="H27" s="50">
        <f t="shared" si="11"/>
        <v>45</v>
      </c>
      <c r="I27" s="50">
        <f t="shared" si="11"/>
        <v>73</v>
      </c>
      <c r="J27" s="50">
        <f>A13/10</f>
        <v>51</v>
      </c>
      <c r="K27" s="50">
        <f>ROUND(J27,0)</f>
        <v>51</v>
      </c>
    </row>
    <row r="28" spans="1:11" ht="12.75" customHeight="1">
      <c r="A28" s="1" t="s">
        <v>68</v>
      </c>
      <c r="B28" s="1">
        <v>88</v>
      </c>
    </row>
    <row r="29" spans="1:11" ht="12.75" customHeight="1">
      <c r="A29" s="1" t="s">
        <v>69</v>
      </c>
      <c r="B29" s="1">
        <v>86</v>
      </c>
    </row>
    <row r="30" spans="1:11" ht="12.75" customHeight="1">
      <c r="A30" s="1" t="s">
        <v>70</v>
      </c>
      <c r="B30" s="1">
        <v>75</v>
      </c>
    </row>
    <row r="31" spans="1:11" ht="12.75" customHeight="1">
      <c r="A31" s="1" t="s">
        <v>71</v>
      </c>
      <c r="B31" s="47">
        <v>75</v>
      </c>
    </row>
    <row r="32" spans="1:11" ht="12.75" customHeight="1">
      <c r="A32" s="1" t="s">
        <v>72</v>
      </c>
      <c r="B32" s="1">
        <f t="array" ref="B32">INDEX('Trang tính1'!$AC$4:$AC$88,MATCH("Marmoush",'Trang tính1'!$Y$4:$Y$88,0))</f>
        <v>82</v>
      </c>
    </row>
    <row r="33" spans="1:2" ht="12.75" customHeight="1">
      <c r="A33" s="1" t="s">
        <v>73</v>
      </c>
      <c r="B33" s="1">
        <v>80</v>
      </c>
    </row>
    <row r="34" spans="1:2" ht="12.75" customHeight="1">
      <c r="A34" s="1" t="s">
        <v>74</v>
      </c>
      <c r="B34" s="1">
        <v>82</v>
      </c>
    </row>
    <row r="35" spans="1:2" ht="12.75" customHeight="1">
      <c r="A35" s="1" t="s">
        <v>75</v>
      </c>
      <c r="B35" s="1">
        <v>53</v>
      </c>
    </row>
    <row r="36" spans="1:2" ht="12.75" customHeight="1">
      <c r="A36" s="1" t="s">
        <v>76</v>
      </c>
      <c r="B36" s="1">
        <v>43</v>
      </c>
    </row>
    <row r="37" spans="1:2" ht="12.75" customHeight="1">
      <c r="A37" s="1" t="s">
        <v>77</v>
      </c>
      <c r="B37" s="1">
        <v>49</v>
      </c>
    </row>
    <row r="38" spans="1:2" ht="12.75" customHeight="1">
      <c r="A38" s="1" t="s">
        <v>78</v>
      </c>
      <c r="B38" s="1">
        <v>45</v>
      </c>
    </row>
    <row r="39" spans="1:2" ht="12.75" customHeight="1">
      <c r="A39" s="1" t="s">
        <v>79</v>
      </c>
      <c r="B39" s="1">
        <f>SUM(B16:B38)</f>
        <v>1709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827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808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80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816.5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77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678.5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82</v>
      </c>
      <c r="D17" s="43" t="str">
        <f>A2</f>
        <v>ATK</v>
      </c>
      <c r="E17" s="43">
        <f t="shared" ref="E17:I17" si="1">IF(E16="","",SUMIF($A$16:$A$38,E16,$B$16:$B$38))</f>
        <v>80</v>
      </c>
      <c r="F17" s="43">
        <f t="shared" si="1"/>
        <v>82</v>
      </c>
      <c r="G17" s="43">
        <f t="shared" si="1"/>
        <v>85</v>
      </c>
      <c r="H17" s="43">
        <f t="shared" si="1"/>
        <v>83</v>
      </c>
      <c r="I17" s="43">
        <f t="shared" si="1"/>
        <v>87</v>
      </c>
      <c r="J17" s="43">
        <f>A3/10</f>
        <v>82.7</v>
      </c>
      <c r="K17" s="43">
        <f>ROUND(J17,0)</f>
        <v>83</v>
      </c>
    </row>
    <row r="18" spans="1:11" ht="15.75" customHeight="1">
      <c r="A18" s="1" t="s">
        <v>9</v>
      </c>
      <c r="B18" s="1">
        <v>85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83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75</v>
      </c>
      <c r="G19" s="45">
        <f t="shared" si="3"/>
        <v>80</v>
      </c>
      <c r="H19" s="45">
        <f t="shared" si="3"/>
        <v>86</v>
      </c>
      <c r="I19" s="45">
        <f t="shared" si="3"/>
        <v>0</v>
      </c>
      <c r="J19" s="45">
        <f>A5/10</f>
        <v>80.8</v>
      </c>
      <c r="K19" s="45">
        <f>ROUND(J19,0)</f>
        <v>81</v>
      </c>
    </row>
    <row r="20" spans="1:11" ht="15.75" customHeight="1">
      <c r="A20" s="1" t="s">
        <v>58</v>
      </c>
      <c r="B20" s="1">
        <v>87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80</v>
      </c>
      <c r="D21" s="46" t="str">
        <f>A6</f>
        <v>CRE</v>
      </c>
      <c r="E21" s="46">
        <f t="shared" ref="E21:I21" si="5">IF(E20="","",SUMIF($A$16:$A$38,E20,$B$16:$B$38))</f>
        <v>86</v>
      </c>
      <c r="F21" s="46">
        <f t="shared" si="5"/>
        <v>86</v>
      </c>
      <c r="G21" s="46">
        <f t="shared" si="5"/>
        <v>84</v>
      </c>
      <c r="H21" s="46">
        <f t="shared" si="5"/>
        <v>80</v>
      </c>
      <c r="I21" s="46">
        <f t="shared" si="5"/>
        <v>87</v>
      </c>
      <c r="J21" s="46">
        <f>A7/10</f>
        <v>85.2</v>
      </c>
      <c r="K21" s="46">
        <f>ROUND(J21,0)</f>
        <v>85</v>
      </c>
    </row>
    <row r="22" spans="1:11" ht="15.75" customHeight="1">
      <c r="A22" s="1" t="s">
        <v>60</v>
      </c>
      <c r="B22" s="1">
        <v>75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80</v>
      </c>
      <c r="D23" s="48" t="str">
        <f>A8</f>
        <v>PHY</v>
      </c>
      <c r="E23" s="48">
        <f t="shared" ref="E23:I23" si="7">IF(E22="","",SUMIF($A$16:$A$38,E22,$B$16:$B$38))</f>
        <v>88</v>
      </c>
      <c r="F23" s="48">
        <f t="shared" si="7"/>
        <v>83</v>
      </c>
      <c r="G23" s="48">
        <f t="shared" si="7"/>
        <v>89</v>
      </c>
      <c r="H23" s="48">
        <f t="shared" si="7"/>
        <v>78</v>
      </c>
      <c r="I23" s="48">
        <f t="shared" si="7"/>
        <v>84</v>
      </c>
      <c r="J23" s="48">
        <f>A9/10</f>
        <v>83.8</v>
      </c>
      <c r="K23" s="48">
        <f>ROUND(J23,0)</f>
        <v>84</v>
      </c>
    </row>
    <row r="24" spans="1:11" ht="15.75" customHeight="1">
      <c r="A24" s="1" t="s">
        <v>62</v>
      </c>
      <c r="B24" s="1">
        <v>86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84</v>
      </c>
      <c r="D25" s="49" t="str">
        <f>A10</f>
        <v>MEN</v>
      </c>
      <c r="E25" s="49">
        <f t="shared" ref="E25:I25" si="9">IF(E24="","",SUMIF($A$16:$A$38,E24,$B$16:$B$38))</f>
        <v>83</v>
      </c>
      <c r="F25" s="49">
        <f t="shared" si="9"/>
        <v>87</v>
      </c>
      <c r="G25" s="49">
        <f t="shared" si="9"/>
        <v>85</v>
      </c>
      <c r="H25" s="49">
        <f t="shared" si="9"/>
        <v>80</v>
      </c>
      <c r="I25" s="49">
        <f t="shared" si="9"/>
        <v>79</v>
      </c>
      <c r="J25" s="49">
        <f>A11/10</f>
        <v>81.650000000000006</v>
      </c>
      <c r="K25" s="49">
        <f>ROUND(J25,0)</f>
        <v>82</v>
      </c>
    </row>
    <row r="26" spans="1:11" ht="15.75" customHeight="1">
      <c r="A26" s="1" t="s">
        <v>64</v>
      </c>
      <c r="B26" s="1">
        <v>86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87</v>
      </c>
      <c r="D27" s="50" t="str">
        <f>A12</f>
        <v>DEF</v>
      </c>
      <c r="E27" s="50">
        <f t="shared" ref="E27:I27" si="11">IF(E26="","",SUMIF($A$16:$A$38,E26,$B$16:$B$38))</f>
        <v>68</v>
      </c>
      <c r="F27" s="50">
        <f t="shared" si="11"/>
        <v>68</v>
      </c>
      <c r="G27" s="50">
        <f t="shared" si="11"/>
        <v>64</v>
      </c>
      <c r="H27" s="50">
        <f t="shared" si="11"/>
        <v>62</v>
      </c>
      <c r="I27" s="50">
        <f t="shared" si="11"/>
        <v>83</v>
      </c>
      <c r="J27" s="50">
        <f>A13/10</f>
        <v>67.849999999999994</v>
      </c>
      <c r="K27" s="50">
        <f>ROUND(J27,0)</f>
        <v>68</v>
      </c>
    </row>
    <row r="28" spans="1:11" ht="15.75" customHeight="1">
      <c r="A28" s="1" t="s">
        <v>68</v>
      </c>
      <c r="B28" s="1">
        <v>88</v>
      </c>
    </row>
    <row r="29" spans="1:11" ht="15.75" customHeight="1">
      <c r="A29" s="1" t="s">
        <v>69</v>
      </c>
      <c r="B29" s="1">
        <v>83</v>
      </c>
    </row>
    <row r="30" spans="1:11" ht="15.75" customHeight="1">
      <c r="A30" s="1" t="s">
        <v>70</v>
      </c>
      <c r="B30" s="1">
        <v>89</v>
      </c>
    </row>
    <row r="31" spans="1:11" ht="15.75" customHeight="1">
      <c r="A31" s="1" t="s">
        <v>71</v>
      </c>
      <c r="B31" s="1">
        <v>78</v>
      </c>
    </row>
    <row r="32" spans="1:11" ht="15.75" customHeight="1">
      <c r="A32" s="1" t="s">
        <v>72</v>
      </c>
      <c r="B32" s="1">
        <f t="array" ref="B32">INDEX('Trang tính1'!$AC$4:$AC$88,MATCH("Perisic Icon",'Trang tính1'!$Y$4:$Y$88,0))</f>
        <v>84</v>
      </c>
    </row>
    <row r="33" spans="1:2" ht="15.75" customHeight="1">
      <c r="A33" s="1" t="s">
        <v>73</v>
      </c>
      <c r="B33" s="1">
        <v>83</v>
      </c>
    </row>
    <row r="34" spans="1:2" ht="15.75" customHeight="1">
      <c r="A34" s="1" t="s">
        <v>74</v>
      </c>
      <c r="B34" s="1">
        <v>79</v>
      </c>
    </row>
    <row r="35" spans="1:2" ht="15.75" customHeight="1">
      <c r="A35" s="1" t="s">
        <v>75</v>
      </c>
      <c r="B35" s="1">
        <v>68</v>
      </c>
    </row>
    <row r="36" spans="1:2" ht="15.75" customHeight="1">
      <c r="A36" s="1" t="s">
        <v>76</v>
      </c>
      <c r="B36" s="1">
        <v>68</v>
      </c>
    </row>
    <row r="37" spans="1:2" ht="15.75" customHeight="1">
      <c r="A37" s="1" t="s">
        <v>77</v>
      </c>
      <c r="B37" s="1">
        <v>64</v>
      </c>
    </row>
    <row r="38" spans="1:2" ht="15.75" customHeight="1">
      <c r="A38" s="1" t="s">
        <v>78</v>
      </c>
      <c r="B38" s="1">
        <v>62</v>
      </c>
    </row>
    <row r="39" spans="1:2" ht="15.75" customHeight="1">
      <c r="A39" s="1" t="s">
        <v>79</v>
      </c>
      <c r="B39" s="1">
        <f>SUM(B16:B38)</f>
        <v>1841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758.5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  <c r="J3" s="10"/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83</v>
      </c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915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  <c r="J5" s="20"/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83</v>
      </c>
      <c r="J6" s="2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869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83</v>
      </c>
      <c r="J7" s="20"/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2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735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  <c r="J9" s="32"/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3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868.5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80</v>
      </c>
      <c r="J11" s="32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746.5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77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89</v>
      </c>
      <c r="D17" s="43" t="str">
        <f>A2</f>
        <v>ATK</v>
      </c>
      <c r="E17" s="43">
        <f t="shared" ref="E17:I17" si="1">IF(E16="","",SUMIF($A$16:$A$38,E16,$B$16:$B$38))</f>
        <v>77</v>
      </c>
      <c r="F17" s="43">
        <f t="shared" si="1"/>
        <v>89</v>
      </c>
      <c r="G17" s="43">
        <f t="shared" si="1"/>
        <v>81</v>
      </c>
      <c r="H17" s="43">
        <f t="shared" si="1"/>
        <v>55</v>
      </c>
      <c r="I17" s="43">
        <f t="shared" si="1"/>
        <v>78</v>
      </c>
      <c r="J17" s="43">
        <f>A3/10</f>
        <v>75.849999999999994</v>
      </c>
      <c r="K17" s="43">
        <f>ROUND(J17,0)</f>
        <v>76</v>
      </c>
    </row>
    <row r="18" spans="1:11" ht="15.75" customHeight="1">
      <c r="A18" s="1" t="s">
        <v>9</v>
      </c>
      <c r="B18" s="1">
        <v>81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55</v>
      </c>
      <c r="D19" s="45" t="str">
        <f>A4</f>
        <v>DIS</v>
      </c>
      <c r="E19" s="45">
        <f t="shared" ref="E19:I19" si="3">IF(E18="","",SUMIF($A$16:$A$38,E18,$B$16:$B$38))</f>
        <v>93</v>
      </c>
      <c r="F19" s="45">
        <f t="shared" si="3"/>
        <v>90</v>
      </c>
      <c r="G19" s="45">
        <f t="shared" si="3"/>
        <v>90</v>
      </c>
      <c r="H19" s="45">
        <f t="shared" si="3"/>
        <v>91</v>
      </c>
      <c r="I19" s="45">
        <f t="shared" si="3"/>
        <v>0</v>
      </c>
      <c r="J19" s="45">
        <f>A5/10</f>
        <v>91.5</v>
      </c>
      <c r="K19" s="45">
        <f>ROUND(J19,0)</f>
        <v>92</v>
      </c>
    </row>
    <row r="20" spans="1:11" ht="15.75" customHeight="1">
      <c r="A20" s="1" t="s">
        <v>58</v>
      </c>
      <c r="B20" s="1">
        <v>78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93</v>
      </c>
      <c r="D21" s="46" t="str">
        <f>A6</f>
        <v>CRE</v>
      </c>
      <c r="E21" s="46">
        <f t="shared" ref="E21:I21" si="5">IF(E20="","",SUMIF($A$16:$A$38,E20,$B$16:$B$38))</f>
        <v>87</v>
      </c>
      <c r="F21" s="46">
        <f t="shared" si="5"/>
        <v>91</v>
      </c>
      <c r="G21" s="46">
        <f t="shared" si="5"/>
        <v>94</v>
      </c>
      <c r="H21" s="46">
        <f t="shared" si="5"/>
        <v>90</v>
      </c>
      <c r="I21" s="46">
        <f t="shared" si="5"/>
        <v>76</v>
      </c>
      <c r="J21" s="46">
        <f>A7/10</f>
        <v>86.9</v>
      </c>
      <c r="K21" s="46">
        <f>ROUND(J21,0)</f>
        <v>87</v>
      </c>
    </row>
    <row r="22" spans="1:11" ht="15.75" customHeight="1">
      <c r="A22" s="1" t="s">
        <v>60</v>
      </c>
      <c r="B22" s="1">
        <v>90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90</v>
      </c>
      <c r="D23" s="48" t="str">
        <f>A8</f>
        <v>PHY</v>
      </c>
      <c r="E23" s="48">
        <f t="shared" ref="E23:I23" si="7">IF(E22="","",SUMIF($A$16:$A$38,E22,$B$16:$B$38))</f>
        <v>73</v>
      </c>
      <c r="F23" s="48">
        <f t="shared" si="7"/>
        <v>75</v>
      </c>
      <c r="G23" s="48">
        <f t="shared" si="7"/>
        <v>89</v>
      </c>
      <c r="H23" s="48">
        <f t="shared" si="7"/>
        <v>64</v>
      </c>
      <c r="I23" s="48">
        <f t="shared" si="7"/>
        <v>69</v>
      </c>
      <c r="J23" s="48">
        <f>A9/10</f>
        <v>73.5</v>
      </c>
      <c r="K23" s="48">
        <f>ROUND(J23,0)</f>
        <v>74</v>
      </c>
    </row>
    <row r="24" spans="1:11" ht="15.75" customHeight="1">
      <c r="A24" s="1" t="s">
        <v>62</v>
      </c>
      <c r="B24" s="1">
        <v>91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94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76</v>
      </c>
      <c r="G25" s="49">
        <f t="shared" si="9"/>
        <v>81</v>
      </c>
      <c r="H25" s="49">
        <f t="shared" si="9"/>
        <v>90</v>
      </c>
      <c r="I25" s="49">
        <f t="shared" si="9"/>
        <v>90</v>
      </c>
      <c r="J25" s="49">
        <f>A11/10</f>
        <v>86.85</v>
      </c>
      <c r="K25" s="49">
        <f>ROUND(J25,0)</f>
        <v>87</v>
      </c>
    </row>
    <row r="26" spans="1:11" ht="15.75" customHeight="1">
      <c r="A26" s="1" t="s">
        <v>64</v>
      </c>
      <c r="B26" s="1">
        <v>87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76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79</v>
      </c>
      <c r="G27" s="50">
        <f t="shared" si="11"/>
        <v>68</v>
      </c>
      <c r="H27" s="50">
        <f t="shared" si="11"/>
        <v>80</v>
      </c>
      <c r="I27" s="50">
        <f t="shared" si="11"/>
        <v>55</v>
      </c>
      <c r="J27" s="50">
        <f>A13/10</f>
        <v>74.650000000000006</v>
      </c>
      <c r="K27" s="50">
        <f>ROUND(J27,0)</f>
        <v>75</v>
      </c>
    </row>
    <row r="28" spans="1:11" ht="15.75" customHeight="1">
      <c r="A28" s="1" t="s">
        <v>68</v>
      </c>
      <c r="B28" s="1">
        <v>73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89</v>
      </c>
    </row>
    <row r="31" spans="1:11" ht="15.75" customHeight="1">
      <c r="A31" s="1" t="s">
        <v>71</v>
      </c>
      <c r="B31" s="1">
        <v>64</v>
      </c>
    </row>
    <row r="32" spans="1:11" ht="15.75" customHeight="1">
      <c r="A32" s="1" t="s">
        <v>72</v>
      </c>
      <c r="B32" s="1">
        <f t="array" ref="B32">INDEX('Trang tính1'!$AC$4:$AC$88,MATCH("Vitinha",'Trang tính1'!$Y$4:$Y$88,0))</f>
        <v>69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90</v>
      </c>
    </row>
    <row r="35" spans="1:2" ht="15.75" customHeight="1">
      <c r="A35" s="1" t="s">
        <v>75</v>
      </c>
      <c r="B35" s="1">
        <v>82</v>
      </c>
    </row>
    <row r="36" spans="1:2" ht="15.75" customHeight="1">
      <c r="A36" s="1" t="s">
        <v>76</v>
      </c>
      <c r="B36" s="1">
        <v>79</v>
      </c>
    </row>
    <row r="37" spans="1:2" ht="15.75" customHeight="1">
      <c r="A37" s="1" t="s">
        <v>77</v>
      </c>
      <c r="B37" s="1">
        <v>68</v>
      </c>
    </row>
    <row r="38" spans="1:2" ht="15.75" customHeight="1">
      <c r="A38" s="1" t="s">
        <v>78</v>
      </c>
      <c r="B38" s="1">
        <v>80</v>
      </c>
    </row>
    <row r="39" spans="1:2" ht="15.75" customHeight="1">
      <c r="A39" s="1" t="s">
        <v>79</v>
      </c>
      <c r="B39" s="1">
        <f>SUM(B16:B38)</f>
        <v>1858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748.5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  <c r="J3" s="10"/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914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  <c r="J5" s="20"/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83</v>
      </c>
      <c r="J6" s="2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84</v>
      </c>
      <c r="J7" s="20"/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83</v>
      </c>
      <c r="J8" s="2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83</v>
      </c>
      <c r="J9" s="32"/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82</v>
      </c>
      <c r="J10" s="3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854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81</v>
      </c>
      <c r="J11" s="32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752.5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77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78</v>
      </c>
      <c r="D17" s="43" t="str">
        <f>A2</f>
        <v>ATK</v>
      </c>
      <c r="E17" s="43">
        <f t="shared" ref="E17:I17" si="1">IF(E16="","",SUMIF($A$16:$A$38,E16,$B$16:$B$38))</f>
        <v>77</v>
      </c>
      <c r="F17" s="43">
        <f t="shared" si="1"/>
        <v>78</v>
      </c>
      <c r="G17" s="43">
        <f t="shared" si="1"/>
        <v>83</v>
      </c>
      <c r="H17" s="43">
        <f t="shared" si="1"/>
        <v>50</v>
      </c>
      <c r="I17" s="43">
        <f t="shared" si="1"/>
        <v>81</v>
      </c>
      <c r="J17" s="43">
        <f>A3/10</f>
        <v>74.849999999999994</v>
      </c>
      <c r="K17" s="43">
        <f>ROUND(J17,0)</f>
        <v>75</v>
      </c>
    </row>
    <row r="18" spans="1:11" ht="15.75" customHeight="1">
      <c r="A18" s="1" t="s">
        <v>9</v>
      </c>
      <c r="B18" s="1">
        <v>83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50</v>
      </c>
      <c r="D19" s="45" t="str">
        <f>A4</f>
        <v>DIS</v>
      </c>
      <c r="E19" s="45">
        <f t="shared" ref="E19:I19" si="3">IF(E18="","",SUMIF($A$16:$A$38,E18,$B$16:$B$38))</f>
        <v>92</v>
      </c>
      <c r="F19" s="45">
        <f t="shared" si="3"/>
        <v>91</v>
      </c>
      <c r="G19" s="45">
        <f t="shared" si="3"/>
        <v>91</v>
      </c>
      <c r="H19" s="45">
        <f t="shared" si="3"/>
        <v>91</v>
      </c>
      <c r="I19" s="45">
        <f t="shared" si="3"/>
        <v>0</v>
      </c>
      <c r="J19" s="45">
        <f>A5/10</f>
        <v>91.4</v>
      </c>
      <c r="K19" s="45">
        <f>ROUND(J19,0)</f>
        <v>91</v>
      </c>
    </row>
    <row r="20" spans="1:11" ht="15.75" customHeight="1">
      <c r="A20" s="1" t="s">
        <v>58</v>
      </c>
      <c r="B20" s="1">
        <v>81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92</v>
      </c>
      <c r="D21" s="46" t="str">
        <f>A6</f>
        <v>CRE</v>
      </c>
      <c r="E21" s="46">
        <f t="shared" ref="E21:I21" si="5">IF(E20="","",SUMIF($A$16:$A$38,E20,$B$16:$B$38))</f>
        <v>87</v>
      </c>
      <c r="F21" s="46">
        <f t="shared" si="5"/>
        <v>91</v>
      </c>
      <c r="G21" s="46">
        <f t="shared" si="5"/>
        <v>88</v>
      </c>
      <c r="H21" s="46">
        <f t="shared" si="5"/>
        <v>91</v>
      </c>
      <c r="I21" s="46">
        <f t="shared" si="5"/>
        <v>73</v>
      </c>
      <c r="J21" s="46">
        <f>A7/10</f>
        <v>85.2</v>
      </c>
      <c r="K21" s="46">
        <f>ROUND(J21,0)</f>
        <v>85</v>
      </c>
    </row>
    <row r="22" spans="1:11" ht="15.75" customHeight="1">
      <c r="A22" s="1" t="s">
        <v>60</v>
      </c>
      <c r="B22" s="1">
        <v>91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91</v>
      </c>
      <c r="D23" s="48" t="str">
        <f>A8</f>
        <v>PHY</v>
      </c>
      <c r="E23" s="48">
        <f t="shared" ref="E23:I23" si="7">IF(E22="","",SUMIF($A$16:$A$38,E22,$B$16:$B$38))</f>
        <v>75</v>
      </c>
      <c r="F23" s="48">
        <f t="shared" si="7"/>
        <v>79</v>
      </c>
      <c r="G23" s="48">
        <f t="shared" si="7"/>
        <v>90</v>
      </c>
      <c r="H23" s="48">
        <f t="shared" si="7"/>
        <v>73</v>
      </c>
      <c r="I23" s="48">
        <f t="shared" si="7"/>
        <v>73</v>
      </c>
      <c r="J23" s="48">
        <f>A9/10</f>
        <v>78</v>
      </c>
      <c r="K23" s="48">
        <f>ROUND(J23,0)</f>
        <v>78</v>
      </c>
    </row>
    <row r="24" spans="1:11" ht="15.75" customHeight="1">
      <c r="A24" s="1" t="s">
        <v>62</v>
      </c>
      <c r="B24" s="1">
        <v>91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88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73</v>
      </c>
      <c r="G25" s="49">
        <f t="shared" si="9"/>
        <v>83</v>
      </c>
      <c r="H25" s="49">
        <f t="shared" si="9"/>
        <v>91</v>
      </c>
      <c r="I25" s="49">
        <f t="shared" si="9"/>
        <v>87</v>
      </c>
      <c r="J25" s="49">
        <f>A11/10</f>
        <v>85.4</v>
      </c>
      <c r="K25" s="49">
        <f>ROUND(J25,0)</f>
        <v>85</v>
      </c>
    </row>
    <row r="26" spans="1:11" ht="15.75" customHeight="1">
      <c r="A26" s="1" t="s">
        <v>64</v>
      </c>
      <c r="B26" s="1">
        <v>87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73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85</v>
      </c>
      <c r="G27" s="50">
        <f t="shared" si="11"/>
        <v>75</v>
      </c>
      <c r="H27" s="50">
        <f t="shared" si="11"/>
        <v>77</v>
      </c>
      <c r="I27" s="50">
        <f t="shared" si="11"/>
        <v>50</v>
      </c>
      <c r="J27" s="50">
        <f>A13/10</f>
        <v>75.25</v>
      </c>
      <c r="K27" s="50">
        <f>ROUND(J27,0)</f>
        <v>75</v>
      </c>
    </row>
    <row r="28" spans="1:11" ht="15.75" customHeight="1">
      <c r="A28" s="1" t="s">
        <v>68</v>
      </c>
      <c r="B28" s="1">
        <v>75</v>
      </c>
    </row>
    <row r="29" spans="1:11" ht="15.75" customHeight="1">
      <c r="A29" s="1" t="s">
        <v>69</v>
      </c>
      <c r="B29" s="1">
        <v>79</v>
      </c>
    </row>
    <row r="30" spans="1:11" ht="15.75" customHeight="1">
      <c r="A30" s="1" t="s">
        <v>70</v>
      </c>
      <c r="B30" s="1">
        <v>90</v>
      </c>
    </row>
    <row r="31" spans="1:11" ht="15.75" customHeight="1">
      <c r="A31" s="1" t="s">
        <v>71</v>
      </c>
      <c r="B31" s="1">
        <v>73</v>
      </c>
    </row>
    <row r="32" spans="1:11" ht="15.75" customHeight="1">
      <c r="A32" s="1" t="s">
        <v>72</v>
      </c>
      <c r="B32" s="1">
        <f t="array" ref="B32">INDEX('Trang tính1'!$AC$4:$AC$88,MATCH("Pedri",'Trang tính1'!$Y$4:$Y$88,0))</f>
        <v>73</v>
      </c>
    </row>
    <row r="33" spans="1:2" ht="15.75" customHeight="1">
      <c r="A33" s="1" t="s">
        <v>73</v>
      </c>
      <c r="B33" s="1">
        <v>86</v>
      </c>
    </row>
    <row r="34" spans="1:2" ht="15.75" customHeight="1">
      <c r="A34" s="1" t="s">
        <v>74</v>
      </c>
      <c r="B34" s="1">
        <v>87</v>
      </c>
    </row>
    <row r="35" spans="1:2" ht="15.75" customHeight="1">
      <c r="A35" s="1" t="s">
        <v>75</v>
      </c>
      <c r="B35" s="1">
        <v>82</v>
      </c>
    </row>
    <row r="36" spans="1:2" ht="15.75" customHeight="1">
      <c r="A36" s="1" t="s">
        <v>76</v>
      </c>
      <c r="B36" s="1">
        <v>85</v>
      </c>
    </row>
    <row r="37" spans="1:2" ht="15.75" customHeight="1">
      <c r="A37" s="1" t="s">
        <v>77</v>
      </c>
      <c r="B37" s="1">
        <v>75</v>
      </c>
    </row>
    <row r="38" spans="1:2" ht="15.75" customHeight="1">
      <c r="A38" s="1" t="s">
        <v>78</v>
      </c>
      <c r="B38" s="1">
        <v>77</v>
      </c>
    </row>
    <row r="39" spans="1:2" ht="15.75" customHeight="1">
      <c r="A39" s="1" t="s">
        <v>79</v>
      </c>
      <c r="B39" s="1">
        <f>SUM(B16:B38)</f>
        <v>1864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746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766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840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864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612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76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78</v>
      </c>
      <c r="D17" s="43" t="str">
        <f>A2</f>
        <v>ATK</v>
      </c>
      <c r="E17" s="43">
        <f t="shared" ref="E17:I17" si="1">IF(E16="","",SUMIF($A$16:$A$38,E16,$B$16:$B$38))</f>
        <v>76</v>
      </c>
      <c r="F17" s="43">
        <f t="shared" si="1"/>
        <v>78</v>
      </c>
      <c r="G17" s="43">
        <f t="shared" si="1"/>
        <v>77</v>
      </c>
      <c r="H17" s="43">
        <f t="shared" si="1"/>
        <v>62</v>
      </c>
      <c r="I17" s="43">
        <f t="shared" si="1"/>
        <v>78</v>
      </c>
      <c r="J17" s="43">
        <f>A3/10</f>
        <v>74.599999999999994</v>
      </c>
      <c r="K17" s="43">
        <f>ROUND(J17,0)</f>
        <v>75</v>
      </c>
    </row>
    <row r="18" spans="1:11" ht="15.75" customHeight="1">
      <c r="A18" s="1" t="s">
        <v>9</v>
      </c>
      <c r="B18" s="1">
        <v>77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62</v>
      </c>
      <c r="D19" s="45" t="str">
        <f>A4</f>
        <v>DIS</v>
      </c>
      <c r="E19" s="45">
        <f t="shared" ref="E19:I19" si="3">IF(E18="","",SUMIF($A$16:$A$38,E18,$B$16:$B$38))</f>
        <v>75</v>
      </c>
      <c r="F19" s="45">
        <f t="shared" si="3"/>
        <v>68</v>
      </c>
      <c r="G19" s="45">
        <f t="shared" si="3"/>
        <v>75</v>
      </c>
      <c r="H19" s="45">
        <f t="shared" si="3"/>
        <v>85</v>
      </c>
      <c r="I19" s="45">
        <f t="shared" si="3"/>
        <v>0</v>
      </c>
      <c r="J19" s="45">
        <f>A5/10</f>
        <v>76.599999999999994</v>
      </c>
      <c r="K19" s="45">
        <f>ROUND(J19,0)</f>
        <v>77</v>
      </c>
    </row>
    <row r="20" spans="1:11" ht="15.75" customHeight="1">
      <c r="A20" s="1" t="s">
        <v>58</v>
      </c>
      <c r="B20" s="1">
        <v>78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75</v>
      </c>
      <c r="D21" s="46" t="str">
        <f>A6</f>
        <v>CRE</v>
      </c>
      <c r="E21" s="46">
        <f t="shared" ref="E21:I21" si="5">IF(E20="","",SUMIF($A$16:$A$38,E20,$B$16:$B$38))</f>
        <v>90</v>
      </c>
      <c r="F21" s="46">
        <f t="shared" si="5"/>
        <v>85</v>
      </c>
      <c r="G21" s="46">
        <f t="shared" si="5"/>
        <v>80</v>
      </c>
      <c r="H21" s="46">
        <f t="shared" si="5"/>
        <v>75</v>
      </c>
      <c r="I21" s="46">
        <f t="shared" si="5"/>
        <v>80</v>
      </c>
      <c r="J21" s="46">
        <f>A7/10</f>
        <v>84</v>
      </c>
      <c r="K21" s="46">
        <f>ROUND(J21,0)</f>
        <v>84</v>
      </c>
    </row>
    <row r="22" spans="1:11" ht="15.75" customHeight="1">
      <c r="A22" s="1" t="s">
        <v>60</v>
      </c>
      <c r="B22" s="1">
        <v>68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90</v>
      </c>
      <c r="F23" s="48">
        <f t="shared" si="7"/>
        <v>91</v>
      </c>
      <c r="G23" s="48">
        <f t="shared" si="7"/>
        <v>81</v>
      </c>
      <c r="H23" s="48">
        <f t="shared" si="7"/>
        <v>88</v>
      </c>
      <c r="I23" s="48">
        <f t="shared" si="7"/>
        <v>76</v>
      </c>
      <c r="J23" s="48">
        <f>A9/10</f>
        <v>86.4</v>
      </c>
      <c r="K23" s="48">
        <f>ROUND(J23,0)</f>
        <v>86</v>
      </c>
    </row>
    <row r="24" spans="1:11" ht="15.75" customHeight="1">
      <c r="A24" s="1" t="s">
        <v>62</v>
      </c>
      <c r="B24" s="1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77</v>
      </c>
      <c r="F25" s="49">
        <f t="shared" si="9"/>
        <v>80</v>
      </c>
      <c r="G25" s="49">
        <f t="shared" si="9"/>
        <v>77</v>
      </c>
      <c r="H25" s="49">
        <f t="shared" si="9"/>
        <v>75</v>
      </c>
      <c r="I25" s="49">
        <f t="shared" si="9"/>
        <v>79</v>
      </c>
      <c r="J25" s="49">
        <f>A11/10</f>
        <v>77.8</v>
      </c>
      <c r="K25" s="49">
        <f>ROUND(J25,0)</f>
        <v>78</v>
      </c>
    </row>
    <row r="26" spans="1:11" ht="15.75" customHeight="1">
      <c r="A26" s="1" t="s">
        <v>64</v>
      </c>
      <c r="B26" s="1">
        <v>90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80</v>
      </c>
      <c r="D27" s="50" t="str">
        <f>A12</f>
        <v>DEF</v>
      </c>
      <c r="E27" s="50">
        <f t="shared" ref="E27:I27" si="11">IF(E26="","",SUMIF($A$16:$A$38,E26,$B$16:$B$38))</f>
        <v>63</v>
      </c>
      <c r="F27" s="50">
        <f t="shared" si="11"/>
        <v>66</v>
      </c>
      <c r="G27" s="50">
        <f t="shared" si="11"/>
        <v>52</v>
      </c>
      <c r="H27" s="50">
        <f t="shared" si="11"/>
        <v>61</v>
      </c>
      <c r="I27" s="50">
        <f t="shared" si="11"/>
        <v>62</v>
      </c>
      <c r="J27" s="50">
        <f>A13/10</f>
        <v>61.2</v>
      </c>
      <c r="K27" s="50">
        <f>ROUND(J27,0)</f>
        <v>61</v>
      </c>
    </row>
    <row r="28" spans="1:11" ht="15.75" customHeight="1">
      <c r="A28" s="1" t="s">
        <v>68</v>
      </c>
      <c r="B28" s="1">
        <v>90</v>
      </c>
    </row>
    <row r="29" spans="1:11" ht="15.75" customHeight="1">
      <c r="A29" s="1" t="s">
        <v>69</v>
      </c>
      <c r="B29" s="1">
        <v>91</v>
      </c>
    </row>
    <row r="30" spans="1:11" ht="15.75" customHeight="1">
      <c r="A30" s="1" t="s">
        <v>70</v>
      </c>
      <c r="B30" s="1">
        <v>81</v>
      </c>
    </row>
    <row r="31" spans="1:11" ht="15.75" customHeight="1">
      <c r="A31" s="1" t="s">
        <v>71</v>
      </c>
      <c r="B31" s="1">
        <v>88</v>
      </c>
    </row>
    <row r="32" spans="1:11" ht="15.75" customHeight="1">
      <c r="A32" s="1" t="s">
        <v>72</v>
      </c>
      <c r="B32" s="1">
        <f t="array" ref="B32">INDEX('Trang tính1'!$AC$4:$AC$88,MATCH("Kudus",'Trang tính1'!$Y$4:$Y$88,0))</f>
        <v>76</v>
      </c>
    </row>
    <row r="33" spans="1:2" ht="15.75" customHeight="1">
      <c r="A33" s="1" t="s">
        <v>73</v>
      </c>
      <c r="B33" s="1">
        <v>77</v>
      </c>
    </row>
    <row r="34" spans="1:2" ht="15.75" customHeight="1">
      <c r="A34" s="1" t="s">
        <v>74</v>
      </c>
      <c r="B34" s="1">
        <v>79</v>
      </c>
    </row>
    <row r="35" spans="1:2" ht="15.75" customHeight="1">
      <c r="A35" s="1" t="s">
        <v>75</v>
      </c>
      <c r="B35" s="1">
        <v>63</v>
      </c>
    </row>
    <row r="36" spans="1:2" ht="15.75" customHeight="1">
      <c r="A36" s="1" t="s">
        <v>76</v>
      </c>
      <c r="B36" s="1">
        <v>66</v>
      </c>
    </row>
    <row r="37" spans="1:2" ht="15.75" customHeight="1">
      <c r="A37" s="1" t="s">
        <v>77</v>
      </c>
      <c r="B37" s="1">
        <v>52</v>
      </c>
    </row>
    <row r="38" spans="1:2" ht="15.75" customHeight="1">
      <c r="A38" s="1" t="s">
        <v>78</v>
      </c>
      <c r="B38" s="1">
        <v>61</v>
      </c>
    </row>
    <row r="39" spans="1:2" ht="15.75" customHeight="1">
      <c r="A39" s="1" t="s">
        <v>79</v>
      </c>
      <c r="B39" s="1">
        <f>SUM(B16:B38)</f>
        <v>1748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769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80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805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818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610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80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75</v>
      </c>
      <c r="D17" s="43" t="str">
        <f>A2</f>
        <v>ATK</v>
      </c>
      <c r="E17" s="43">
        <f t="shared" ref="E17:I17" si="1">IF(E16="","",SUMIF($A$16:$A$38,E16,$B$16:$B$38))</f>
        <v>80</v>
      </c>
      <c r="F17" s="43">
        <f t="shared" si="1"/>
        <v>75</v>
      </c>
      <c r="G17" s="43">
        <f t="shared" si="1"/>
        <v>82</v>
      </c>
      <c r="H17" s="43">
        <f t="shared" si="1"/>
        <v>58</v>
      </c>
      <c r="I17" s="43">
        <f t="shared" si="1"/>
        <v>82</v>
      </c>
      <c r="J17" s="43">
        <f>A3/10</f>
        <v>76.900000000000006</v>
      </c>
      <c r="K17" s="43">
        <f>ROUND(J17,0)</f>
        <v>77</v>
      </c>
    </row>
    <row r="18" spans="1:11" ht="15.75" customHeight="1">
      <c r="A18" s="1" t="s">
        <v>9</v>
      </c>
      <c r="B18" s="1">
        <v>82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58</v>
      </c>
      <c r="D19" s="45" t="str">
        <f>A4</f>
        <v>DIS</v>
      </c>
      <c r="E19" s="45">
        <f t="shared" ref="E19:I19" si="3">IF(E18="","",SUMIF($A$16:$A$38,E18,$B$16:$B$38))</f>
        <v>82</v>
      </c>
      <c r="F19" s="45">
        <f t="shared" si="3"/>
        <v>77</v>
      </c>
      <c r="G19" s="45">
        <f t="shared" si="3"/>
        <v>82</v>
      </c>
      <c r="H19" s="45">
        <f t="shared" si="3"/>
        <v>85</v>
      </c>
      <c r="I19" s="45">
        <f t="shared" si="3"/>
        <v>0</v>
      </c>
      <c r="J19" s="45">
        <f>A5/10</f>
        <v>81.900000000000006</v>
      </c>
      <c r="K19" s="45">
        <f>ROUND(J19,0)</f>
        <v>82</v>
      </c>
    </row>
    <row r="20" spans="1:11" ht="15.75" customHeight="1">
      <c r="A20" s="1" t="s">
        <v>58</v>
      </c>
      <c r="B20" s="1">
        <v>82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82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85</v>
      </c>
      <c r="G21" s="46">
        <f t="shared" si="5"/>
        <v>76</v>
      </c>
      <c r="H21" s="46">
        <f t="shared" si="5"/>
        <v>82</v>
      </c>
      <c r="I21" s="46">
        <f t="shared" si="5"/>
        <v>77</v>
      </c>
      <c r="J21" s="46">
        <f>A7/10</f>
        <v>80.5</v>
      </c>
      <c r="K21" s="46">
        <f>ROUND(J21,0)</f>
        <v>81</v>
      </c>
    </row>
    <row r="22" spans="1:11" ht="15.75" customHeight="1">
      <c r="A22" s="1" t="s">
        <v>60</v>
      </c>
      <c r="B22" s="47">
        <v>77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82</v>
      </c>
      <c r="D23" s="48" t="str">
        <f>A8</f>
        <v>PHY</v>
      </c>
      <c r="E23" s="48">
        <f t="shared" ref="E23:I23" si="7">IF(E22="","",SUMIF($A$16:$A$38,E22,$B$16:$B$38))</f>
        <v>78</v>
      </c>
      <c r="F23" s="48">
        <f t="shared" si="7"/>
        <v>75</v>
      </c>
      <c r="G23" s="48">
        <f t="shared" si="7"/>
        <v>91</v>
      </c>
      <c r="H23" s="48">
        <f t="shared" si="7"/>
        <v>83</v>
      </c>
      <c r="I23" s="48">
        <f t="shared" si="7"/>
        <v>81</v>
      </c>
      <c r="J23" s="48">
        <f>A9/10</f>
        <v>81.8</v>
      </c>
      <c r="K23" s="48">
        <f>ROUND(J23,0)</f>
        <v>82</v>
      </c>
    </row>
    <row r="24" spans="1:11" ht="15.75" customHeight="1">
      <c r="A24" s="1" t="s">
        <v>62</v>
      </c>
      <c r="B24" s="47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76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77</v>
      </c>
      <c r="G25" s="49">
        <f t="shared" si="9"/>
        <v>82</v>
      </c>
      <c r="H25" s="49">
        <f t="shared" si="9"/>
        <v>82</v>
      </c>
      <c r="I25" s="49">
        <f t="shared" si="9"/>
        <v>77</v>
      </c>
      <c r="J25" s="49">
        <f>A11/10</f>
        <v>79.5</v>
      </c>
      <c r="K25" s="49">
        <f>ROUND(J25,0)</f>
        <v>80</v>
      </c>
    </row>
    <row r="26" spans="1:11" ht="15.75" customHeight="1">
      <c r="A26" s="1" t="s">
        <v>64</v>
      </c>
      <c r="B26" s="47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77</v>
      </c>
      <c r="D27" s="50" t="str">
        <f>A12</f>
        <v>DEF</v>
      </c>
      <c r="E27" s="50">
        <f t="shared" ref="E27:I27" si="11">IF(E26="","",SUMIF($A$16:$A$38,E26,$B$16:$B$38))</f>
        <v>65</v>
      </c>
      <c r="F27" s="50">
        <f t="shared" si="11"/>
        <v>66</v>
      </c>
      <c r="G27" s="50">
        <f t="shared" si="11"/>
        <v>60</v>
      </c>
      <c r="H27" s="50">
        <f t="shared" si="11"/>
        <v>57</v>
      </c>
      <c r="I27" s="50">
        <f t="shared" si="11"/>
        <v>58</v>
      </c>
      <c r="J27" s="50">
        <f>A13/10</f>
        <v>61</v>
      </c>
      <c r="K27" s="50">
        <f>ROUND(J27,0)</f>
        <v>61</v>
      </c>
    </row>
    <row r="28" spans="1:11" ht="15.75" customHeight="1">
      <c r="A28" s="1" t="s">
        <v>68</v>
      </c>
      <c r="B28" s="1">
        <v>78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91</v>
      </c>
    </row>
    <row r="31" spans="1:11" ht="15.75" customHeight="1">
      <c r="A31" s="1" t="s">
        <v>71</v>
      </c>
      <c r="B31" s="1">
        <v>83</v>
      </c>
    </row>
    <row r="32" spans="1:11" ht="15.75" customHeight="1">
      <c r="A32" s="1" t="s">
        <v>72</v>
      </c>
      <c r="B32" s="1">
        <f t="array" ref="B32">INDEX('Trang tính1'!$AC$4:$AC$88,MATCH("Kulusevki",'Trang tính1'!$Y$4:$Y$88,0))</f>
        <v>81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77</v>
      </c>
    </row>
    <row r="35" spans="1:2" ht="15.75" customHeight="1">
      <c r="A35" s="1" t="s">
        <v>75</v>
      </c>
      <c r="B35" s="1">
        <v>65</v>
      </c>
    </row>
    <row r="36" spans="1:2" ht="15.75" customHeight="1">
      <c r="A36" s="1" t="s">
        <v>76</v>
      </c>
      <c r="B36" s="1">
        <v>66</v>
      </c>
    </row>
    <row r="37" spans="1:2" ht="15.75" customHeight="1">
      <c r="A37" s="1" t="s">
        <v>77</v>
      </c>
      <c r="B37" s="1">
        <v>60</v>
      </c>
    </row>
    <row r="38" spans="1:2" ht="15.75" customHeight="1">
      <c r="A38" s="1" t="s">
        <v>78</v>
      </c>
      <c r="B38" s="1">
        <v>57</v>
      </c>
    </row>
    <row r="39" spans="1:2" ht="15.75" customHeight="1">
      <c r="A39" s="1" t="s">
        <v>79</v>
      </c>
      <c r="B39" s="1">
        <f>SUM(B16:B38)</f>
        <v>1754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823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80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843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621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87</v>
      </c>
      <c r="D17" s="43" t="str">
        <f>A2</f>
        <v>ATK</v>
      </c>
      <c r="E17" s="43">
        <f t="shared" ref="E17:I17" si="1">IF(E16="","",SUMIF($A$16:$A$38,E16,$B$16:$B$38))</f>
        <v>83</v>
      </c>
      <c r="F17" s="43">
        <f t="shared" si="1"/>
        <v>87</v>
      </c>
      <c r="G17" s="43">
        <f t="shared" si="1"/>
        <v>88</v>
      </c>
      <c r="H17" s="43">
        <f t="shared" si="1"/>
        <v>72</v>
      </c>
      <c r="I17" s="43">
        <f t="shared" si="1"/>
        <v>80</v>
      </c>
      <c r="J17" s="43">
        <f>A3/10</f>
        <v>82.3</v>
      </c>
      <c r="K17" s="43">
        <f>ROUND(J17,0)</f>
        <v>82</v>
      </c>
    </row>
    <row r="18" spans="1:11" ht="15.75" customHeight="1">
      <c r="A18" s="1" t="s">
        <v>9</v>
      </c>
      <c r="B18" s="1">
        <v>88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72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78</v>
      </c>
      <c r="G19" s="45">
        <f t="shared" si="3"/>
        <v>82</v>
      </c>
      <c r="H19" s="45">
        <f t="shared" si="3"/>
        <v>88</v>
      </c>
      <c r="I19" s="45">
        <f t="shared" si="3"/>
        <v>0</v>
      </c>
      <c r="J19" s="45">
        <f>A5/10</f>
        <v>83.4</v>
      </c>
      <c r="K19" s="45">
        <f>ROUND(J19,0)</f>
        <v>83</v>
      </c>
    </row>
    <row r="20" spans="1:11" ht="15.75" customHeight="1">
      <c r="A20" s="1" t="s">
        <v>58</v>
      </c>
      <c r="B20" s="1">
        <v>80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89</v>
      </c>
      <c r="F21" s="46">
        <f t="shared" si="5"/>
        <v>88</v>
      </c>
      <c r="G21" s="46">
        <f t="shared" si="5"/>
        <v>79</v>
      </c>
      <c r="H21" s="46">
        <f t="shared" si="5"/>
        <v>82</v>
      </c>
      <c r="I21" s="46">
        <f t="shared" si="5"/>
        <v>84</v>
      </c>
      <c r="J21" s="46">
        <f>A7/10</f>
        <v>85.2</v>
      </c>
      <c r="K21" s="46">
        <f>ROUND(J21,0)</f>
        <v>85</v>
      </c>
    </row>
    <row r="22" spans="1:11" ht="15.75" customHeight="1">
      <c r="A22" s="1" t="s">
        <v>60</v>
      </c>
      <c r="B22" s="1">
        <v>78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82</v>
      </c>
      <c r="D23" s="48" t="str">
        <f>A8</f>
        <v>PHY</v>
      </c>
      <c r="E23" s="48">
        <f t="shared" ref="E23:I23" si="7">IF(E22="","",SUMIF($A$16:$A$38,E22,$B$16:$B$38))</f>
        <v>86</v>
      </c>
      <c r="F23" s="48">
        <f t="shared" si="7"/>
        <v>85</v>
      </c>
      <c r="G23" s="48">
        <f t="shared" si="7"/>
        <v>83</v>
      </c>
      <c r="H23" s="48">
        <f t="shared" si="7"/>
        <v>80</v>
      </c>
      <c r="I23" s="48">
        <f t="shared" si="7"/>
        <v>85</v>
      </c>
      <c r="J23" s="48">
        <f>A9/10</f>
        <v>83.3</v>
      </c>
      <c r="K23" s="48">
        <f>ROUND(J23,0)</f>
        <v>83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79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84</v>
      </c>
      <c r="G25" s="49">
        <f t="shared" si="9"/>
        <v>88</v>
      </c>
      <c r="H25" s="49">
        <f t="shared" si="9"/>
        <v>82</v>
      </c>
      <c r="I25" s="49">
        <f t="shared" si="9"/>
        <v>85</v>
      </c>
      <c r="J25" s="49">
        <f>A11/10</f>
        <v>84.3</v>
      </c>
      <c r="K25" s="49">
        <f>ROUND(J25,0)</f>
        <v>84</v>
      </c>
    </row>
    <row r="26" spans="1:11" ht="15.75" customHeight="1">
      <c r="A26" s="1" t="s">
        <v>64</v>
      </c>
      <c r="B26" s="1">
        <v>89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84</v>
      </c>
      <c r="D27" s="50" t="str">
        <f>A12</f>
        <v>DEF</v>
      </c>
      <c r="E27" s="50">
        <f t="shared" ref="E27:I27" si="11">IF(E26="","",SUMIF($A$16:$A$38,E26,$B$16:$B$38))</f>
        <v>60</v>
      </c>
      <c r="F27" s="50">
        <f t="shared" si="11"/>
        <v>63</v>
      </c>
      <c r="G27" s="50">
        <f t="shared" si="11"/>
        <v>58</v>
      </c>
      <c r="H27" s="50">
        <f t="shared" si="11"/>
        <v>60</v>
      </c>
      <c r="I27" s="50">
        <f t="shared" si="11"/>
        <v>72</v>
      </c>
      <c r="J27" s="50">
        <f>A13/10</f>
        <v>62.1</v>
      </c>
      <c r="K27" s="50">
        <f>ROUND(J27,0)</f>
        <v>62</v>
      </c>
    </row>
    <row r="28" spans="1:11" ht="15.75" customHeight="1">
      <c r="A28" s="1" t="s">
        <v>68</v>
      </c>
      <c r="B28" s="1">
        <v>86</v>
      </c>
    </row>
    <row r="29" spans="1:11" ht="15.75" customHeight="1">
      <c r="A29" s="1" t="s">
        <v>69</v>
      </c>
      <c r="B29" s="1">
        <v>85</v>
      </c>
    </row>
    <row r="30" spans="1:11" ht="15.75" customHeight="1">
      <c r="A30" s="1" t="s">
        <v>70</v>
      </c>
      <c r="B30" s="1">
        <v>83</v>
      </c>
    </row>
    <row r="31" spans="1:11" ht="15.75" customHeight="1">
      <c r="A31" s="1" t="s">
        <v>71</v>
      </c>
      <c r="B31" s="1">
        <v>80</v>
      </c>
    </row>
    <row r="32" spans="1:11" ht="15.75" customHeight="1">
      <c r="A32" s="1" t="s">
        <v>72</v>
      </c>
      <c r="B32" s="1">
        <f t="array" ref="B32">INDEX('Trang tính1'!$AC$4:$AC$88,MATCH("Kvaratkhelia",'Trang tính1'!$Y$4:$Y$88,0))</f>
        <v>85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60</v>
      </c>
    </row>
    <row r="36" spans="1:2" ht="15.75" customHeight="1">
      <c r="A36" s="1" t="s">
        <v>76</v>
      </c>
      <c r="B36" s="1">
        <v>63</v>
      </c>
    </row>
    <row r="37" spans="1:2" ht="15.75" customHeight="1">
      <c r="A37" s="1" t="s">
        <v>77</v>
      </c>
      <c r="B37" s="1">
        <v>58</v>
      </c>
    </row>
    <row r="38" spans="1:2" ht="15.75" customHeight="1">
      <c r="A38" s="1" t="s">
        <v>78</v>
      </c>
      <c r="B38" s="1">
        <v>60</v>
      </c>
    </row>
    <row r="39" spans="1:2" ht="15.75" customHeight="1">
      <c r="A39" s="1" t="s">
        <v>79</v>
      </c>
      <c r="B39" s="1">
        <f>SUM(B16:B38)</f>
        <v>1820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742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80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820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81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786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843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826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76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74</v>
      </c>
      <c r="D17" s="43" t="str">
        <f>A2</f>
        <v>ATK</v>
      </c>
      <c r="E17" s="43">
        <f t="shared" ref="E17:I17" si="1">IF(E16="","",SUMIF($A$16:$A$38,E16,$B$16:$B$38))</f>
        <v>76</v>
      </c>
      <c r="F17" s="43">
        <f t="shared" si="1"/>
        <v>74</v>
      </c>
      <c r="G17" s="43">
        <f t="shared" si="1"/>
        <v>83</v>
      </c>
      <c r="H17" s="43">
        <f t="shared" si="1"/>
        <v>64</v>
      </c>
      <c r="I17" s="43">
        <f t="shared" si="1"/>
        <v>68</v>
      </c>
      <c r="J17" s="43">
        <f>A3/10</f>
        <v>74.2</v>
      </c>
      <c r="K17" s="43">
        <f>ROUND(J17,0)</f>
        <v>74</v>
      </c>
    </row>
    <row r="18" spans="1:11" ht="15.75" customHeight="1">
      <c r="A18" s="1" t="s">
        <v>9</v>
      </c>
      <c r="B18" s="1">
        <v>83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64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79</v>
      </c>
      <c r="G19" s="45">
        <f t="shared" si="3"/>
        <v>80</v>
      </c>
      <c r="H19" s="45">
        <f t="shared" si="3"/>
        <v>82</v>
      </c>
      <c r="I19" s="45">
        <f t="shared" si="3"/>
        <v>0</v>
      </c>
      <c r="J19" s="45">
        <f>A5/10</f>
        <v>82</v>
      </c>
      <c r="K19" s="45">
        <f>ROUND(J19,0)</f>
        <v>82</v>
      </c>
    </row>
    <row r="20" spans="1:11" ht="15.75" customHeight="1">
      <c r="A20" s="1" t="s">
        <v>58</v>
      </c>
      <c r="B20" s="1">
        <v>68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79</v>
      </c>
      <c r="F21" s="46">
        <f t="shared" si="5"/>
        <v>82</v>
      </c>
      <c r="G21" s="46">
        <f t="shared" si="5"/>
        <v>82</v>
      </c>
      <c r="H21" s="46">
        <f t="shared" si="5"/>
        <v>80</v>
      </c>
      <c r="I21" s="46">
        <f t="shared" si="5"/>
        <v>72</v>
      </c>
      <c r="J21" s="46">
        <f>A7/10</f>
        <v>78.599999999999994</v>
      </c>
      <c r="K21" s="46">
        <f>ROUND(J21,0)</f>
        <v>79</v>
      </c>
    </row>
    <row r="22" spans="1:11" ht="15.75" customHeight="1">
      <c r="A22" s="1" t="s">
        <v>60</v>
      </c>
      <c r="B22" s="1">
        <v>79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80</v>
      </c>
      <c r="D23" s="48" t="str">
        <f>A8</f>
        <v>PHY</v>
      </c>
      <c r="E23" s="48">
        <f t="shared" ref="E23:I23" si="7">IF(E22="","",SUMIF($A$16:$A$38,E22,$B$16:$B$38))</f>
        <v>80</v>
      </c>
      <c r="F23" s="48">
        <f t="shared" si="7"/>
        <v>82</v>
      </c>
      <c r="G23" s="48">
        <f t="shared" si="7"/>
        <v>97</v>
      </c>
      <c r="H23" s="48">
        <f t="shared" si="7"/>
        <v>84</v>
      </c>
      <c r="I23" s="48">
        <f t="shared" si="7"/>
        <v>73</v>
      </c>
      <c r="J23" s="48">
        <f>A9/10</f>
        <v>84.3</v>
      </c>
      <c r="K23" s="48">
        <f>ROUND(J23,0)</f>
        <v>84</v>
      </c>
    </row>
    <row r="24" spans="1:11" ht="15.75" customHeight="1">
      <c r="A24" s="1" t="s">
        <v>62</v>
      </c>
      <c r="B24" s="1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82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72</v>
      </c>
      <c r="G25" s="49">
        <f t="shared" si="9"/>
        <v>83</v>
      </c>
      <c r="H25" s="49">
        <f t="shared" si="9"/>
        <v>80</v>
      </c>
      <c r="I25" s="49">
        <f t="shared" si="9"/>
        <v>88</v>
      </c>
      <c r="J25" s="49">
        <f>A11/10</f>
        <v>84.05</v>
      </c>
      <c r="K25" s="49">
        <f>ROUND(J25,0)</f>
        <v>84</v>
      </c>
    </row>
    <row r="26" spans="1:11" ht="15.75" customHeight="1">
      <c r="A26" s="1" t="s">
        <v>64</v>
      </c>
      <c r="B26" s="1">
        <v>79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72</v>
      </c>
      <c r="D27" s="50" t="str">
        <f>A12</f>
        <v>DEF</v>
      </c>
      <c r="E27" s="50">
        <f t="shared" ref="E27:I27" si="11">IF(E26="","",SUMIF($A$16:$A$38,E26,$B$16:$B$38))</f>
        <v>91</v>
      </c>
      <c r="F27" s="50">
        <f t="shared" si="11"/>
        <v>88</v>
      </c>
      <c r="G27" s="50">
        <f t="shared" si="11"/>
        <v>86</v>
      </c>
      <c r="H27" s="50">
        <f t="shared" si="11"/>
        <v>81</v>
      </c>
      <c r="I27" s="50">
        <f t="shared" si="11"/>
        <v>64</v>
      </c>
      <c r="J27" s="50">
        <f>A13/10</f>
        <v>82.6</v>
      </c>
      <c r="K27" s="50">
        <f>ROUND(J27,0)</f>
        <v>83</v>
      </c>
    </row>
    <row r="28" spans="1:11" ht="15.75" customHeight="1">
      <c r="A28" s="1" t="s">
        <v>68</v>
      </c>
      <c r="B28" s="1">
        <v>80</v>
      </c>
    </row>
    <row r="29" spans="1:11" ht="15.75" customHeight="1">
      <c r="A29" s="1" t="s">
        <v>69</v>
      </c>
      <c r="B29" s="1">
        <v>82</v>
      </c>
    </row>
    <row r="30" spans="1:11" ht="15.75" customHeight="1">
      <c r="A30" s="1" t="s">
        <v>70</v>
      </c>
      <c r="B30" s="1">
        <v>97</v>
      </c>
    </row>
    <row r="31" spans="1:11" ht="15.75" customHeight="1">
      <c r="A31" s="1" t="s">
        <v>71</v>
      </c>
      <c r="B31" s="1">
        <v>84</v>
      </c>
    </row>
    <row r="32" spans="1:11" ht="15.75" customHeight="1">
      <c r="A32" s="1" t="s">
        <v>72</v>
      </c>
      <c r="B32" s="1">
        <f t="array" ref="B32">INDEX('Trang tính1'!$AC$4:$AC$88,MATCH("Kante Icon",'Trang tính1'!$Y$4:$Y$88,0))</f>
        <v>73</v>
      </c>
    </row>
    <row r="33" spans="1:2" ht="15.75" customHeight="1">
      <c r="A33" s="1" t="s">
        <v>73</v>
      </c>
      <c r="B33" s="1">
        <v>86</v>
      </c>
    </row>
    <row r="34" spans="1:2" ht="15.75" customHeight="1">
      <c r="A34" s="1" t="s">
        <v>74</v>
      </c>
      <c r="B34" s="1">
        <v>88</v>
      </c>
    </row>
    <row r="35" spans="1:2" ht="15.75" customHeight="1">
      <c r="A35" s="1" t="s">
        <v>75</v>
      </c>
      <c r="B35" s="1">
        <v>91</v>
      </c>
    </row>
    <row r="36" spans="1:2" ht="15.75" customHeight="1">
      <c r="A36" s="1" t="s">
        <v>76</v>
      </c>
      <c r="B36" s="1">
        <v>88</v>
      </c>
    </row>
    <row r="37" spans="1:2" ht="15.75" customHeight="1">
      <c r="A37" s="1" t="s">
        <v>77</v>
      </c>
      <c r="B37" s="1">
        <v>86</v>
      </c>
    </row>
    <row r="38" spans="1:2" ht="15.75" customHeight="1">
      <c r="A38" s="1" t="s">
        <v>78</v>
      </c>
      <c r="B38" s="1">
        <v>81</v>
      </c>
    </row>
    <row r="39" spans="1:2" ht="15.75" customHeight="1">
      <c r="A39" s="1" t="s">
        <v>79</v>
      </c>
      <c r="B39" s="1">
        <f>SUM(B16:B38)</f>
        <v>1859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655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776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75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748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798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769.5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80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853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65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73</v>
      </c>
      <c r="D17" s="43" t="str">
        <f>A2</f>
        <v>ATK</v>
      </c>
      <c r="E17" s="43">
        <f t="shared" ref="E17:I17" si="1">IF(E16="","",SUMIF($A$16:$A$38,E16,$B$16:$B$38))</f>
        <v>65</v>
      </c>
      <c r="F17" s="43">
        <f t="shared" si="1"/>
        <v>73</v>
      </c>
      <c r="G17" s="43">
        <f t="shared" si="1"/>
        <v>56</v>
      </c>
      <c r="H17" s="43">
        <f t="shared" si="1"/>
        <v>85</v>
      </c>
      <c r="I17" s="43">
        <f t="shared" si="1"/>
        <v>55</v>
      </c>
      <c r="J17" s="43">
        <f>A3/10</f>
        <v>65.5</v>
      </c>
      <c r="K17" s="43">
        <f>ROUND(J17,0)</f>
        <v>66</v>
      </c>
    </row>
    <row r="18" spans="1:11" ht="15.75" customHeight="1">
      <c r="A18" s="1" t="s">
        <v>9</v>
      </c>
      <c r="B18" s="1">
        <v>56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85</v>
      </c>
      <c r="D19" s="45" t="str">
        <f>A4</f>
        <v>DIS</v>
      </c>
      <c r="E19" s="45">
        <f t="shared" ref="E19:I19" si="3">IF(E18="","",SUMIF($A$16:$A$38,E18,$B$16:$B$38))</f>
        <v>81</v>
      </c>
      <c r="F19" s="45">
        <f t="shared" si="3"/>
        <v>76</v>
      </c>
      <c r="G19" s="45">
        <f t="shared" si="3"/>
        <v>75</v>
      </c>
      <c r="H19" s="45">
        <f t="shared" si="3"/>
        <v>75</v>
      </c>
      <c r="I19" s="45">
        <f t="shared" si="3"/>
        <v>0</v>
      </c>
      <c r="J19" s="45">
        <f>A5/10</f>
        <v>77.599999999999994</v>
      </c>
      <c r="K19" s="45">
        <f>ROUND(J19,0)</f>
        <v>78</v>
      </c>
    </row>
    <row r="20" spans="1:11" ht="15.75" customHeight="1">
      <c r="A20" s="1" t="s">
        <v>58</v>
      </c>
      <c r="B20" s="1">
        <v>55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81</v>
      </c>
      <c r="D21" s="46" t="str">
        <f>A6</f>
        <v>CRE</v>
      </c>
      <c r="E21" s="46">
        <f t="shared" ref="E21:I21" si="5">IF(E20="","",SUMIF($A$16:$A$38,E20,$B$16:$B$38))</f>
        <v>72</v>
      </c>
      <c r="F21" s="46">
        <f t="shared" si="5"/>
        <v>75</v>
      </c>
      <c r="G21" s="46">
        <f t="shared" si="5"/>
        <v>70</v>
      </c>
      <c r="H21" s="46">
        <f t="shared" si="5"/>
        <v>75</v>
      </c>
      <c r="I21" s="46">
        <f t="shared" si="5"/>
        <v>85</v>
      </c>
      <c r="J21" s="46">
        <f>A7/10</f>
        <v>74.8</v>
      </c>
      <c r="K21" s="46">
        <f>ROUND(J21,0)</f>
        <v>75</v>
      </c>
    </row>
    <row r="22" spans="1:11" ht="15.75" customHeight="1">
      <c r="A22" s="1" t="s">
        <v>60</v>
      </c>
      <c r="B22" s="1">
        <v>76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75</v>
      </c>
      <c r="F23" s="48">
        <f t="shared" si="7"/>
        <v>75</v>
      </c>
      <c r="G23" s="48">
        <f t="shared" si="7"/>
        <v>77</v>
      </c>
      <c r="H23" s="48">
        <f t="shared" si="7"/>
        <v>86</v>
      </c>
      <c r="I23" s="48">
        <f t="shared" si="7"/>
        <v>86</v>
      </c>
      <c r="J23" s="48">
        <f>A9/10</f>
        <v>79.8</v>
      </c>
      <c r="K23" s="48">
        <f>ROUND(J23,0)</f>
        <v>80</v>
      </c>
    </row>
    <row r="24" spans="1:11" ht="15.75" customHeight="1">
      <c r="A24" s="1" t="s">
        <v>62</v>
      </c>
      <c r="B24" s="1">
        <v>75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70</v>
      </c>
      <c r="D25" s="49" t="str">
        <f>A10</f>
        <v>MEN</v>
      </c>
      <c r="E25" s="49">
        <f t="shared" ref="E25:I25" si="9">IF(E24="","",SUMIF($A$16:$A$38,E24,$B$16:$B$38))</f>
        <v>76</v>
      </c>
      <c r="F25" s="49">
        <f t="shared" si="9"/>
        <v>85</v>
      </c>
      <c r="G25" s="49">
        <f t="shared" si="9"/>
        <v>56</v>
      </c>
      <c r="H25" s="49">
        <f t="shared" si="9"/>
        <v>75</v>
      </c>
      <c r="I25" s="49">
        <f t="shared" si="9"/>
        <v>84</v>
      </c>
      <c r="J25" s="49">
        <f>A11/10</f>
        <v>76.95</v>
      </c>
      <c r="K25" s="49">
        <f>ROUND(J25,0)</f>
        <v>77</v>
      </c>
    </row>
    <row r="26" spans="1:11" ht="15.75" customHeight="1">
      <c r="A26" s="1" t="s">
        <v>64</v>
      </c>
      <c r="B26" s="1">
        <v>72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85</v>
      </c>
      <c r="D27" s="50" t="str">
        <f>A12</f>
        <v>DEF</v>
      </c>
      <c r="E27" s="50">
        <f t="shared" ref="E27:I27" si="11">IF(E26="","",SUMIF($A$16:$A$38,E26,$B$16:$B$38))</f>
        <v>86</v>
      </c>
      <c r="F27" s="50">
        <f t="shared" si="11"/>
        <v>87</v>
      </c>
      <c r="G27" s="50">
        <f t="shared" si="11"/>
        <v>87</v>
      </c>
      <c r="H27" s="50">
        <f t="shared" si="11"/>
        <v>83</v>
      </c>
      <c r="I27" s="50">
        <f t="shared" si="11"/>
        <v>85</v>
      </c>
      <c r="J27" s="50">
        <f>A13/10</f>
        <v>85.3</v>
      </c>
      <c r="K27" s="50">
        <f>ROUND(J27,0)</f>
        <v>85</v>
      </c>
    </row>
    <row r="28" spans="1:11" ht="15.75" customHeight="1">
      <c r="A28" s="1" t="s">
        <v>68</v>
      </c>
      <c r="B28" s="1">
        <v>75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77</v>
      </c>
    </row>
    <row r="31" spans="1:11" ht="15.75" customHeight="1">
      <c r="A31" s="1" t="s">
        <v>71</v>
      </c>
      <c r="B31" s="1">
        <v>86</v>
      </c>
    </row>
    <row r="32" spans="1:11" ht="15.75" customHeight="1">
      <c r="A32" s="1" t="s">
        <v>72</v>
      </c>
      <c r="B32" s="1">
        <f t="array" ref="B32">INDEX('Trang tính1'!$AC$4:$AC$88,MATCH("Romero",'Trang tính1'!$Y$4:$Y$88,0))</f>
        <v>86</v>
      </c>
    </row>
    <row r="33" spans="1:2" ht="15.75" customHeight="1">
      <c r="A33" s="1" t="s">
        <v>73</v>
      </c>
      <c r="B33" s="1">
        <v>76</v>
      </c>
    </row>
    <row r="34" spans="1:2" ht="15.75" customHeight="1">
      <c r="A34" s="1" t="s">
        <v>74</v>
      </c>
      <c r="B34" s="1">
        <v>84</v>
      </c>
    </row>
    <row r="35" spans="1:2" ht="15.75" customHeight="1">
      <c r="A35" s="1" t="s">
        <v>75</v>
      </c>
      <c r="B35" s="1">
        <v>86</v>
      </c>
    </row>
    <row r="36" spans="1:2" ht="15.75" customHeight="1">
      <c r="A36" s="1" t="s">
        <v>76</v>
      </c>
      <c r="B36" s="1">
        <v>87</v>
      </c>
    </row>
    <row r="37" spans="1:2" ht="15.75" customHeight="1">
      <c r="A37" s="1" t="s">
        <v>77</v>
      </c>
      <c r="B37" s="1">
        <v>87</v>
      </c>
    </row>
    <row r="38" spans="1:2" ht="15.75" customHeight="1">
      <c r="A38" s="1" t="s">
        <v>78</v>
      </c>
      <c r="B38" s="1">
        <v>83</v>
      </c>
    </row>
    <row r="39" spans="1:2" ht="15.75" customHeight="1">
      <c r="A39" s="1" t="s">
        <v>79</v>
      </c>
      <c r="B39" s="1">
        <f>SUM(B16:B38)</f>
        <v>1770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702.5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76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737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773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842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760.5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80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820.5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72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66</v>
      </c>
      <c r="D17" s="43" t="str">
        <f>A2</f>
        <v>ATK</v>
      </c>
      <c r="E17" s="43">
        <f t="shared" ref="E17:I17" si="1">IF(E16="","",SUMIF($A$16:$A$38,E16,$B$16:$B$38))</f>
        <v>72</v>
      </c>
      <c r="F17" s="43">
        <f t="shared" si="1"/>
        <v>66</v>
      </c>
      <c r="G17" s="43">
        <f t="shared" si="1"/>
        <v>67</v>
      </c>
      <c r="H17" s="43">
        <f t="shared" si="1"/>
        <v>78</v>
      </c>
      <c r="I17" s="43">
        <f t="shared" si="1"/>
        <v>65</v>
      </c>
      <c r="J17" s="43">
        <f>A3/10</f>
        <v>70.25</v>
      </c>
      <c r="K17" s="43">
        <f>ROUND(J17,0)</f>
        <v>70</v>
      </c>
    </row>
    <row r="18" spans="1:11" ht="15.75" customHeight="1">
      <c r="A18" s="1" t="s">
        <v>9</v>
      </c>
      <c r="B18" s="1">
        <v>67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78</v>
      </c>
      <c r="D19" s="45" t="str">
        <f>A4</f>
        <v>DIS</v>
      </c>
      <c r="E19" s="45">
        <f t="shared" ref="E19:I19" si="3">IF(E18="","",SUMIF($A$16:$A$38,E18,$B$16:$B$38))</f>
        <v>77</v>
      </c>
      <c r="F19" s="45">
        <f t="shared" si="3"/>
        <v>69</v>
      </c>
      <c r="G19" s="45">
        <f t="shared" si="3"/>
        <v>72</v>
      </c>
      <c r="H19" s="45">
        <f t="shared" si="3"/>
        <v>73</v>
      </c>
      <c r="I19" s="45">
        <f t="shared" si="3"/>
        <v>0</v>
      </c>
      <c r="J19" s="45">
        <f>A5/10</f>
        <v>73.7</v>
      </c>
      <c r="K19" s="45">
        <f>ROUND(J19,0)</f>
        <v>74</v>
      </c>
    </row>
    <row r="20" spans="1:11" ht="15.75" customHeight="1">
      <c r="A20" s="1" t="s">
        <v>58</v>
      </c>
      <c r="B20" s="1">
        <v>65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77</v>
      </c>
      <c r="D21" s="46" t="str">
        <f>A6</f>
        <v>CRE</v>
      </c>
      <c r="E21" s="46">
        <f t="shared" ref="E21:I21" si="5">IF(E20="","",SUMIF($A$16:$A$38,E20,$B$16:$B$38))</f>
        <v>79</v>
      </c>
      <c r="F21" s="46">
        <f t="shared" si="5"/>
        <v>73</v>
      </c>
      <c r="G21" s="46">
        <f t="shared" si="5"/>
        <v>68</v>
      </c>
      <c r="H21" s="46">
        <f t="shared" si="5"/>
        <v>72</v>
      </c>
      <c r="I21" s="46">
        <f t="shared" si="5"/>
        <v>88</v>
      </c>
      <c r="J21" s="46">
        <f>A7/10</f>
        <v>77.3</v>
      </c>
      <c r="K21" s="46">
        <f>ROUND(J21,0)</f>
        <v>77</v>
      </c>
    </row>
    <row r="22" spans="1:11" ht="15.75" customHeight="1">
      <c r="A22" s="1" t="s">
        <v>60</v>
      </c>
      <c r="B22" s="1">
        <v>69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72</v>
      </c>
      <c r="D23" s="48" t="str">
        <f>A8</f>
        <v>PHY</v>
      </c>
      <c r="E23" s="48">
        <f t="shared" ref="E23:I23" si="7">IF(E22="","",SUMIF($A$16:$A$38,E22,$B$16:$B$38))</f>
        <v>95</v>
      </c>
      <c r="F23" s="48">
        <f t="shared" si="7"/>
        <v>88</v>
      </c>
      <c r="G23" s="48">
        <f t="shared" si="7"/>
        <v>70</v>
      </c>
      <c r="H23" s="48">
        <f t="shared" si="7"/>
        <v>81</v>
      </c>
      <c r="I23" s="48">
        <f t="shared" si="7"/>
        <v>93</v>
      </c>
      <c r="J23" s="48">
        <f>A9/10</f>
        <v>84.2</v>
      </c>
      <c r="K23" s="48">
        <f>ROUND(J23,0)</f>
        <v>84</v>
      </c>
    </row>
    <row r="24" spans="1:11" ht="15.75" customHeight="1">
      <c r="A24" s="1" t="s">
        <v>62</v>
      </c>
      <c r="B24" s="1">
        <v>73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68</v>
      </c>
      <c r="D25" s="49" t="str">
        <f>A10</f>
        <v>MEN</v>
      </c>
      <c r="E25" s="49">
        <f t="shared" ref="E25:I25" si="9">IF(E24="","",SUMIF($A$16:$A$38,E24,$B$16:$B$38))</f>
        <v>72</v>
      </c>
      <c r="F25" s="49">
        <f t="shared" si="9"/>
        <v>88</v>
      </c>
      <c r="G25" s="49">
        <f t="shared" si="9"/>
        <v>67</v>
      </c>
      <c r="H25" s="49">
        <f t="shared" si="9"/>
        <v>72</v>
      </c>
      <c r="I25" s="49">
        <f t="shared" si="9"/>
        <v>80</v>
      </c>
      <c r="J25" s="49">
        <f>A11/10</f>
        <v>76.05</v>
      </c>
      <c r="K25" s="49">
        <f>ROUND(J25,0)</f>
        <v>76</v>
      </c>
    </row>
    <row r="26" spans="1:11" ht="15.75" customHeight="1">
      <c r="A26" s="1" t="s">
        <v>64</v>
      </c>
      <c r="B26" s="1">
        <v>79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88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86</v>
      </c>
      <c r="G27" s="50">
        <f t="shared" si="11"/>
        <v>87</v>
      </c>
      <c r="H27" s="50">
        <f t="shared" si="11"/>
        <v>79</v>
      </c>
      <c r="I27" s="50">
        <f t="shared" si="11"/>
        <v>78</v>
      </c>
      <c r="J27" s="50">
        <f>A13/10</f>
        <v>82.05</v>
      </c>
      <c r="K27" s="50">
        <f>ROUND(J27,0)</f>
        <v>82</v>
      </c>
    </row>
    <row r="28" spans="1:11" ht="15.75" customHeight="1">
      <c r="A28" s="1" t="s">
        <v>68</v>
      </c>
      <c r="B28" s="1">
        <v>95</v>
      </c>
    </row>
    <row r="29" spans="1:11" ht="15.75" customHeight="1">
      <c r="A29" s="1" t="s">
        <v>69</v>
      </c>
      <c r="B29" s="1">
        <v>88</v>
      </c>
    </row>
    <row r="30" spans="1:11" ht="15.75" customHeight="1">
      <c r="A30" s="1" t="s">
        <v>70</v>
      </c>
      <c r="B30" s="1">
        <v>70</v>
      </c>
    </row>
    <row r="31" spans="1:11" ht="15.75" customHeight="1">
      <c r="A31" s="1" t="s">
        <v>71</v>
      </c>
      <c r="B31" s="1">
        <v>81</v>
      </c>
    </row>
    <row r="32" spans="1:11" ht="15.75" customHeight="1">
      <c r="A32" s="1" t="s">
        <v>72</v>
      </c>
      <c r="B32" s="1">
        <f t="array" ref="B32">INDEX('Trang tính1'!$AC$4:$AC$88,MATCH("Van de Ven",'Trang tính1'!$Y$4:$Y$88,0))</f>
        <v>93</v>
      </c>
    </row>
    <row r="33" spans="1:2" ht="15.75" customHeight="1">
      <c r="A33" s="1" t="s">
        <v>73</v>
      </c>
      <c r="B33" s="1">
        <v>72</v>
      </c>
    </row>
    <row r="34" spans="1:2" ht="15.75" customHeight="1">
      <c r="A34" s="1" t="s">
        <v>74</v>
      </c>
      <c r="B34" s="1">
        <v>80</v>
      </c>
    </row>
    <row r="35" spans="1:2" ht="15.75" customHeight="1">
      <c r="A35" s="1" t="s">
        <v>75</v>
      </c>
      <c r="B35" s="1">
        <v>82</v>
      </c>
    </row>
    <row r="36" spans="1:2" ht="15.75" customHeight="1">
      <c r="A36" s="1" t="s">
        <v>76</v>
      </c>
      <c r="B36" s="1">
        <v>86</v>
      </c>
    </row>
    <row r="37" spans="1:2" ht="15.75" customHeight="1">
      <c r="A37" s="1" t="s">
        <v>77</v>
      </c>
      <c r="B37" s="1">
        <v>87</v>
      </c>
    </row>
    <row r="38" spans="1:2" ht="15.75" customHeight="1">
      <c r="A38" s="1" t="s">
        <v>78</v>
      </c>
      <c r="B38" s="1">
        <v>79</v>
      </c>
    </row>
    <row r="39" spans="1:2" ht="15.75" customHeight="1">
      <c r="A39" s="1" t="s">
        <v>79</v>
      </c>
      <c r="B39" s="1">
        <f>SUM(B16:B38)</f>
        <v>1787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662.5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788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768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756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812.5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67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66</v>
      </c>
      <c r="D17" s="43" t="str">
        <f>A2</f>
        <v>ATK</v>
      </c>
      <c r="E17" s="43">
        <f t="shared" ref="E17:I17" si="1">IF(E16="","",SUMIF($A$16:$A$38,E16,$B$16:$B$38))</f>
        <v>67</v>
      </c>
      <c r="F17" s="43">
        <f t="shared" si="1"/>
        <v>66</v>
      </c>
      <c r="G17" s="43">
        <f t="shared" si="1"/>
        <v>60</v>
      </c>
      <c r="H17" s="43">
        <f t="shared" si="1"/>
        <v>75</v>
      </c>
      <c r="I17" s="43">
        <f t="shared" si="1"/>
        <v>64</v>
      </c>
      <c r="J17" s="43">
        <f>A3/10</f>
        <v>66.25</v>
      </c>
      <c r="K17" s="43">
        <f>ROUND(J17,0)</f>
        <v>66</v>
      </c>
    </row>
    <row r="18" spans="1:11" ht="15.75" customHeight="1">
      <c r="A18" s="1" t="s">
        <v>9</v>
      </c>
      <c r="B18" s="1">
        <v>60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82</v>
      </c>
      <c r="F19" s="45">
        <f t="shared" si="3"/>
        <v>76</v>
      </c>
      <c r="G19" s="45">
        <f t="shared" si="3"/>
        <v>77</v>
      </c>
      <c r="H19" s="45">
        <f t="shared" si="3"/>
        <v>77</v>
      </c>
      <c r="I19" s="45">
        <f t="shared" si="3"/>
        <v>0</v>
      </c>
      <c r="J19" s="45">
        <f>A5/10</f>
        <v>78.8</v>
      </c>
      <c r="K19" s="45">
        <f>ROUND(J19,0)</f>
        <v>79</v>
      </c>
    </row>
    <row r="20" spans="1:11" ht="15.75" customHeight="1">
      <c r="A20" s="1" t="s">
        <v>58</v>
      </c>
      <c r="B20" s="1">
        <v>64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82</v>
      </c>
      <c r="D21" s="46" t="str">
        <f>A6</f>
        <v>CRE</v>
      </c>
      <c r="E21" s="46">
        <f t="shared" ref="E21:I21" si="5">IF(E20="","",SUMIF($A$16:$A$38,E20,$B$16:$B$38))</f>
        <v>74</v>
      </c>
      <c r="F21" s="46">
        <f t="shared" si="5"/>
        <v>77</v>
      </c>
      <c r="G21" s="46">
        <f t="shared" si="5"/>
        <v>76</v>
      </c>
      <c r="H21" s="46">
        <f t="shared" si="5"/>
        <v>77</v>
      </c>
      <c r="I21" s="46">
        <f t="shared" si="5"/>
        <v>83</v>
      </c>
      <c r="J21" s="46">
        <f>A7/10</f>
        <v>76.8</v>
      </c>
      <c r="K21" s="46">
        <f>ROUND(J21,0)</f>
        <v>77</v>
      </c>
    </row>
    <row r="22" spans="1:11" ht="15.75" customHeight="1">
      <c r="A22" s="1" t="s">
        <v>60</v>
      </c>
      <c r="B22" s="1">
        <v>76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77</v>
      </c>
      <c r="D23" s="48" t="str">
        <f>A8</f>
        <v>PHY</v>
      </c>
      <c r="E23" s="48">
        <f t="shared" ref="E23:I23" si="7">IF(E22="","",SUMIF($A$16:$A$38,E22,$B$16:$B$38))</f>
        <v>76</v>
      </c>
      <c r="F23" s="48">
        <f t="shared" si="7"/>
        <v>72</v>
      </c>
      <c r="G23" s="48">
        <f t="shared" si="7"/>
        <v>74</v>
      </c>
      <c r="H23" s="48">
        <f t="shared" si="7"/>
        <v>77</v>
      </c>
      <c r="I23" s="48">
        <f t="shared" si="7"/>
        <v>81</v>
      </c>
      <c r="J23" s="48">
        <f>A9/10</f>
        <v>75.599999999999994</v>
      </c>
      <c r="K23" s="48">
        <f>ROUND(J23,0)</f>
        <v>76</v>
      </c>
    </row>
    <row r="24" spans="1:11" ht="15.75" customHeight="1">
      <c r="A24" s="1" t="s">
        <v>62</v>
      </c>
      <c r="B24" s="1">
        <v>77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76</v>
      </c>
      <c r="D25" s="49" t="str">
        <f>A10</f>
        <v>MEN</v>
      </c>
      <c r="E25" s="49">
        <f t="shared" ref="E25:I25" si="9">IF(E24="","",SUMIF($A$16:$A$38,E24,$B$16:$B$38))</f>
        <v>81</v>
      </c>
      <c r="F25" s="49">
        <f t="shared" si="9"/>
        <v>83</v>
      </c>
      <c r="G25" s="49">
        <f t="shared" si="9"/>
        <v>60</v>
      </c>
      <c r="H25" s="49">
        <f t="shared" si="9"/>
        <v>77</v>
      </c>
      <c r="I25" s="49">
        <f t="shared" si="9"/>
        <v>85</v>
      </c>
      <c r="J25" s="49">
        <f>A11/10</f>
        <v>79.05</v>
      </c>
      <c r="K25" s="49">
        <f>ROUND(J25,0)</f>
        <v>79</v>
      </c>
    </row>
    <row r="26" spans="1:11" ht="15.75" customHeight="1">
      <c r="A26" s="1" t="s">
        <v>64</v>
      </c>
      <c r="B26" s="1">
        <v>74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83</v>
      </c>
      <c r="D27" s="50" t="str">
        <f>A12</f>
        <v>DEF</v>
      </c>
      <c r="E27" s="50">
        <f t="shared" ref="E27:I27" si="11">IF(E26="","",SUMIF($A$16:$A$38,E26,$B$16:$B$38))</f>
        <v>84</v>
      </c>
      <c r="F27" s="50">
        <f t="shared" si="11"/>
        <v>83</v>
      </c>
      <c r="G27" s="50">
        <f t="shared" si="11"/>
        <v>84</v>
      </c>
      <c r="H27" s="50">
        <f t="shared" si="11"/>
        <v>80</v>
      </c>
      <c r="I27" s="50">
        <f t="shared" si="11"/>
        <v>75</v>
      </c>
      <c r="J27" s="50">
        <f>A13/10</f>
        <v>81.25</v>
      </c>
      <c r="K27" s="50">
        <f>ROUND(J27,0)</f>
        <v>81</v>
      </c>
    </row>
    <row r="28" spans="1:11" ht="15.75" customHeight="1">
      <c r="A28" s="1" t="s">
        <v>68</v>
      </c>
      <c r="B28" s="1">
        <v>76</v>
      </c>
    </row>
    <row r="29" spans="1:11" ht="15.75" customHeight="1">
      <c r="A29" s="1" t="s">
        <v>69</v>
      </c>
      <c r="B29" s="1">
        <v>72</v>
      </c>
    </row>
    <row r="30" spans="1:11" ht="15.75" customHeight="1">
      <c r="A30" s="1" t="s">
        <v>70</v>
      </c>
      <c r="B30" s="1">
        <v>74</v>
      </c>
    </row>
    <row r="31" spans="1:11" ht="15.75" customHeight="1">
      <c r="A31" s="1" t="s">
        <v>71</v>
      </c>
      <c r="B31" s="1">
        <v>77</v>
      </c>
    </row>
    <row r="32" spans="1:11" ht="15.75" customHeight="1">
      <c r="A32" s="1" t="s">
        <v>72</v>
      </c>
      <c r="B32" s="1">
        <f t="array" ref="B32">INDEX('Trang tính1'!$AC$4:$AC$88,MATCH("Lisandro Martinez",'Trang tính1'!$Y$4:$Y$88,0))</f>
        <v>81</v>
      </c>
    </row>
    <row r="33" spans="1:2" ht="15.75" customHeight="1">
      <c r="A33" s="1" t="s">
        <v>73</v>
      </c>
      <c r="B33" s="1">
        <v>81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84</v>
      </c>
    </row>
    <row r="36" spans="1:2" ht="15.75" customHeight="1">
      <c r="A36" s="1" t="s">
        <v>76</v>
      </c>
      <c r="B36" s="1">
        <v>83</v>
      </c>
    </row>
    <row r="37" spans="1:2" ht="15.75" customHeight="1">
      <c r="A37" s="1" t="s">
        <v>77</v>
      </c>
      <c r="B37" s="1">
        <v>84</v>
      </c>
    </row>
    <row r="38" spans="1:2" ht="15.75" customHeight="1">
      <c r="A38" s="1" t="s">
        <v>78</v>
      </c>
      <c r="B38" s="1">
        <v>80</v>
      </c>
    </row>
    <row r="39" spans="1:2" ht="15.75" customHeight="1">
      <c r="A39" s="1" t="s">
        <v>79</v>
      </c>
      <c r="B39" s="1">
        <f>SUM(B16:B38)</f>
        <v>1754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734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794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78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786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782.5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80</v>
      </c>
      <c r="L11" s="26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830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71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75</v>
      </c>
      <c r="D17" s="43" t="str">
        <f>A2</f>
        <v>ATK</v>
      </c>
      <c r="E17" s="43">
        <f t="shared" ref="E17:I17" si="1">IF(E16="","",SUMIF($A$16:$A$38,E16,$B$16:$B$38))</f>
        <v>71</v>
      </c>
      <c r="F17" s="43">
        <f t="shared" si="1"/>
        <v>75</v>
      </c>
      <c r="G17" s="43">
        <f t="shared" si="1"/>
        <v>72</v>
      </c>
      <c r="H17" s="43">
        <f t="shared" si="1"/>
        <v>80</v>
      </c>
      <c r="I17" s="43">
        <f t="shared" si="1"/>
        <v>74</v>
      </c>
      <c r="J17" s="43">
        <f>A3/10</f>
        <v>73.400000000000006</v>
      </c>
      <c r="K17" s="43">
        <f>ROUND(J17,0)</f>
        <v>73</v>
      </c>
    </row>
    <row r="18" spans="1:11" ht="15.75" customHeight="1">
      <c r="A18" s="1" t="s">
        <v>9</v>
      </c>
      <c r="B18" s="1">
        <v>72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80</v>
      </c>
      <c r="D19" s="45" t="str">
        <f>A4</f>
        <v>DIS</v>
      </c>
      <c r="E19" s="45">
        <f t="shared" ref="E19:I19" si="3">IF(E18="","",SUMIF($A$16:$A$38,E18,$B$16:$B$38))</f>
        <v>81</v>
      </c>
      <c r="F19" s="45">
        <f t="shared" si="3"/>
        <v>76</v>
      </c>
      <c r="G19" s="45">
        <f t="shared" si="3"/>
        <v>75</v>
      </c>
      <c r="H19" s="45">
        <f t="shared" si="3"/>
        <v>81</v>
      </c>
      <c r="I19" s="45">
        <f t="shared" si="3"/>
        <v>0</v>
      </c>
      <c r="J19" s="45">
        <f>A5/10</f>
        <v>79.400000000000006</v>
      </c>
      <c r="K19" s="45">
        <f>ROUND(J19,0)</f>
        <v>79</v>
      </c>
    </row>
    <row r="20" spans="1:11" ht="15.75" customHeight="1">
      <c r="A20" s="1" t="s">
        <v>58</v>
      </c>
      <c r="B20" s="1">
        <v>74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81</v>
      </c>
      <c r="D21" s="46" t="str">
        <f>A6</f>
        <v>CRE</v>
      </c>
      <c r="E21" s="46">
        <f t="shared" ref="E21:I21" si="5">IF(E20="","",SUMIF($A$16:$A$38,E20,$B$16:$B$38))</f>
        <v>78</v>
      </c>
      <c r="F21" s="46">
        <f t="shared" si="5"/>
        <v>81</v>
      </c>
      <c r="G21" s="46">
        <f t="shared" si="5"/>
        <v>79</v>
      </c>
      <c r="H21" s="46">
        <f t="shared" si="5"/>
        <v>75</v>
      </c>
      <c r="I21" s="46">
        <f t="shared" si="5"/>
        <v>80</v>
      </c>
      <c r="J21" s="46">
        <f>A7/10</f>
        <v>78.599999999999994</v>
      </c>
      <c r="K21" s="46">
        <f>ROUND(J21,0)</f>
        <v>79</v>
      </c>
    </row>
    <row r="22" spans="1:11" ht="15.75" customHeight="1">
      <c r="A22" s="1" t="s">
        <v>60</v>
      </c>
      <c r="B22" s="1">
        <v>76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79</v>
      </c>
      <c r="F23" s="48">
        <f t="shared" si="7"/>
        <v>78</v>
      </c>
      <c r="G23" s="48">
        <f t="shared" si="7"/>
        <v>81</v>
      </c>
      <c r="H23" s="48">
        <f t="shared" si="7"/>
        <v>80</v>
      </c>
      <c r="I23" s="48">
        <f t="shared" si="7"/>
        <v>87</v>
      </c>
      <c r="J23" s="48">
        <f>A9/10</f>
        <v>80.3</v>
      </c>
      <c r="K23" s="48">
        <f>ROUND(J23,0)</f>
        <v>80</v>
      </c>
    </row>
    <row r="24" spans="1:11" ht="15.75" customHeight="1">
      <c r="A24" s="1" t="s">
        <v>62</v>
      </c>
      <c r="B24" s="1">
        <v>81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79</v>
      </c>
      <c r="D25" s="49" t="str">
        <f>A10</f>
        <v>MEN</v>
      </c>
      <c r="E25" s="49">
        <f t="shared" ref="E25:I25" si="9">IF(E24="","",SUMIF($A$16:$A$38,E24,$B$16:$B$38))</f>
        <v>75</v>
      </c>
      <c r="F25" s="49">
        <f t="shared" si="9"/>
        <v>80</v>
      </c>
      <c r="G25" s="49">
        <f t="shared" si="9"/>
        <v>72</v>
      </c>
      <c r="H25" s="49">
        <f t="shared" si="9"/>
        <v>75</v>
      </c>
      <c r="I25" s="49">
        <f t="shared" si="9"/>
        <v>83</v>
      </c>
      <c r="J25" s="49">
        <f>A11/10</f>
        <v>78.25</v>
      </c>
      <c r="K25" s="49">
        <f>ROUND(J25,0)</f>
        <v>78</v>
      </c>
    </row>
    <row r="26" spans="1:11" ht="15.75" customHeight="1">
      <c r="A26" s="1" t="s">
        <v>64</v>
      </c>
      <c r="B26" s="1">
        <v>78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80</v>
      </c>
      <c r="D27" s="50" t="str">
        <f>A12</f>
        <v>DEF</v>
      </c>
      <c r="E27" s="50">
        <f t="shared" ref="E27:I27" si="11">IF(E26="","",SUMIF($A$16:$A$38,E26,$B$16:$B$38))</f>
        <v>84</v>
      </c>
      <c r="F27" s="50">
        <f t="shared" si="11"/>
        <v>85</v>
      </c>
      <c r="G27" s="50">
        <f t="shared" si="11"/>
        <v>84</v>
      </c>
      <c r="H27" s="50">
        <f t="shared" si="11"/>
        <v>82</v>
      </c>
      <c r="I27" s="50">
        <f t="shared" si="11"/>
        <v>80</v>
      </c>
      <c r="J27" s="50">
        <f>A13/10</f>
        <v>83</v>
      </c>
      <c r="K27" s="50">
        <f>ROUND(J27,0)</f>
        <v>83</v>
      </c>
    </row>
    <row r="28" spans="1:11" ht="15.75" customHeight="1">
      <c r="A28" s="1" t="s">
        <v>68</v>
      </c>
      <c r="B28" s="1">
        <v>79</v>
      </c>
    </row>
    <row r="29" spans="1:11" ht="15.75" customHeight="1">
      <c r="A29" s="1" t="s">
        <v>69</v>
      </c>
      <c r="B29" s="1">
        <v>78</v>
      </c>
    </row>
    <row r="30" spans="1:11" ht="15.75" customHeight="1">
      <c r="A30" s="1" t="s">
        <v>70</v>
      </c>
      <c r="B30" s="1">
        <v>81</v>
      </c>
    </row>
    <row r="31" spans="1:11" ht="15.75" customHeight="1">
      <c r="A31" s="1" t="s">
        <v>71</v>
      </c>
      <c r="B31" s="1">
        <v>80</v>
      </c>
    </row>
    <row r="32" spans="1:11" ht="15.75" customHeight="1">
      <c r="A32" s="1" t="s">
        <v>72</v>
      </c>
      <c r="B32" s="1">
        <f t="array" ref="B32">INDEX('Trang tính1'!$AC$4:$AC$88,MATCH("Gvardiol",'Trang tính1'!$Y$4:$Y$88,0))</f>
        <v>87</v>
      </c>
    </row>
    <row r="33" spans="1:2" ht="15.75" customHeight="1">
      <c r="A33" s="1" t="s">
        <v>73</v>
      </c>
      <c r="B33" s="1">
        <v>75</v>
      </c>
    </row>
    <row r="34" spans="1:2" ht="15.75" customHeight="1">
      <c r="A34" s="1" t="s">
        <v>74</v>
      </c>
      <c r="B34" s="1">
        <v>83</v>
      </c>
    </row>
    <row r="35" spans="1:2" ht="15.75" customHeight="1">
      <c r="A35" s="1" t="s">
        <v>75</v>
      </c>
      <c r="B35" s="1">
        <v>84</v>
      </c>
    </row>
    <row r="36" spans="1:2" ht="15.75" customHeight="1">
      <c r="A36" s="1" t="s">
        <v>76</v>
      </c>
      <c r="B36" s="1">
        <v>85</v>
      </c>
    </row>
    <row r="37" spans="1:2" ht="15.75" customHeight="1">
      <c r="A37" s="1" t="s">
        <v>77</v>
      </c>
      <c r="B37" s="1">
        <v>84</v>
      </c>
    </row>
    <row r="38" spans="1:2" ht="15.75" customHeight="1">
      <c r="A38" s="1" t="s">
        <v>78</v>
      </c>
      <c r="B38" s="1">
        <v>82</v>
      </c>
    </row>
    <row r="39" spans="1:2" ht="15.75" customHeight="1">
      <c r="A39" s="1" t="s">
        <v>79</v>
      </c>
      <c r="B39" s="1">
        <f>SUM(B16:B38)</f>
        <v>1820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667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779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767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771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  <c r="L11" s="26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827.5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61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58</v>
      </c>
      <c r="D17" s="43" t="str">
        <f>A2</f>
        <v>ATK</v>
      </c>
      <c r="E17" s="43">
        <f t="shared" ref="E17:I17" si="1">IF(E16="","",SUMIF($A$16:$A$38,E16,$B$16:$B$38))</f>
        <v>61</v>
      </c>
      <c r="F17" s="43">
        <f t="shared" si="1"/>
        <v>58</v>
      </c>
      <c r="G17" s="43">
        <f t="shared" si="1"/>
        <v>70</v>
      </c>
      <c r="H17" s="43">
        <f t="shared" si="1"/>
        <v>82</v>
      </c>
      <c r="I17" s="43">
        <f t="shared" si="1"/>
        <v>68</v>
      </c>
      <c r="J17" s="43">
        <f>A3/10</f>
        <v>66.7</v>
      </c>
      <c r="K17" s="43">
        <f>ROUND(J17,0)</f>
        <v>67</v>
      </c>
    </row>
    <row r="18" spans="1:11" ht="15.75" customHeight="1">
      <c r="A18" s="1" t="s">
        <v>9</v>
      </c>
      <c r="B18" s="1">
        <v>70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82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75</v>
      </c>
      <c r="G19" s="45">
        <f t="shared" si="3"/>
        <v>72</v>
      </c>
      <c r="H19" s="45">
        <f t="shared" si="3"/>
        <v>79</v>
      </c>
      <c r="I19" s="45">
        <f t="shared" si="3"/>
        <v>0</v>
      </c>
      <c r="J19" s="45">
        <f>A5/10</f>
        <v>77.900000000000006</v>
      </c>
      <c r="K19" s="45">
        <f>ROUND(J19,0)</f>
        <v>78</v>
      </c>
    </row>
    <row r="20" spans="1:11" ht="15.75" customHeight="1">
      <c r="A20" s="1" t="s">
        <v>58</v>
      </c>
      <c r="B20" s="1">
        <v>68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80</v>
      </c>
      <c r="D21" s="46" t="str">
        <f>A6</f>
        <v>CRE</v>
      </c>
      <c r="E21" s="46">
        <f t="shared" ref="E21:I21" si="5">IF(E20="","",SUMIF($A$16:$A$38,E20,$B$16:$B$38))</f>
        <v>75</v>
      </c>
      <c r="F21" s="46">
        <f t="shared" si="5"/>
        <v>79</v>
      </c>
      <c r="G21" s="46">
        <f t="shared" si="5"/>
        <v>80</v>
      </c>
      <c r="H21" s="46">
        <f t="shared" si="5"/>
        <v>72</v>
      </c>
      <c r="I21" s="46">
        <f t="shared" si="5"/>
        <v>78</v>
      </c>
      <c r="J21" s="46">
        <f>A7/10</f>
        <v>76.7</v>
      </c>
      <c r="K21" s="46">
        <f>ROUND(J21,0)</f>
        <v>77</v>
      </c>
    </row>
    <row r="22" spans="1:11" ht="15.75" customHeight="1">
      <c r="A22" s="1" t="s">
        <v>60</v>
      </c>
      <c r="B22" s="1">
        <v>75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72</v>
      </c>
      <c r="D23" s="48" t="str">
        <f>A8</f>
        <v>PHY</v>
      </c>
      <c r="E23" s="48">
        <f t="shared" ref="E23:I23" si="7">IF(E22="","",SUMIF($A$16:$A$38,E22,$B$16:$B$38))</f>
        <v>73</v>
      </c>
      <c r="F23" s="48">
        <f t="shared" si="7"/>
        <v>75</v>
      </c>
      <c r="G23" s="48">
        <f t="shared" si="7"/>
        <v>75</v>
      </c>
      <c r="H23" s="48">
        <f t="shared" si="7"/>
        <v>76</v>
      </c>
      <c r="I23" s="48">
        <f t="shared" si="7"/>
        <v>83</v>
      </c>
      <c r="J23" s="48">
        <f>A9/10</f>
        <v>75.7</v>
      </c>
      <c r="K23" s="48">
        <f>ROUND(J23,0)</f>
        <v>76</v>
      </c>
    </row>
    <row r="24" spans="1:11" ht="15.75" customHeight="1">
      <c r="A24" s="1" t="s">
        <v>62</v>
      </c>
      <c r="B24" s="1">
        <v>79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84</v>
      </c>
      <c r="F25" s="49">
        <f t="shared" si="9"/>
        <v>78</v>
      </c>
      <c r="G25" s="49">
        <f t="shared" si="9"/>
        <v>70</v>
      </c>
      <c r="H25" s="49">
        <f t="shared" si="9"/>
        <v>72</v>
      </c>
      <c r="I25" s="49">
        <f t="shared" si="9"/>
        <v>78</v>
      </c>
      <c r="J25" s="49">
        <f>A11/10</f>
        <v>77.099999999999994</v>
      </c>
      <c r="K25" s="49">
        <f>ROUND(J25,0)</f>
        <v>77</v>
      </c>
    </row>
    <row r="26" spans="1:11" ht="15.75" customHeight="1">
      <c r="A26" s="1" t="s">
        <v>64</v>
      </c>
      <c r="B26" s="1">
        <v>75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84</v>
      </c>
      <c r="F27" s="50">
        <f t="shared" si="11"/>
        <v>83</v>
      </c>
      <c r="G27" s="50">
        <f t="shared" si="11"/>
        <v>81</v>
      </c>
      <c r="H27" s="50">
        <f t="shared" si="11"/>
        <v>83</v>
      </c>
      <c r="I27" s="50">
        <f t="shared" si="11"/>
        <v>82</v>
      </c>
      <c r="J27" s="50">
        <f>A13/10</f>
        <v>82.75</v>
      </c>
      <c r="K27" s="50">
        <f>ROUND(J27,0)</f>
        <v>83</v>
      </c>
    </row>
    <row r="28" spans="1:11" ht="15.75" customHeight="1">
      <c r="A28" s="1" t="s">
        <v>68</v>
      </c>
      <c r="B28" s="1">
        <v>73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75</v>
      </c>
    </row>
    <row r="31" spans="1:11" ht="15.75" customHeight="1">
      <c r="A31" s="1" t="s">
        <v>71</v>
      </c>
      <c r="B31" s="1">
        <v>76</v>
      </c>
    </row>
    <row r="32" spans="1:11" ht="15.75" customHeight="1">
      <c r="A32" s="1" t="s">
        <v>72</v>
      </c>
      <c r="B32" s="1">
        <f t="array" ref="B32">INDEX('Trang tính1'!$AC$4:$AC$88,MATCH("Ake",'Trang tính1'!$Y$4:$Y$88,0))</f>
        <v>83</v>
      </c>
    </row>
    <row r="33" spans="1:2" ht="15.75" customHeight="1">
      <c r="A33" s="1" t="s">
        <v>73</v>
      </c>
      <c r="B33" s="1">
        <v>84</v>
      </c>
    </row>
    <row r="34" spans="1:2" ht="15.75" customHeight="1">
      <c r="A34" s="1" t="s">
        <v>74</v>
      </c>
      <c r="B34" s="1">
        <v>78</v>
      </c>
    </row>
    <row r="35" spans="1:2" ht="15.75" customHeight="1">
      <c r="A35" s="1" t="s">
        <v>75</v>
      </c>
      <c r="B35" s="1">
        <v>84</v>
      </c>
    </row>
    <row r="36" spans="1:2" ht="15.75" customHeight="1">
      <c r="A36" s="1" t="s">
        <v>76</v>
      </c>
      <c r="B36" s="1">
        <v>83</v>
      </c>
    </row>
    <row r="37" spans="1:2" ht="15.75" customHeight="1">
      <c r="A37" s="1" t="s">
        <v>77</v>
      </c>
      <c r="B37" s="1">
        <v>81</v>
      </c>
    </row>
    <row r="38" spans="1:2" ht="15.75" customHeight="1">
      <c r="A38" s="1" t="s">
        <v>78</v>
      </c>
      <c r="B38" s="1">
        <v>83</v>
      </c>
    </row>
    <row r="39" spans="1:2" ht="15.75" customHeight="1">
      <c r="A39" s="1" t="s">
        <v>79</v>
      </c>
      <c r="B39" s="1">
        <f>SUM(B16:B38)</f>
        <v>1753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619.5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798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744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775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794.5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81</v>
      </c>
      <c r="L11" s="26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869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55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62</v>
      </c>
      <c r="D17" s="43" t="str">
        <f>A2</f>
        <v>ATK</v>
      </c>
      <c r="E17" s="43">
        <f t="shared" ref="E17:I17" si="1">IF(E16="","",SUMIF($A$16:$A$38,E16,$B$16:$B$38))</f>
        <v>55</v>
      </c>
      <c r="F17" s="43">
        <f t="shared" si="1"/>
        <v>62</v>
      </c>
      <c r="G17" s="43">
        <f t="shared" si="1"/>
        <v>63</v>
      </c>
      <c r="H17" s="43">
        <f t="shared" si="1"/>
        <v>85</v>
      </c>
      <c r="I17" s="43">
        <f t="shared" si="1"/>
        <v>56</v>
      </c>
      <c r="J17" s="43">
        <f>A3/10</f>
        <v>61.95</v>
      </c>
      <c r="K17" s="43">
        <f>ROUND(J17,0)</f>
        <v>62</v>
      </c>
    </row>
    <row r="18" spans="1:11" ht="15.75" customHeight="1">
      <c r="A18" s="1" t="s">
        <v>9</v>
      </c>
      <c r="B18" s="1">
        <v>63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85</v>
      </c>
      <c r="D19" s="45" t="str">
        <f>A4</f>
        <v>DIS</v>
      </c>
      <c r="E19" s="45">
        <f t="shared" ref="E19:I19" si="3">IF(E18="","",SUMIF($A$16:$A$38,E18,$B$16:$B$38))</f>
        <v>82</v>
      </c>
      <c r="F19" s="45">
        <f t="shared" si="3"/>
        <v>81</v>
      </c>
      <c r="G19" s="45">
        <f t="shared" si="3"/>
        <v>74</v>
      </c>
      <c r="H19" s="45">
        <f t="shared" si="3"/>
        <v>78</v>
      </c>
      <c r="I19" s="45">
        <f t="shared" si="3"/>
        <v>0</v>
      </c>
      <c r="J19" s="45">
        <f>A5/10</f>
        <v>79.8</v>
      </c>
      <c r="K19" s="45">
        <f>ROUND(J19,0)</f>
        <v>80</v>
      </c>
    </row>
    <row r="20" spans="1:11" ht="15.75" customHeight="1">
      <c r="A20" s="1" t="s">
        <v>58</v>
      </c>
      <c r="B20" s="1">
        <v>56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82</v>
      </c>
      <c r="D21" s="46" t="str">
        <f>A6</f>
        <v>CRE</v>
      </c>
      <c r="E21" s="46">
        <f t="shared" ref="E21:I21" si="5">IF(E20="","",SUMIF($A$16:$A$38,E20,$B$16:$B$38))</f>
        <v>70</v>
      </c>
      <c r="F21" s="46">
        <f t="shared" si="5"/>
        <v>78</v>
      </c>
      <c r="G21" s="46">
        <f t="shared" si="5"/>
        <v>75</v>
      </c>
      <c r="H21" s="46">
        <f t="shared" si="5"/>
        <v>74</v>
      </c>
      <c r="I21" s="46">
        <f t="shared" si="5"/>
        <v>81</v>
      </c>
      <c r="J21" s="46">
        <f>A7/10</f>
        <v>74.400000000000006</v>
      </c>
      <c r="K21" s="46">
        <f>ROUND(J21,0)</f>
        <v>74</v>
      </c>
    </row>
    <row r="22" spans="1:11" ht="15.75" customHeight="1">
      <c r="A22" s="1" t="s">
        <v>60</v>
      </c>
      <c r="B22" s="1">
        <v>81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74</v>
      </c>
      <c r="D23" s="48" t="str">
        <f>A8</f>
        <v>PHY</v>
      </c>
      <c r="E23" s="48">
        <f t="shared" ref="E23:I23" si="7">IF(E22="","",SUMIF($A$16:$A$38,E22,$B$16:$B$38))</f>
        <v>68</v>
      </c>
      <c r="F23" s="48">
        <f t="shared" si="7"/>
        <v>64</v>
      </c>
      <c r="G23" s="48">
        <f t="shared" si="7"/>
        <v>76</v>
      </c>
      <c r="H23" s="48">
        <f t="shared" si="7"/>
        <v>90</v>
      </c>
      <c r="I23" s="48">
        <f t="shared" si="7"/>
        <v>89</v>
      </c>
      <c r="J23" s="48">
        <f>A9/10</f>
        <v>77.5</v>
      </c>
      <c r="K23" s="48">
        <f>ROUND(J23,0)</f>
        <v>78</v>
      </c>
    </row>
    <row r="24" spans="1:11" ht="15.75" customHeight="1">
      <c r="A24" s="1" t="s">
        <v>62</v>
      </c>
      <c r="B24" s="1">
        <v>78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75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81</v>
      </c>
      <c r="G25" s="49">
        <f t="shared" si="9"/>
        <v>63</v>
      </c>
      <c r="H25" s="49">
        <f t="shared" si="9"/>
        <v>74</v>
      </c>
      <c r="I25" s="49">
        <f t="shared" si="9"/>
        <v>86</v>
      </c>
      <c r="J25" s="49">
        <f>A11/10</f>
        <v>79.45</v>
      </c>
      <c r="K25" s="49">
        <f>ROUND(J25,0)</f>
        <v>79</v>
      </c>
    </row>
    <row r="26" spans="1:11" ht="15.75" customHeight="1">
      <c r="A26" s="1" t="s">
        <v>64</v>
      </c>
      <c r="B26" s="1">
        <v>70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88</v>
      </c>
      <c r="F27" s="50">
        <f t="shared" si="11"/>
        <v>87</v>
      </c>
      <c r="G27" s="50">
        <f t="shared" si="11"/>
        <v>85</v>
      </c>
      <c r="H27" s="50">
        <f t="shared" si="11"/>
        <v>88</v>
      </c>
      <c r="I27" s="50">
        <f t="shared" si="11"/>
        <v>85</v>
      </c>
      <c r="J27" s="50">
        <f>A13/10</f>
        <v>86.9</v>
      </c>
      <c r="K27" s="50">
        <f>ROUND(J27,0)</f>
        <v>87</v>
      </c>
    </row>
    <row r="28" spans="1:11" ht="15.75" customHeight="1">
      <c r="A28" s="1" t="s">
        <v>68</v>
      </c>
      <c r="B28" s="1">
        <v>68</v>
      </c>
    </row>
    <row r="29" spans="1:11" ht="15.75" customHeight="1">
      <c r="A29" s="1" t="s">
        <v>69</v>
      </c>
      <c r="B29" s="1">
        <v>64</v>
      </c>
    </row>
    <row r="30" spans="1:11" ht="15.75" customHeight="1">
      <c r="A30" s="1" t="s">
        <v>70</v>
      </c>
      <c r="B30" s="1">
        <v>76</v>
      </c>
    </row>
    <row r="31" spans="1:11" ht="15.75" customHeight="1">
      <c r="A31" s="1" t="s">
        <v>71</v>
      </c>
      <c r="B31" s="1">
        <v>90</v>
      </c>
    </row>
    <row r="32" spans="1:11" ht="15.75" customHeight="1">
      <c r="A32" s="1" t="s">
        <v>72</v>
      </c>
      <c r="B32" s="1">
        <f t="array" ref="B32">INDEX('Trang tính1'!$AC$4:$AC$88,MATCH("Ruben Dias",'Trang tính1'!$Y$4:$Y$88,0))</f>
        <v>89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86</v>
      </c>
    </row>
    <row r="35" spans="1:2" ht="15.75" customHeight="1">
      <c r="A35" s="1" t="s">
        <v>75</v>
      </c>
      <c r="B35" s="1">
        <v>88</v>
      </c>
    </row>
    <row r="36" spans="1:2" ht="15.75" customHeight="1">
      <c r="A36" s="1" t="s">
        <v>76</v>
      </c>
      <c r="B36" s="1">
        <v>87</v>
      </c>
    </row>
    <row r="37" spans="1:2" ht="15.75" customHeight="1">
      <c r="A37" s="1" t="s">
        <v>77</v>
      </c>
      <c r="B37" s="1">
        <v>85</v>
      </c>
    </row>
    <row r="38" spans="1:2" ht="15.75" customHeight="1">
      <c r="A38" s="1" t="s">
        <v>78</v>
      </c>
      <c r="B38" s="1">
        <v>88</v>
      </c>
    </row>
    <row r="39" spans="1:2" ht="15.75" customHeight="1">
      <c r="A39" s="1" t="s">
        <v>79</v>
      </c>
      <c r="B39" s="1">
        <f>SUM(B16:B38)</f>
        <v>1765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563.5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732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76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75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750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77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807.5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  <c r="L15" s="41" t="s">
        <v>50</v>
      </c>
    </row>
    <row r="16" spans="1:26" ht="15.75" customHeight="1">
      <c r="A16" s="1" t="s">
        <v>53</v>
      </c>
      <c r="B16" s="47">
        <v>51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50</v>
      </c>
      <c r="D17" s="43" t="str">
        <f>A2</f>
        <v>ATK</v>
      </c>
      <c r="E17" s="43">
        <f t="shared" ref="E17:I17" si="1">IF(E16="","",SUMIF($A$16:$A$38,E16,$B$16:$B$38))</f>
        <v>51</v>
      </c>
      <c r="F17" s="43">
        <f t="shared" si="1"/>
        <v>50</v>
      </c>
      <c r="G17" s="43">
        <f t="shared" si="1"/>
        <v>52</v>
      </c>
      <c r="H17" s="43">
        <f t="shared" si="1"/>
        <v>79</v>
      </c>
      <c r="I17" s="43">
        <f t="shared" si="1"/>
        <v>58</v>
      </c>
      <c r="J17" s="43">
        <f>A3/10</f>
        <v>56.35</v>
      </c>
      <c r="K17" s="43">
        <f>ROUND(J17,0)</f>
        <v>56</v>
      </c>
    </row>
    <row r="18" spans="1:11" ht="15.75" customHeight="1">
      <c r="A18" s="1" t="s">
        <v>9</v>
      </c>
      <c r="B18" s="47">
        <v>52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79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83</v>
      </c>
      <c r="G19" s="45">
        <f t="shared" si="3"/>
        <v>80</v>
      </c>
      <c r="H19" s="45">
        <f t="shared" si="3"/>
        <v>78</v>
      </c>
      <c r="I19" s="45">
        <f t="shared" si="3"/>
        <v>0</v>
      </c>
      <c r="J19" s="45">
        <f>A5/10</f>
        <v>81.2</v>
      </c>
      <c r="K19" s="45">
        <f>ROUND(J19,0)</f>
        <v>81</v>
      </c>
    </row>
    <row r="20" spans="1:11" ht="15.75" customHeight="1">
      <c r="A20" s="1" t="s">
        <v>58</v>
      </c>
      <c r="B20" s="47">
        <v>58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83</v>
      </c>
      <c r="D21" s="46" t="str">
        <f>A6</f>
        <v>CRE</v>
      </c>
      <c r="E21" s="46">
        <f t="shared" ref="E21:I21" si="5">IF(E20="","",SUMIF($A$16:$A$38,E20,$B$16:$B$38))</f>
        <v>73</v>
      </c>
      <c r="F21" s="46">
        <f t="shared" si="5"/>
        <v>78</v>
      </c>
      <c r="G21" s="46">
        <f t="shared" si="5"/>
        <v>67</v>
      </c>
      <c r="H21" s="46">
        <f t="shared" si="5"/>
        <v>80</v>
      </c>
      <c r="I21" s="46">
        <f t="shared" si="5"/>
        <v>74</v>
      </c>
      <c r="J21" s="46">
        <f>A7/10</f>
        <v>73.2</v>
      </c>
      <c r="K21" s="46">
        <f>ROUND(J21,0)</f>
        <v>73</v>
      </c>
    </row>
    <row r="22" spans="1:11" ht="15.75" customHeight="1">
      <c r="A22" s="1" t="s">
        <v>60</v>
      </c>
      <c r="B22" s="47">
        <v>83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80</v>
      </c>
      <c r="D23" s="48" t="str">
        <f>A8</f>
        <v>PHY</v>
      </c>
      <c r="E23" s="48">
        <f t="shared" ref="E23:I23" si="7">IF(E22="","",SUMIF($A$16:$A$38,E22,$B$16:$B$38))</f>
        <v>70</v>
      </c>
      <c r="F23" s="48">
        <f t="shared" si="7"/>
        <v>67</v>
      </c>
      <c r="G23" s="48">
        <f t="shared" si="7"/>
        <v>74</v>
      </c>
      <c r="H23" s="48">
        <f t="shared" si="7"/>
        <v>81</v>
      </c>
      <c r="I23" s="48">
        <f t="shared" si="7"/>
        <v>88</v>
      </c>
      <c r="J23" s="48">
        <f>A9/10</f>
        <v>75.3</v>
      </c>
      <c r="K23" s="48">
        <f>ROUND(J23,0)</f>
        <v>75</v>
      </c>
    </row>
    <row r="24" spans="1:11" ht="15.75" customHeight="1">
      <c r="A24" s="1" t="s">
        <v>62</v>
      </c>
      <c r="B24" s="47">
        <v>78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67</v>
      </c>
      <c r="D25" s="49" t="str">
        <f>A10</f>
        <v>MEN</v>
      </c>
      <c r="E25" s="49">
        <f t="shared" ref="E25:I25" si="9">IF(E24="","",SUMIF($A$16:$A$38,E24,$B$16:$B$38))</f>
        <v>81</v>
      </c>
      <c r="F25" s="49">
        <f t="shared" si="9"/>
        <v>74</v>
      </c>
      <c r="G25" s="49">
        <f t="shared" si="9"/>
        <v>52</v>
      </c>
      <c r="H25" s="49">
        <f t="shared" si="9"/>
        <v>80</v>
      </c>
      <c r="I25" s="49">
        <f t="shared" si="9"/>
        <v>79</v>
      </c>
      <c r="J25" s="49">
        <f>A11/10</f>
        <v>75</v>
      </c>
      <c r="K25" s="49">
        <f>ROUND(J25,0)</f>
        <v>75</v>
      </c>
    </row>
    <row r="26" spans="1:11" ht="15.75" customHeight="1">
      <c r="A26" s="1" t="s">
        <v>64</v>
      </c>
      <c r="B26" s="47">
        <v>73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74</v>
      </c>
      <c r="D27" s="50" t="str">
        <f>A12</f>
        <v>DEF</v>
      </c>
      <c r="E27" s="50">
        <f t="shared" ref="E27:I27" si="11">IF(E26="","",SUMIF($A$16:$A$38,E26,$B$16:$B$38))</f>
        <v>83</v>
      </c>
      <c r="F27" s="50">
        <f t="shared" si="11"/>
        <v>83</v>
      </c>
      <c r="G27" s="50">
        <f t="shared" si="11"/>
        <v>82</v>
      </c>
      <c r="H27" s="50">
        <f t="shared" si="11"/>
        <v>78</v>
      </c>
      <c r="I27" s="50">
        <f t="shared" si="11"/>
        <v>79</v>
      </c>
      <c r="J27" s="50">
        <f>A13/10</f>
        <v>80.75</v>
      </c>
      <c r="K27" s="50">
        <f>ROUND(J27,0)</f>
        <v>81</v>
      </c>
    </row>
    <row r="28" spans="1:11" ht="15.75" customHeight="1">
      <c r="A28" s="1" t="s">
        <v>68</v>
      </c>
      <c r="B28" s="47">
        <v>70</v>
      </c>
    </row>
    <row r="29" spans="1:11" ht="15.75" customHeight="1">
      <c r="A29" s="1" t="s">
        <v>69</v>
      </c>
      <c r="B29" s="47">
        <v>67</v>
      </c>
    </row>
    <row r="30" spans="1:11" ht="15.75" customHeight="1">
      <c r="A30" s="1" t="s">
        <v>70</v>
      </c>
      <c r="B30" s="47">
        <v>74</v>
      </c>
    </row>
    <row r="31" spans="1:11" ht="15.75" customHeight="1">
      <c r="A31" s="1" t="s">
        <v>71</v>
      </c>
      <c r="B31" s="47">
        <v>81</v>
      </c>
    </row>
    <row r="32" spans="1:11" ht="15.75" customHeight="1">
      <c r="A32" s="1" t="s">
        <v>72</v>
      </c>
      <c r="B32" s="47">
        <v>88</v>
      </c>
    </row>
    <row r="33" spans="1:2" ht="15.75" customHeight="1">
      <c r="A33" s="1" t="s">
        <v>73</v>
      </c>
      <c r="B33" s="47">
        <v>81</v>
      </c>
    </row>
    <row r="34" spans="1:2" ht="15.75" customHeight="1">
      <c r="A34" s="1" t="s">
        <v>74</v>
      </c>
      <c r="B34" s="47">
        <v>79</v>
      </c>
    </row>
    <row r="35" spans="1:2" ht="15.75" customHeight="1">
      <c r="A35" s="1" t="s">
        <v>75</v>
      </c>
      <c r="B35" s="47">
        <v>83</v>
      </c>
    </row>
    <row r="36" spans="1:2" ht="15.75" customHeight="1">
      <c r="A36" s="1" t="s">
        <v>76</v>
      </c>
      <c r="B36" s="47">
        <v>83</v>
      </c>
    </row>
    <row r="37" spans="1:2" ht="15.75" customHeight="1">
      <c r="A37" s="1" t="s">
        <v>77</v>
      </c>
      <c r="B37" s="47">
        <v>82</v>
      </c>
    </row>
    <row r="38" spans="1:2" ht="15.75" customHeight="1">
      <c r="A38" s="1" t="s">
        <v>78</v>
      </c>
      <c r="B38" s="47">
        <v>78</v>
      </c>
    </row>
    <row r="39" spans="1:2" ht="15.75" customHeight="1">
      <c r="A39" s="1" t="s">
        <v>79</v>
      </c>
      <c r="B39" s="1">
        <f>SUM(B16:B38)</f>
        <v>1694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580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796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734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76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712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75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779.5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77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820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  <c r="L15" s="41" t="s">
        <v>50</v>
      </c>
    </row>
    <row r="16" spans="1:26" ht="15.75" customHeight="1">
      <c r="A16" s="1" t="s">
        <v>53</v>
      </c>
      <c r="B16" s="47">
        <v>45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56</v>
      </c>
      <c r="D17" s="43" t="str">
        <f>A2</f>
        <v>ATK</v>
      </c>
      <c r="E17" s="43">
        <f t="shared" ref="E17:I17" si="1">IF(E16="","",SUMIF($A$16:$A$38,E16,$B$16:$B$38))</f>
        <v>45</v>
      </c>
      <c r="F17" s="43">
        <f t="shared" si="1"/>
        <v>56</v>
      </c>
      <c r="G17" s="43">
        <f t="shared" si="1"/>
        <v>64</v>
      </c>
      <c r="H17" s="43">
        <f t="shared" si="1"/>
        <v>79</v>
      </c>
      <c r="I17" s="43">
        <f t="shared" si="1"/>
        <v>65</v>
      </c>
      <c r="J17" s="43">
        <f>A3/10</f>
        <v>58</v>
      </c>
      <c r="K17" s="43">
        <f>ROUND(J17,0)</f>
        <v>58</v>
      </c>
    </row>
    <row r="18" spans="1:11" ht="15.75" customHeight="1">
      <c r="A18" s="1" t="s">
        <v>9</v>
      </c>
      <c r="B18" s="47">
        <v>64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79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85</v>
      </c>
      <c r="G19" s="45">
        <f t="shared" si="3"/>
        <v>81</v>
      </c>
      <c r="H19" s="45">
        <f t="shared" si="3"/>
        <v>75</v>
      </c>
      <c r="I19" s="45">
        <f t="shared" si="3"/>
        <v>0</v>
      </c>
      <c r="J19" s="45">
        <f>A5/10</f>
        <v>79.599999999999994</v>
      </c>
      <c r="K19" s="45">
        <f>ROUND(J19,0)</f>
        <v>80</v>
      </c>
    </row>
    <row r="20" spans="1:11" ht="15.75" customHeight="1">
      <c r="A20" s="1" t="s">
        <v>58</v>
      </c>
      <c r="B20" s="47">
        <v>65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80</v>
      </c>
      <c r="D21" s="46" t="str">
        <f>A6</f>
        <v>CRE</v>
      </c>
      <c r="E21" s="46">
        <f t="shared" ref="E21:I21" si="5">IF(E20="","",SUMIF($A$16:$A$38,E20,$B$16:$B$38))</f>
        <v>71</v>
      </c>
      <c r="F21" s="46">
        <f t="shared" si="5"/>
        <v>75</v>
      </c>
      <c r="G21" s="46">
        <f t="shared" si="5"/>
        <v>71</v>
      </c>
      <c r="H21" s="46">
        <f t="shared" si="5"/>
        <v>81</v>
      </c>
      <c r="I21" s="46">
        <f t="shared" si="5"/>
        <v>76</v>
      </c>
      <c r="J21" s="46">
        <f>A7/10</f>
        <v>73.400000000000006</v>
      </c>
      <c r="K21" s="46">
        <f>ROUND(J21,0)</f>
        <v>73</v>
      </c>
    </row>
    <row r="22" spans="1:11" ht="15.75" customHeight="1">
      <c r="A22" s="1" t="s">
        <v>60</v>
      </c>
      <c r="B22" s="47">
        <v>85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81</v>
      </c>
      <c r="D23" s="48" t="str">
        <f>A8</f>
        <v>PHY</v>
      </c>
      <c r="E23" s="48">
        <f t="shared" ref="E23:I23" si="7">IF(E22="","",SUMIF($A$16:$A$38,E22,$B$16:$B$38))</f>
        <v>60</v>
      </c>
      <c r="F23" s="48">
        <f t="shared" si="7"/>
        <v>62</v>
      </c>
      <c r="G23" s="48">
        <f t="shared" si="7"/>
        <v>75</v>
      </c>
      <c r="H23" s="48">
        <f t="shared" si="7"/>
        <v>77</v>
      </c>
      <c r="I23" s="48">
        <f t="shared" si="7"/>
        <v>87</v>
      </c>
      <c r="J23" s="48">
        <f>A9/10</f>
        <v>71.2</v>
      </c>
      <c r="K23" s="48">
        <f>ROUND(J23,0)</f>
        <v>71</v>
      </c>
    </row>
    <row r="24" spans="1:11" ht="15.75" customHeight="1">
      <c r="A24" s="1" t="s">
        <v>62</v>
      </c>
      <c r="B24" s="47">
        <v>75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71</v>
      </c>
      <c r="D25" s="49" t="str">
        <f>A10</f>
        <v>MEN</v>
      </c>
      <c r="E25" s="49">
        <f t="shared" ref="E25:I25" si="9">IF(E24="","",SUMIF($A$16:$A$38,E24,$B$16:$B$38))</f>
        <v>83</v>
      </c>
      <c r="F25" s="49">
        <f t="shared" si="9"/>
        <v>76</v>
      </c>
      <c r="G25" s="49">
        <f t="shared" si="9"/>
        <v>64</v>
      </c>
      <c r="H25" s="49">
        <f t="shared" si="9"/>
        <v>81</v>
      </c>
      <c r="I25" s="49">
        <f t="shared" si="9"/>
        <v>80</v>
      </c>
      <c r="J25" s="49">
        <f>A11/10</f>
        <v>77.95</v>
      </c>
      <c r="K25" s="49">
        <f>ROUND(J25,0)</f>
        <v>78</v>
      </c>
    </row>
    <row r="26" spans="1:11" ht="15.75" customHeight="1">
      <c r="A26" s="1" t="s">
        <v>64</v>
      </c>
      <c r="B26" s="47">
        <v>71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76</v>
      </c>
      <c r="D27" s="50" t="str">
        <f>A12</f>
        <v>DEF</v>
      </c>
      <c r="E27" s="50">
        <f t="shared" ref="E27:I27" si="11">IF(E26="","",SUMIF($A$16:$A$38,E26,$B$16:$B$38))</f>
        <v>83</v>
      </c>
      <c r="F27" s="50">
        <f t="shared" si="11"/>
        <v>84</v>
      </c>
      <c r="G27" s="50">
        <f t="shared" si="11"/>
        <v>81</v>
      </c>
      <c r="H27" s="50">
        <f t="shared" si="11"/>
        <v>82</v>
      </c>
      <c r="I27" s="50">
        <f t="shared" si="11"/>
        <v>79</v>
      </c>
      <c r="J27" s="50">
        <f>A13/10</f>
        <v>82</v>
      </c>
      <c r="K27" s="50">
        <f>ROUND(J27,0)</f>
        <v>82</v>
      </c>
    </row>
    <row r="28" spans="1:11" ht="15.75" customHeight="1">
      <c r="A28" s="1" t="s">
        <v>68</v>
      </c>
      <c r="B28" s="47">
        <v>60</v>
      </c>
    </row>
    <row r="29" spans="1:11" ht="15.75" customHeight="1">
      <c r="A29" s="1" t="s">
        <v>69</v>
      </c>
      <c r="B29" s="47">
        <v>62</v>
      </c>
    </row>
    <row r="30" spans="1:11" ht="15.75" customHeight="1">
      <c r="A30" s="1" t="s">
        <v>70</v>
      </c>
      <c r="B30" s="47">
        <v>75</v>
      </c>
    </row>
    <row r="31" spans="1:11" ht="15.75" customHeight="1">
      <c r="A31" s="1" t="s">
        <v>71</v>
      </c>
      <c r="B31" s="47">
        <v>77</v>
      </c>
    </row>
    <row r="32" spans="1:11" ht="15.75" customHeight="1">
      <c r="A32" s="1" t="s">
        <v>72</v>
      </c>
      <c r="B32" s="47">
        <v>87</v>
      </c>
    </row>
    <row r="33" spans="1:2" ht="15.75" customHeight="1">
      <c r="A33" s="1" t="s">
        <v>73</v>
      </c>
      <c r="B33" s="47">
        <v>83</v>
      </c>
    </row>
    <row r="34" spans="1:2" ht="15.75" customHeight="1">
      <c r="A34" s="1" t="s">
        <v>74</v>
      </c>
      <c r="B34" s="47">
        <v>80</v>
      </c>
    </row>
    <row r="35" spans="1:2" ht="15.75" customHeight="1">
      <c r="A35" s="1" t="s">
        <v>75</v>
      </c>
      <c r="B35" s="47">
        <v>83</v>
      </c>
    </row>
    <row r="36" spans="1:2" ht="15.75" customHeight="1">
      <c r="A36" s="1" t="s">
        <v>76</v>
      </c>
      <c r="B36" s="47">
        <v>84</v>
      </c>
    </row>
    <row r="37" spans="1:2" ht="15.75" customHeight="1">
      <c r="A37" s="1" t="s">
        <v>77</v>
      </c>
      <c r="B37" s="47">
        <v>81</v>
      </c>
    </row>
    <row r="38" spans="1:2" ht="15.75" customHeight="1">
      <c r="A38" s="1" t="s">
        <v>78</v>
      </c>
      <c r="B38" s="47">
        <v>82</v>
      </c>
    </row>
    <row r="39" spans="1:2" ht="15.75" customHeight="1">
      <c r="A39" s="1" t="s">
        <v>79</v>
      </c>
      <c r="B39" s="1">
        <f>SUM(B16:B38)</f>
        <v>1702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616.5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761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719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75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712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74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762.5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77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829.5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55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50</v>
      </c>
      <c r="D17" s="43" t="str">
        <f>A2</f>
        <v>ATK</v>
      </c>
      <c r="E17" s="43">
        <f t="shared" ref="E17:I17" si="1">IF(E16="","",SUMIF($A$16:$A$38,E16,$B$16:$B$38))</f>
        <v>55</v>
      </c>
      <c r="F17" s="43">
        <f t="shared" si="1"/>
        <v>50</v>
      </c>
      <c r="G17" s="43">
        <f t="shared" si="1"/>
        <v>69</v>
      </c>
      <c r="H17" s="43">
        <f t="shared" si="1"/>
        <v>89</v>
      </c>
      <c r="I17" s="43">
        <f t="shared" si="1"/>
        <v>50</v>
      </c>
      <c r="J17" s="43">
        <f>A3/10</f>
        <v>61.65</v>
      </c>
      <c r="K17" s="43">
        <f>ROUND(J17,0)</f>
        <v>62</v>
      </c>
    </row>
    <row r="18" spans="1:11" ht="15.75" customHeight="1">
      <c r="A18" s="1" t="s">
        <v>9</v>
      </c>
      <c r="B18" s="1">
        <v>69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89</v>
      </c>
      <c r="D19" s="45" t="str">
        <f>A4</f>
        <v>DIS</v>
      </c>
      <c r="E19" s="45">
        <f t="shared" ref="E19:I19" si="3">IF(E18="","",SUMIF($A$16:$A$38,E18,$B$16:$B$38))</f>
        <v>79</v>
      </c>
      <c r="F19" s="45">
        <f t="shared" si="3"/>
        <v>82</v>
      </c>
      <c r="G19" s="45">
        <f t="shared" si="3"/>
        <v>68</v>
      </c>
      <c r="H19" s="45">
        <f t="shared" si="3"/>
        <v>71</v>
      </c>
      <c r="I19" s="45">
        <f t="shared" si="3"/>
        <v>0</v>
      </c>
      <c r="J19" s="45">
        <f>A5/10</f>
        <v>76.099999999999994</v>
      </c>
      <c r="K19" s="45">
        <f>ROUND(J19,0)</f>
        <v>76</v>
      </c>
    </row>
    <row r="20" spans="1:11" ht="15.75" customHeight="1">
      <c r="A20" s="1" t="s">
        <v>58</v>
      </c>
      <c r="B20" s="1">
        <v>50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79</v>
      </c>
      <c r="D21" s="46" t="str">
        <f>A6</f>
        <v>CRE</v>
      </c>
      <c r="E21" s="46">
        <f t="shared" ref="E21:I21" si="5">IF(E20="","",SUMIF($A$16:$A$38,E20,$B$16:$B$38))</f>
        <v>76</v>
      </c>
      <c r="F21" s="46">
        <f t="shared" si="5"/>
        <v>71</v>
      </c>
      <c r="G21" s="46">
        <f t="shared" si="5"/>
        <v>63</v>
      </c>
      <c r="H21" s="46">
        <f t="shared" si="5"/>
        <v>68</v>
      </c>
      <c r="I21" s="46">
        <f t="shared" si="5"/>
        <v>75</v>
      </c>
      <c r="J21" s="46">
        <f>A7/10</f>
        <v>71.900000000000006</v>
      </c>
      <c r="K21" s="46">
        <f>ROUND(J21,0)</f>
        <v>72</v>
      </c>
    </row>
    <row r="22" spans="1:11" ht="15.75" customHeight="1">
      <c r="A22" s="1" t="s">
        <v>60</v>
      </c>
      <c r="B22" s="1">
        <v>82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68</v>
      </c>
      <c r="D23" s="48" t="str">
        <f>A8</f>
        <v>PHY</v>
      </c>
      <c r="E23" s="48">
        <f t="shared" ref="E23:I23" si="7">IF(E22="","",SUMIF($A$16:$A$38,E22,$B$16:$B$38))</f>
        <v>52</v>
      </c>
      <c r="F23" s="48">
        <f t="shared" si="7"/>
        <v>48</v>
      </c>
      <c r="G23" s="48">
        <f t="shared" si="7"/>
        <v>75</v>
      </c>
      <c r="H23" s="48">
        <f t="shared" si="7"/>
        <v>91</v>
      </c>
      <c r="I23" s="48">
        <f t="shared" si="7"/>
        <v>89</v>
      </c>
      <c r="J23" s="48">
        <f>A9/10</f>
        <v>71.2</v>
      </c>
      <c r="K23" s="48">
        <f>ROUND(J23,0)</f>
        <v>71</v>
      </c>
    </row>
    <row r="24" spans="1:11" ht="15.75" customHeight="1">
      <c r="A24" s="1" t="s">
        <v>62</v>
      </c>
      <c r="B24" s="1">
        <v>71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63</v>
      </c>
      <c r="D25" s="49" t="str">
        <f>A10</f>
        <v>MEN</v>
      </c>
      <c r="E25" s="49">
        <f t="shared" ref="E25:I25" si="9">IF(E24="","",SUMIF($A$16:$A$38,E24,$B$16:$B$38))</f>
        <v>83</v>
      </c>
      <c r="F25" s="49">
        <f t="shared" si="9"/>
        <v>75</v>
      </c>
      <c r="G25" s="49">
        <f t="shared" si="9"/>
        <v>69</v>
      </c>
      <c r="H25" s="49">
        <f t="shared" si="9"/>
        <v>68</v>
      </c>
      <c r="I25" s="49">
        <f t="shared" si="9"/>
        <v>79</v>
      </c>
      <c r="J25" s="49">
        <f>A11/10</f>
        <v>76.25</v>
      </c>
      <c r="K25" s="49">
        <f>ROUND(J25,0)</f>
        <v>76</v>
      </c>
    </row>
    <row r="26" spans="1:11" ht="15.75" customHeight="1">
      <c r="A26" s="1" t="s">
        <v>64</v>
      </c>
      <c r="B26" s="1">
        <v>76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75</v>
      </c>
      <c r="D27" s="50" t="str">
        <f>A12</f>
        <v>DEF</v>
      </c>
      <c r="E27" s="50">
        <f t="shared" ref="E27:I27" si="11">IF(E26="","",SUMIF($A$16:$A$38,E26,$B$16:$B$38))</f>
        <v>83</v>
      </c>
      <c r="F27" s="50">
        <f t="shared" si="11"/>
        <v>82</v>
      </c>
      <c r="G27" s="50">
        <f t="shared" si="11"/>
        <v>82</v>
      </c>
      <c r="H27" s="50">
        <f t="shared" si="11"/>
        <v>81</v>
      </c>
      <c r="I27" s="50">
        <f t="shared" si="11"/>
        <v>89</v>
      </c>
      <c r="J27" s="50">
        <f>A13/10</f>
        <v>82.95</v>
      </c>
      <c r="K27" s="50">
        <f>ROUND(J27,0)</f>
        <v>83</v>
      </c>
    </row>
    <row r="28" spans="1:11" ht="15.75" customHeight="1">
      <c r="A28" s="1" t="s">
        <v>68</v>
      </c>
      <c r="B28" s="1">
        <v>52</v>
      </c>
    </row>
    <row r="29" spans="1:11" ht="15.75" customHeight="1">
      <c r="A29" s="1" t="s">
        <v>69</v>
      </c>
      <c r="B29" s="1">
        <v>48</v>
      </c>
    </row>
    <row r="30" spans="1:11" ht="15.75" customHeight="1">
      <c r="A30" s="1" t="s">
        <v>70</v>
      </c>
      <c r="B30" s="1">
        <v>75</v>
      </c>
    </row>
    <row r="31" spans="1:11" ht="15.75" customHeight="1">
      <c r="A31" s="1" t="s">
        <v>71</v>
      </c>
      <c r="B31" s="1">
        <v>91</v>
      </c>
    </row>
    <row r="32" spans="1:11" ht="15.75" customHeight="1">
      <c r="A32" s="1" t="s">
        <v>72</v>
      </c>
      <c r="B32" s="1">
        <f t="array" ref="B32">INDEX('Trang tính1'!$AC$4:$AC$88,MATCH("Maguire",'Trang tính1'!$Y$4:$Y$88,0))</f>
        <v>89</v>
      </c>
    </row>
    <row r="33" spans="1:2" ht="15.75" customHeight="1">
      <c r="A33" s="1" t="s">
        <v>73</v>
      </c>
      <c r="B33" s="1">
        <v>83</v>
      </c>
    </row>
    <row r="34" spans="1:2" ht="15.75" customHeight="1">
      <c r="A34" s="1" t="s">
        <v>74</v>
      </c>
      <c r="B34" s="1">
        <v>79</v>
      </c>
    </row>
    <row r="35" spans="1:2" ht="15.75" customHeight="1">
      <c r="A35" s="1" t="s">
        <v>75</v>
      </c>
      <c r="B35" s="1">
        <v>83</v>
      </c>
    </row>
    <row r="36" spans="1:2" ht="15.75" customHeight="1">
      <c r="A36" s="1" t="s">
        <v>76</v>
      </c>
      <c r="B36" s="47">
        <v>82</v>
      </c>
    </row>
    <row r="37" spans="1:2" ht="15.75" customHeight="1">
      <c r="A37" s="1" t="s">
        <v>77</v>
      </c>
      <c r="B37" s="47">
        <v>82</v>
      </c>
    </row>
    <row r="38" spans="1:2" ht="15.75" customHeight="1">
      <c r="A38" s="1" t="s">
        <v>78</v>
      </c>
      <c r="B38" s="47">
        <v>81</v>
      </c>
    </row>
    <row r="39" spans="1:2" ht="15.75" customHeight="1">
      <c r="A39" s="1" t="s">
        <v>79</v>
      </c>
      <c r="B39" s="1">
        <f>SUM(B16:B38)</f>
        <v>1672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69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648.5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69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69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731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70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679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665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745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796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47">
        <v>62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58</v>
      </c>
      <c r="D17" s="43" t="str">
        <f>A2</f>
        <v>ATK</v>
      </c>
      <c r="E17" s="43">
        <f t="shared" ref="E17:I17" si="1">IF(E16="","",SUMIF($A$16:$A$38,E16,$B$16:$B$38))</f>
        <v>62</v>
      </c>
      <c r="F17" s="43">
        <f t="shared" si="1"/>
        <v>58</v>
      </c>
      <c r="G17" s="43">
        <f t="shared" si="1"/>
        <v>64</v>
      </c>
      <c r="H17" s="43">
        <f t="shared" si="1"/>
        <v>81</v>
      </c>
      <c r="I17" s="43">
        <f t="shared" si="1"/>
        <v>62</v>
      </c>
      <c r="J17" s="43">
        <f>A3/10</f>
        <v>64.849999999999994</v>
      </c>
      <c r="K17" s="43">
        <f>ROUND(J17,0)</f>
        <v>65</v>
      </c>
    </row>
    <row r="18" spans="1:11" ht="15.75" customHeight="1">
      <c r="A18" s="1" t="s">
        <v>9</v>
      </c>
      <c r="B18" s="47">
        <v>64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81</v>
      </c>
      <c r="D19" s="45" t="str">
        <f>A4</f>
        <v>DIS</v>
      </c>
      <c r="E19" s="45">
        <f t="shared" ref="E19:I19" si="3">IF(E18="","",SUMIF($A$16:$A$38,E18,$B$16:$B$38))</f>
        <v>74</v>
      </c>
      <c r="F19" s="45">
        <f t="shared" si="3"/>
        <v>81</v>
      </c>
      <c r="G19" s="45">
        <f t="shared" si="3"/>
        <v>72</v>
      </c>
      <c r="H19" s="45">
        <f t="shared" si="3"/>
        <v>67</v>
      </c>
      <c r="I19" s="45">
        <f t="shared" si="3"/>
        <v>0</v>
      </c>
      <c r="J19" s="45">
        <f>A5/10</f>
        <v>73.099999999999994</v>
      </c>
      <c r="K19" s="45">
        <f>ROUND(J19,0)</f>
        <v>73</v>
      </c>
    </row>
    <row r="20" spans="1:11" ht="15.75" customHeight="1">
      <c r="A20" s="1" t="s">
        <v>58</v>
      </c>
      <c r="B20" s="47">
        <v>62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74</v>
      </c>
      <c r="D21" s="46" t="str">
        <f>A6</f>
        <v>CRE</v>
      </c>
      <c r="E21" s="46">
        <f t="shared" ref="E21:I21" si="5">IF(E20="","",SUMIF($A$16:$A$38,E20,$B$16:$B$38))</f>
        <v>68</v>
      </c>
      <c r="F21" s="46">
        <f t="shared" si="5"/>
        <v>67</v>
      </c>
      <c r="G21" s="46">
        <f t="shared" si="5"/>
        <v>63</v>
      </c>
      <c r="H21" s="46">
        <f t="shared" si="5"/>
        <v>72</v>
      </c>
      <c r="I21" s="46">
        <f t="shared" si="5"/>
        <v>71</v>
      </c>
      <c r="J21" s="46">
        <f>A7/10</f>
        <v>67.900000000000006</v>
      </c>
      <c r="K21" s="46">
        <f>ROUND(J21,0)</f>
        <v>68</v>
      </c>
    </row>
    <row r="22" spans="1:11" ht="15.75" customHeight="1">
      <c r="A22" s="1" t="s">
        <v>60</v>
      </c>
      <c r="B22" s="47">
        <v>81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72</v>
      </c>
      <c r="D23" s="48" t="str">
        <f>A8</f>
        <v>PHY</v>
      </c>
      <c r="E23" s="48">
        <f t="shared" ref="E23:I23" si="7">IF(E22="","",SUMIF($A$16:$A$38,E22,$B$16:$B$38))</f>
        <v>58</v>
      </c>
      <c r="F23" s="48">
        <f t="shared" si="7"/>
        <v>40</v>
      </c>
      <c r="G23" s="48">
        <f t="shared" si="7"/>
        <v>60</v>
      </c>
      <c r="H23" s="48">
        <f t="shared" si="7"/>
        <v>88</v>
      </c>
      <c r="I23" s="48">
        <f t="shared" si="7"/>
        <v>85</v>
      </c>
      <c r="J23" s="48">
        <f>A9/10</f>
        <v>66.5</v>
      </c>
      <c r="K23" s="48">
        <f>ROUND(J23,0)</f>
        <v>67</v>
      </c>
    </row>
    <row r="24" spans="1:11" ht="15.75" customHeight="1">
      <c r="A24" s="1" t="s">
        <v>62</v>
      </c>
      <c r="B24" s="47">
        <v>67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63</v>
      </c>
      <c r="D25" s="49" t="str">
        <f>A10</f>
        <v>MEN</v>
      </c>
      <c r="E25" s="49">
        <f t="shared" ref="E25:I25" si="9">IF(E24="","",SUMIF($A$16:$A$38,E24,$B$16:$B$38))</f>
        <v>85</v>
      </c>
      <c r="F25" s="49">
        <f t="shared" si="9"/>
        <v>71</v>
      </c>
      <c r="G25" s="49">
        <f t="shared" si="9"/>
        <v>64</v>
      </c>
      <c r="H25" s="49">
        <f t="shared" si="9"/>
        <v>72</v>
      </c>
      <c r="I25" s="49">
        <f t="shared" si="9"/>
        <v>75</v>
      </c>
      <c r="J25" s="49">
        <f>A11/10</f>
        <v>74.5</v>
      </c>
      <c r="K25" s="49">
        <f>ROUND(J25,0)</f>
        <v>75</v>
      </c>
    </row>
    <row r="26" spans="1:11" ht="15.75" customHeight="1">
      <c r="A26" s="1" t="s">
        <v>64</v>
      </c>
      <c r="B26" s="47">
        <v>68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71</v>
      </c>
      <c r="D27" s="50" t="str">
        <f>A12</f>
        <v>DEF</v>
      </c>
      <c r="E27" s="50">
        <f t="shared" ref="E27:I27" si="11">IF(E26="","",SUMIF($A$16:$A$38,E26,$B$16:$B$38))</f>
        <v>79</v>
      </c>
      <c r="F27" s="50">
        <f t="shared" si="11"/>
        <v>76</v>
      </c>
      <c r="G27" s="50">
        <f t="shared" si="11"/>
        <v>75</v>
      </c>
      <c r="H27" s="50">
        <f t="shared" si="11"/>
        <v>84</v>
      </c>
      <c r="I27" s="50">
        <f t="shared" si="11"/>
        <v>81</v>
      </c>
      <c r="J27" s="50">
        <f>A13/10</f>
        <v>79.599999999999994</v>
      </c>
      <c r="K27" s="50">
        <f>ROUND(J27,0)</f>
        <v>80</v>
      </c>
    </row>
    <row r="28" spans="1:11" ht="15.75" customHeight="1">
      <c r="A28" s="1" t="s">
        <v>68</v>
      </c>
      <c r="B28" s="47">
        <v>58</v>
      </c>
    </row>
    <row r="29" spans="1:11" ht="15.75" customHeight="1">
      <c r="A29" s="1" t="s">
        <v>69</v>
      </c>
      <c r="B29" s="47">
        <v>40</v>
      </c>
    </row>
    <row r="30" spans="1:11" ht="15.75" customHeight="1">
      <c r="A30" s="1" t="s">
        <v>70</v>
      </c>
      <c r="B30" s="47">
        <v>60</v>
      </c>
    </row>
    <row r="31" spans="1:11" ht="15.75" customHeight="1">
      <c r="A31" s="1" t="s">
        <v>71</v>
      </c>
      <c r="B31" s="47">
        <v>88</v>
      </c>
    </row>
    <row r="32" spans="1:11" ht="15.75" customHeight="1">
      <c r="A32" s="1" t="s">
        <v>72</v>
      </c>
      <c r="B32" s="47">
        <v>85</v>
      </c>
    </row>
    <row r="33" spans="1:2" ht="15.75" customHeight="1">
      <c r="A33" s="1" t="s">
        <v>73</v>
      </c>
      <c r="B33" s="47">
        <v>85</v>
      </c>
    </row>
    <row r="34" spans="1:2" ht="15.75" customHeight="1">
      <c r="A34" s="1" t="s">
        <v>74</v>
      </c>
      <c r="B34" s="47">
        <v>75</v>
      </c>
    </row>
    <row r="35" spans="1:2" ht="15.75" customHeight="1">
      <c r="A35" s="1" t="s">
        <v>75</v>
      </c>
      <c r="B35" s="47">
        <v>79</v>
      </c>
    </row>
    <row r="36" spans="1:2" ht="15.75" customHeight="1">
      <c r="A36" s="1" t="s">
        <v>76</v>
      </c>
      <c r="B36" s="47">
        <v>76</v>
      </c>
    </row>
    <row r="37" spans="1:2" ht="15.75" customHeight="1">
      <c r="A37" s="1" t="s">
        <v>77</v>
      </c>
      <c r="B37" s="47">
        <v>75</v>
      </c>
    </row>
    <row r="38" spans="1:2" ht="15.75" customHeight="1">
      <c r="A38" s="1" t="s">
        <v>78</v>
      </c>
      <c r="B38" s="47">
        <v>84</v>
      </c>
    </row>
    <row r="39" spans="1:2" ht="15.75" customHeight="1">
      <c r="A39" s="1" t="s">
        <v>79</v>
      </c>
      <c r="B39" s="1">
        <f>SUM(B16:B38)</f>
        <v>1628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163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767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760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762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771.5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77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744.5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76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81</v>
      </c>
      <c r="D17" s="43" t="str">
        <f>A2</f>
        <v>ATK</v>
      </c>
      <c r="E17" s="43">
        <f t="shared" ref="E17:I17" si="1">IF(E16="","",SUMIF($A$16:$A$38,E16,$B$16:$B$38))</f>
        <v>76</v>
      </c>
      <c r="F17" s="43">
        <f t="shared" si="1"/>
        <v>81</v>
      </c>
      <c r="G17" s="43">
        <f t="shared" si="1"/>
        <v>80</v>
      </c>
      <c r="H17" s="43">
        <f t="shared" si="1"/>
        <v>73</v>
      </c>
      <c r="I17" s="43">
        <f t="shared" si="1"/>
        <v>75</v>
      </c>
      <c r="J17" s="43">
        <f>A3/10</f>
        <v>76.7</v>
      </c>
      <c r="K17" s="43">
        <f>ROUND(J17,0)</f>
        <v>77</v>
      </c>
    </row>
    <row r="18" spans="1:11" ht="15.75" customHeight="1">
      <c r="A18" s="1" t="s">
        <v>9</v>
      </c>
      <c r="B18" s="1">
        <v>80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73</v>
      </c>
      <c r="D19" s="45" t="str">
        <f>A4</f>
        <v>DIS</v>
      </c>
      <c r="E19" s="45">
        <f t="shared" ref="E19:I19" si="3">IF(E18="","",SUMIF($A$16:$A$38,E18,$B$16:$B$38))</f>
        <v>76</v>
      </c>
      <c r="F19" s="45">
        <f t="shared" si="3"/>
        <v>75</v>
      </c>
      <c r="G19" s="45">
        <f t="shared" si="3"/>
        <v>75</v>
      </c>
      <c r="H19" s="45">
        <f t="shared" si="3"/>
        <v>77</v>
      </c>
      <c r="I19" s="45">
        <f t="shared" si="3"/>
        <v>0</v>
      </c>
      <c r="J19" s="45">
        <f>A5/10</f>
        <v>76</v>
      </c>
      <c r="K19" s="45">
        <f>ROUND(J19,0)</f>
        <v>76</v>
      </c>
    </row>
    <row r="20" spans="1:11" ht="15.75" customHeight="1">
      <c r="A20" s="1" t="s">
        <v>58</v>
      </c>
      <c r="B20" s="1">
        <v>75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76</v>
      </c>
      <c r="D21" s="46" t="str">
        <f>A6</f>
        <v>CRE</v>
      </c>
      <c r="E21" s="46">
        <f t="shared" ref="E21:I21" si="5">IF(E20="","",SUMIF($A$16:$A$38,E20,$B$16:$B$38))</f>
        <v>75</v>
      </c>
      <c r="F21" s="46">
        <f t="shared" si="5"/>
        <v>77</v>
      </c>
      <c r="G21" s="46">
        <f t="shared" si="5"/>
        <v>74</v>
      </c>
      <c r="H21" s="46">
        <f t="shared" si="5"/>
        <v>75</v>
      </c>
      <c r="I21" s="46">
        <f t="shared" si="5"/>
        <v>81</v>
      </c>
      <c r="J21" s="46">
        <f>A7/10</f>
        <v>76.2</v>
      </c>
      <c r="K21" s="46">
        <f>ROUND(J21,0)</f>
        <v>76</v>
      </c>
    </row>
    <row r="22" spans="1:11" ht="15.75" customHeight="1">
      <c r="A22" s="1" t="s">
        <v>60</v>
      </c>
      <c r="B22" s="1">
        <v>75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78</v>
      </c>
      <c r="F23" s="48">
        <f t="shared" si="7"/>
        <v>75</v>
      </c>
      <c r="G23" s="48">
        <f t="shared" si="7"/>
        <v>86</v>
      </c>
      <c r="H23" s="48">
        <f t="shared" si="7"/>
        <v>81</v>
      </c>
      <c r="I23" s="48">
        <f t="shared" si="7"/>
        <v>81</v>
      </c>
      <c r="J23" s="48">
        <f>A9/10</f>
        <v>80.2</v>
      </c>
      <c r="K23" s="48">
        <f>ROUND(J23,0)</f>
        <v>80</v>
      </c>
    </row>
    <row r="24" spans="1:11" ht="15.75" customHeight="1">
      <c r="A24" s="1" t="s">
        <v>62</v>
      </c>
      <c r="B24" s="1">
        <v>77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74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81</v>
      </c>
      <c r="G25" s="49">
        <f t="shared" si="9"/>
        <v>80</v>
      </c>
      <c r="H25" s="49">
        <f t="shared" si="9"/>
        <v>75</v>
      </c>
      <c r="I25" s="49">
        <f t="shared" si="9"/>
        <v>75</v>
      </c>
      <c r="J25" s="49">
        <f>A11/10</f>
        <v>77.150000000000006</v>
      </c>
      <c r="K25" s="49">
        <f>ROUND(J25,0)</f>
        <v>77</v>
      </c>
    </row>
    <row r="26" spans="1:11" ht="15.75" customHeight="1">
      <c r="A26" s="1" t="s">
        <v>64</v>
      </c>
      <c r="B26" s="1">
        <v>75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74</v>
      </c>
      <c r="F27" s="50">
        <f t="shared" si="11"/>
        <v>77</v>
      </c>
      <c r="G27" s="50">
        <f t="shared" si="11"/>
        <v>78</v>
      </c>
      <c r="H27" s="50">
        <f t="shared" si="11"/>
        <v>72</v>
      </c>
      <c r="I27" s="50">
        <f t="shared" si="11"/>
        <v>73</v>
      </c>
      <c r="J27" s="50">
        <f>A13/10</f>
        <v>74.45</v>
      </c>
      <c r="K27" s="50">
        <f>ROUND(J27,0)</f>
        <v>74</v>
      </c>
    </row>
    <row r="28" spans="1:11" ht="15.75" customHeight="1">
      <c r="A28" s="1" t="s">
        <v>68</v>
      </c>
      <c r="B28" s="1">
        <v>78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86</v>
      </c>
    </row>
    <row r="31" spans="1:11" ht="15.75" customHeight="1">
      <c r="A31" s="1" t="s">
        <v>71</v>
      </c>
      <c r="B31" s="1">
        <v>81</v>
      </c>
    </row>
    <row r="32" spans="1:11" ht="15.75" customHeight="1">
      <c r="A32" s="1" t="s">
        <v>72</v>
      </c>
      <c r="B32" s="1">
        <f t="array" ref="B32">INDEX('Trang tính1'!$AC$4:$AC$88,MATCH("Gallager",'Trang tính1'!$Y$4:$Y$88,0))</f>
        <v>81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75</v>
      </c>
    </row>
    <row r="35" spans="1:2" ht="15.75" customHeight="1">
      <c r="A35" s="1" t="s">
        <v>75</v>
      </c>
      <c r="B35" s="1">
        <v>74</v>
      </c>
    </row>
    <row r="36" spans="1:2" ht="15.75" customHeight="1">
      <c r="A36" s="1" t="s">
        <v>76</v>
      </c>
      <c r="B36" s="1">
        <v>77</v>
      </c>
    </row>
    <row r="37" spans="1:2" ht="15.75" customHeight="1">
      <c r="A37" s="1" t="s">
        <v>77</v>
      </c>
      <c r="B37" s="1">
        <v>78</v>
      </c>
    </row>
    <row r="38" spans="1:2" ht="15.75" customHeight="1">
      <c r="A38" s="1" t="s">
        <v>78</v>
      </c>
      <c r="B38" s="1">
        <v>72</v>
      </c>
    </row>
    <row r="39" spans="1:2" ht="15.75" customHeight="1">
      <c r="A39" s="1" t="s">
        <v>79</v>
      </c>
      <c r="B39" s="1">
        <f>SUM(B16:B38)</f>
        <v>1774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738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76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774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770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769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777.5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753.5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1">
        <v>72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75</v>
      </c>
      <c r="D17" s="43" t="str">
        <f>A2</f>
        <v>ATK</v>
      </c>
      <c r="E17" s="43">
        <f t="shared" ref="E17:I17" si="1">IF(E16="","",SUMIF($A$16:$A$38,E16,$B$16:$B$38))</f>
        <v>72</v>
      </c>
      <c r="F17" s="43">
        <f t="shared" si="1"/>
        <v>75</v>
      </c>
      <c r="G17" s="43">
        <f t="shared" si="1"/>
        <v>78</v>
      </c>
      <c r="H17" s="43">
        <f t="shared" si="1"/>
        <v>72</v>
      </c>
      <c r="I17" s="43">
        <f t="shared" si="1"/>
        <v>74</v>
      </c>
      <c r="J17" s="43">
        <f>A3/10</f>
        <v>73.8</v>
      </c>
      <c r="K17" s="43">
        <f>ROUND(J17,0)</f>
        <v>74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72</v>
      </c>
      <c r="D19" s="45" t="str">
        <f>A4</f>
        <v>DIS</v>
      </c>
      <c r="E19" s="45">
        <f t="shared" ref="E19:I19" si="3">IF(E18="","",SUMIF($A$16:$A$38,E18,$B$16:$B$38))</f>
        <v>78</v>
      </c>
      <c r="F19" s="45">
        <f t="shared" si="3"/>
        <v>74</v>
      </c>
      <c r="G19" s="45">
        <f t="shared" si="3"/>
        <v>77</v>
      </c>
      <c r="H19" s="45">
        <f t="shared" si="3"/>
        <v>79</v>
      </c>
      <c r="I19" s="45">
        <f t="shared" si="3"/>
        <v>0</v>
      </c>
      <c r="J19" s="45">
        <f>A5/10</f>
        <v>77.400000000000006</v>
      </c>
      <c r="K19" s="45">
        <f>ROUND(J19,0)</f>
        <v>77</v>
      </c>
    </row>
    <row r="20" spans="1:11" ht="15.75" customHeight="1">
      <c r="A20" s="1" t="s">
        <v>58</v>
      </c>
      <c r="B20" s="1">
        <v>74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78</v>
      </c>
      <c r="D21" s="46" t="str">
        <f>A6</f>
        <v>CRE</v>
      </c>
      <c r="E21" s="46">
        <f t="shared" ref="E21:I21" si="5">IF(E20="","",SUMIF($A$16:$A$38,E20,$B$16:$B$38))</f>
        <v>77</v>
      </c>
      <c r="F21" s="46">
        <f t="shared" si="5"/>
        <v>79</v>
      </c>
      <c r="G21" s="46">
        <f t="shared" si="5"/>
        <v>78</v>
      </c>
      <c r="H21" s="46">
        <f t="shared" si="5"/>
        <v>77</v>
      </c>
      <c r="I21" s="46">
        <f t="shared" si="5"/>
        <v>75</v>
      </c>
      <c r="J21" s="46">
        <f>A7/10</f>
        <v>77</v>
      </c>
      <c r="K21" s="46">
        <f>ROUND(J21,0)</f>
        <v>77</v>
      </c>
    </row>
    <row r="22" spans="1:11" ht="15.75" customHeight="1">
      <c r="A22" s="1" t="s">
        <v>60</v>
      </c>
      <c r="B22" s="1">
        <v>74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77</v>
      </c>
      <c r="D23" s="48" t="str">
        <f>A8</f>
        <v>PHY</v>
      </c>
      <c r="E23" s="48">
        <f t="shared" ref="E23:I23" si="7">IF(E22="","",SUMIF($A$16:$A$38,E22,$B$16:$B$38))</f>
        <v>73</v>
      </c>
      <c r="F23" s="48">
        <f t="shared" si="7"/>
        <v>72</v>
      </c>
      <c r="G23" s="48">
        <f t="shared" si="7"/>
        <v>85</v>
      </c>
      <c r="H23" s="48">
        <f t="shared" si="7"/>
        <v>76</v>
      </c>
      <c r="I23" s="48">
        <f t="shared" si="7"/>
        <v>81</v>
      </c>
      <c r="J23" s="48">
        <f>A9/10</f>
        <v>76.900000000000006</v>
      </c>
      <c r="K23" s="48">
        <f>ROUND(J23,0)</f>
        <v>77</v>
      </c>
    </row>
    <row r="24" spans="1:11" ht="15.75" customHeight="1">
      <c r="A24" s="1" t="s">
        <v>62</v>
      </c>
      <c r="B24" s="1">
        <v>79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78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75</v>
      </c>
      <c r="G25" s="49">
        <f t="shared" si="9"/>
        <v>78</v>
      </c>
      <c r="H25" s="49">
        <f t="shared" si="9"/>
        <v>77</v>
      </c>
      <c r="I25" s="49">
        <f t="shared" si="9"/>
        <v>78</v>
      </c>
      <c r="J25" s="49">
        <f>A11/10</f>
        <v>77.75</v>
      </c>
      <c r="K25" s="49">
        <f>ROUND(J25,0)</f>
        <v>78</v>
      </c>
    </row>
    <row r="26" spans="1:11" ht="15.75" customHeight="1">
      <c r="A26" s="1" t="s">
        <v>64</v>
      </c>
      <c r="B26" s="1">
        <v>77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75</v>
      </c>
      <c r="D27" s="50" t="str">
        <f>A12</f>
        <v>DEF</v>
      </c>
      <c r="E27" s="50">
        <f t="shared" ref="E27:I27" si="11">IF(E26="","",SUMIF($A$16:$A$38,E26,$B$16:$B$38))</f>
        <v>78</v>
      </c>
      <c r="F27" s="50">
        <f t="shared" si="11"/>
        <v>79</v>
      </c>
      <c r="G27" s="50">
        <f t="shared" si="11"/>
        <v>75</v>
      </c>
      <c r="H27" s="50">
        <f t="shared" si="11"/>
        <v>73</v>
      </c>
      <c r="I27" s="50">
        <f t="shared" si="11"/>
        <v>72</v>
      </c>
      <c r="J27" s="50">
        <f>A13/10</f>
        <v>75.349999999999994</v>
      </c>
      <c r="K27" s="50">
        <f>ROUND(J27,0)</f>
        <v>75</v>
      </c>
    </row>
    <row r="28" spans="1:11" ht="15.75" customHeight="1">
      <c r="A28" s="1" t="s">
        <v>68</v>
      </c>
      <c r="B28" s="1">
        <v>73</v>
      </c>
    </row>
    <row r="29" spans="1:11" ht="15.75" customHeight="1">
      <c r="A29" s="1" t="s">
        <v>69</v>
      </c>
      <c r="B29" s="1">
        <v>72</v>
      </c>
    </row>
    <row r="30" spans="1:11" ht="15.75" customHeight="1">
      <c r="A30" s="1" t="s">
        <v>70</v>
      </c>
      <c r="B30" s="1">
        <v>85</v>
      </c>
    </row>
    <row r="31" spans="1:11" ht="15.75" customHeight="1">
      <c r="A31" s="1" t="s">
        <v>71</v>
      </c>
      <c r="B31" s="1">
        <v>76</v>
      </c>
    </row>
    <row r="32" spans="1:11" ht="15.75" customHeight="1">
      <c r="A32" s="1" t="s">
        <v>72</v>
      </c>
      <c r="B32" s="1">
        <f t="array" ref="B32">INDEX('Trang tính1'!$AC$4:$AC$88,MATCH("Pape Sarr",'Trang tính1'!$Y$4:$Y$88,0))</f>
        <v>81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78</v>
      </c>
    </row>
    <row r="35" spans="1:2" ht="15.75" customHeight="1">
      <c r="A35" s="1" t="s">
        <v>75</v>
      </c>
      <c r="B35" s="1">
        <v>78</v>
      </c>
    </row>
    <row r="36" spans="1:2" ht="15.75" customHeight="1">
      <c r="A36" s="1" t="s">
        <v>76</v>
      </c>
      <c r="B36" s="1">
        <v>79</v>
      </c>
    </row>
    <row r="37" spans="1:2" ht="15.75" customHeight="1">
      <c r="A37" s="1" t="s">
        <v>77</v>
      </c>
      <c r="B37" s="1">
        <v>75</v>
      </c>
    </row>
    <row r="38" spans="1:2" ht="15.75" customHeight="1">
      <c r="A38" s="1" t="s">
        <v>78</v>
      </c>
      <c r="B38" s="1">
        <v>73</v>
      </c>
    </row>
    <row r="39" spans="1:2" ht="15.75" customHeight="1">
      <c r="A39" s="1" t="s">
        <v>79</v>
      </c>
      <c r="B39" s="1">
        <f>SUM(B16:B38)</f>
        <v>1758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734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  <c r="J3" s="10"/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  <c r="J5" s="20"/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2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778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  <c r="J7" s="20"/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78</v>
      </c>
      <c r="J8" s="2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  <c r="J9" s="32"/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3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761.5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77</v>
      </c>
      <c r="J11" s="32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775.5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67</v>
      </c>
      <c r="D17" s="43" t="str">
        <f>A2</f>
        <v>ATK</v>
      </c>
      <c r="E17" s="43">
        <f t="shared" ref="E17:I17" si="1">IF(E16="","",SUMIF($A$16:$A$38,E16,$B$16:$B$38))</f>
        <v>73</v>
      </c>
      <c r="F17" s="43">
        <f t="shared" si="1"/>
        <v>67</v>
      </c>
      <c r="G17" s="43">
        <f t="shared" si="1"/>
        <v>75</v>
      </c>
      <c r="H17" s="43">
        <f t="shared" si="1"/>
        <v>75</v>
      </c>
      <c r="I17" s="43">
        <f t="shared" si="1"/>
        <v>75</v>
      </c>
      <c r="J17" s="43">
        <f>A3/10</f>
        <v>73.400000000000006</v>
      </c>
      <c r="K17" s="43">
        <f>ROUND(J17,0)</f>
        <v>73</v>
      </c>
    </row>
    <row r="18" spans="1:11" ht="15.75" customHeight="1">
      <c r="A18" s="1" t="s">
        <v>9</v>
      </c>
      <c r="B18" s="1">
        <v>75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78</v>
      </c>
      <c r="G19" s="45">
        <f t="shared" si="3"/>
        <v>78</v>
      </c>
      <c r="H19" s="45">
        <f t="shared" si="3"/>
        <v>82</v>
      </c>
      <c r="I19" s="45">
        <f t="shared" si="3"/>
        <v>0</v>
      </c>
      <c r="J19" s="45">
        <f>A5/10</f>
        <v>81.2</v>
      </c>
      <c r="K19" s="45">
        <f>ROUND(J19,0)</f>
        <v>81</v>
      </c>
    </row>
    <row r="20" spans="1:11" ht="15.75" customHeight="1">
      <c r="A20" s="1" t="s">
        <v>58</v>
      </c>
      <c r="B20" s="1">
        <v>75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77</v>
      </c>
      <c r="F21" s="46">
        <f t="shared" si="5"/>
        <v>82</v>
      </c>
      <c r="G21" s="46">
        <f t="shared" si="5"/>
        <v>85</v>
      </c>
      <c r="H21" s="46">
        <f t="shared" si="5"/>
        <v>78</v>
      </c>
      <c r="I21" s="46">
        <f t="shared" si="5"/>
        <v>70</v>
      </c>
      <c r="J21" s="46">
        <f>A7/10</f>
        <v>77.8</v>
      </c>
      <c r="K21" s="46">
        <f>ROUND(J21,0)</f>
        <v>78</v>
      </c>
    </row>
    <row r="22" spans="1:11" ht="15.75" customHeight="1">
      <c r="A22" s="1" t="s">
        <v>60</v>
      </c>
      <c r="B22" s="1">
        <v>78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78</v>
      </c>
      <c r="D23" s="48" t="str">
        <f>A8</f>
        <v>PHY</v>
      </c>
      <c r="E23" s="48">
        <f t="shared" ref="E23:I23" si="7">IF(E22="","",SUMIF($A$16:$A$38,E22,$B$16:$B$38))</f>
        <v>70</v>
      </c>
      <c r="F23" s="48">
        <f t="shared" si="7"/>
        <v>68</v>
      </c>
      <c r="G23" s="48">
        <f t="shared" si="7"/>
        <v>79</v>
      </c>
      <c r="H23" s="48">
        <f t="shared" si="7"/>
        <v>80</v>
      </c>
      <c r="I23" s="48">
        <f t="shared" si="7"/>
        <v>79</v>
      </c>
      <c r="J23" s="48">
        <f>A9/10</f>
        <v>75.3</v>
      </c>
      <c r="K23" s="48">
        <f>ROUND(J23,0)</f>
        <v>75</v>
      </c>
    </row>
    <row r="24" spans="1:11" ht="15.75" customHeight="1">
      <c r="A24" s="1" t="s">
        <v>62</v>
      </c>
      <c r="B24" s="1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85</v>
      </c>
      <c r="D25" s="49" t="str">
        <f>A10</f>
        <v>MEN</v>
      </c>
      <c r="E25" s="49">
        <f t="shared" ref="E25:I25" si="9">IF(E24="","",SUMIF($A$16:$A$38,E24,$B$16:$B$38))</f>
        <v>81</v>
      </c>
      <c r="F25" s="49">
        <f t="shared" si="9"/>
        <v>70</v>
      </c>
      <c r="G25" s="49">
        <f t="shared" si="9"/>
        <v>75</v>
      </c>
      <c r="H25" s="49">
        <f t="shared" si="9"/>
        <v>78</v>
      </c>
      <c r="I25" s="49">
        <f t="shared" si="9"/>
        <v>75</v>
      </c>
      <c r="J25" s="49">
        <f>A11/10</f>
        <v>76.150000000000006</v>
      </c>
      <c r="K25" s="49">
        <f>ROUND(J25,0)</f>
        <v>76</v>
      </c>
    </row>
    <row r="26" spans="1:11" ht="15.75" customHeight="1">
      <c r="A26" s="1" t="s">
        <v>64</v>
      </c>
      <c r="B26" s="1">
        <v>77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70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80</v>
      </c>
      <c r="G27" s="50">
        <f t="shared" si="11"/>
        <v>76</v>
      </c>
      <c r="H27" s="50">
        <f t="shared" si="11"/>
        <v>75</v>
      </c>
      <c r="I27" s="50">
        <f t="shared" si="11"/>
        <v>75</v>
      </c>
      <c r="J27" s="50">
        <f>A13/10</f>
        <v>77.55</v>
      </c>
      <c r="K27" s="50">
        <f>ROUND(J27,0)</f>
        <v>78</v>
      </c>
    </row>
    <row r="28" spans="1:11" ht="15.75" customHeight="1">
      <c r="A28" s="1" t="s">
        <v>68</v>
      </c>
      <c r="B28" s="1">
        <v>70</v>
      </c>
    </row>
    <row r="29" spans="1:11" ht="15.75" customHeight="1">
      <c r="A29" s="1" t="s">
        <v>69</v>
      </c>
      <c r="B29" s="1">
        <v>68</v>
      </c>
    </row>
    <row r="30" spans="1:11" ht="15.75" customHeight="1">
      <c r="A30" s="1" t="s">
        <v>70</v>
      </c>
      <c r="B30" s="1">
        <v>79</v>
      </c>
    </row>
    <row r="31" spans="1:11" ht="15.75" customHeight="1">
      <c r="A31" s="1" t="s">
        <v>71</v>
      </c>
      <c r="B31" s="1">
        <v>80</v>
      </c>
    </row>
    <row r="32" spans="1:11" ht="15.75" customHeight="1">
      <c r="A32" s="1" t="s">
        <v>72</v>
      </c>
      <c r="B32" s="1">
        <f t="array" ref="B32">INDEX('Trang tính1'!$AC$4:$AC$88,MATCH("Bentancur",'Trang tính1'!$Y$4:$Y$88,0))</f>
        <v>79</v>
      </c>
    </row>
    <row r="33" spans="1:2" ht="15.75" customHeight="1">
      <c r="A33" s="1" t="s">
        <v>73</v>
      </c>
      <c r="B33" s="1">
        <v>81</v>
      </c>
    </row>
    <row r="34" spans="1:2" ht="15.75" customHeight="1">
      <c r="A34" s="1" t="s">
        <v>74</v>
      </c>
      <c r="B34" s="1">
        <v>75</v>
      </c>
    </row>
    <row r="35" spans="1:2" ht="15.75" customHeight="1">
      <c r="A35" s="1" t="s">
        <v>75</v>
      </c>
      <c r="B35" s="1">
        <v>82</v>
      </c>
    </row>
    <row r="36" spans="1:2" ht="15.75" customHeight="1">
      <c r="A36" s="1" t="s">
        <v>76</v>
      </c>
      <c r="B36" s="1">
        <v>80</v>
      </c>
    </row>
    <row r="37" spans="1:2" ht="15.75" customHeight="1">
      <c r="A37" s="1" t="s">
        <v>77</v>
      </c>
      <c r="B37" s="1">
        <v>76</v>
      </c>
    </row>
    <row r="38" spans="1:2" ht="15.75" customHeight="1">
      <c r="A38" s="1" t="s">
        <v>78</v>
      </c>
      <c r="B38" s="1">
        <v>75</v>
      </c>
    </row>
    <row r="39" spans="1:2" ht="15.75" customHeight="1">
      <c r="A39" s="1" t="s">
        <v>79</v>
      </c>
      <c r="B39" s="1">
        <f>SUM(B16:B38)</f>
        <v>1763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169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718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  <c r="J3" s="10"/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78</v>
      </c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  <c r="J5" s="20"/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2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776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80</v>
      </c>
      <c r="J7" s="20"/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2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812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  <c r="J9" s="32"/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3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808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80</v>
      </c>
      <c r="J11" s="32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786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68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79</v>
      </c>
      <c r="D17" s="43" t="str">
        <f>A2</f>
        <v>ATK</v>
      </c>
      <c r="E17" s="43">
        <f t="shared" ref="E17:I17" si="1">IF(E16="","",SUMIF($A$16:$A$38,E16,$B$16:$B$38))</f>
        <v>68</v>
      </c>
      <c r="F17" s="43">
        <f t="shared" si="1"/>
        <v>79</v>
      </c>
      <c r="G17" s="43">
        <f t="shared" si="1"/>
        <v>74</v>
      </c>
      <c r="H17" s="43">
        <f t="shared" si="1"/>
        <v>68</v>
      </c>
      <c r="I17" s="43">
        <f t="shared" si="1"/>
        <v>78</v>
      </c>
      <c r="J17" s="43">
        <f>A3/10</f>
        <v>71.8</v>
      </c>
      <c r="K17" s="43">
        <f>ROUND(J17,0)</f>
        <v>72</v>
      </c>
    </row>
    <row r="18" spans="1:11" ht="15.75" customHeight="1">
      <c r="A18" s="1" t="s">
        <v>9</v>
      </c>
      <c r="B18" s="1">
        <v>74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68</v>
      </c>
      <c r="D19" s="45" t="str">
        <f>A4</f>
        <v>DIS</v>
      </c>
      <c r="E19" s="45">
        <f t="shared" ref="E19:I19" si="3">IF(E18="","",SUMIF($A$16:$A$38,E18,$B$16:$B$38))</f>
        <v>86</v>
      </c>
      <c r="F19" s="45">
        <f t="shared" si="3"/>
        <v>83</v>
      </c>
      <c r="G19" s="45">
        <f t="shared" si="3"/>
        <v>78</v>
      </c>
      <c r="H19" s="45">
        <f t="shared" si="3"/>
        <v>82</v>
      </c>
      <c r="I19" s="45">
        <f t="shared" si="3"/>
        <v>0</v>
      </c>
      <c r="J19" s="45">
        <f>A5/10</f>
        <v>83.4</v>
      </c>
      <c r="K19" s="45">
        <f>ROUND(J19,0)</f>
        <v>83</v>
      </c>
    </row>
    <row r="20" spans="1:11" ht="15.75" customHeight="1">
      <c r="A20" s="1" t="s">
        <v>58</v>
      </c>
      <c r="B20" s="1">
        <v>78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86</v>
      </c>
      <c r="D21" s="46" t="str">
        <f>A6</f>
        <v>CRE</v>
      </c>
      <c r="E21" s="46">
        <f t="shared" ref="E21:I21" si="5">IF(E20="","",SUMIF($A$16:$A$38,E20,$B$16:$B$38))</f>
        <v>76</v>
      </c>
      <c r="F21" s="46">
        <f t="shared" si="5"/>
        <v>82</v>
      </c>
      <c r="G21" s="46">
        <f t="shared" si="5"/>
        <v>80</v>
      </c>
      <c r="H21" s="46">
        <f t="shared" si="5"/>
        <v>78</v>
      </c>
      <c r="I21" s="46">
        <f t="shared" si="5"/>
        <v>76</v>
      </c>
      <c r="J21" s="46">
        <f>A7/10</f>
        <v>77.599999999999994</v>
      </c>
      <c r="K21" s="46">
        <f>ROUND(J21,0)</f>
        <v>78</v>
      </c>
    </row>
    <row r="22" spans="1:11" ht="15.75" customHeight="1">
      <c r="A22" s="1" t="s">
        <v>60</v>
      </c>
      <c r="B22" s="1">
        <v>83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78</v>
      </c>
      <c r="D23" s="48" t="str">
        <f>A8</f>
        <v>PHY</v>
      </c>
      <c r="E23" s="48">
        <f t="shared" ref="E23:I23" si="7">IF(E22="","",SUMIF($A$16:$A$38,E22,$B$16:$B$38))</f>
        <v>79</v>
      </c>
      <c r="F23" s="48">
        <f t="shared" si="7"/>
        <v>78</v>
      </c>
      <c r="G23" s="48">
        <f t="shared" si="7"/>
        <v>85</v>
      </c>
      <c r="H23" s="48">
        <f t="shared" si="7"/>
        <v>82</v>
      </c>
      <c r="I23" s="48">
        <f t="shared" si="7"/>
        <v>82</v>
      </c>
      <c r="J23" s="48">
        <f>A9/10</f>
        <v>81.2</v>
      </c>
      <c r="K23" s="48">
        <f>ROUND(J23,0)</f>
        <v>81</v>
      </c>
    </row>
    <row r="24" spans="1:11" ht="15.75" customHeight="1">
      <c r="A24" s="1" t="s">
        <v>62</v>
      </c>
      <c r="B24" s="1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84</v>
      </c>
      <c r="F25" s="49">
        <f t="shared" si="9"/>
        <v>76</v>
      </c>
      <c r="G25" s="49">
        <f t="shared" si="9"/>
        <v>74</v>
      </c>
      <c r="H25" s="49">
        <f t="shared" si="9"/>
        <v>78</v>
      </c>
      <c r="I25" s="49">
        <f t="shared" si="9"/>
        <v>84</v>
      </c>
      <c r="J25" s="49">
        <f>A11/10</f>
        <v>80.8</v>
      </c>
      <c r="K25" s="49">
        <f>ROUND(J25,0)</f>
        <v>81</v>
      </c>
    </row>
    <row r="26" spans="1:11" ht="15.75" customHeight="1">
      <c r="A26" s="1" t="s">
        <v>64</v>
      </c>
      <c r="B26" s="1">
        <v>76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76</v>
      </c>
      <c r="D27" s="50" t="str">
        <f>A12</f>
        <v>DEF</v>
      </c>
      <c r="E27" s="50">
        <f t="shared" ref="E27:I27" si="11">IF(E26="","",SUMIF($A$16:$A$38,E26,$B$16:$B$38))</f>
        <v>84</v>
      </c>
      <c r="F27" s="50">
        <f t="shared" si="11"/>
        <v>81</v>
      </c>
      <c r="G27" s="50">
        <f t="shared" si="11"/>
        <v>80</v>
      </c>
      <c r="H27" s="50">
        <f t="shared" si="11"/>
        <v>78</v>
      </c>
      <c r="I27" s="50">
        <f t="shared" si="11"/>
        <v>68</v>
      </c>
      <c r="J27" s="50">
        <f>A13/10</f>
        <v>78.599999999999994</v>
      </c>
      <c r="K27" s="50">
        <f>ROUND(J27,0)</f>
        <v>79</v>
      </c>
    </row>
    <row r="28" spans="1:11" ht="15.75" customHeight="1">
      <c r="A28" s="1" t="s">
        <v>68</v>
      </c>
      <c r="B28" s="1">
        <v>79</v>
      </c>
    </row>
    <row r="29" spans="1:11" ht="15.75" customHeight="1">
      <c r="A29" s="1" t="s">
        <v>69</v>
      </c>
      <c r="B29" s="1">
        <v>78</v>
      </c>
    </row>
    <row r="30" spans="1:11" ht="15.75" customHeight="1">
      <c r="A30" s="1" t="s">
        <v>70</v>
      </c>
      <c r="B30" s="1">
        <v>85</v>
      </c>
    </row>
    <row r="31" spans="1:11" ht="15.75" customHeight="1">
      <c r="A31" s="1" t="s">
        <v>71</v>
      </c>
      <c r="B31" s="1">
        <v>82</v>
      </c>
    </row>
    <row r="32" spans="1:11" ht="15.75" customHeight="1">
      <c r="A32" s="1" t="s">
        <v>72</v>
      </c>
      <c r="B32" s="1">
        <f t="array" ref="B32">INDEX('Trang tính1'!$AC$4:$AC$88,MATCH("Tonali",'Trang tính1'!$Y$4:$Y$88,0))</f>
        <v>82</v>
      </c>
    </row>
    <row r="33" spans="1:2" ht="15.75" customHeight="1">
      <c r="A33" s="1" t="s">
        <v>73</v>
      </c>
      <c r="B33" s="1">
        <v>84</v>
      </c>
    </row>
    <row r="34" spans="1:2" ht="15.75" customHeight="1">
      <c r="A34" s="1" t="s">
        <v>74</v>
      </c>
      <c r="B34" s="1">
        <v>84</v>
      </c>
    </row>
    <row r="35" spans="1:2" ht="15.75" customHeight="1">
      <c r="A35" s="1" t="s">
        <v>75</v>
      </c>
      <c r="B35" s="1">
        <v>84</v>
      </c>
    </row>
    <row r="36" spans="1:2" ht="15.75" customHeight="1">
      <c r="A36" s="1" t="s">
        <v>76</v>
      </c>
      <c r="B36" s="1">
        <v>81</v>
      </c>
    </row>
    <row r="37" spans="1:2" ht="15.75" customHeight="1">
      <c r="A37" s="1" t="s">
        <v>77</v>
      </c>
      <c r="B37" s="1">
        <v>80</v>
      </c>
    </row>
    <row r="38" spans="1:2" ht="15.75" customHeight="1">
      <c r="A38" s="1" t="s">
        <v>78</v>
      </c>
      <c r="B38" s="1">
        <v>78</v>
      </c>
    </row>
    <row r="39" spans="1:2" ht="15.75" customHeight="1">
      <c r="A39" s="1" t="s">
        <v>79</v>
      </c>
      <c r="B39" s="1">
        <f>SUM(B16:B38)</f>
        <v>1825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77</v>
      </c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696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  <c r="J3" s="10"/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78</v>
      </c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805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  <c r="J5" s="20"/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2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863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  <c r="J7" s="20"/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2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798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  <c r="J9" s="32"/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3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749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  <c r="J11" s="32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776.5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68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71</v>
      </c>
      <c r="D17" s="43" t="str">
        <f>A2</f>
        <v>ATK</v>
      </c>
      <c r="E17" s="43">
        <f t="shared" ref="E17:I17" si="1">IF(E16="","",SUMIF($A$16:$A$38,E16,$B$16:$B$38))</f>
        <v>68</v>
      </c>
      <c r="F17" s="43">
        <f t="shared" si="1"/>
        <v>71</v>
      </c>
      <c r="G17" s="43">
        <f t="shared" si="1"/>
        <v>73</v>
      </c>
      <c r="H17" s="43">
        <f t="shared" si="1"/>
        <v>70</v>
      </c>
      <c r="I17" s="43">
        <f t="shared" si="1"/>
        <v>68</v>
      </c>
      <c r="J17" s="43">
        <f>A3/10</f>
        <v>69.599999999999994</v>
      </c>
      <c r="K17" s="43">
        <f>ROUND(J17,0)</f>
        <v>70</v>
      </c>
    </row>
    <row r="18" spans="1:11" ht="15.75" customHeight="1">
      <c r="A18" s="1" t="s">
        <v>9</v>
      </c>
      <c r="B18" s="1">
        <v>73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70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76</v>
      </c>
      <c r="G19" s="45">
        <f t="shared" si="3"/>
        <v>75</v>
      </c>
      <c r="H19" s="45">
        <f t="shared" si="3"/>
        <v>86</v>
      </c>
      <c r="I19" s="45">
        <f t="shared" si="3"/>
        <v>0</v>
      </c>
      <c r="J19" s="45">
        <f>A5/10</f>
        <v>80.5</v>
      </c>
      <c r="K19" s="45">
        <f>ROUND(J19,0)</f>
        <v>81</v>
      </c>
    </row>
    <row r="20" spans="1:11" ht="15.75" customHeight="1">
      <c r="A20" s="1" t="s">
        <v>58</v>
      </c>
      <c r="B20" s="1">
        <v>68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80</v>
      </c>
      <c r="D21" s="46" t="str">
        <f>A6</f>
        <v>CRE</v>
      </c>
      <c r="E21" s="46">
        <f t="shared" ref="E21:I21" si="5">IF(E20="","",SUMIF($A$16:$A$38,E20,$B$16:$B$38))</f>
        <v>89</v>
      </c>
      <c r="F21" s="46">
        <f t="shared" si="5"/>
        <v>86</v>
      </c>
      <c r="G21" s="46">
        <f t="shared" si="5"/>
        <v>88</v>
      </c>
      <c r="H21" s="46">
        <f t="shared" si="5"/>
        <v>75</v>
      </c>
      <c r="I21" s="46">
        <f t="shared" si="5"/>
        <v>85</v>
      </c>
      <c r="J21" s="46">
        <f>A7/10</f>
        <v>86.3</v>
      </c>
      <c r="K21" s="46">
        <f>ROUND(J21,0)</f>
        <v>86</v>
      </c>
    </row>
    <row r="22" spans="1:11" ht="15.75" customHeight="1">
      <c r="A22" s="1" t="s">
        <v>60</v>
      </c>
      <c r="B22" s="1">
        <v>76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76</v>
      </c>
      <c r="F23" s="48">
        <f t="shared" si="7"/>
        <v>73</v>
      </c>
      <c r="G23" s="48">
        <f t="shared" si="7"/>
        <v>82</v>
      </c>
      <c r="H23" s="48">
        <f t="shared" si="7"/>
        <v>85</v>
      </c>
      <c r="I23" s="48">
        <f t="shared" si="7"/>
        <v>81</v>
      </c>
      <c r="J23" s="48">
        <f>A9/10</f>
        <v>79.8</v>
      </c>
      <c r="K23" s="48">
        <f>ROUND(J23,0)</f>
        <v>80</v>
      </c>
    </row>
    <row r="24" spans="1:11" ht="15.75" customHeight="1">
      <c r="A24" s="1" t="s">
        <v>62</v>
      </c>
      <c r="B24" s="1">
        <v>86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88</v>
      </c>
      <c r="D25" s="49" t="str">
        <f>A10</f>
        <v>MEN</v>
      </c>
      <c r="E25" s="49">
        <f t="shared" ref="E25:I25" si="9">IF(E24="","",SUMIF($A$16:$A$38,E24,$B$16:$B$38))</f>
        <v>73</v>
      </c>
      <c r="F25" s="49">
        <f t="shared" si="9"/>
        <v>85</v>
      </c>
      <c r="G25" s="49">
        <f t="shared" si="9"/>
        <v>73</v>
      </c>
      <c r="H25" s="49">
        <f t="shared" si="9"/>
        <v>75</v>
      </c>
      <c r="I25" s="49">
        <f t="shared" si="9"/>
        <v>74</v>
      </c>
      <c r="J25" s="49">
        <f>A11/10</f>
        <v>74.900000000000006</v>
      </c>
      <c r="K25" s="49">
        <f>ROUND(J25,0)</f>
        <v>75</v>
      </c>
    </row>
    <row r="26" spans="1:11" ht="15.75" customHeight="1">
      <c r="A26" s="1" t="s">
        <v>64</v>
      </c>
      <c r="B26" s="1">
        <v>89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85</v>
      </c>
      <c r="D27" s="50" t="str">
        <f>A12</f>
        <v>DEF</v>
      </c>
      <c r="E27" s="50">
        <f t="shared" ref="E27:I27" si="11">IF(E26="","",SUMIF($A$16:$A$38,E26,$B$16:$B$38))</f>
        <v>81</v>
      </c>
      <c r="F27" s="50">
        <f t="shared" si="11"/>
        <v>83</v>
      </c>
      <c r="G27" s="50">
        <f t="shared" si="11"/>
        <v>79</v>
      </c>
      <c r="H27" s="50">
        <f t="shared" si="11"/>
        <v>75</v>
      </c>
      <c r="I27" s="50">
        <f t="shared" si="11"/>
        <v>70</v>
      </c>
      <c r="J27" s="50">
        <f>A13/10</f>
        <v>77.650000000000006</v>
      </c>
      <c r="K27" s="50">
        <f>ROUND(J27,0)</f>
        <v>78</v>
      </c>
    </row>
    <row r="28" spans="1:11" ht="15.75" customHeight="1">
      <c r="A28" s="1" t="s">
        <v>68</v>
      </c>
      <c r="B28" s="1">
        <v>76</v>
      </c>
    </row>
    <row r="29" spans="1:11" ht="15.75" customHeight="1">
      <c r="A29" s="1" t="s">
        <v>69</v>
      </c>
      <c r="B29" s="1">
        <v>73</v>
      </c>
    </row>
    <row r="30" spans="1:11" ht="15.75" customHeight="1">
      <c r="A30" s="1" t="s">
        <v>70</v>
      </c>
      <c r="B30" s="1">
        <v>82</v>
      </c>
    </row>
    <row r="31" spans="1:11" ht="15.75" customHeight="1">
      <c r="A31" s="1" t="s">
        <v>71</v>
      </c>
      <c r="B31" s="1">
        <v>85</v>
      </c>
    </row>
    <row r="32" spans="1:11" ht="15.75" customHeight="1">
      <c r="A32" s="1" t="s">
        <v>72</v>
      </c>
      <c r="B32" s="1">
        <f t="array" ref="B32">INDEX('Trang tính1'!$AC$4:$AC$88,MATCH("Bissouma Prime",'Trang tính1'!$Y$4:$Y$88,0))</f>
        <v>81</v>
      </c>
    </row>
    <row r="33" spans="1:2" ht="15.75" customHeight="1">
      <c r="A33" s="1" t="s">
        <v>73</v>
      </c>
      <c r="B33" s="1">
        <v>73</v>
      </c>
    </row>
    <row r="34" spans="1:2" ht="15.75" customHeight="1">
      <c r="A34" s="1" t="s">
        <v>74</v>
      </c>
      <c r="B34" s="1">
        <v>74</v>
      </c>
    </row>
    <row r="35" spans="1:2" ht="15.75" customHeight="1">
      <c r="A35" s="1" t="s">
        <v>75</v>
      </c>
      <c r="B35" s="1">
        <v>81</v>
      </c>
    </row>
    <row r="36" spans="1:2" ht="15.75" customHeight="1">
      <c r="A36" s="1" t="s">
        <v>76</v>
      </c>
      <c r="B36" s="1">
        <v>83</v>
      </c>
    </row>
    <row r="37" spans="1:2" ht="15.75" customHeight="1">
      <c r="A37" s="1" t="s">
        <v>77</v>
      </c>
      <c r="B37" s="1">
        <v>79</v>
      </c>
    </row>
    <row r="38" spans="1:2" ht="15.75" customHeight="1">
      <c r="A38" s="1" t="s">
        <v>78</v>
      </c>
      <c r="B38" s="1">
        <v>75</v>
      </c>
    </row>
    <row r="39" spans="1:2" ht="15.75" customHeight="1">
      <c r="A39" s="1" t="s">
        <v>79</v>
      </c>
      <c r="B39" s="1">
        <f>SUM(B16:B38)</f>
        <v>1791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  <c r="J3" s="10"/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835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  <c r="J5" s="20"/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20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837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82</v>
      </c>
      <c r="J7" s="20"/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2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  <c r="J9" s="32"/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3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799.5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81</v>
      </c>
      <c r="J11" s="32"/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808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72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83</v>
      </c>
      <c r="D17" s="43" t="str">
        <f>A2</f>
        <v>ATK</v>
      </c>
      <c r="E17" s="43">
        <f t="shared" ref="E17:I17" si="1">IF(E16="","",SUMIF($A$16:$A$38,E16,$B$16:$B$38))</f>
        <v>72</v>
      </c>
      <c r="F17" s="43">
        <f t="shared" si="1"/>
        <v>83</v>
      </c>
      <c r="G17" s="43">
        <f t="shared" si="1"/>
        <v>80</v>
      </c>
      <c r="H17" s="43">
        <f t="shared" si="1"/>
        <v>75</v>
      </c>
      <c r="I17" s="43">
        <f t="shared" si="1"/>
        <v>86</v>
      </c>
      <c r="J17" s="43">
        <f>A3/10</f>
        <v>77.25</v>
      </c>
      <c r="K17" s="43">
        <f>ROUND(J17,0)</f>
        <v>77</v>
      </c>
    </row>
    <row r="18" spans="1:11" ht="15.75" customHeight="1">
      <c r="A18" s="1" t="s">
        <v>9</v>
      </c>
      <c r="B18" s="1">
        <v>80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84</v>
      </c>
      <c r="G19" s="45">
        <f t="shared" si="3"/>
        <v>79</v>
      </c>
      <c r="H19" s="45">
        <f t="shared" si="3"/>
        <v>84</v>
      </c>
      <c r="I19" s="45">
        <f t="shared" si="3"/>
        <v>0</v>
      </c>
      <c r="J19" s="45">
        <f>A5/10</f>
        <v>83.5</v>
      </c>
      <c r="K19" s="45">
        <f>ROUND(J19,0)</f>
        <v>84</v>
      </c>
    </row>
    <row r="20" spans="1:11" ht="15.75" customHeight="1">
      <c r="A20" s="1" t="s">
        <v>58</v>
      </c>
      <c r="B20" s="1">
        <v>86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88</v>
      </c>
      <c r="F21" s="46">
        <f t="shared" si="5"/>
        <v>84</v>
      </c>
      <c r="G21" s="46">
        <f t="shared" si="5"/>
        <v>78</v>
      </c>
      <c r="H21" s="46">
        <f t="shared" si="5"/>
        <v>79</v>
      </c>
      <c r="I21" s="46">
        <f t="shared" si="5"/>
        <v>83</v>
      </c>
      <c r="J21" s="46">
        <f>A7/10</f>
        <v>83.7</v>
      </c>
      <c r="K21" s="46">
        <f>ROUND(J21,0)</f>
        <v>84</v>
      </c>
    </row>
    <row r="22" spans="1:11" ht="15.75" customHeight="1">
      <c r="A22" s="1" t="s">
        <v>60</v>
      </c>
      <c r="B22" s="1">
        <v>84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79</v>
      </c>
      <c r="D23" s="48" t="str">
        <f>A8</f>
        <v>PHY</v>
      </c>
      <c r="E23" s="48">
        <f t="shared" ref="E23:I23" si="7">IF(E22="","",SUMIF($A$16:$A$38,E22,$B$16:$B$38))</f>
        <v>76</v>
      </c>
      <c r="F23" s="48">
        <f t="shared" si="7"/>
        <v>71</v>
      </c>
      <c r="G23" s="48">
        <f t="shared" si="7"/>
        <v>92</v>
      </c>
      <c r="H23" s="48">
        <f t="shared" si="7"/>
        <v>82</v>
      </c>
      <c r="I23" s="48">
        <f t="shared" si="7"/>
        <v>84</v>
      </c>
      <c r="J23" s="48">
        <f>A9/10</f>
        <v>80.8</v>
      </c>
      <c r="K23" s="48">
        <f>ROUND(J23,0)</f>
        <v>81</v>
      </c>
    </row>
    <row r="24" spans="1:11" ht="15.75" customHeight="1">
      <c r="A24" s="1" t="s">
        <v>62</v>
      </c>
      <c r="B24" s="1">
        <v>84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78</v>
      </c>
      <c r="D25" s="49" t="str">
        <f>A10</f>
        <v>MEN</v>
      </c>
      <c r="E25" s="49">
        <f t="shared" ref="E25:I25" si="9">IF(E24="","",SUMIF($A$16:$A$38,E24,$B$16:$B$38))</f>
        <v>77</v>
      </c>
      <c r="F25" s="49">
        <f t="shared" si="9"/>
        <v>83</v>
      </c>
      <c r="G25" s="49">
        <f t="shared" si="9"/>
        <v>80</v>
      </c>
      <c r="H25" s="49">
        <f t="shared" si="9"/>
        <v>79</v>
      </c>
      <c r="I25" s="49">
        <f t="shared" si="9"/>
        <v>81</v>
      </c>
      <c r="J25" s="49">
        <f>A11/10</f>
        <v>79.95</v>
      </c>
      <c r="K25" s="49">
        <f>ROUND(J25,0)</f>
        <v>80</v>
      </c>
    </row>
    <row r="26" spans="1:11" ht="15.75" customHeight="1">
      <c r="A26" s="1" t="s">
        <v>64</v>
      </c>
      <c r="B26" s="1">
        <v>88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83</v>
      </c>
      <c r="D27" s="50" t="str">
        <f>A12</f>
        <v>DEF</v>
      </c>
      <c r="E27" s="50">
        <f t="shared" ref="E27:I27" si="11">IF(E26="","",SUMIF($A$16:$A$38,E26,$B$16:$B$38))</f>
        <v>84</v>
      </c>
      <c r="F27" s="50">
        <f t="shared" si="11"/>
        <v>86</v>
      </c>
      <c r="G27" s="50">
        <f t="shared" si="11"/>
        <v>85</v>
      </c>
      <c r="H27" s="50">
        <f t="shared" si="11"/>
        <v>76</v>
      </c>
      <c r="I27" s="50">
        <f t="shared" si="11"/>
        <v>75</v>
      </c>
      <c r="J27" s="50">
        <f>A13/10</f>
        <v>80.8</v>
      </c>
      <c r="K27" s="50">
        <f>ROUND(J27,0)</f>
        <v>81</v>
      </c>
    </row>
    <row r="28" spans="1:11" ht="15.75" customHeight="1">
      <c r="A28" s="1" t="s">
        <v>68</v>
      </c>
      <c r="B28" s="1">
        <v>76</v>
      </c>
    </row>
    <row r="29" spans="1:11" ht="15.75" customHeight="1">
      <c r="A29" s="1" t="s">
        <v>69</v>
      </c>
      <c r="B29" s="1">
        <v>71</v>
      </c>
    </row>
    <row r="30" spans="1:11" ht="15.75" customHeight="1">
      <c r="A30" s="1" t="s">
        <v>70</v>
      </c>
      <c r="B30" s="1">
        <v>92</v>
      </c>
    </row>
    <row r="31" spans="1:11" ht="15.75" customHeight="1">
      <c r="A31" s="1" t="s">
        <v>71</v>
      </c>
      <c r="B31" s="1">
        <v>82</v>
      </c>
    </row>
    <row r="32" spans="1:11" ht="15.75" customHeight="1">
      <c r="A32" s="1" t="s">
        <v>72</v>
      </c>
      <c r="B32" s="1">
        <f t="array" ref="B32">INDEX('Trang tính1'!$AC$4:$AC$88,MATCH("Rice",'Trang tính1'!$Y$4:$Y$88,0))</f>
        <v>84</v>
      </c>
    </row>
    <row r="33" spans="1:2" ht="15.75" customHeight="1">
      <c r="A33" s="1" t="s">
        <v>73</v>
      </c>
      <c r="B33" s="1">
        <v>77</v>
      </c>
    </row>
    <row r="34" spans="1:2" ht="15.75" customHeight="1">
      <c r="A34" s="1" t="s">
        <v>74</v>
      </c>
      <c r="B34" s="1">
        <v>81</v>
      </c>
    </row>
    <row r="35" spans="1:2" ht="15.75" customHeight="1">
      <c r="A35" s="1" t="s">
        <v>75</v>
      </c>
      <c r="B35" s="1">
        <v>84</v>
      </c>
    </row>
    <row r="36" spans="1:2" ht="15.75" customHeight="1">
      <c r="A36" s="1" t="s">
        <v>76</v>
      </c>
      <c r="B36" s="1">
        <v>86</v>
      </c>
    </row>
    <row r="37" spans="1:2" ht="15.75" customHeight="1">
      <c r="A37" s="1" t="s">
        <v>77</v>
      </c>
      <c r="B37" s="1">
        <v>85</v>
      </c>
    </row>
    <row r="38" spans="1:2" ht="15.75" customHeight="1">
      <c r="A38" s="1" t="s">
        <v>78</v>
      </c>
      <c r="B38" s="1">
        <v>76</v>
      </c>
    </row>
    <row r="39" spans="1:2" ht="15.75" customHeight="1">
      <c r="A39" s="1" t="s">
        <v>79</v>
      </c>
      <c r="B39" s="1">
        <f>SUM(B16:B38)</f>
        <v>1870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865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847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863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80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869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506.5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1">
        <v>93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85</v>
      </c>
      <c r="D17" s="43" t="str">
        <f>A2</f>
        <v>ATK</v>
      </c>
      <c r="E17" s="43">
        <f t="shared" ref="E17:I17" si="1">IF(E16="","",SUMIF($A$16:$A$38,E16,$B$16:$B$38))</f>
        <v>93</v>
      </c>
      <c r="F17" s="43">
        <f t="shared" si="1"/>
        <v>85</v>
      </c>
      <c r="G17" s="43">
        <f t="shared" si="1"/>
        <v>93</v>
      </c>
      <c r="H17" s="43">
        <f t="shared" si="1"/>
        <v>62</v>
      </c>
      <c r="I17" s="43">
        <f t="shared" si="1"/>
        <v>86</v>
      </c>
      <c r="J17" s="43">
        <f>A3/10</f>
        <v>86.5</v>
      </c>
      <c r="K17" s="43">
        <f>ROUND(J17,0)</f>
        <v>87</v>
      </c>
    </row>
    <row r="18" spans="1:11" ht="15.75" customHeight="1">
      <c r="A18" s="1" t="s">
        <v>9</v>
      </c>
      <c r="B18" s="1">
        <v>93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62</v>
      </c>
      <c r="D19" s="45" t="str">
        <f>A4</f>
        <v>DIS</v>
      </c>
      <c r="E19" s="45">
        <f t="shared" ref="E19:I19" si="3">IF(E18="","",SUMIF($A$16:$A$38,E18,$B$16:$B$38))</f>
        <v>86</v>
      </c>
      <c r="F19" s="45">
        <f t="shared" si="3"/>
        <v>77</v>
      </c>
      <c r="G19" s="45">
        <f t="shared" si="3"/>
        <v>85</v>
      </c>
      <c r="H19" s="45">
        <f t="shared" si="3"/>
        <v>88</v>
      </c>
      <c r="I19" s="45">
        <f t="shared" si="3"/>
        <v>0</v>
      </c>
      <c r="J19" s="45">
        <f>A5/10</f>
        <v>84.7</v>
      </c>
      <c r="K19" s="45">
        <f>ROUND(J19,0)</f>
        <v>85</v>
      </c>
    </row>
    <row r="20" spans="1:11" ht="15.75" customHeight="1">
      <c r="A20" s="1" t="s">
        <v>58</v>
      </c>
      <c r="B20" s="1">
        <v>86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86</v>
      </c>
      <c r="D21" s="46" t="str">
        <f>A6</f>
        <v>CRE</v>
      </c>
      <c r="E21" s="46">
        <f t="shared" ref="E21:I21" si="5">IF(E20="","",SUMIF($A$16:$A$38,E20,$B$16:$B$38))</f>
        <v>87</v>
      </c>
      <c r="F21" s="46">
        <f t="shared" si="5"/>
        <v>88</v>
      </c>
      <c r="G21" s="46">
        <f t="shared" si="5"/>
        <v>85</v>
      </c>
      <c r="H21" s="46">
        <f t="shared" si="5"/>
        <v>85</v>
      </c>
      <c r="I21" s="46">
        <f t="shared" si="5"/>
        <v>86</v>
      </c>
      <c r="J21" s="46">
        <f>A7/10</f>
        <v>86.3</v>
      </c>
      <c r="K21" s="46">
        <f>ROUND(J21,0)</f>
        <v>86</v>
      </c>
    </row>
    <row r="22" spans="1:11" ht="15.75" customHeight="1">
      <c r="A22" s="1" t="s">
        <v>60</v>
      </c>
      <c r="B22" s="1">
        <v>77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85</v>
      </c>
      <c r="D23" s="48" t="str">
        <f>A8</f>
        <v>PHY</v>
      </c>
      <c r="E23" s="48">
        <f t="shared" ref="E23:I23" si="7">IF(E22="","",SUMIF($A$16:$A$38,E22,$B$16:$B$38))</f>
        <v>88</v>
      </c>
      <c r="F23" s="48">
        <f t="shared" si="7"/>
        <v>90</v>
      </c>
      <c r="G23" s="48">
        <f t="shared" si="7"/>
        <v>83</v>
      </c>
      <c r="H23" s="48">
        <f t="shared" si="7"/>
        <v>77</v>
      </c>
      <c r="I23" s="48">
        <f t="shared" si="7"/>
        <v>77</v>
      </c>
      <c r="J23" s="48">
        <f>A9/10</f>
        <v>83</v>
      </c>
      <c r="K23" s="48">
        <f>ROUND(J23,0)</f>
        <v>83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85</v>
      </c>
      <c r="D25" s="49" t="str">
        <f>A10</f>
        <v>MEN</v>
      </c>
      <c r="E25" s="49">
        <f t="shared" ref="E25:I25" si="9">IF(E24="","",SUMIF($A$16:$A$38,E24,$B$16:$B$38))</f>
        <v>84</v>
      </c>
      <c r="F25" s="49">
        <f t="shared" si="9"/>
        <v>86</v>
      </c>
      <c r="G25" s="49">
        <f t="shared" si="9"/>
        <v>93</v>
      </c>
      <c r="H25" s="49">
        <f t="shared" si="9"/>
        <v>85</v>
      </c>
      <c r="I25" s="49">
        <f t="shared" si="9"/>
        <v>87</v>
      </c>
      <c r="J25" s="49">
        <f>A11/10</f>
        <v>86.9</v>
      </c>
      <c r="K25" s="49">
        <f>ROUND(J25,0)</f>
        <v>87</v>
      </c>
    </row>
    <row r="26" spans="1:11" ht="15.75" customHeight="1">
      <c r="A26" s="1" t="s">
        <v>64</v>
      </c>
      <c r="B26" s="1">
        <v>87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86</v>
      </c>
      <c r="D27" s="50" t="str">
        <f>A12</f>
        <v>DEF</v>
      </c>
      <c r="E27" s="50">
        <f t="shared" ref="E27:I27" si="11">IF(E26="","",SUMIF($A$16:$A$38,E26,$B$16:$B$38))</f>
        <v>50</v>
      </c>
      <c r="F27" s="50">
        <f t="shared" si="11"/>
        <v>48</v>
      </c>
      <c r="G27" s="50">
        <f t="shared" si="11"/>
        <v>45</v>
      </c>
      <c r="H27" s="50">
        <f t="shared" si="11"/>
        <v>50</v>
      </c>
      <c r="I27" s="50">
        <f t="shared" si="11"/>
        <v>62</v>
      </c>
      <c r="J27" s="50">
        <f>A13/10</f>
        <v>50.65</v>
      </c>
      <c r="K27" s="50">
        <f>ROUND(J27,0)</f>
        <v>51</v>
      </c>
    </row>
    <row r="28" spans="1:11" ht="15.75" customHeight="1">
      <c r="A28" s="1" t="s">
        <v>68</v>
      </c>
      <c r="B28" s="1">
        <v>88</v>
      </c>
    </row>
    <row r="29" spans="1:11" ht="15.75" customHeight="1">
      <c r="A29" s="1" t="s">
        <v>69</v>
      </c>
      <c r="B29" s="1">
        <v>90</v>
      </c>
    </row>
    <row r="30" spans="1:11" ht="15.75" customHeight="1">
      <c r="A30" s="1" t="s">
        <v>70</v>
      </c>
      <c r="B30" s="1">
        <v>83</v>
      </c>
    </row>
    <row r="31" spans="1:11" ht="15.75" customHeight="1">
      <c r="A31" s="1" t="s">
        <v>71</v>
      </c>
      <c r="B31" s="1">
        <v>77</v>
      </c>
    </row>
    <row r="32" spans="1:11" ht="15.75" customHeight="1">
      <c r="A32" s="1" t="s">
        <v>72</v>
      </c>
      <c r="B32" s="1">
        <f t="array" ref="B32">INDEX('Trang tính1'!$AC$4:$AC$88,MATCH("Salah",'Trang tính1'!$Y$4:$Y$88,0))</f>
        <v>77</v>
      </c>
    </row>
    <row r="33" spans="1:2" ht="15.75" customHeight="1">
      <c r="A33" s="1" t="s">
        <v>73</v>
      </c>
      <c r="B33" s="1">
        <v>84</v>
      </c>
    </row>
    <row r="34" spans="1:2" ht="15.75" customHeight="1">
      <c r="A34" s="1" t="s">
        <v>74</v>
      </c>
      <c r="B34" s="1">
        <v>87</v>
      </c>
    </row>
    <row r="35" spans="1:2" ht="15.75" customHeight="1">
      <c r="A35" s="1" t="s">
        <v>75</v>
      </c>
      <c r="B35" s="1">
        <v>50</v>
      </c>
    </row>
    <row r="36" spans="1:2" ht="15.75" customHeight="1">
      <c r="A36" s="1" t="s">
        <v>76</v>
      </c>
      <c r="B36" s="1">
        <v>48</v>
      </c>
    </row>
    <row r="37" spans="1:2" ht="15.75" customHeight="1">
      <c r="A37" s="1" t="s">
        <v>77</v>
      </c>
      <c r="B37" s="1">
        <v>45</v>
      </c>
    </row>
    <row r="38" spans="1:2" ht="15.75" customHeight="1">
      <c r="A38" s="1" t="s">
        <v>78</v>
      </c>
      <c r="B38" s="1">
        <v>50</v>
      </c>
    </row>
    <row r="39" spans="1:2" ht="15.75" customHeight="1">
      <c r="A39" s="1" t="s">
        <v>79</v>
      </c>
      <c r="B39" s="1">
        <f>SUM(B16:B38)</f>
        <v>1792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781.5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753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767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797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74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811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70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536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1">
        <v>79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73</v>
      </c>
      <c r="D17" s="43" t="str">
        <f>A2</f>
        <v>ATK</v>
      </c>
      <c r="E17" s="43">
        <f t="shared" ref="E17:I17" si="1">IF(E16="","",SUMIF($A$16:$A$38,E16,$B$16:$B$38))</f>
        <v>79</v>
      </c>
      <c r="F17" s="43">
        <f t="shared" si="1"/>
        <v>73</v>
      </c>
      <c r="G17" s="43">
        <f t="shared" si="1"/>
        <v>83</v>
      </c>
      <c r="H17" s="43">
        <f t="shared" si="1"/>
        <v>84</v>
      </c>
      <c r="I17" s="43">
        <f t="shared" si="1"/>
        <v>67</v>
      </c>
      <c r="J17" s="43">
        <f>A3/10</f>
        <v>78.150000000000006</v>
      </c>
      <c r="K17" s="43">
        <f>ROUND(J17,0)</f>
        <v>78</v>
      </c>
    </row>
    <row r="18" spans="1:11" ht="15.75" customHeight="1">
      <c r="A18" s="1" t="s">
        <v>9</v>
      </c>
      <c r="B18" s="1">
        <v>83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84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60</v>
      </c>
      <c r="G19" s="45">
        <f t="shared" si="3"/>
        <v>73</v>
      </c>
      <c r="H19" s="45">
        <f t="shared" si="3"/>
        <v>80</v>
      </c>
      <c r="I19" s="45">
        <f t="shared" si="3"/>
        <v>0</v>
      </c>
      <c r="J19" s="45">
        <f>A5/10</f>
        <v>75.3</v>
      </c>
      <c r="K19" s="45">
        <f>ROUND(J19,0)</f>
        <v>75</v>
      </c>
    </row>
    <row r="20" spans="1:11" ht="15.75" customHeight="1">
      <c r="A20" s="1" t="s">
        <v>58</v>
      </c>
      <c r="B20" s="1">
        <v>67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80</v>
      </c>
      <c r="D21" s="46" t="str">
        <f>A6</f>
        <v>CRE</v>
      </c>
      <c r="E21" s="46">
        <f t="shared" ref="E21:I21" si="5">IF(E20="","",SUMIF($A$16:$A$38,E20,$B$16:$B$38))</f>
        <v>76</v>
      </c>
      <c r="F21" s="46">
        <f t="shared" si="5"/>
        <v>80</v>
      </c>
      <c r="G21" s="46">
        <f t="shared" si="5"/>
        <v>74</v>
      </c>
      <c r="H21" s="46">
        <f t="shared" si="5"/>
        <v>73</v>
      </c>
      <c r="I21" s="46">
        <f t="shared" si="5"/>
        <v>81</v>
      </c>
      <c r="J21" s="46">
        <f>A7/10</f>
        <v>76.7</v>
      </c>
      <c r="K21" s="46">
        <f>ROUND(J21,0)</f>
        <v>77</v>
      </c>
    </row>
    <row r="22" spans="1:11" ht="15.75" customHeight="1">
      <c r="A22" s="1" t="s">
        <v>60</v>
      </c>
      <c r="B22" s="1">
        <v>60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73</v>
      </c>
      <c r="D23" s="48" t="str">
        <f>A8</f>
        <v>PHY</v>
      </c>
      <c r="E23" s="48">
        <f t="shared" ref="E23:I23" si="7">IF(E22="","",SUMIF($A$16:$A$38,E22,$B$16:$B$38))</f>
        <v>75</v>
      </c>
      <c r="F23" s="48">
        <f t="shared" si="7"/>
        <v>68</v>
      </c>
      <c r="G23" s="48">
        <f t="shared" si="7"/>
        <v>84</v>
      </c>
      <c r="H23" s="48">
        <f t="shared" si="7"/>
        <v>85</v>
      </c>
      <c r="I23" s="48">
        <f t="shared" si="7"/>
        <v>88</v>
      </c>
      <c r="J23" s="48">
        <f>A9/10</f>
        <v>79.7</v>
      </c>
      <c r="K23" s="48">
        <f>ROUND(J23,0)</f>
        <v>80</v>
      </c>
    </row>
    <row r="24" spans="1:11" ht="15.75" customHeight="1">
      <c r="A24" s="1" t="s">
        <v>62</v>
      </c>
      <c r="B24" s="1">
        <v>80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74</v>
      </c>
      <c r="D25" s="49" t="str">
        <f>A10</f>
        <v>MEN</v>
      </c>
      <c r="E25" s="49">
        <f t="shared" ref="E25:I25" si="9">IF(E24="","",SUMIF($A$16:$A$38,E24,$B$16:$B$38))</f>
        <v>78</v>
      </c>
      <c r="F25" s="49">
        <f t="shared" si="9"/>
        <v>81</v>
      </c>
      <c r="G25" s="49">
        <f t="shared" si="9"/>
        <v>83</v>
      </c>
      <c r="H25" s="49">
        <f t="shared" si="9"/>
        <v>73</v>
      </c>
      <c r="I25" s="49">
        <f t="shared" si="9"/>
        <v>85</v>
      </c>
      <c r="J25" s="49">
        <f>A11/10</f>
        <v>81.099999999999994</v>
      </c>
      <c r="K25" s="49">
        <f>ROUND(J25,0)</f>
        <v>81</v>
      </c>
    </row>
    <row r="26" spans="1:11" ht="15.75" customHeight="1">
      <c r="A26" s="1" t="s">
        <v>64</v>
      </c>
      <c r="B26" s="1">
        <v>76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55</v>
      </c>
      <c r="F27" s="50">
        <f t="shared" si="11"/>
        <v>45</v>
      </c>
      <c r="G27" s="50">
        <f t="shared" si="11"/>
        <v>40</v>
      </c>
      <c r="H27" s="50">
        <f t="shared" si="11"/>
        <v>50</v>
      </c>
      <c r="I27" s="50">
        <f t="shared" si="11"/>
        <v>84</v>
      </c>
      <c r="J27" s="50">
        <f>A13/10</f>
        <v>53.6</v>
      </c>
      <c r="K27" s="50">
        <f>ROUND(J27,0)</f>
        <v>54</v>
      </c>
    </row>
    <row r="28" spans="1:11" ht="15.75" customHeight="1">
      <c r="A28" s="1" t="s">
        <v>68</v>
      </c>
      <c r="B28" s="1">
        <v>75</v>
      </c>
    </row>
    <row r="29" spans="1:11" ht="15.75" customHeight="1">
      <c r="A29" s="1" t="s">
        <v>69</v>
      </c>
      <c r="B29" s="1">
        <v>68</v>
      </c>
    </row>
    <row r="30" spans="1:11" ht="15.75" customHeight="1">
      <c r="A30" s="1" t="s">
        <v>70</v>
      </c>
      <c r="B30" s="1">
        <v>84</v>
      </c>
    </row>
    <row r="31" spans="1:11" ht="15.75" customHeight="1">
      <c r="A31" s="1" t="s">
        <v>71</v>
      </c>
      <c r="B31" s="1">
        <v>85</v>
      </c>
    </row>
    <row r="32" spans="1:11" ht="15.75" customHeight="1">
      <c r="A32" s="1" t="s">
        <v>72</v>
      </c>
      <c r="B32" s="1">
        <f t="array" ref="B32">INDEX('Trang tính1'!$AC$4:$AC$88,MATCH("Solanke",'Trang tính1'!$Y$4:$Y$88,0))</f>
        <v>88</v>
      </c>
    </row>
    <row r="33" spans="1:2" ht="15.75" customHeight="1">
      <c r="A33" s="1" t="s">
        <v>73</v>
      </c>
      <c r="B33" s="1">
        <v>78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55</v>
      </c>
    </row>
    <row r="36" spans="1:2" ht="15.75" customHeight="1">
      <c r="A36" s="1" t="s">
        <v>76</v>
      </c>
      <c r="B36" s="1">
        <v>45</v>
      </c>
    </row>
    <row r="37" spans="1:2" ht="15.75" customHeight="1">
      <c r="A37" s="1" t="s">
        <v>77</v>
      </c>
      <c r="B37" s="1">
        <v>40</v>
      </c>
    </row>
    <row r="38" spans="1:2" ht="15.75" customHeight="1">
      <c r="A38" s="1" t="s">
        <v>78</v>
      </c>
      <c r="B38" s="1">
        <v>50</v>
      </c>
    </row>
    <row r="39" spans="1:2" ht="15.75" customHeight="1">
      <c r="A39" s="1" t="s">
        <v>79</v>
      </c>
      <c r="B39" s="1">
        <f>SUM(B16:B38)</f>
        <v>1663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840.5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824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830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778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888.5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555.5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1">
        <v>85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78</v>
      </c>
      <c r="D17" s="43" t="str">
        <f>A2</f>
        <v>ATK</v>
      </c>
      <c r="E17" s="43">
        <f t="shared" ref="E17:I17" si="1">IF(E16="","",SUMIF($A$16:$A$38,E16,$B$16:$B$38))</f>
        <v>85</v>
      </c>
      <c r="F17" s="43">
        <f t="shared" si="1"/>
        <v>78</v>
      </c>
      <c r="G17" s="43">
        <f t="shared" si="1"/>
        <v>92</v>
      </c>
      <c r="H17" s="43">
        <f t="shared" si="1"/>
        <v>85</v>
      </c>
      <c r="I17" s="43">
        <f t="shared" si="1"/>
        <v>74</v>
      </c>
      <c r="J17" s="43">
        <f>A3/10</f>
        <v>84.05</v>
      </c>
      <c r="K17" s="43">
        <f>ROUND(J17,0)</f>
        <v>84</v>
      </c>
    </row>
    <row r="18" spans="1:11" ht="15.75" customHeight="1">
      <c r="A18" s="1" t="s">
        <v>9</v>
      </c>
      <c r="B18" s="1">
        <v>92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85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75</v>
      </c>
      <c r="G19" s="45">
        <f t="shared" si="3"/>
        <v>87</v>
      </c>
      <c r="H19" s="45">
        <f t="shared" si="3"/>
        <v>85</v>
      </c>
      <c r="I19" s="45">
        <f t="shared" si="3"/>
        <v>0</v>
      </c>
      <c r="J19" s="45">
        <f>A5/10</f>
        <v>82.4</v>
      </c>
      <c r="K19" s="45">
        <f>ROUND(J19,0)</f>
        <v>82</v>
      </c>
    </row>
    <row r="20" spans="1:11" ht="15.75" customHeight="1">
      <c r="A20" s="1" t="s">
        <v>58</v>
      </c>
      <c r="B20" s="1">
        <v>74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80</v>
      </c>
      <c r="F21" s="46">
        <f t="shared" si="5"/>
        <v>85</v>
      </c>
      <c r="G21" s="46">
        <f t="shared" si="5"/>
        <v>83</v>
      </c>
      <c r="H21" s="46">
        <f t="shared" si="5"/>
        <v>87</v>
      </c>
      <c r="I21" s="46">
        <f t="shared" si="5"/>
        <v>86</v>
      </c>
      <c r="J21" s="46">
        <f>A7/10</f>
        <v>83</v>
      </c>
      <c r="K21" s="46">
        <f>ROUND(J21,0)</f>
        <v>83</v>
      </c>
    </row>
    <row r="22" spans="1:11" ht="15.75" customHeight="1">
      <c r="A22" s="1" t="s">
        <v>60</v>
      </c>
      <c r="B22" s="1">
        <v>75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87</v>
      </c>
      <c r="D23" s="48" t="str">
        <f>A8</f>
        <v>PHY</v>
      </c>
      <c r="E23" s="48">
        <f t="shared" ref="E23:I23" si="7">IF(E22="","",SUMIF($A$16:$A$38,E22,$B$16:$B$38))</f>
        <v>81</v>
      </c>
      <c r="F23" s="48">
        <f t="shared" si="7"/>
        <v>77</v>
      </c>
      <c r="G23" s="48">
        <f t="shared" si="7"/>
        <v>83</v>
      </c>
      <c r="H23" s="48">
        <f t="shared" si="7"/>
        <v>72</v>
      </c>
      <c r="I23" s="48">
        <f t="shared" si="7"/>
        <v>80</v>
      </c>
      <c r="J23" s="48">
        <f>A9/10</f>
        <v>77.8</v>
      </c>
      <c r="K23" s="48">
        <f>ROUND(J23,0)</f>
        <v>78</v>
      </c>
    </row>
    <row r="24" spans="1:11" ht="15.75" customHeight="1">
      <c r="A24" s="1" t="s">
        <v>62</v>
      </c>
      <c r="B24" s="1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83</v>
      </c>
      <c r="D25" s="49" t="str">
        <f>A10</f>
        <v>MEN</v>
      </c>
      <c r="E25" s="49">
        <f t="shared" ref="E25:I25" si="9">IF(E24="","",SUMIF($A$16:$A$38,E24,$B$16:$B$38))</f>
        <v>87</v>
      </c>
      <c r="F25" s="49">
        <f t="shared" si="9"/>
        <v>86</v>
      </c>
      <c r="G25" s="49">
        <f t="shared" si="9"/>
        <v>92</v>
      </c>
      <c r="H25" s="49">
        <f t="shared" si="9"/>
        <v>87</v>
      </c>
      <c r="I25" s="49">
        <f t="shared" si="9"/>
        <v>90</v>
      </c>
      <c r="J25" s="49">
        <f>A11/10</f>
        <v>88.85</v>
      </c>
      <c r="K25" s="49">
        <f>ROUND(J25,0)</f>
        <v>89</v>
      </c>
    </row>
    <row r="26" spans="1:11" ht="15.75" customHeight="1">
      <c r="A26" s="1" t="s">
        <v>64</v>
      </c>
      <c r="B26" s="1">
        <v>80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86</v>
      </c>
      <c r="D27" s="50" t="str">
        <f>A12</f>
        <v>DEF</v>
      </c>
      <c r="E27" s="50">
        <f t="shared" ref="E27:I27" si="11">IF(E26="","",SUMIF($A$16:$A$38,E26,$B$16:$B$38))</f>
        <v>54</v>
      </c>
      <c r="F27" s="50">
        <f t="shared" si="11"/>
        <v>58</v>
      </c>
      <c r="G27" s="50">
        <f t="shared" si="11"/>
        <v>48</v>
      </c>
      <c r="H27" s="50">
        <f t="shared" si="11"/>
        <v>44</v>
      </c>
      <c r="I27" s="50">
        <f t="shared" si="11"/>
        <v>85</v>
      </c>
      <c r="J27" s="50">
        <f>A13/10</f>
        <v>55.55</v>
      </c>
      <c r="K27" s="50">
        <f>ROUND(J27,0)</f>
        <v>56</v>
      </c>
    </row>
    <row r="28" spans="1:11" ht="15.75" customHeight="1">
      <c r="A28" s="1" t="s">
        <v>68</v>
      </c>
      <c r="B28" s="1">
        <v>81</v>
      </c>
    </row>
    <row r="29" spans="1:11" ht="15.75" customHeight="1">
      <c r="A29" s="1" t="s">
        <v>69</v>
      </c>
      <c r="B29" s="1">
        <v>77</v>
      </c>
    </row>
    <row r="30" spans="1:11" ht="15.75" customHeight="1">
      <c r="A30" s="1" t="s">
        <v>70</v>
      </c>
      <c r="B30" s="1">
        <v>83</v>
      </c>
    </row>
    <row r="31" spans="1:11" ht="15.75" customHeight="1">
      <c r="A31" s="1" t="s">
        <v>71</v>
      </c>
      <c r="B31" s="1">
        <v>72</v>
      </c>
    </row>
    <row r="32" spans="1:11" ht="15.75" customHeight="1">
      <c r="A32" s="1" t="s">
        <v>72</v>
      </c>
      <c r="B32" s="1">
        <f t="array" ref="B32">INDEX('Trang tính1'!$AC$4:$AC$88,MATCH("Muller Icon",'Trang tính1'!$Y$4:$Y$88,0))</f>
        <v>80</v>
      </c>
    </row>
    <row r="33" spans="1:2" ht="15.75" customHeight="1">
      <c r="A33" s="1" t="s">
        <v>73</v>
      </c>
      <c r="B33" s="1">
        <v>87</v>
      </c>
    </row>
    <row r="34" spans="1:2" ht="15.75" customHeight="1">
      <c r="A34" s="1" t="s">
        <v>74</v>
      </c>
      <c r="B34" s="1">
        <v>90</v>
      </c>
    </row>
    <row r="35" spans="1:2" ht="15.75" customHeight="1">
      <c r="A35" s="1" t="s">
        <v>75</v>
      </c>
      <c r="B35" s="1">
        <v>54</v>
      </c>
    </row>
    <row r="36" spans="1:2" ht="15.75" customHeight="1">
      <c r="A36" s="1" t="s">
        <v>76</v>
      </c>
      <c r="B36" s="1">
        <v>58</v>
      </c>
    </row>
    <row r="37" spans="1:2" ht="15.75" customHeight="1">
      <c r="A37" s="1" t="s">
        <v>77</v>
      </c>
      <c r="B37" s="1">
        <v>48</v>
      </c>
    </row>
    <row r="38" spans="1:2" ht="15.75" customHeight="1">
      <c r="A38" s="1" t="s">
        <v>78</v>
      </c>
      <c r="B38" s="1">
        <v>44</v>
      </c>
    </row>
    <row r="39" spans="1:2" ht="15.75" customHeight="1">
      <c r="A39" s="1" t="s">
        <v>79</v>
      </c>
      <c r="B39" s="1">
        <f>SUM(B16:B38)</f>
        <v>1767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759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875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811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83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880.5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82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815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1">
        <v>75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68</v>
      </c>
      <c r="D17" s="43" t="str">
        <f>A2</f>
        <v>ATK</v>
      </c>
      <c r="E17" s="43">
        <f t="shared" ref="E17:I17" si="1">IF(E16="","",SUMIF($A$16:$A$38,E16,$B$16:$B$38))</f>
        <v>75</v>
      </c>
      <c r="F17" s="43">
        <f t="shared" si="1"/>
        <v>68</v>
      </c>
      <c r="G17" s="43">
        <f t="shared" si="1"/>
        <v>80</v>
      </c>
      <c r="H17" s="43">
        <f t="shared" si="1"/>
        <v>66</v>
      </c>
      <c r="I17" s="43">
        <f t="shared" si="1"/>
        <v>88</v>
      </c>
      <c r="J17" s="43">
        <f>A3/10</f>
        <v>75.900000000000006</v>
      </c>
      <c r="K17" s="43">
        <f>ROUND(J17,0)</f>
        <v>76</v>
      </c>
    </row>
    <row r="18" spans="1:11" ht="15.75" customHeight="1">
      <c r="A18" s="1" t="s">
        <v>9</v>
      </c>
      <c r="B18" s="1">
        <v>80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66</v>
      </c>
      <c r="D19" s="45" t="str">
        <f>A4</f>
        <v>DIS</v>
      </c>
      <c r="E19" s="45">
        <f t="shared" ref="E19:I19" si="3">IF(E18="","",SUMIF($A$16:$A$38,E18,$B$16:$B$38))</f>
        <v>89</v>
      </c>
      <c r="F19" s="45">
        <f t="shared" si="3"/>
        <v>88</v>
      </c>
      <c r="G19" s="45">
        <f t="shared" si="3"/>
        <v>91</v>
      </c>
      <c r="H19" s="45">
        <f t="shared" si="3"/>
        <v>84</v>
      </c>
      <c r="I19" s="45">
        <f t="shared" si="3"/>
        <v>0</v>
      </c>
      <c r="J19" s="45">
        <f>A5/10</f>
        <v>87.5</v>
      </c>
      <c r="K19" s="45">
        <f>ROUND(J19,0)</f>
        <v>88</v>
      </c>
    </row>
    <row r="20" spans="1:11" ht="15.75" customHeight="1">
      <c r="A20" s="1" t="s">
        <v>58</v>
      </c>
      <c r="B20" s="1">
        <v>88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89</v>
      </c>
      <c r="D21" s="46" t="str">
        <f>A6</f>
        <v>CRE</v>
      </c>
      <c r="E21" s="46">
        <f t="shared" ref="E21:I21" si="5">IF(E20="","",SUMIF($A$16:$A$38,E20,$B$16:$B$38))</f>
        <v>80</v>
      </c>
      <c r="F21" s="46">
        <f t="shared" si="5"/>
        <v>84</v>
      </c>
      <c r="G21" s="46">
        <f t="shared" si="5"/>
        <v>78</v>
      </c>
      <c r="H21" s="46">
        <f t="shared" si="5"/>
        <v>91</v>
      </c>
      <c r="I21" s="46">
        <f t="shared" si="5"/>
        <v>80</v>
      </c>
      <c r="J21" s="46">
        <f>A7/10</f>
        <v>81.099999999999994</v>
      </c>
      <c r="K21" s="46">
        <f>ROUND(J21,0)</f>
        <v>81</v>
      </c>
    </row>
    <row r="22" spans="1:11" ht="15.75" customHeight="1">
      <c r="A22" s="1" t="s">
        <v>60</v>
      </c>
      <c r="B22" s="1">
        <v>88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91</v>
      </c>
      <c r="D23" s="48" t="str">
        <f>A8</f>
        <v>PHY</v>
      </c>
      <c r="E23" s="48">
        <f t="shared" ref="E23:I23" si="7">IF(E22="","",SUMIF($A$16:$A$38,E22,$B$16:$B$38))</f>
        <v>81</v>
      </c>
      <c r="F23" s="48">
        <f t="shared" si="7"/>
        <v>75</v>
      </c>
      <c r="G23" s="48">
        <f t="shared" si="7"/>
        <v>88</v>
      </c>
      <c r="H23" s="48">
        <f t="shared" si="7"/>
        <v>63</v>
      </c>
      <c r="I23" s="48">
        <f t="shared" si="7"/>
        <v>73</v>
      </c>
      <c r="J23" s="48">
        <f>A9/10</f>
        <v>75</v>
      </c>
      <c r="K23" s="48">
        <f>ROUND(J23,0)</f>
        <v>75</v>
      </c>
    </row>
    <row r="24" spans="1:11" ht="15.75" customHeight="1">
      <c r="A24" s="1" t="s">
        <v>62</v>
      </c>
      <c r="B24" s="1">
        <v>84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78</v>
      </c>
      <c r="D25" s="49" t="str">
        <f>A10</f>
        <v>MEN</v>
      </c>
      <c r="E25" s="49">
        <f t="shared" ref="E25:I25" si="9">IF(E24="","",SUMIF($A$16:$A$38,E24,$B$16:$B$38))</f>
        <v>90</v>
      </c>
      <c r="F25" s="49">
        <f t="shared" si="9"/>
        <v>80</v>
      </c>
      <c r="G25" s="49">
        <f t="shared" si="9"/>
        <v>80</v>
      </c>
      <c r="H25" s="49">
        <f t="shared" si="9"/>
        <v>91</v>
      </c>
      <c r="I25" s="49">
        <f t="shared" si="9"/>
        <v>91</v>
      </c>
      <c r="J25" s="49">
        <f>A11/10</f>
        <v>88.05</v>
      </c>
      <c r="K25" s="49">
        <f>ROUND(J25,0)</f>
        <v>88</v>
      </c>
    </row>
    <row r="26" spans="1:11" ht="15.75" customHeight="1">
      <c r="A26" s="1" t="s">
        <v>64</v>
      </c>
      <c r="B26" s="1">
        <v>80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80</v>
      </c>
      <c r="D27" s="50" t="str">
        <f>A12</f>
        <v>DEF</v>
      </c>
      <c r="E27" s="50">
        <f t="shared" ref="E27:I27" si="11">IF(E26="","",SUMIF($A$16:$A$38,E26,$B$16:$B$38))</f>
        <v>89</v>
      </c>
      <c r="F27" s="50">
        <f t="shared" si="11"/>
        <v>86</v>
      </c>
      <c r="G27" s="50">
        <f t="shared" si="11"/>
        <v>86</v>
      </c>
      <c r="H27" s="50">
        <f t="shared" si="11"/>
        <v>79</v>
      </c>
      <c r="I27" s="50">
        <f t="shared" si="11"/>
        <v>66</v>
      </c>
      <c r="J27" s="50">
        <f>A13/10</f>
        <v>81.5</v>
      </c>
      <c r="K27" s="50">
        <f>ROUND(J27,0)</f>
        <v>82</v>
      </c>
    </row>
    <row r="28" spans="1:11" ht="15.75" customHeight="1">
      <c r="A28" s="1" t="s">
        <v>68</v>
      </c>
      <c r="B28" s="1">
        <v>81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88</v>
      </c>
    </row>
    <row r="31" spans="1:11" ht="15.75" customHeight="1">
      <c r="A31" s="1" t="s">
        <v>71</v>
      </c>
      <c r="B31" s="1">
        <v>63</v>
      </c>
    </row>
    <row r="32" spans="1:11" ht="15.75" customHeight="1">
      <c r="A32" s="1" t="s">
        <v>72</v>
      </c>
      <c r="B32" s="1">
        <f t="array" ref="B32">INDEX('Trang tính1'!$AC$4:$AC$88,MATCH("Lahm Icon",'Trang tính1'!$Y$4:$Y$88,0))</f>
        <v>73</v>
      </c>
    </row>
    <row r="33" spans="1:2" ht="15.75" customHeight="1">
      <c r="A33" s="1" t="s">
        <v>73</v>
      </c>
      <c r="B33" s="1">
        <v>90</v>
      </c>
    </row>
    <row r="34" spans="1:2" ht="15.75" customHeight="1">
      <c r="A34" s="1" t="s">
        <v>74</v>
      </c>
      <c r="B34" s="1">
        <v>91</v>
      </c>
    </row>
    <row r="35" spans="1:2" ht="15.75" customHeight="1">
      <c r="A35" s="1" t="s">
        <v>75</v>
      </c>
      <c r="B35" s="1">
        <v>89</v>
      </c>
    </row>
    <row r="36" spans="1:2" ht="15.75" customHeight="1">
      <c r="A36" s="1" t="s">
        <v>76</v>
      </c>
      <c r="B36" s="1">
        <v>86</v>
      </c>
    </row>
    <row r="37" spans="1:2" ht="15.75" customHeight="1">
      <c r="A37" s="1" t="s">
        <v>77</v>
      </c>
      <c r="B37" s="1">
        <v>86</v>
      </c>
    </row>
    <row r="38" spans="1:2" ht="15.75" customHeight="1">
      <c r="A38" s="1" t="s">
        <v>78</v>
      </c>
      <c r="B38" s="1">
        <v>79</v>
      </c>
    </row>
    <row r="39" spans="1:2" ht="15.75" customHeight="1">
      <c r="A39" s="1" t="s">
        <v>79</v>
      </c>
      <c r="B39" s="1">
        <f>SUM(B16:B38)</f>
        <v>1868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774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887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815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84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760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83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866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836.5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86</v>
      </c>
      <c r="D17" s="43" t="str">
        <f>A2</f>
        <v>ATK</v>
      </c>
      <c r="E17" s="43">
        <f t="shared" ref="E17:I17" si="1">IF(E16="","",SUMIF($A$16:$A$38,E16,$B$16:$B$38))</f>
        <v>72</v>
      </c>
      <c r="F17" s="43">
        <f t="shared" si="1"/>
        <v>86</v>
      </c>
      <c r="G17" s="43">
        <f t="shared" si="1"/>
        <v>77</v>
      </c>
      <c r="H17" s="43">
        <f t="shared" si="1"/>
        <v>79</v>
      </c>
      <c r="I17" s="43">
        <f t="shared" si="1"/>
        <v>85</v>
      </c>
      <c r="J17" s="43">
        <f>A3/10</f>
        <v>77.400000000000006</v>
      </c>
      <c r="K17" s="43">
        <f>ROUND(J17,0)</f>
        <v>77</v>
      </c>
    </row>
    <row r="18" spans="1:11" ht="15.75" customHeight="1">
      <c r="A18" s="1" t="s">
        <v>9</v>
      </c>
      <c r="B18" s="1">
        <v>77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79</v>
      </c>
      <c r="D19" s="45" t="str">
        <f>A4</f>
        <v>DIS</v>
      </c>
      <c r="E19" s="45">
        <f t="shared" ref="E19:I19" si="3">IF(E18="","",SUMIF($A$16:$A$38,E18,$B$16:$B$38))</f>
        <v>88</v>
      </c>
      <c r="F19" s="45">
        <f t="shared" si="3"/>
        <v>90</v>
      </c>
      <c r="G19" s="45">
        <f t="shared" si="3"/>
        <v>91</v>
      </c>
      <c r="H19" s="45">
        <f t="shared" si="3"/>
        <v>88</v>
      </c>
      <c r="I19" s="45">
        <f t="shared" si="3"/>
        <v>0</v>
      </c>
      <c r="J19" s="45">
        <f>A5/10</f>
        <v>88.7</v>
      </c>
      <c r="K19" s="45">
        <f>ROUND(J19,0)</f>
        <v>89</v>
      </c>
    </row>
    <row r="20" spans="1:11" ht="15.75" customHeight="1">
      <c r="A20" s="1" t="s">
        <v>58</v>
      </c>
      <c r="B20" s="1">
        <v>85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88</v>
      </c>
      <c r="D21" s="46" t="str">
        <f>A6</f>
        <v>CRE</v>
      </c>
      <c r="E21" s="46">
        <f t="shared" ref="E21:I21" si="5">IF(E20="","",SUMIF($A$16:$A$38,E20,$B$16:$B$38))</f>
        <v>78</v>
      </c>
      <c r="F21" s="46">
        <f t="shared" si="5"/>
        <v>88</v>
      </c>
      <c r="G21" s="46">
        <f t="shared" si="5"/>
        <v>84</v>
      </c>
      <c r="H21" s="46">
        <f t="shared" si="5"/>
        <v>91</v>
      </c>
      <c r="I21" s="46">
        <f t="shared" si="5"/>
        <v>78</v>
      </c>
      <c r="J21" s="46">
        <f>A7/10</f>
        <v>81.5</v>
      </c>
      <c r="K21" s="46">
        <f>ROUND(J21,0)</f>
        <v>82</v>
      </c>
    </row>
    <row r="22" spans="1:11" ht="15.75" customHeight="1">
      <c r="A22" s="1" t="s">
        <v>60</v>
      </c>
      <c r="B22" s="1">
        <v>90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91</v>
      </c>
      <c r="D23" s="48" t="str">
        <f>A8</f>
        <v>PHY</v>
      </c>
      <c r="E23" s="48">
        <f t="shared" ref="E23:I23" si="7">IF(E22="","",SUMIF($A$16:$A$38,E22,$B$16:$B$38))</f>
        <v>69</v>
      </c>
      <c r="F23" s="48">
        <f t="shared" si="7"/>
        <v>68</v>
      </c>
      <c r="G23" s="48">
        <f t="shared" si="7"/>
        <v>86</v>
      </c>
      <c r="H23" s="48">
        <f t="shared" si="7"/>
        <v>78</v>
      </c>
      <c r="I23" s="48">
        <f t="shared" si="7"/>
        <v>80</v>
      </c>
      <c r="J23" s="48">
        <f>A9/10</f>
        <v>76</v>
      </c>
      <c r="K23" s="48">
        <f>ROUND(J23,0)</f>
        <v>76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84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78</v>
      </c>
      <c r="G25" s="49">
        <f t="shared" si="9"/>
        <v>77</v>
      </c>
      <c r="H25" s="49">
        <f t="shared" si="9"/>
        <v>91</v>
      </c>
      <c r="I25" s="49">
        <f t="shared" si="9"/>
        <v>90</v>
      </c>
      <c r="J25" s="49">
        <f>A11/10</f>
        <v>86.6</v>
      </c>
      <c r="K25" s="49">
        <f>ROUND(J25,0)</f>
        <v>87</v>
      </c>
    </row>
    <row r="26" spans="1:11" ht="15.75" customHeight="1">
      <c r="A26" s="1" t="s">
        <v>64</v>
      </c>
      <c r="B26" s="1">
        <v>78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87</v>
      </c>
      <c r="F27" s="50">
        <f t="shared" si="11"/>
        <v>86</v>
      </c>
      <c r="G27" s="50">
        <f t="shared" si="11"/>
        <v>84</v>
      </c>
      <c r="H27" s="50">
        <f t="shared" si="11"/>
        <v>82</v>
      </c>
      <c r="I27" s="50">
        <f t="shared" si="11"/>
        <v>79</v>
      </c>
      <c r="J27" s="50">
        <f>A13/10</f>
        <v>83.65</v>
      </c>
      <c r="K27" s="50">
        <f>ROUND(J27,0)</f>
        <v>84</v>
      </c>
    </row>
    <row r="28" spans="1:11" ht="15.75" customHeight="1">
      <c r="A28" s="1" t="s">
        <v>68</v>
      </c>
      <c r="B28" s="1">
        <v>69</v>
      </c>
    </row>
    <row r="29" spans="1:11" ht="15.75" customHeight="1">
      <c r="A29" s="1" t="s">
        <v>69</v>
      </c>
      <c r="B29" s="1">
        <v>68</v>
      </c>
    </row>
    <row r="30" spans="1:11" ht="15.75" customHeight="1">
      <c r="A30" s="1" t="s">
        <v>70</v>
      </c>
      <c r="B30" s="1">
        <v>86</v>
      </c>
    </row>
    <row r="31" spans="1:11" ht="15.75" customHeight="1">
      <c r="A31" s="1" t="s">
        <v>71</v>
      </c>
      <c r="B31" s="1">
        <v>78</v>
      </c>
    </row>
    <row r="32" spans="1:11" ht="15.75" customHeight="1">
      <c r="A32" s="1" t="s">
        <v>72</v>
      </c>
      <c r="B32" s="1">
        <f t="array" ref="B32">INDEX('Trang tính1'!$AC$4:$AC$88,MATCH("Xabi Alonso Icon",'Trang tính1'!$Y$4:$Y$88,0))</f>
        <v>80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90</v>
      </c>
    </row>
    <row r="35" spans="1:2" ht="15.75" customHeight="1">
      <c r="A35" s="1" t="s">
        <v>75</v>
      </c>
      <c r="B35" s="1">
        <v>87</v>
      </c>
    </row>
    <row r="36" spans="1:2" ht="15.75" customHeight="1">
      <c r="A36" s="1" t="s">
        <v>76</v>
      </c>
      <c r="B36" s="1">
        <v>86</v>
      </c>
    </row>
    <row r="37" spans="1:2" ht="15.75" customHeight="1">
      <c r="A37" s="1" t="s">
        <v>77</v>
      </c>
      <c r="B37" s="1">
        <v>84</v>
      </c>
    </row>
    <row r="38" spans="1:2" ht="15.75" customHeight="1">
      <c r="A38" s="1" t="s">
        <v>78</v>
      </c>
      <c r="B38" s="1">
        <v>82</v>
      </c>
    </row>
    <row r="39" spans="1:2" ht="15.75" customHeight="1">
      <c r="A39" s="1" t="s">
        <v>79</v>
      </c>
      <c r="B39" s="1">
        <f>SUM(B16:B38)</f>
        <v>1894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790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76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728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788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73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792.5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538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1">
        <v>77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77</v>
      </c>
      <c r="D17" s="43" t="str">
        <f>A2</f>
        <v>ATK</v>
      </c>
      <c r="E17" s="43">
        <f t="shared" ref="E17:I17" si="1">IF(E16="","",SUMIF($A$16:$A$38,E16,$B$16:$B$38))</f>
        <v>77</v>
      </c>
      <c r="F17" s="43">
        <f t="shared" si="1"/>
        <v>77</v>
      </c>
      <c r="G17" s="43">
        <f t="shared" si="1"/>
        <v>84</v>
      </c>
      <c r="H17" s="43">
        <f t="shared" si="1"/>
        <v>82</v>
      </c>
      <c r="I17" s="43">
        <f t="shared" si="1"/>
        <v>76</v>
      </c>
      <c r="J17" s="43">
        <f>A3/10</f>
        <v>79</v>
      </c>
      <c r="K17" s="43">
        <f>ROUND(J17,0)</f>
        <v>79</v>
      </c>
    </row>
    <row r="18" spans="1:11" ht="15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82</v>
      </c>
      <c r="D19" s="45" t="str">
        <f>A4</f>
        <v>DIS</v>
      </c>
      <c r="E19" s="45">
        <f t="shared" ref="E19:I19" si="3">IF(E18="","",SUMIF($A$16:$A$38,E18,$B$16:$B$38))</f>
        <v>74</v>
      </c>
      <c r="F19" s="45">
        <f t="shared" si="3"/>
        <v>66</v>
      </c>
      <c r="G19" s="45">
        <f t="shared" si="3"/>
        <v>75</v>
      </c>
      <c r="H19" s="45">
        <f t="shared" si="3"/>
        <v>75</v>
      </c>
      <c r="I19" s="45">
        <f t="shared" si="3"/>
        <v>0</v>
      </c>
      <c r="J19" s="45">
        <f>A5/10</f>
        <v>72.8</v>
      </c>
      <c r="K19" s="45">
        <f>ROUND(J19,0)</f>
        <v>73</v>
      </c>
    </row>
    <row r="20" spans="1:11" ht="15.75" customHeight="1">
      <c r="A20" s="1" t="s">
        <v>58</v>
      </c>
      <c r="B20" s="1">
        <v>76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74</v>
      </c>
      <c r="D21" s="46" t="str">
        <f>A6</f>
        <v>CRE</v>
      </c>
      <c r="E21" s="46">
        <f t="shared" ref="E21:I21" si="5">IF(E20="","",SUMIF($A$16:$A$38,E20,$B$16:$B$38))</f>
        <v>78</v>
      </c>
      <c r="F21" s="46">
        <f t="shared" si="5"/>
        <v>75</v>
      </c>
      <c r="G21" s="46">
        <f t="shared" si="5"/>
        <v>79</v>
      </c>
      <c r="H21" s="46">
        <f t="shared" si="5"/>
        <v>75</v>
      </c>
      <c r="I21" s="46">
        <f t="shared" si="5"/>
        <v>84</v>
      </c>
      <c r="J21" s="46">
        <f>A7/10</f>
        <v>78.8</v>
      </c>
      <c r="K21" s="46">
        <f>ROUND(J21,0)</f>
        <v>79</v>
      </c>
    </row>
    <row r="22" spans="1:11" ht="15.75" customHeight="1">
      <c r="A22" s="1" t="s">
        <v>60</v>
      </c>
      <c r="B22" s="1">
        <v>66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73</v>
      </c>
      <c r="F23" s="48">
        <f t="shared" si="7"/>
        <v>72</v>
      </c>
      <c r="G23" s="48">
        <f t="shared" si="7"/>
        <v>75</v>
      </c>
      <c r="H23" s="48">
        <f t="shared" si="7"/>
        <v>75</v>
      </c>
      <c r="I23" s="48">
        <f t="shared" si="7"/>
        <v>87</v>
      </c>
      <c r="J23" s="48">
        <f>A9/10</f>
        <v>75.2</v>
      </c>
      <c r="K23" s="48">
        <f>ROUND(J23,0)</f>
        <v>75</v>
      </c>
    </row>
    <row r="24" spans="1:11" ht="15.75" customHeight="1">
      <c r="A24" s="1" t="s">
        <v>62</v>
      </c>
      <c r="B24" s="1">
        <v>75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79</v>
      </c>
      <c r="D25" s="49" t="str">
        <f>A10</f>
        <v>MEN</v>
      </c>
      <c r="E25" s="49">
        <f t="shared" ref="E25:I25" si="9">IF(E24="","",SUMIF($A$16:$A$38,E24,$B$16:$B$38))</f>
        <v>75</v>
      </c>
      <c r="F25" s="49">
        <f t="shared" si="9"/>
        <v>84</v>
      </c>
      <c r="G25" s="49">
        <f t="shared" si="9"/>
        <v>84</v>
      </c>
      <c r="H25" s="49">
        <f t="shared" si="9"/>
        <v>75</v>
      </c>
      <c r="I25" s="49">
        <f t="shared" si="9"/>
        <v>80</v>
      </c>
      <c r="J25" s="49">
        <f>A11/10</f>
        <v>79.25</v>
      </c>
      <c r="K25" s="49">
        <f>ROUND(J25,0)</f>
        <v>79</v>
      </c>
    </row>
    <row r="26" spans="1:11" ht="15.75" customHeight="1">
      <c r="A26" s="1" t="s">
        <v>64</v>
      </c>
      <c r="B26" s="1">
        <v>78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84</v>
      </c>
      <c r="D27" s="50" t="str">
        <f>A12</f>
        <v>DEF</v>
      </c>
      <c r="E27" s="50">
        <f t="shared" ref="E27:I27" si="11">IF(E26="","",SUMIF($A$16:$A$38,E26,$B$16:$B$38))</f>
        <v>48</v>
      </c>
      <c r="F27" s="50">
        <f t="shared" si="11"/>
        <v>56</v>
      </c>
      <c r="G27" s="50">
        <f t="shared" si="11"/>
        <v>48</v>
      </c>
      <c r="H27" s="50">
        <f t="shared" si="11"/>
        <v>45</v>
      </c>
      <c r="I27" s="50">
        <f t="shared" si="11"/>
        <v>82</v>
      </c>
      <c r="J27" s="50">
        <f>A13/10</f>
        <v>53.8</v>
      </c>
      <c r="K27" s="50">
        <f>ROUND(J27,0)</f>
        <v>54</v>
      </c>
    </row>
    <row r="28" spans="1:11" ht="15.75" customHeight="1">
      <c r="A28" s="1" t="s">
        <v>68</v>
      </c>
      <c r="B28" s="1">
        <v>73</v>
      </c>
    </row>
    <row r="29" spans="1:11" ht="15.75" customHeight="1">
      <c r="A29" s="1" t="s">
        <v>69</v>
      </c>
      <c r="B29" s="1">
        <v>72</v>
      </c>
    </row>
    <row r="30" spans="1:11" ht="15.75" customHeight="1">
      <c r="A30" s="1" t="s">
        <v>70</v>
      </c>
      <c r="B30" s="1">
        <v>75</v>
      </c>
    </row>
    <row r="31" spans="1:11" ht="15.75" customHeight="1">
      <c r="A31" s="1" t="s">
        <v>71</v>
      </c>
      <c r="B31" s="1">
        <v>75</v>
      </c>
    </row>
    <row r="32" spans="1:11" ht="15.75" customHeight="1">
      <c r="A32" s="1" t="s">
        <v>72</v>
      </c>
      <c r="B32" s="1">
        <f t="array" ref="B32">INDEX('Trang tính1'!$AC$4:$AC$88,MATCH("Richarlison",'Trang tính1'!$Y$4:$Y$88,0))</f>
        <v>87</v>
      </c>
    </row>
    <row r="33" spans="1:2" ht="15.75" customHeight="1">
      <c r="A33" s="1" t="s">
        <v>73</v>
      </c>
      <c r="B33" s="1">
        <v>75</v>
      </c>
    </row>
    <row r="34" spans="1:2" ht="15.75" customHeight="1">
      <c r="A34" s="1" t="s">
        <v>74</v>
      </c>
      <c r="B34" s="1">
        <v>80</v>
      </c>
    </row>
    <row r="35" spans="1:2" ht="15.75" customHeight="1">
      <c r="A35" s="1" t="s">
        <v>75</v>
      </c>
      <c r="B35" s="1">
        <v>48</v>
      </c>
    </row>
    <row r="36" spans="1:2" ht="15.75" customHeight="1">
      <c r="A36" s="1" t="s">
        <v>76</v>
      </c>
      <c r="B36" s="1">
        <v>56</v>
      </c>
    </row>
    <row r="37" spans="1:2" ht="15.75" customHeight="1">
      <c r="A37" s="1" t="s">
        <v>77</v>
      </c>
      <c r="B37" s="1">
        <v>48</v>
      </c>
    </row>
    <row r="38" spans="1:2" ht="15.75" customHeight="1">
      <c r="A38" s="1" t="s">
        <v>78</v>
      </c>
      <c r="B38" s="1">
        <v>45</v>
      </c>
    </row>
    <row r="39" spans="1:2" ht="15.75" customHeight="1">
      <c r="A39" s="1" t="s">
        <v>79</v>
      </c>
      <c r="B39" s="1">
        <f>SUM(B16:B38)</f>
        <v>1661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797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80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769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833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75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834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76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827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469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84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76</v>
      </c>
      <c r="D17" s="43" t="str">
        <f>A2</f>
        <v>ATK</v>
      </c>
      <c r="E17" s="43">
        <f t="shared" ref="E17:I17" si="1">IF(E16="","",SUMIF($A$16:$A$38,E16,$B$16:$B$38))</f>
        <v>84</v>
      </c>
      <c r="F17" s="43">
        <f t="shared" si="1"/>
        <v>76</v>
      </c>
      <c r="G17" s="43">
        <f t="shared" si="1"/>
        <v>83</v>
      </c>
      <c r="H17" s="43">
        <f t="shared" si="1"/>
        <v>70</v>
      </c>
      <c r="I17" s="43">
        <f t="shared" si="1"/>
        <v>76</v>
      </c>
      <c r="J17" s="43">
        <f>A3/10</f>
        <v>79.7</v>
      </c>
      <c r="K17" s="43">
        <f>ROUND(J17,0)</f>
        <v>80</v>
      </c>
    </row>
    <row r="18" spans="1:11" ht="15.75" customHeight="1">
      <c r="A18" s="1" t="s">
        <v>9</v>
      </c>
      <c r="B18" s="1">
        <v>83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70</v>
      </c>
      <c r="D19" s="45" t="str">
        <f>A4</f>
        <v>DIS</v>
      </c>
      <c r="E19" s="45">
        <f t="shared" ref="E19:I19" si="3">IF(E18="","",SUMIF($A$16:$A$38,E18,$B$16:$B$38))</f>
        <v>76</v>
      </c>
      <c r="F19" s="45">
        <f t="shared" si="3"/>
        <v>69</v>
      </c>
      <c r="G19" s="45">
        <f t="shared" si="3"/>
        <v>75</v>
      </c>
      <c r="H19" s="45">
        <f t="shared" si="3"/>
        <v>84</v>
      </c>
      <c r="I19" s="45">
        <f t="shared" si="3"/>
        <v>0</v>
      </c>
      <c r="J19" s="45">
        <f>A5/10</f>
        <v>76.900000000000006</v>
      </c>
      <c r="K19" s="45">
        <f>ROUND(J19,0)</f>
        <v>77</v>
      </c>
    </row>
    <row r="20" spans="1:11" ht="15.75" customHeight="1">
      <c r="A20" s="1" t="s">
        <v>58</v>
      </c>
      <c r="B20" s="1">
        <v>76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76</v>
      </c>
      <c r="D21" s="46" t="str">
        <f>A6</f>
        <v>CRE</v>
      </c>
      <c r="E21" s="46">
        <f t="shared" ref="E21:I21" si="5">IF(E20="","",SUMIF($A$16:$A$38,E20,$B$16:$B$38))</f>
        <v>85</v>
      </c>
      <c r="F21" s="46">
        <f t="shared" si="5"/>
        <v>84</v>
      </c>
      <c r="G21" s="46">
        <f t="shared" si="5"/>
        <v>79</v>
      </c>
      <c r="H21" s="46">
        <f t="shared" si="5"/>
        <v>75</v>
      </c>
      <c r="I21" s="46">
        <f t="shared" si="5"/>
        <v>88</v>
      </c>
      <c r="J21" s="46">
        <f>A7/10</f>
        <v>83.3</v>
      </c>
      <c r="K21" s="46">
        <f>ROUND(J21,0)</f>
        <v>83</v>
      </c>
    </row>
    <row r="22" spans="1:11" ht="15.75" customHeight="1">
      <c r="A22" s="1" t="s">
        <v>60</v>
      </c>
      <c r="B22" s="1">
        <v>69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85</v>
      </c>
      <c r="F23" s="48">
        <f t="shared" si="7"/>
        <v>82</v>
      </c>
      <c r="G23" s="48">
        <f t="shared" si="7"/>
        <v>84</v>
      </c>
      <c r="H23" s="48">
        <f t="shared" si="7"/>
        <v>83</v>
      </c>
      <c r="I23" s="48">
        <f t="shared" si="7"/>
        <v>83</v>
      </c>
      <c r="J23" s="48">
        <f>A9/10</f>
        <v>83.4</v>
      </c>
      <c r="K23" s="48">
        <f>ROUND(J23,0)</f>
        <v>83</v>
      </c>
    </row>
    <row r="24" spans="1:11" ht="15.75" customHeight="1">
      <c r="A24" s="1" t="s">
        <v>62</v>
      </c>
      <c r="B24" s="1">
        <v>84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79</v>
      </c>
      <c r="D25" s="49" t="str">
        <f>A10</f>
        <v>MEN</v>
      </c>
      <c r="E25" s="49">
        <f t="shared" ref="E25:I25" si="9">IF(E24="","",SUMIF($A$16:$A$38,E24,$B$16:$B$38))</f>
        <v>85</v>
      </c>
      <c r="F25" s="49">
        <f t="shared" si="9"/>
        <v>88</v>
      </c>
      <c r="G25" s="49">
        <f t="shared" si="9"/>
        <v>83</v>
      </c>
      <c r="H25" s="49">
        <f t="shared" si="9"/>
        <v>75</v>
      </c>
      <c r="I25" s="49">
        <f t="shared" si="9"/>
        <v>83</v>
      </c>
      <c r="J25" s="49">
        <f>A11/10</f>
        <v>82.7</v>
      </c>
      <c r="K25" s="49">
        <f>ROUND(J25,0)</f>
        <v>83</v>
      </c>
    </row>
    <row r="26" spans="1:11" ht="15.75" customHeight="1">
      <c r="A26" s="1" t="s">
        <v>64</v>
      </c>
      <c r="B26" s="1">
        <v>85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88</v>
      </c>
      <c r="D27" s="50" t="str">
        <f>A12</f>
        <v>DEF</v>
      </c>
      <c r="E27" s="50">
        <f t="shared" ref="E27:I27" si="11">IF(E26="","",SUMIF($A$16:$A$38,E26,$B$16:$B$38))</f>
        <v>48</v>
      </c>
      <c r="F27" s="50">
        <f t="shared" si="11"/>
        <v>44</v>
      </c>
      <c r="G27" s="50">
        <f t="shared" si="11"/>
        <v>38</v>
      </c>
      <c r="H27" s="50">
        <f t="shared" si="11"/>
        <v>41</v>
      </c>
      <c r="I27" s="50">
        <f t="shared" si="11"/>
        <v>70</v>
      </c>
      <c r="J27" s="50">
        <f>A13/10</f>
        <v>46.9</v>
      </c>
      <c r="K27" s="50">
        <f>ROUND(J27,0)</f>
        <v>47</v>
      </c>
    </row>
    <row r="28" spans="1:11" ht="15.75" customHeight="1">
      <c r="A28" s="1" t="s">
        <v>68</v>
      </c>
      <c r="B28" s="1">
        <v>85</v>
      </c>
    </row>
    <row r="29" spans="1:11" ht="15.75" customHeight="1">
      <c r="A29" s="1" t="s">
        <v>69</v>
      </c>
      <c r="B29" s="1">
        <v>82</v>
      </c>
    </row>
    <row r="30" spans="1:11" ht="15.75" customHeight="1">
      <c r="A30" s="1" t="s">
        <v>70</v>
      </c>
      <c r="B30" s="1">
        <v>84</v>
      </c>
    </row>
    <row r="31" spans="1:11" ht="15.75" customHeight="1">
      <c r="A31" s="1" t="s">
        <v>71</v>
      </c>
      <c r="B31" s="1">
        <v>83</v>
      </c>
    </row>
    <row r="32" spans="1:11" ht="15.75" customHeight="1">
      <c r="A32" s="1" t="s">
        <v>72</v>
      </c>
      <c r="B32" s="1">
        <f t="array" ref="B32">INDEX('Trang tính1'!$AC$4:$AC$88,MATCH("Semenyo",'Trang tính1'!$Y$4:$Y$88,0))</f>
        <v>83</v>
      </c>
    </row>
    <row r="33" spans="1:2" ht="15.75" customHeight="1">
      <c r="A33" s="1" t="s">
        <v>73</v>
      </c>
      <c r="B33" s="1">
        <v>85</v>
      </c>
    </row>
    <row r="34" spans="1:2" ht="15.75" customHeight="1">
      <c r="A34" s="1" t="s">
        <v>74</v>
      </c>
      <c r="B34" s="1">
        <v>83</v>
      </c>
    </row>
    <row r="35" spans="1:2" ht="15.75" customHeight="1">
      <c r="A35" s="1" t="s">
        <v>75</v>
      </c>
      <c r="B35" s="1">
        <v>48</v>
      </c>
    </row>
    <row r="36" spans="1:2" ht="15.75" customHeight="1">
      <c r="A36" s="1" t="s">
        <v>76</v>
      </c>
      <c r="B36" s="1">
        <v>44</v>
      </c>
    </row>
    <row r="37" spans="1:2" ht="15.75" customHeight="1">
      <c r="A37" s="1" t="s">
        <v>77</v>
      </c>
      <c r="B37" s="1">
        <v>38</v>
      </c>
    </row>
    <row r="38" spans="1:2" ht="15.75" customHeight="1">
      <c r="A38" s="1" t="s">
        <v>78</v>
      </c>
      <c r="B38" s="1">
        <v>41</v>
      </c>
    </row>
    <row r="39" spans="1:2" ht="15.75" customHeight="1">
      <c r="A39" s="1" t="s">
        <v>79</v>
      </c>
      <c r="B39" s="1">
        <f>SUM(B16:B38)</f>
        <v>1701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788.5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841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81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855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839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539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83</v>
      </c>
      <c r="D17" s="43" t="str">
        <f>A2</f>
        <v>ATK</v>
      </c>
      <c r="E17" s="43">
        <f t="shared" ref="E17:I17" si="1">IF(E16="","",SUMIF($A$16:$A$38,E16,$B$16:$B$38))</f>
        <v>83</v>
      </c>
      <c r="F17" s="43">
        <f t="shared" si="1"/>
        <v>83</v>
      </c>
      <c r="G17" s="43">
        <f t="shared" si="1"/>
        <v>84</v>
      </c>
      <c r="H17" s="43">
        <f t="shared" si="1"/>
        <v>56</v>
      </c>
      <c r="I17" s="43">
        <f t="shared" si="1"/>
        <v>81</v>
      </c>
      <c r="J17" s="43">
        <f>A3/10</f>
        <v>78.849999999999994</v>
      </c>
      <c r="K17" s="43">
        <f>ROUND(J17,0)</f>
        <v>79</v>
      </c>
    </row>
    <row r="18" spans="1:11" ht="15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56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77</v>
      </c>
      <c r="G19" s="45">
        <f t="shared" si="3"/>
        <v>84</v>
      </c>
      <c r="H19" s="45">
        <f t="shared" si="3"/>
        <v>89</v>
      </c>
      <c r="I19" s="45">
        <f t="shared" si="3"/>
        <v>0</v>
      </c>
      <c r="J19" s="45">
        <f>A5/10</f>
        <v>84.1</v>
      </c>
      <c r="K19" s="45">
        <f>ROUND(J19,0)</f>
        <v>84</v>
      </c>
    </row>
    <row r="20" spans="1:11" ht="15.75" customHeight="1">
      <c r="A20" s="1" t="s">
        <v>58</v>
      </c>
      <c r="B20" s="1">
        <v>81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86</v>
      </c>
      <c r="F21" s="46">
        <f t="shared" si="5"/>
        <v>89</v>
      </c>
      <c r="G21" s="46">
        <f t="shared" si="5"/>
        <v>88</v>
      </c>
      <c r="H21" s="46">
        <f t="shared" si="5"/>
        <v>84</v>
      </c>
      <c r="I21" s="46">
        <f t="shared" si="5"/>
        <v>81</v>
      </c>
      <c r="J21" s="46">
        <f>A7/10</f>
        <v>85.5</v>
      </c>
      <c r="K21" s="46">
        <f>ROUND(J21,0)</f>
        <v>86</v>
      </c>
    </row>
    <row r="22" spans="1:11" ht="15.75" customHeight="1">
      <c r="A22" s="1" t="s">
        <v>60</v>
      </c>
      <c r="B22" s="1">
        <v>77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84</v>
      </c>
      <c r="D23" s="48" t="str">
        <f>A8</f>
        <v>PHY</v>
      </c>
      <c r="E23" s="48">
        <f t="shared" ref="E23:I23" si="7">IF(E22="","",SUMIF($A$16:$A$38,E22,$B$16:$B$38))</f>
        <v>81</v>
      </c>
      <c r="F23" s="48">
        <f t="shared" si="7"/>
        <v>83</v>
      </c>
      <c r="G23" s="48">
        <f t="shared" si="7"/>
        <v>82</v>
      </c>
      <c r="H23" s="48">
        <f t="shared" si="7"/>
        <v>65</v>
      </c>
      <c r="I23" s="48">
        <f t="shared" si="7"/>
        <v>66</v>
      </c>
      <c r="J23" s="48">
        <f>A9/10</f>
        <v>75.3</v>
      </c>
      <c r="K23" s="48">
        <f>ROUND(J23,0)</f>
        <v>75</v>
      </c>
    </row>
    <row r="24" spans="1:11" ht="15.75" customHeight="1">
      <c r="A24" s="1" t="s">
        <v>62</v>
      </c>
      <c r="B24" s="1">
        <v>89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88</v>
      </c>
      <c r="D25" s="49" t="str">
        <f>A10</f>
        <v>MEN</v>
      </c>
      <c r="E25" s="49">
        <f t="shared" ref="E25:I25" si="9">IF(E24="","",SUMIF($A$16:$A$38,E24,$B$16:$B$38))</f>
        <v>83</v>
      </c>
      <c r="F25" s="49">
        <f t="shared" si="9"/>
        <v>81</v>
      </c>
      <c r="G25" s="49">
        <f t="shared" si="9"/>
        <v>84</v>
      </c>
      <c r="H25" s="49">
        <f t="shared" si="9"/>
        <v>84</v>
      </c>
      <c r="I25" s="49">
        <f t="shared" si="9"/>
        <v>85</v>
      </c>
      <c r="J25" s="49">
        <f>A11/10</f>
        <v>83.9</v>
      </c>
      <c r="K25" s="49">
        <f>ROUND(J25,0)</f>
        <v>84</v>
      </c>
    </row>
    <row r="26" spans="1:11" ht="15.75" customHeight="1">
      <c r="A26" s="1" t="s">
        <v>64</v>
      </c>
      <c r="B26" s="1">
        <v>86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60</v>
      </c>
      <c r="F27" s="50">
        <f t="shared" si="11"/>
        <v>58</v>
      </c>
      <c r="G27" s="50">
        <f t="shared" si="11"/>
        <v>52</v>
      </c>
      <c r="H27" s="50">
        <f t="shared" si="11"/>
        <v>47</v>
      </c>
      <c r="I27" s="50">
        <f t="shared" si="11"/>
        <v>56</v>
      </c>
      <c r="J27" s="50">
        <f>A13/10</f>
        <v>53.9</v>
      </c>
      <c r="K27" s="50">
        <f>ROUND(J27,0)</f>
        <v>54</v>
      </c>
    </row>
    <row r="28" spans="1:11" ht="15.75" customHeight="1">
      <c r="A28" s="1" t="s">
        <v>68</v>
      </c>
      <c r="B28" s="1">
        <v>81</v>
      </c>
    </row>
    <row r="29" spans="1:11" ht="15.75" customHeight="1">
      <c r="A29" s="1" t="s">
        <v>69</v>
      </c>
      <c r="B29" s="1">
        <v>83</v>
      </c>
    </row>
    <row r="30" spans="1:11" ht="15.75" customHeight="1">
      <c r="A30" s="1" t="s">
        <v>70</v>
      </c>
      <c r="B30" s="1">
        <v>82</v>
      </c>
    </row>
    <row r="31" spans="1:11" ht="15.75" customHeight="1">
      <c r="A31" s="1" t="s">
        <v>71</v>
      </c>
      <c r="B31" s="1">
        <v>65</v>
      </c>
    </row>
    <row r="32" spans="1:11" ht="15.75" customHeight="1">
      <c r="A32" s="1" t="s">
        <v>72</v>
      </c>
      <c r="B32" s="1">
        <f t="array" ref="B32">INDEX('Trang tính1'!$AC$4:$AC$88,MATCH("Foden",'Trang tính1'!$Y$4:$Y$88,0))</f>
        <v>66</v>
      </c>
    </row>
    <row r="33" spans="1:2" ht="15.75" customHeight="1">
      <c r="A33" s="1" t="s">
        <v>73</v>
      </c>
      <c r="B33" s="1">
        <v>83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60</v>
      </c>
    </row>
    <row r="36" spans="1:2" ht="15.75" customHeight="1">
      <c r="A36" s="1" t="s">
        <v>76</v>
      </c>
      <c r="B36" s="1">
        <v>58</v>
      </c>
    </row>
    <row r="37" spans="1:2" ht="15.75" customHeight="1">
      <c r="A37" s="1" t="s">
        <v>77</v>
      </c>
      <c r="B37" s="1">
        <v>52</v>
      </c>
    </row>
    <row r="38" spans="1:2" ht="15.75" customHeight="1">
      <c r="A38" s="1" t="s">
        <v>78</v>
      </c>
      <c r="B38" s="1">
        <v>47</v>
      </c>
    </row>
    <row r="39" spans="1:2" ht="15.75" customHeight="1">
      <c r="A39" s="1" t="s">
        <v>79</v>
      </c>
      <c r="B39" s="1">
        <f>SUM(B16:B38)</f>
        <v>1738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769.5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840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81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826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81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822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733.5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78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82</v>
      </c>
      <c r="D17" s="43" t="str">
        <f>A2</f>
        <v>ATK</v>
      </c>
      <c r="E17" s="43">
        <f t="shared" ref="E17:I17" si="1">IF(E16="","",SUMIF($A$16:$A$38,E16,$B$16:$B$38))</f>
        <v>78</v>
      </c>
      <c r="F17" s="43">
        <f t="shared" si="1"/>
        <v>82</v>
      </c>
      <c r="G17" s="43">
        <f t="shared" si="1"/>
        <v>85</v>
      </c>
      <c r="H17" s="43">
        <f t="shared" si="1"/>
        <v>61</v>
      </c>
      <c r="I17" s="43">
        <f t="shared" si="1"/>
        <v>76</v>
      </c>
      <c r="J17" s="43">
        <f>A3/10</f>
        <v>76.95</v>
      </c>
      <c r="K17" s="43">
        <f>ROUND(J17,0)</f>
        <v>77</v>
      </c>
    </row>
    <row r="18" spans="1:11" ht="15.75" customHeight="1">
      <c r="A18" s="1" t="s">
        <v>9</v>
      </c>
      <c r="B18" s="1">
        <v>85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61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80</v>
      </c>
      <c r="G19" s="45">
        <f t="shared" si="3"/>
        <v>83</v>
      </c>
      <c r="H19" s="45">
        <f t="shared" si="3"/>
        <v>87</v>
      </c>
      <c r="I19" s="45">
        <f t="shared" si="3"/>
        <v>0</v>
      </c>
      <c r="J19" s="45">
        <f>A5/10</f>
        <v>84</v>
      </c>
      <c r="K19" s="45">
        <f>ROUND(J19,0)</f>
        <v>84</v>
      </c>
    </row>
    <row r="20" spans="1:11" ht="15.75" customHeight="1">
      <c r="A20" s="1" t="s">
        <v>58</v>
      </c>
      <c r="B20" s="1">
        <v>76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87</v>
      </c>
      <c r="G21" s="46">
        <f t="shared" si="5"/>
        <v>84</v>
      </c>
      <c r="H21" s="46">
        <f t="shared" si="5"/>
        <v>83</v>
      </c>
      <c r="I21" s="46">
        <f t="shared" si="5"/>
        <v>78</v>
      </c>
      <c r="J21" s="46">
        <f>A7/10</f>
        <v>82.6</v>
      </c>
      <c r="K21" s="46">
        <f>ROUND(J21,0)</f>
        <v>83</v>
      </c>
    </row>
    <row r="22" spans="1:11" ht="15.75" customHeight="1">
      <c r="A22" s="1" t="s">
        <v>60</v>
      </c>
      <c r="B22" s="1">
        <v>80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83</v>
      </c>
      <c r="D23" s="48" t="str">
        <f>A8</f>
        <v>PHY</v>
      </c>
      <c r="E23" s="48">
        <f t="shared" ref="E23:I23" si="7">IF(E22="","",SUMIF($A$16:$A$38,E22,$B$16:$B$38))</f>
        <v>77</v>
      </c>
      <c r="F23" s="48">
        <f t="shared" si="7"/>
        <v>83</v>
      </c>
      <c r="G23" s="48">
        <f t="shared" si="7"/>
        <v>92</v>
      </c>
      <c r="H23" s="48">
        <f t="shared" si="7"/>
        <v>74</v>
      </c>
      <c r="I23" s="48">
        <f t="shared" si="7"/>
        <v>81</v>
      </c>
      <c r="J23" s="48">
        <f>A9/10</f>
        <v>80.7</v>
      </c>
      <c r="K23" s="48">
        <f>ROUND(J23,0)</f>
        <v>81</v>
      </c>
    </row>
    <row r="24" spans="1:11" ht="15.75" customHeight="1">
      <c r="A24" s="1" t="s">
        <v>62</v>
      </c>
      <c r="B24" s="1">
        <v>87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84</v>
      </c>
      <c r="D25" s="49" t="str">
        <f>A10</f>
        <v>MEN</v>
      </c>
      <c r="E25" s="49">
        <f t="shared" ref="E25:I25" si="9">IF(E24="","",SUMIF($A$16:$A$38,E24,$B$16:$B$38))</f>
        <v>80</v>
      </c>
      <c r="F25" s="49">
        <f t="shared" si="9"/>
        <v>78</v>
      </c>
      <c r="G25" s="49">
        <f t="shared" si="9"/>
        <v>85</v>
      </c>
      <c r="H25" s="49">
        <f t="shared" si="9"/>
        <v>83</v>
      </c>
      <c r="I25" s="49">
        <f t="shared" si="9"/>
        <v>83</v>
      </c>
      <c r="J25" s="49">
        <f>A11/10</f>
        <v>82.2</v>
      </c>
      <c r="K25" s="49">
        <f>ROUND(J25,0)</f>
        <v>82</v>
      </c>
    </row>
    <row r="26" spans="1:11" ht="15.75" customHeight="1">
      <c r="A26" s="1" t="s">
        <v>64</v>
      </c>
      <c r="B26" s="1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79</v>
      </c>
      <c r="F27" s="50">
        <f t="shared" si="11"/>
        <v>77</v>
      </c>
      <c r="G27" s="50">
        <f t="shared" si="11"/>
        <v>70</v>
      </c>
      <c r="H27" s="50">
        <f t="shared" si="11"/>
        <v>75</v>
      </c>
      <c r="I27" s="50">
        <f t="shared" si="11"/>
        <v>61</v>
      </c>
      <c r="J27" s="50">
        <f>A13/10</f>
        <v>73.349999999999994</v>
      </c>
      <c r="K27" s="50">
        <f>ROUND(J27,0)</f>
        <v>73</v>
      </c>
    </row>
    <row r="28" spans="1:11" ht="15.75" customHeight="1">
      <c r="A28" s="1" t="s">
        <v>68</v>
      </c>
      <c r="B28" s="1">
        <v>77</v>
      </c>
    </row>
    <row r="29" spans="1:11" ht="15.75" customHeight="1">
      <c r="A29" s="1" t="s">
        <v>69</v>
      </c>
      <c r="B29" s="1">
        <v>83</v>
      </c>
    </row>
    <row r="30" spans="1:11" ht="15.75" customHeight="1">
      <c r="A30" s="1" t="s">
        <v>70</v>
      </c>
      <c r="B30" s="1">
        <v>92</v>
      </c>
    </row>
    <row r="31" spans="1:11" ht="15.75" customHeight="1">
      <c r="A31" s="1" t="s">
        <v>71</v>
      </c>
      <c r="B31" s="1">
        <v>74</v>
      </c>
    </row>
    <row r="32" spans="1:11" ht="15.75" customHeight="1">
      <c r="A32" s="1" t="s">
        <v>72</v>
      </c>
      <c r="B32" s="1">
        <f t="array" ref="B32">INDEX('Trang tính1'!$AC$4:$AC$88,MATCH("Reijinders",'Trang tính1'!$Y$4:$Y$88,0))</f>
        <v>81</v>
      </c>
    </row>
    <row r="33" spans="1:2" ht="15.75" customHeight="1">
      <c r="A33" s="1" t="s">
        <v>73</v>
      </c>
      <c r="B33" s="1">
        <v>80</v>
      </c>
    </row>
    <row r="34" spans="1:2" ht="15.75" customHeight="1">
      <c r="A34" s="1" t="s">
        <v>74</v>
      </c>
      <c r="B34" s="1">
        <v>83</v>
      </c>
    </row>
    <row r="35" spans="1:2" ht="15.75" customHeight="1">
      <c r="A35" s="1" t="s">
        <v>75</v>
      </c>
      <c r="B35" s="1">
        <v>79</v>
      </c>
    </row>
    <row r="36" spans="1:2" ht="15.75" customHeight="1">
      <c r="A36" s="1" t="s">
        <v>76</v>
      </c>
      <c r="B36" s="1">
        <v>77</v>
      </c>
    </row>
    <row r="37" spans="1:2" ht="15.75" customHeight="1">
      <c r="A37" s="1" t="s">
        <v>77</v>
      </c>
      <c r="B37" s="1">
        <v>70</v>
      </c>
    </row>
    <row r="38" spans="1:2" ht="15.75" customHeight="1">
      <c r="A38" s="1" t="s">
        <v>78</v>
      </c>
      <c r="B38" s="1">
        <v>75</v>
      </c>
    </row>
    <row r="39" spans="1:2" ht="15.75" customHeight="1">
      <c r="A39" s="1" t="s">
        <v>79</v>
      </c>
      <c r="B39" s="1">
        <f>SUM(B16:B38)</f>
        <v>1832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85</v>
      </c>
      <c r="J2" s="2">
        <f>(J17*'Trang tính1'!$E$24+J21*'Trang tính1'!$F$24+J19*'Trang tính1'!$G$24+J23*'Trang tính1'!$H$24+J25*'Trang tính1'!$I$24+J27*'Trang tính1'!$J$24)/25</f>
        <v>84.591999999999985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833.5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>
        <f>(J17*'Trang tính1'!$E$26+J21*'Trang tính1'!$F$26+J19*'Trang tính1'!$G$26+J23*'Trang tính1'!$H$26+J25*'Trang tính1'!$I$26+J27*'Trang tính1'!$J$26)/25</f>
        <v>85.307999999999993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85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911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81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815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890.5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75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586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84</v>
      </c>
      <c r="D17" s="43" t="str">
        <f>A2</f>
        <v>ATK</v>
      </c>
      <c r="E17" s="43">
        <f t="shared" ref="E17:I17" si="1">IF(E16="","",SUMIF($A$16:$A$38,E16,$B$16:$B$38))</f>
        <v>83</v>
      </c>
      <c r="F17" s="43">
        <f t="shared" si="1"/>
        <v>84</v>
      </c>
      <c r="G17" s="43">
        <f t="shared" si="1"/>
        <v>91</v>
      </c>
      <c r="H17" s="43">
        <f t="shared" si="1"/>
        <v>74</v>
      </c>
      <c r="I17" s="43">
        <f t="shared" si="1"/>
        <v>83</v>
      </c>
      <c r="J17" s="43">
        <f>A3/10</f>
        <v>83.35</v>
      </c>
      <c r="K17" s="43">
        <f>ROUND(J17,0)</f>
        <v>83</v>
      </c>
    </row>
    <row r="18" spans="1:11" ht="15.75" customHeight="1">
      <c r="A18" s="1" t="s">
        <v>9</v>
      </c>
      <c r="B18" s="1">
        <v>91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74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76</v>
      </c>
      <c r="G19" s="45">
        <f t="shared" si="3"/>
        <v>84</v>
      </c>
      <c r="H19" s="45">
        <f t="shared" si="3"/>
        <v>89</v>
      </c>
      <c r="I19" s="45">
        <f t="shared" si="3"/>
        <v>0</v>
      </c>
      <c r="J19" s="45">
        <f>A5/10</f>
        <v>83.9</v>
      </c>
      <c r="K19" s="45">
        <f>ROUND(J19,0)</f>
        <v>84</v>
      </c>
    </row>
    <row r="20" spans="1:11" ht="15.75" customHeight="1">
      <c r="A20" s="1" t="s">
        <v>58</v>
      </c>
      <c r="B20" s="1">
        <v>83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94</v>
      </c>
      <c r="F21" s="46">
        <f t="shared" si="5"/>
        <v>89</v>
      </c>
      <c r="G21" s="46">
        <f t="shared" si="5"/>
        <v>93</v>
      </c>
      <c r="H21" s="46">
        <f t="shared" si="5"/>
        <v>84</v>
      </c>
      <c r="I21" s="46">
        <f t="shared" si="5"/>
        <v>88</v>
      </c>
      <c r="J21" s="46">
        <f>A7/10</f>
        <v>91.1</v>
      </c>
      <c r="K21" s="46">
        <f>ROUND(J21,0)</f>
        <v>91</v>
      </c>
    </row>
    <row r="22" spans="1:11" ht="15.75" customHeight="1">
      <c r="A22" s="1" t="s">
        <v>60</v>
      </c>
      <c r="B22" s="1">
        <v>76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84</v>
      </c>
      <c r="D23" s="48" t="str">
        <f>A8</f>
        <v>PHY</v>
      </c>
      <c r="E23" s="48">
        <f t="shared" ref="E23:I23" si="7">IF(E22="","",SUMIF($A$16:$A$38,E22,$B$16:$B$38))</f>
        <v>90</v>
      </c>
      <c r="F23" s="48">
        <f t="shared" si="7"/>
        <v>93</v>
      </c>
      <c r="G23" s="48">
        <f t="shared" si="7"/>
        <v>76</v>
      </c>
      <c r="H23" s="48">
        <f t="shared" si="7"/>
        <v>72</v>
      </c>
      <c r="I23" s="48">
        <f t="shared" si="7"/>
        <v>81</v>
      </c>
      <c r="J23" s="48">
        <f>A9/10</f>
        <v>81.5</v>
      </c>
      <c r="K23" s="48">
        <f>ROUND(J23,0)</f>
        <v>82</v>
      </c>
    </row>
    <row r="24" spans="1:11" ht="15.75" customHeight="1">
      <c r="A24" s="1" t="s">
        <v>62</v>
      </c>
      <c r="B24" s="47">
        <v>89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93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88</v>
      </c>
      <c r="G25" s="49">
        <f t="shared" si="9"/>
        <v>91</v>
      </c>
      <c r="H25" s="49">
        <f t="shared" si="9"/>
        <v>84</v>
      </c>
      <c r="I25" s="49">
        <f t="shared" si="9"/>
        <v>92</v>
      </c>
      <c r="J25" s="49">
        <f>A11/10</f>
        <v>89.05</v>
      </c>
      <c r="K25" s="49">
        <f>ROUND(J25,0)</f>
        <v>89</v>
      </c>
    </row>
    <row r="26" spans="1:11" ht="15.75" customHeight="1">
      <c r="A26" s="1" t="s">
        <v>64</v>
      </c>
      <c r="B26" s="1">
        <v>94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88</v>
      </c>
      <c r="D27" s="50" t="str">
        <f>A12</f>
        <v>DEF</v>
      </c>
      <c r="E27" s="50">
        <f t="shared" ref="E27:I27" si="11">IF(E26="","",SUMIF($A$16:$A$38,E26,$B$16:$B$38))</f>
        <v>65</v>
      </c>
      <c r="F27" s="50">
        <f t="shared" si="11"/>
        <v>57</v>
      </c>
      <c r="G27" s="50">
        <f t="shared" si="11"/>
        <v>48</v>
      </c>
      <c r="H27" s="50">
        <f t="shared" si="11"/>
        <v>53</v>
      </c>
      <c r="I27" s="50">
        <f t="shared" si="11"/>
        <v>74</v>
      </c>
      <c r="J27" s="50">
        <f>A13/10</f>
        <v>58.6</v>
      </c>
      <c r="K27" s="50">
        <f>ROUND(J27,0)</f>
        <v>59</v>
      </c>
    </row>
    <row r="28" spans="1:11" ht="15.75" customHeight="1">
      <c r="A28" s="1" t="s">
        <v>68</v>
      </c>
      <c r="B28" s="1">
        <v>90</v>
      </c>
    </row>
    <row r="29" spans="1:11" ht="15.75" customHeight="1">
      <c r="A29" s="1" t="s">
        <v>69</v>
      </c>
      <c r="B29" s="1">
        <v>93</v>
      </c>
    </row>
    <row r="30" spans="1:11" ht="15.75" customHeight="1">
      <c r="A30" s="1" t="s">
        <v>70</v>
      </c>
      <c r="B30" s="1">
        <v>76</v>
      </c>
    </row>
    <row r="31" spans="1:11" ht="15.75" customHeight="1">
      <c r="A31" s="1" t="s">
        <v>71</v>
      </c>
      <c r="B31" s="1">
        <v>72</v>
      </c>
    </row>
    <row r="32" spans="1:11" ht="15.75" customHeight="1">
      <c r="A32" s="1" t="s">
        <v>72</v>
      </c>
      <c r="B32" s="1">
        <f t="array" ref="B32">INDEX('Trang tính1'!$AC$4:$AC$88,MATCH("O.Dembele",'Trang tính1'!$Y$4:$Y$88,0))</f>
        <v>81</v>
      </c>
    </row>
    <row r="33" spans="1:2" ht="15.75" customHeight="1">
      <c r="A33" s="1" t="s">
        <v>73</v>
      </c>
      <c r="B33" s="1">
        <v>86</v>
      </c>
    </row>
    <row r="34" spans="1:2" ht="15.75" customHeight="1">
      <c r="A34" s="1" t="s">
        <v>74</v>
      </c>
      <c r="B34" s="1">
        <v>92</v>
      </c>
    </row>
    <row r="35" spans="1:2" ht="15.75" customHeight="1">
      <c r="A35" s="1" t="s">
        <v>75</v>
      </c>
      <c r="B35" s="1">
        <v>65</v>
      </c>
    </row>
    <row r="36" spans="1:2" ht="15.75" customHeight="1">
      <c r="A36" s="1" t="s">
        <v>76</v>
      </c>
      <c r="B36" s="47">
        <v>57</v>
      </c>
    </row>
    <row r="37" spans="1:2" ht="15.75" customHeight="1">
      <c r="A37" s="1" t="s">
        <v>77</v>
      </c>
      <c r="B37" s="47">
        <v>48</v>
      </c>
    </row>
    <row r="38" spans="1:2" ht="15.75" customHeight="1">
      <c r="A38" s="1" t="s">
        <v>78</v>
      </c>
      <c r="B38" s="47">
        <v>53</v>
      </c>
    </row>
    <row r="39" spans="1:2" ht="15.75" customHeight="1">
      <c r="A39" s="1" t="s">
        <v>79</v>
      </c>
      <c r="B39" s="1">
        <f>SUM(B16:B38)</f>
        <v>1836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796.5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848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876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759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824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632.5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81</v>
      </c>
      <c r="D17" s="43" t="str">
        <f>A2</f>
        <v>ATK</v>
      </c>
      <c r="E17" s="43">
        <f t="shared" ref="E17:I17" si="1">IF(E16="","",SUMIF($A$16:$A$38,E16,$B$16:$B$38))</f>
        <v>82</v>
      </c>
      <c r="F17" s="43">
        <f t="shared" si="1"/>
        <v>81</v>
      </c>
      <c r="G17" s="43">
        <f t="shared" si="1"/>
        <v>85</v>
      </c>
      <c r="H17" s="43">
        <f t="shared" si="1"/>
        <v>70</v>
      </c>
      <c r="I17" s="43">
        <f t="shared" si="1"/>
        <v>75</v>
      </c>
      <c r="J17" s="43">
        <f>A3/10</f>
        <v>79.650000000000006</v>
      </c>
      <c r="K17" s="43">
        <f>ROUND(J17,0)</f>
        <v>80</v>
      </c>
    </row>
    <row r="18" spans="1:11" ht="15.75" customHeight="1">
      <c r="A18" s="1" t="s">
        <v>9</v>
      </c>
      <c r="B18" s="1">
        <v>85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70</v>
      </c>
      <c r="D19" s="45" t="str">
        <f>A4</f>
        <v>DIS</v>
      </c>
      <c r="E19" s="45">
        <f t="shared" ref="E19:I19" si="3">IF(E18="","",SUMIF($A$16:$A$38,E18,$B$16:$B$38))</f>
        <v>87</v>
      </c>
      <c r="F19" s="45">
        <f t="shared" si="3"/>
        <v>79</v>
      </c>
      <c r="G19" s="45">
        <f t="shared" si="3"/>
        <v>81</v>
      </c>
      <c r="H19" s="45">
        <f t="shared" si="3"/>
        <v>87</v>
      </c>
      <c r="I19" s="45">
        <f t="shared" si="3"/>
        <v>0</v>
      </c>
      <c r="J19" s="45">
        <f>A5/10</f>
        <v>84.8</v>
      </c>
      <c r="K19" s="45">
        <f>ROUND(J19,0)</f>
        <v>85</v>
      </c>
    </row>
    <row r="20" spans="1:11" ht="15.75" customHeight="1">
      <c r="A20" s="1" t="s">
        <v>58</v>
      </c>
      <c r="B20" s="1">
        <v>75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87</v>
      </c>
      <c r="D21" s="46" t="str">
        <f>A6</f>
        <v>CRE</v>
      </c>
      <c r="E21" s="46">
        <f t="shared" ref="E21:I21" si="5">IF(E20="","",SUMIF($A$16:$A$38,E20,$B$16:$B$38))</f>
        <v>92</v>
      </c>
      <c r="F21" s="46">
        <f t="shared" si="5"/>
        <v>87</v>
      </c>
      <c r="G21" s="46">
        <f t="shared" si="5"/>
        <v>89</v>
      </c>
      <c r="H21" s="46">
        <f t="shared" si="5"/>
        <v>81</v>
      </c>
      <c r="I21" s="46">
        <f t="shared" si="5"/>
        <v>81</v>
      </c>
      <c r="J21" s="46">
        <f>A7/10</f>
        <v>87.6</v>
      </c>
      <c r="K21" s="46">
        <f>ROUND(J21,0)</f>
        <v>88</v>
      </c>
    </row>
    <row r="22" spans="1:11" ht="15.75" customHeight="1">
      <c r="A22" s="1" t="s">
        <v>60</v>
      </c>
      <c r="B22" s="1">
        <v>79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81</v>
      </c>
      <c r="D23" s="48" t="str">
        <f>A8</f>
        <v>PHY</v>
      </c>
      <c r="E23" s="48">
        <f t="shared" ref="E23:I23" si="7">IF(E22="","",SUMIF($A$16:$A$38,E22,$B$16:$B$38))</f>
        <v>79</v>
      </c>
      <c r="F23" s="48">
        <f t="shared" si="7"/>
        <v>86</v>
      </c>
      <c r="G23" s="48">
        <f t="shared" si="7"/>
        <v>73</v>
      </c>
      <c r="H23" s="48">
        <f t="shared" si="7"/>
        <v>67</v>
      </c>
      <c r="I23" s="48">
        <f t="shared" si="7"/>
        <v>82</v>
      </c>
      <c r="J23" s="48">
        <f>A9/10</f>
        <v>75.900000000000006</v>
      </c>
      <c r="K23" s="48">
        <f>ROUND(J23,0)</f>
        <v>76</v>
      </c>
    </row>
    <row r="24" spans="1:11" ht="15.75" customHeight="1">
      <c r="A24" s="1" t="s">
        <v>62</v>
      </c>
      <c r="B24" s="1">
        <v>87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89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81</v>
      </c>
      <c r="G25" s="49">
        <f t="shared" si="9"/>
        <v>85</v>
      </c>
      <c r="H25" s="49">
        <f t="shared" si="9"/>
        <v>81</v>
      </c>
      <c r="I25" s="49">
        <f t="shared" si="9"/>
        <v>84</v>
      </c>
      <c r="J25" s="49">
        <f>A11/10</f>
        <v>82.4</v>
      </c>
      <c r="K25" s="49">
        <f>ROUND(J25,0)</f>
        <v>82</v>
      </c>
    </row>
    <row r="26" spans="1:11" ht="15.75" customHeight="1">
      <c r="A26" s="1" t="s">
        <v>64</v>
      </c>
      <c r="B26" s="1">
        <v>92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65</v>
      </c>
      <c r="F27" s="50">
        <f t="shared" si="11"/>
        <v>66</v>
      </c>
      <c r="G27" s="50">
        <f t="shared" si="11"/>
        <v>61</v>
      </c>
      <c r="H27" s="50">
        <f t="shared" si="11"/>
        <v>58</v>
      </c>
      <c r="I27" s="50">
        <f t="shared" si="11"/>
        <v>70</v>
      </c>
      <c r="J27" s="50">
        <f>A13/10</f>
        <v>63.25</v>
      </c>
      <c r="K27" s="50">
        <f>ROUND(J27,0)</f>
        <v>63</v>
      </c>
    </row>
    <row r="28" spans="1:11" ht="15.75" customHeight="1">
      <c r="A28" s="1" t="s">
        <v>68</v>
      </c>
      <c r="B28" s="1">
        <v>79</v>
      </c>
    </row>
    <row r="29" spans="1:11" ht="15.75" customHeight="1">
      <c r="A29" s="1" t="s">
        <v>69</v>
      </c>
      <c r="B29" s="1">
        <v>86</v>
      </c>
    </row>
    <row r="30" spans="1:11" ht="15.75" customHeight="1">
      <c r="A30" s="1" t="s">
        <v>70</v>
      </c>
      <c r="B30" s="1">
        <v>73</v>
      </c>
    </row>
    <row r="31" spans="1:11" ht="15.75" customHeight="1">
      <c r="A31" s="1" t="s">
        <v>71</v>
      </c>
      <c r="B31" s="1">
        <v>67</v>
      </c>
    </row>
    <row r="32" spans="1:11" ht="15.75" customHeight="1">
      <c r="A32" s="1" t="s">
        <v>72</v>
      </c>
      <c r="B32" s="1">
        <f t="array" ref="B32">INDEX('Trang tính1'!$AC$4:$AC$88,MATCH("Musiala",'Trang tính1'!$Y$4:$Y$88,0))</f>
        <v>82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84</v>
      </c>
    </row>
    <row r="35" spans="1:2" ht="15.75" customHeight="1">
      <c r="A35" s="1" t="s">
        <v>75</v>
      </c>
      <c r="B35" s="1">
        <v>65</v>
      </c>
    </row>
    <row r="36" spans="1:2" ht="15.75" customHeight="1">
      <c r="A36" s="1" t="s">
        <v>76</v>
      </c>
      <c r="B36" s="1">
        <v>66</v>
      </c>
    </row>
    <row r="37" spans="1:2" ht="15.75" customHeight="1">
      <c r="A37" s="1" t="s">
        <v>77</v>
      </c>
      <c r="B37" s="1">
        <v>61</v>
      </c>
    </row>
    <row r="38" spans="1:2" ht="15.75" customHeight="1">
      <c r="A38" s="1" t="s">
        <v>78</v>
      </c>
      <c r="B38" s="1">
        <v>58</v>
      </c>
    </row>
    <row r="39" spans="1:2" ht="15.75" customHeight="1">
      <c r="A39" s="1" t="s">
        <v>79</v>
      </c>
      <c r="B39" s="1">
        <f>SUM(B16:B38)</f>
        <v>1789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714.5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76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785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759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761.5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815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75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66</v>
      </c>
      <c r="D17" s="43" t="str">
        <f>A2</f>
        <v>ATK</v>
      </c>
      <c r="E17" s="43">
        <f t="shared" ref="E17:I17" si="1">IF(E16="","",SUMIF($A$16:$A$38,E16,$B$16:$B$38))</f>
        <v>75</v>
      </c>
      <c r="F17" s="43">
        <f t="shared" si="1"/>
        <v>66</v>
      </c>
      <c r="G17" s="43">
        <f t="shared" si="1"/>
        <v>70</v>
      </c>
      <c r="H17" s="43">
        <f t="shared" si="1"/>
        <v>81</v>
      </c>
      <c r="I17" s="43">
        <f t="shared" si="1"/>
        <v>58</v>
      </c>
      <c r="J17" s="43">
        <f>A3/10</f>
        <v>71.45</v>
      </c>
      <c r="K17" s="43">
        <f>ROUND(J17,0)</f>
        <v>71</v>
      </c>
    </row>
    <row r="18" spans="1:11" ht="15.75" customHeight="1">
      <c r="A18" s="1" t="s">
        <v>9</v>
      </c>
      <c r="B18" s="1">
        <v>70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81</v>
      </c>
      <c r="D19" s="45" t="str">
        <f>A4</f>
        <v>DIS</v>
      </c>
      <c r="E19" s="45">
        <f t="shared" ref="E19:I19" si="3">IF(E18="","",SUMIF($A$16:$A$38,E18,$B$16:$B$38))</f>
        <v>79</v>
      </c>
      <c r="F19" s="45">
        <f t="shared" si="3"/>
        <v>77</v>
      </c>
      <c r="G19" s="45">
        <f t="shared" si="3"/>
        <v>75</v>
      </c>
      <c r="H19" s="45">
        <f t="shared" si="3"/>
        <v>80</v>
      </c>
      <c r="I19" s="45">
        <f t="shared" si="3"/>
        <v>0</v>
      </c>
      <c r="J19" s="45">
        <f>A5/10</f>
        <v>78.5</v>
      </c>
      <c r="K19" s="45">
        <f>ROUND(J19,0)</f>
        <v>79</v>
      </c>
    </row>
    <row r="20" spans="1:11" ht="15.75" customHeight="1">
      <c r="A20" s="1" t="s">
        <v>58</v>
      </c>
      <c r="B20" s="1">
        <v>58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79</v>
      </c>
      <c r="D21" s="46" t="str">
        <f>A6</f>
        <v>CRE</v>
      </c>
      <c r="E21" s="46">
        <f t="shared" ref="E21:I21" si="5">IF(E20="","",SUMIF($A$16:$A$38,E20,$B$16:$B$38))</f>
        <v>77</v>
      </c>
      <c r="F21" s="46">
        <f t="shared" si="5"/>
        <v>80</v>
      </c>
      <c r="G21" s="46">
        <f t="shared" si="5"/>
        <v>72</v>
      </c>
      <c r="H21" s="46">
        <f t="shared" si="5"/>
        <v>75</v>
      </c>
      <c r="I21" s="46">
        <f t="shared" si="5"/>
        <v>76</v>
      </c>
      <c r="J21" s="46">
        <f>A7/10</f>
        <v>75.900000000000006</v>
      </c>
      <c r="K21" s="46">
        <f>ROUND(J21,0)</f>
        <v>76</v>
      </c>
    </row>
    <row r="22" spans="1:11" ht="15.75" customHeight="1">
      <c r="A22" s="1" t="s">
        <v>60</v>
      </c>
      <c r="B22" s="1">
        <v>77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75</v>
      </c>
      <c r="D23" s="48" t="str">
        <f>A8</f>
        <v>PHY</v>
      </c>
      <c r="E23" s="48">
        <f t="shared" ref="E23:I23" si="7">IF(E22="","",SUMIF($A$16:$A$38,E22,$B$16:$B$38))</f>
        <v>67</v>
      </c>
      <c r="F23" s="48">
        <f t="shared" si="7"/>
        <v>66</v>
      </c>
      <c r="G23" s="48">
        <f t="shared" si="7"/>
        <v>88</v>
      </c>
      <c r="H23" s="48">
        <f t="shared" si="7"/>
        <v>90</v>
      </c>
      <c r="I23" s="48">
        <f t="shared" si="7"/>
        <v>88</v>
      </c>
      <c r="J23" s="48">
        <f>A9/10</f>
        <v>80</v>
      </c>
      <c r="K23" s="48">
        <f>ROUND(J23,0)</f>
        <v>80</v>
      </c>
    </row>
    <row r="24" spans="1:11" ht="15.75" customHeight="1">
      <c r="A24" s="1" t="s">
        <v>62</v>
      </c>
      <c r="B24" s="1">
        <v>80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72</v>
      </c>
      <c r="D25" s="49" t="str">
        <f>A10</f>
        <v>MEN</v>
      </c>
      <c r="E25" s="49">
        <f t="shared" ref="E25:I25" si="9">IF(E24="","",SUMIF($A$16:$A$38,E24,$B$16:$B$38))</f>
        <v>76</v>
      </c>
      <c r="F25" s="49">
        <f t="shared" si="9"/>
        <v>76</v>
      </c>
      <c r="G25" s="49">
        <f t="shared" si="9"/>
        <v>70</v>
      </c>
      <c r="H25" s="49">
        <f t="shared" si="9"/>
        <v>75</v>
      </c>
      <c r="I25" s="49">
        <f t="shared" si="9"/>
        <v>79</v>
      </c>
      <c r="J25" s="49">
        <f>A11/10</f>
        <v>76.150000000000006</v>
      </c>
      <c r="K25" s="49">
        <f>ROUND(J25,0)</f>
        <v>76</v>
      </c>
    </row>
    <row r="26" spans="1:11" ht="15.75" customHeight="1">
      <c r="A26" s="1" t="s">
        <v>64</v>
      </c>
      <c r="B26" s="1">
        <v>77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76</v>
      </c>
      <c r="D27" s="50" t="str">
        <f>A12</f>
        <v>DEF</v>
      </c>
      <c r="E27" s="50">
        <f t="shared" ref="E27:I27" si="11">IF(E26="","",SUMIF($A$16:$A$38,E26,$B$16:$B$38))</f>
        <v>84</v>
      </c>
      <c r="F27" s="50">
        <f t="shared" si="11"/>
        <v>85</v>
      </c>
      <c r="G27" s="50">
        <f t="shared" si="11"/>
        <v>81</v>
      </c>
      <c r="H27" s="50">
        <f t="shared" si="11"/>
        <v>78</v>
      </c>
      <c r="I27" s="50">
        <f t="shared" si="11"/>
        <v>81</v>
      </c>
      <c r="J27" s="50">
        <f>A13/10</f>
        <v>81.5</v>
      </c>
      <c r="K27" s="50">
        <f>ROUND(J27,0)</f>
        <v>82</v>
      </c>
    </row>
    <row r="28" spans="1:11" ht="15.75" customHeight="1">
      <c r="A28" s="1" t="s">
        <v>68</v>
      </c>
      <c r="B28" s="1">
        <v>67</v>
      </c>
    </row>
    <row r="29" spans="1:11" ht="15.75" customHeight="1">
      <c r="A29" s="1" t="s">
        <v>69</v>
      </c>
      <c r="B29" s="1">
        <v>66</v>
      </c>
    </row>
    <row r="30" spans="1:11" ht="15.75" customHeight="1">
      <c r="A30" s="1" t="s">
        <v>70</v>
      </c>
      <c r="B30" s="1">
        <v>88</v>
      </c>
    </row>
    <row r="31" spans="1:11" ht="15.75" customHeight="1">
      <c r="A31" s="1" t="s">
        <v>71</v>
      </c>
      <c r="B31" s="1">
        <v>90</v>
      </c>
    </row>
    <row r="32" spans="1:11" ht="15.75" customHeight="1">
      <c r="A32" s="1" t="s">
        <v>72</v>
      </c>
      <c r="B32" s="1">
        <f t="array" ref="B32">INDEX('Trang tính1'!$AC$4:$AC$88,MATCH("Palhinha",'Trang tính1'!$Y$4:$Y$88,0))</f>
        <v>88</v>
      </c>
    </row>
    <row r="33" spans="1:2" ht="15.75" customHeight="1">
      <c r="A33" s="1" t="s">
        <v>73</v>
      </c>
      <c r="B33" s="1">
        <v>76</v>
      </c>
    </row>
    <row r="34" spans="1:2" ht="15.75" customHeight="1">
      <c r="A34" s="1" t="s">
        <v>74</v>
      </c>
      <c r="B34" s="1">
        <v>79</v>
      </c>
    </row>
    <row r="35" spans="1:2" ht="15.75" customHeight="1">
      <c r="A35" s="1" t="s">
        <v>75</v>
      </c>
      <c r="B35" s="1">
        <v>84</v>
      </c>
    </row>
    <row r="36" spans="1:2" ht="15.75" customHeight="1">
      <c r="A36" s="1" t="s">
        <v>76</v>
      </c>
      <c r="B36" s="1">
        <v>85</v>
      </c>
    </row>
    <row r="37" spans="1:2" ht="15.75" customHeight="1">
      <c r="A37" s="1" t="s">
        <v>77</v>
      </c>
      <c r="B37" s="1">
        <v>81</v>
      </c>
    </row>
    <row r="38" spans="1:2" ht="15.75" customHeight="1">
      <c r="A38" s="1" t="s">
        <v>78</v>
      </c>
      <c r="B38" s="1">
        <v>78</v>
      </c>
    </row>
    <row r="39" spans="1:2" ht="15.75" customHeight="1">
      <c r="A39" s="1" t="s">
        <v>79</v>
      </c>
      <c r="B39" s="1">
        <f>SUM(B16:B38)</f>
        <v>1768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771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771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764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793.5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758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76</v>
      </c>
      <c r="D17" s="43" t="str">
        <f>A2</f>
        <v>ATK</v>
      </c>
      <c r="E17" s="43">
        <f t="shared" ref="E17:I17" si="1">IF(E16="","",SUMIF($A$16:$A$38,E16,$B$16:$B$38))</f>
        <v>72</v>
      </c>
      <c r="F17" s="43">
        <f t="shared" si="1"/>
        <v>76</v>
      </c>
      <c r="G17" s="43">
        <f t="shared" si="1"/>
        <v>79</v>
      </c>
      <c r="H17" s="43">
        <f t="shared" si="1"/>
        <v>72</v>
      </c>
      <c r="I17" s="43">
        <f t="shared" si="1"/>
        <v>94</v>
      </c>
      <c r="J17" s="43">
        <f>A3/10</f>
        <v>77.099999999999994</v>
      </c>
      <c r="K17" s="43">
        <f>ROUND(J17,0)</f>
        <v>77</v>
      </c>
    </row>
    <row r="18" spans="1:11" ht="15.75" customHeight="1">
      <c r="A18" s="1" t="s">
        <v>9</v>
      </c>
      <c r="B18" s="1">
        <v>79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72</v>
      </c>
      <c r="D19" s="45" t="str">
        <f>A4</f>
        <v>DIS</v>
      </c>
      <c r="E19" s="45">
        <f t="shared" ref="E19:I19" si="3">IF(E18="","",SUMIF($A$16:$A$38,E18,$B$16:$B$38))</f>
        <v>85</v>
      </c>
      <c r="F19" s="45">
        <f t="shared" si="3"/>
        <v>90</v>
      </c>
      <c r="G19" s="45">
        <f t="shared" si="3"/>
        <v>86</v>
      </c>
      <c r="H19" s="45">
        <f t="shared" si="3"/>
        <v>77</v>
      </c>
      <c r="I19" s="45">
        <f t="shared" si="3"/>
        <v>0</v>
      </c>
      <c r="J19" s="45">
        <f>A5/10</f>
        <v>83.7</v>
      </c>
      <c r="K19" s="45">
        <f>ROUND(J19,0)</f>
        <v>84</v>
      </c>
    </row>
    <row r="20" spans="1:11" ht="15.75" customHeight="1">
      <c r="A20" s="1" t="s">
        <v>58</v>
      </c>
      <c r="B20" s="1">
        <v>94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85</v>
      </c>
      <c r="D21" s="46" t="str">
        <f>A6</f>
        <v>CRE</v>
      </c>
      <c r="E21" s="46">
        <f t="shared" ref="E21:I21" si="5">IF(E20="","",SUMIF($A$16:$A$38,E20,$B$16:$B$38))</f>
        <v>75</v>
      </c>
      <c r="F21" s="46">
        <f t="shared" si="5"/>
        <v>77</v>
      </c>
      <c r="G21" s="46">
        <f t="shared" si="5"/>
        <v>72</v>
      </c>
      <c r="H21" s="46">
        <f t="shared" si="5"/>
        <v>86</v>
      </c>
      <c r="I21" s="46">
        <f t="shared" si="5"/>
        <v>82</v>
      </c>
      <c r="J21" s="46">
        <f>A7/10</f>
        <v>77.099999999999994</v>
      </c>
      <c r="K21" s="46">
        <f>ROUND(J21,0)</f>
        <v>77</v>
      </c>
    </row>
    <row r="22" spans="1:11" ht="15.75" customHeight="1">
      <c r="A22" s="1" t="s">
        <v>60</v>
      </c>
      <c r="B22" s="1">
        <v>90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86</v>
      </c>
      <c r="D23" s="48" t="str">
        <f>A8</f>
        <v>PHY</v>
      </c>
      <c r="E23" s="48">
        <f t="shared" ref="E23:I23" si="7">IF(E22="","",SUMIF($A$16:$A$38,E22,$B$16:$B$38))</f>
        <v>75</v>
      </c>
      <c r="F23" s="48">
        <f t="shared" si="7"/>
        <v>72</v>
      </c>
      <c r="G23" s="48">
        <f t="shared" si="7"/>
        <v>79</v>
      </c>
      <c r="H23" s="48">
        <f t="shared" si="7"/>
        <v>79</v>
      </c>
      <c r="I23" s="48">
        <f t="shared" si="7"/>
        <v>75</v>
      </c>
      <c r="J23" s="48">
        <f>A9/10</f>
        <v>76.400000000000006</v>
      </c>
      <c r="K23" s="48">
        <f>ROUND(J23,0)</f>
        <v>76</v>
      </c>
    </row>
    <row r="24" spans="1:11" ht="15.75" customHeight="1">
      <c r="A24" s="1" t="s">
        <v>62</v>
      </c>
      <c r="B24" s="1">
        <v>77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72</v>
      </c>
      <c r="D25" s="49" t="str">
        <f>A10</f>
        <v>MEN</v>
      </c>
      <c r="E25" s="49">
        <f t="shared" ref="E25:I25" si="9">IF(E24="","",SUMIF($A$16:$A$38,E24,$B$16:$B$38))</f>
        <v>78</v>
      </c>
      <c r="F25" s="49">
        <f t="shared" si="9"/>
        <v>82</v>
      </c>
      <c r="G25" s="49">
        <f t="shared" si="9"/>
        <v>79</v>
      </c>
      <c r="H25" s="49">
        <f t="shared" si="9"/>
        <v>86</v>
      </c>
      <c r="I25" s="49">
        <f t="shared" si="9"/>
        <v>77</v>
      </c>
      <c r="J25" s="49">
        <f>A11/10</f>
        <v>79.349999999999994</v>
      </c>
      <c r="K25" s="49">
        <f>ROUND(J25,0)</f>
        <v>79</v>
      </c>
    </row>
    <row r="26" spans="1:11" ht="15.75" customHeight="1">
      <c r="A26" s="1" t="s">
        <v>64</v>
      </c>
      <c r="B26" s="1">
        <v>75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82</v>
      </c>
      <c r="D27" s="50" t="str">
        <f>A12</f>
        <v>DEF</v>
      </c>
      <c r="E27" s="50">
        <f t="shared" ref="E27:I27" si="11">IF(E26="","",SUMIF($A$16:$A$38,E26,$B$16:$B$38))</f>
        <v>77</v>
      </c>
      <c r="F27" s="50">
        <f t="shared" si="11"/>
        <v>83</v>
      </c>
      <c r="G27" s="50">
        <f t="shared" si="11"/>
        <v>78</v>
      </c>
      <c r="H27" s="50">
        <f t="shared" si="11"/>
        <v>71</v>
      </c>
      <c r="I27" s="50">
        <f t="shared" si="11"/>
        <v>72</v>
      </c>
      <c r="J27" s="50">
        <f>A13/10</f>
        <v>75.8</v>
      </c>
      <c r="K27" s="50">
        <f>ROUND(J27,0)</f>
        <v>76</v>
      </c>
    </row>
    <row r="28" spans="1:11" ht="15.75" customHeight="1">
      <c r="A28" s="1" t="s">
        <v>68</v>
      </c>
      <c r="B28" s="1">
        <v>75</v>
      </c>
    </row>
    <row r="29" spans="1:11" ht="15.75" customHeight="1">
      <c r="A29" s="1" t="s">
        <v>69</v>
      </c>
      <c r="B29" s="1">
        <v>72</v>
      </c>
    </row>
    <row r="30" spans="1:11" ht="15.75" customHeight="1">
      <c r="A30" s="1" t="s">
        <v>70</v>
      </c>
      <c r="B30" s="1">
        <v>79</v>
      </c>
    </row>
    <row r="31" spans="1:11" ht="15.75" customHeight="1">
      <c r="A31" s="1" t="s">
        <v>71</v>
      </c>
      <c r="B31" s="1">
        <v>79</v>
      </c>
    </row>
    <row r="32" spans="1:11" ht="15.75" customHeight="1">
      <c r="A32" s="1" t="s">
        <v>72</v>
      </c>
      <c r="B32" s="1">
        <f t="array" ref="B32">INDEX('Trang tính1'!$AC$4:$AC$88,MATCH("Arnold",'Trang tính1'!$Y$4:$Y$88,0))</f>
        <v>75</v>
      </c>
    </row>
    <row r="33" spans="1:2" ht="15.75" customHeight="1">
      <c r="A33" s="1" t="s">
        <v>73</v>
      </c>
      <c r="B33" s="1">
        <v>78</v>
      </c>
    </row>
    <row r="34" spans="1:2" ht="15.75" customHeight="1">
      <c r="A34" s="1" t="s">
        <v>74</v>
      </c>
      <c r="B34" s="1">
        <v>77</v>
      </c>
    </row>
    <row r="35" spans="1:2" ht="15.75" customHeight="1">
      <c r="A35" s="1" t="s">
        <v>75</v>
      </c>
      <c r="B35" s="1">
        <v>77</v>
      </c>
    </row>
    <row r="36" spans="1:2" ht="15.75" customHeight="1">
      <c r="A36" s="1" t="s">
        <v>76</v>
      </c>
      <c r="B36" s="1">
        <v>83</v>
      </c>
    </row>
    <row r="37" spans="1:2" ht="15.75" customHeight="1">
      <c r="A37" s="1" t="s">
        <v>77</v>
      </c>
      <c r="B37" s="1">
        <v>78</v>
      </c>
    </row>
    <row r="38" spans="1:2" ht="15.75" customHeight="1">
      <c r="A38" s="1" t="s">
        <v>78</v>
      </c>
      <c r="B38" s="1">
        <v>71</v>
      </c>
    </row>
    <row r="39" spans="1:2" ht="15.75" customHeight="1">
      <c r="A39" s="1" t="s">
        <v>79</v>
      </c>
      <c r="B39" s="1">
        <f>SUM(B16:B38)</f>
        <v>1804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>
        <v>9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792.5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81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805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81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81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859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819.5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781.5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80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75</v>
      </c>
      <c r="D17" s="43" t="str">
        <f>A2</f>
        <v>ATK</v>
      </c>
      <c r="E17" s="43">
        <f t="shared" ref="E17:I17" si="1">IF(E16="","",SUMIF($A$16:$A$38,E16,$B$16:$B$38))</f>
        <v>80</v>
      </c>
      <c r="F17" s="43">
        <f t="shared" si="1"/>
        <v>75</v>
      </c>
      <c r="G17" s="43">
        <f t="shared" si="1"/>
        <v>84</v>
      </c>
      <c r="H17" s="43">
        <f t="shared" si="1"/>
        <v>70</v>
      </c>
      <c r="I17" s="43">
        <f t="shared" si="1"/>
        <v>83</v>
      </c>
      <c r="J17" s="43">
        <f>A3/10</f>
        <v>79.25</v>
      </c>
      <c r="K17" s="43">
        <f>ROUND(J17,0)</f>
        <v>79</v>
      </c>
    </row>
    <row r="18" spans="1:11" ht="15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70</v>
      </c>
      <c r="D19" s="45" t="str">
        <f>A4</f>
        <v>DIS</v>
      </c>
      <c r="E19" s="45">
        <f t="shared" ref="E19:I19" si="3">IF(E18="","",SUMIF($A$16:$A$38,E18,$B$16:$B$38))</f>
        <v>85</v>
      </c>
      <c r="F19" s="45">
        <f t="shared" si="3"/>
        <v>71</v>
      </c>
      <c r="G19" s="45">
        <f t="shared" si="3"/>
        <v>77</v>
      </c>
      <c r="H19" s="45">
        <f t="shared" si="3"/>
        <v>84</v>
      </c>
      <c r="I19" s="45">
        <f t="shared" si="3"/>
        <v>0</v>
      </c>
      <c r="J19" s="45">
        <f>A5/10</f>
        <v>81.099999999999994</v>
      </c>
      <c r="K19" s="45">
        <f>ROUND(J19,0)</f>
        <v>81</v>
      </c>
    </row>
    <row r="20" spans="1:11" ht="15.75" customHeight="1">
      <c r="A20" s="1" t="s">
        <v>58</v>
      </c>
      <c r="B20" s="1">
        <v>83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85</v>
      </c>
      <c r="D21" s="46" t="str">
        <f>A6</f>
        <v>CRE</v>
      </c>
      <c r="E21" s="46">
        <f t="shared" ref="E21:I21" si="5">IF(E20="","",SUMIF($A$16:$A$38,E20,$B$16:$B$38))</f>
        <v>82</v>
      </c>
      <c r="F21" s="46">
        <f t="shared" si="5"/>
        <v>84</v>
      </c>
      <c r="G21" s="46">
        <f t="shared" si="5"/>
        <v>78</v>
      </c>
      <c r="H21" s="46">
        <f t="shared" si="5"/>
        <v>77</v>
      </c>
      <c r="I21" s="46">
        <f t="shared" si="5"/>
        <v>80</v>
      </c>
      <c r="J21" s="46">
        <f>A7/10</f>
        <v>80.5</v>
      </c>
      <c r="K21" s="46">
        <f>ROUND(J21,0)</f>
        <v>81</v>
      </c>
    </row>
    <row r="22" spans="1:11" ht="15.75" customHeight="1">
      <c r="A22" s="1" t="s">
        <v>60</v>
      </c>
      <c r="B22" s="1">
        <v>71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77</v>
      </c>
      <c r="D23" s="48" t="str">
        <f>A8</f>
        <v>PHY</v>
      </c>
      <c r="E23" s="48">
        <f t="shared" ref="E23:I23" si="7">IF(E22="","",SUMIF($A$16:$A$38,E22,$B$16:$B$38))</f>
        <v>94</v>
      </c>
      <c r="F23" s="48">
        <f t="shared" si="7"/>
        <v>89</v>
      </c>
      <c r="G23" s="48">
        <f t="shared" si="7"/>
        <v>91</v>
      </c>
      <c r="H23" s="48">
        <f t="shared" si="7"/>
        <v>76</v>
      </c>
      <c r="I23" s="48">
        <f t="shared" si="7"/>
        <v>83</v>
      </c>
      <c r="J23" s="48">
        <f>A9/10</f>
        <v>85.9</v>
      </c>
      <c r="K23" s="48">
        <f>ROUND(J23,0)</f>
        <v>86</v>
      </c>
    </row>
    <row r="24" spans="1:11" ht="15.75" customHeight="1">
      <c r="A24" s="1" t="s">
        <v>62</v>
      </c>
      <c r="B24" s="1">
        <v>84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78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80</v>
      </c>
      <c r="G25" s="49">
        <f t="shared" si="9"/>
        <v>84</v>
      </c>
      <c r="H25" s="49">
        <f t="shared" si="9"/>
        <v>77</v>
      </c>
      <c r="I25" s="49">
        <f t="shared" si="9"/>
        <v>85</v>
      </c>
      <c r="J25" s="49">
        <f>A11/10</f>
        <v>81.95</v>
      </c>
      <c r="K25" s="49">
        <f>ROUND(J25,0)</f>
        <v>82</v>
      </c>
    </row>
    <row r="26" spans="1:11" ht="15.75" customHeight="1">
      <c r="A26" s="1" t="s">
        <v>64</v>
      </c>
      <c r="B26" s="1">
        <v>82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80</v>
      </c>
      <c r="D27" s="50" t="str">
        <f>A12</f>
        <v>DEF</v>
      </c>
      <c r="E27" s="50">
        <f t="shared" ref="E27:I27" si="11">IF(E26="","",SUMIF($A$16:$A$38,E26,$B$16:$B$38))</f>
        <v>81</v>
      </c>
      <c r="F27" s="50">
        <f t="shared" si="11"/>
        <v>84</v>
      </c>
      <c r="G27" s="50">
        <f t="shared" si="11"/>
        <v>77</v>
      </c>
      <c r="H27" s="50">
        <f t="shared" si="11"/>
        <v>77</v>
      </c>
      <c r="I27" s="50">
        <f t="shared" si="11"/>
        <v>70</v>
      </c>
      <c r="J27" s="50">
        <f>A13/10</f>
        <v>78.150000000000006</v>
      </c>
      <c r="K27" s="50">
        <f>ROUND(J27,0)</f>
        <v>78</v>
      </c>
    </row>
    <row r="28" spans="1:11" ht="15.75" customHeight="1">
      <c r="A28" s="1" t="s">
        <v>68</v>
      </c>
      <c r="B28" s="1">
        <v>94</v>
      </c>
    </row>
    <row r="29" spans="1:11" ht="15.75" customHeight="1">
      <c r="A29" s="1" t="s">
        <v>69</v>
      </c>
      <c r="B29" s="1">
        <v>89</v>
      </c>
    </row>
    <row r="30" spans="1:11" ht="15.75" customHeight="1">
      <c r="A30" s="1" t="s">
        <v>70</v>
      </c>
      <c r="B30" s="1">
        <v>91</v>
      </c>
    </row>
    <row r="31" spans="1:11" ht="15.75" customHeight="1">
      <c r="A31" s="1" t="s">
        <v>71</v>
      </c>
      <c r="B31" s="1">
        <v>76</v>
      </c>
    </row>
    <row r="32" spans="1:11" ht="15.75" customHeight="1">
      <c r="A32" s="1" t="s">
        <v>72</v>
      </c>
      <c r="B32" s="1">
        <f t="array" ref="B32">INDEX('Trang tính1'!$AC$4:$AC$88,MATCH("Hakimi",'Trang tính1'!$Y$4:$Y$88,0))</f>
        <v>83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81</v>
      </c>
    </row>
    <row r="36" spans="1:2" ht="15.75" customHeight="1">
      <c r="A36" s="1" t="s">
        <v>76</v>
      </c>
      <c r="B36" s="1">
        <v>84</v>
      </c>
    </row>
    <row r="37" spans="1:2" ht="15.75" customHeight="1">
      <c r="A37" s="1" t="s">
        <v>77</v>
      </c>
      <c r="B37" s="1">
        <v>77</v>
      </c>
    </row>
    <row r="38" spans="1:2" ht="15.75" customHeight="1">
      <c r="A38" s="1" t="s">
        <v>78</v>
      </c>
      <c r="B38" s="1">
        <v>77</v>
      </c>
    </row>
    <row r="39" spans="1:2" ht="15.75" customHeight="1">
      <c r="A39" s="1" t="s">
        <v>79</v>
      </c>
      <c r="B39" s="1">
        <f>SUM(B16:B38)</f>
        <v>1865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>
        <v>9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726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798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802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851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776.5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736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68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64</v>
      </c>
      <c r="D17" s="43" t="str">
        <f>A2</f>
        <v>ATK</v>
      </c>
      <c r="E17" s="43">
        <f t="shared" ref="E17:I17" si="1">IF(E16="","",SUMIF($A$16:$A$38,E16,$B$16:$B$38))</f>
        <v>68</v>
      </c>
      <c r="F17" s="43">
        <f t="shared" si="1"/>
        <v>64</v>
      </c>
      <c r="G17" s="43">
        <f t="shared" si="1"/>
        <v>78</v>
      </c>
      <c r="H17" s="43">
        <f t="shared" si="1"/>
        <v>75</v>
      </c>
      <c r="I17" s="43">
        <f t="shared" si="1"/>
        <v>81</v>
      </c>
      <c r="J17" s="43">
        <f>A3/10</f>
        <v>72.599999999999994</v>
      </c>
      <c r="K17" s="43">
        <f>ROUND(J17,0)</f>
        <v>73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71</v>
      </c>
      <c r="G19" s="45">
        <f t="shared" si="3"/>
        <v>77</v>
      </c>
      <c r="H19" s="45">
        <f t="shared" si="3"/>
        <v>81</v>
      </c>
      <c r="I19" s="45">
        <f t="shared" si="3"/>
        <v>0</v>
      </c>
      <c r="J19" s="45">
        <f>A5/10</f>
        <v>79.8</v>
      </c>
      <c r="K19" s="45">
        <f>ROUND(J19,0)</f>
        <v>80</v>
      </c>
    </row>
    <row r="20" spans="1:11" ht="15.75" customHeight="1">
      <c r="A20" s="1" t="s">
        <v>58</v>
      </c>
      <c r="B20" s="1">
        <v>81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81</v>
      </c>
      <c r="F21" s="46">
        <f t="shared" si="5"/>
        <v>81</v>
      </c>
      <c r="G21" s="46">
        <f t="shared" si="5"/>
        <v>82</v>
      </c>
      <c r="H21" s="46">
        <f t="shared" si="5"/>
        <v>77</v>
      </c>
      <c r="I21" s="46">
        <f t="shared" si="5"/>
        <v>78</v>
      </c>
      <c r="J21" s="46">
        <f>A7/10</f>
        <v>80.2</v>
      </c>
      <c r="K21" s="46">
        <f>ROUND(J21,0)</f>
        <v>80</v>
      </c>
    </row>
    <row r="22" spans="1:11" ht="15.75" customHeight="1">
      <c r="A22" s="1" t="s">
        <v>60</v>
      </c>
      <c r="B22" s="1">
        <v>71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77</v>
      </c>
      <c r="D23" s="48" t="str">
        <f>A8</f>
        <v>PHY</v>
      </c>
      <c r="E23" s="48">
        <f t="shared" ref="E23:I23" si="7">IF(E22="","",SUMIF($A$16:$A$38,E22,$B$16:$B$38))</f>
        <v>93</v>
      </c>
      <c r="F23" s="48">
        <f t="shared" si="7"/>
        <v>95</v>
      </c>
      <c r="G23" s="48">
        <f t="shared" si="7"/>
        <v>75</v>
      </c>
      <c r="H23" s="48">
        <f t="shared" si="7"/>
        <v>79</v>
      </c>
      <c r="I23" s="48">
        <f t="shared" si="7"/>
        <v>88</v>
      </c>
      <c r="J23" s="48">
        <f>A9/10</f>
        <v>85.1</v>
      </c>
      <c r="K23" s="48">
        <f>ROUND(J23,0)</f>
        <v>85</v>
      </c>
    </row>
    <row r="24" spans="1:11" ht="15.75" customHeight="1">
      <c r="A24" s="1" t="s">
        <v>62</v>
      </c>
      <c r="B24" s="1">
        <v>81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82</v>
      </c>
      <c r="D25" s="49" t="str">
        <f>A10</f>
        <v>MEN</v>
      </c>
      <c r="E25" s="49">
        <f t="shared" ref="E25:I25" si="9">IF(E24="","",SUMIF($A$16:$A$38,E24,$B$16:$B$38))</f>
        <v>75</v>
      </c>
      <c r="F25" s="49">
        <f t="shared" si="9"/>
        <v>78</v>
      </c>
      <c r="G25" s="49">
        <f t="shared" si="9"/>
        <v>78</v>
      </c>
      <c r="H25" s="49">
        <f t="shared" si="9"/>
        <v>77</v>
      </c>
      <c r="I25" s="49">
        <f t="shared" si="9"/>
        <v>79</v>
      </c>
      <c r="J25" s="49">
        <f>A11/10</f>
        <v>77.650000000000006</v>
      </c>
      <c r="K25" s="49">
        <f>ROUND(J25,0)</f>
        <v>78</v>
      </c>
    </row>
    <row r="26" spans="1:11" ht="15.75" customHeight="1">
      <c r="A26" s="1" t="s">
        <v>64</v>
      </c>
      <c r="B26" s="1">
        <v>81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75</v>
      </c>
      <c r="F27" s="50">
        <f t="shared" si="11"/>
        <v>74</v>
      </c>
      <c r="G27" s="50">
        <f t="shared" si="11"/>
        <v>73</v>
      </c>
      <c r="H27" s="50">
        <f t="shared" si="11"/>
        <v>72</v>
      </c>
      <c r="I27" s="50">
        <f t="shared" si="11"/>
        <v>75</v>
      </c>
      <c r="J27" s="50">
        <f>A13/10</f>
        <v>73.599999999999994</v>
      </c>
      <c r="K27" s="50">
        <f>ROUND(J27,0)</f>
        <v>74</v>
      </c>
    </row>
    <row r="28" spans="1:11" ht="15.75" customHeight="1">
      <c r="A28" s="1" t="s">
        <v>68</v>
      </c>
      <c r="B28" s="1">
        <v>93</v>
      </c>
    </row>
    <row r="29" spans="1:11" ht="15.75" customHeight="1">
      <c r="A29" s="1" t="s">
        <v>69</v>
      </c>
      <c r="B29" s="1">
        <v>95</v>
      </c>
    </row>
    <row r="30" spans="1:11" ht="15.75" customHeight="1">
      <c r="A30" s="1" t="s">
        <v>70</v>
      </c>
      <c r="B30" s="1">
        <v>75</v>
      </c>
    </row>
    <row r="31" spans="1:11" ht="15.75" customHeight="1">
      <c r="A31" s="1" t="s">
        <v>71</v>
      </c>
      <c r="B31" s="1">
        <v>79</v>
      </c>
    </row>
    <row r="32" spans="1:11" ht="15.75" customHeight="1">
      <c r="A32" s="1" t="s">
        <v>72</v>
      </c>
      <c r="B32" s="1">
        <f t="array" ref="B32">INDEX('Trang tính1'!$AC$4:$AC$88,MATCH("A.Davies",'Trang tính1'!$Y$4:$Y$88,0))</f>
        <v>88</v>
      </c>
    </row>
    <row r="33" spans="1:2" ht="15.75" customHeight="1">
      <c r="A33" s="1" t="s">
        <v>73</v>
      </c>
      <c r="B33" s="1">
        <v>75</v>
      </c>
    </row>
    <row r="34" spans="1:2" ht="15.75" customHeight="1">
      <c r="A34" s="1" t="s">
        <v>74</v>
      </c>
      <c r="B34" s="1">
        <v>79</v>
      </c>
    </row>
    <row r="35" spans="1:2" ht="15.75" customHeight="1">
      <c r="A35" s="1" t="s">
        <v>75</v>
      </c>
      <c r="B35" s="1">
        <v>75</v>
      </c>
    </row>
    <row r="36" spans="1:2" ht="15.75" customHeight="1">
      <c r="A36" s="1" t="s">
        <v>76</v>
      </c>
      <c r="B36" s="1">
        <v>74</v>
      </c>
    </row>
    <row r="37" spans="1:2" ht="15.75" customHeight="1">
      <c r="A37" s="1" t="s">
        <v>77</v>
      </c>
      <c r="B37" s="1">
        <v>73</v>
      </c>
    </row>
    <row r="38" spans="1:2" ht="15.75" customHeight="1">
      <c r="A38" s="1" t="s">
        <v>78</v>
      </c>
      <c r="B38" s="1">
        <v>72</v>
      </c>
    </row>
    <row r="39" spans="1:2" ht="15.75" customHeight="1">
      <c r="A39" s="1" t="s">
        <v>79</v>
      </c>
      <c r="B39" s="1">
        <f>SUM(B16:B38)</f>
        <v>1798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K15" sqref="K15"/>
    </sheetView>
  </sheetViews>
  <sheetFormatPr defaultColWidth="12.5703125" defaultRowHeight="15" customHeight="1"/>
  <cols>
    <col min="1" max="6" width="12.5703125" customWidth="1"/>
  </cols>
  <sheetData>
    <row r="1" spans="1:26" ht="15.75" customHeight="1">
      <c r="A1" s="1">
        <v>9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728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800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78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784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836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760.5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768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</row>
    <row r="16" spans="1:26" ht="15.75" customHeight="1">
      <c r="A16" s="1" t="s">
        <v>53</v>
      </c>
      <c r="B16" s="1">
        <v>75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68</v>
      </c>
      <c r="D17" s="43" t="str">
        <f>A2</f>
        <v>ATK</v>
      </c>
      <c r="E17" s="43">
        <f t="shared" ref="E17:I17" si="1">IF(E16="","",SUMIF($A$16:$A$38,E16,$B$16:$B$38))</f>
        <v>75</v>
      </c>
      <c r="F17" s="43">
        <f t="shared" si="1"/>
        <v>68</v>
      </c>
      <c r="G17" s="43">
        <f t="shared" si="1"/>
        <v>78</v>
      </c>
      <c r="H17" s="43">
        <f t="shared" si="1"/>
        <v>61</v>
      </c>
      <c r="I17" s="43">
        <f t="shared" si="1"/>
        <v>75</v>
      </c>
      <c r="J17" s="43">
        <f>A3/10</f>
        <v>72.8</v>
      </c>
      <c r="K17" s="43">
        <f>ROUND(J17,0)</f>
        <v>73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61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80</v>
      </c>
      <c r="G19" s="45">
        <f t="shared" si="3"/>
        <v>77</v>
      </c>
      <c r="H19" s="45">
        <f t="shared" si="3"/>
        <v>81</v>
      </c>
      <c r="I19" s="45">
        <f t="shared" si="3"/>
        <v>0</v>
      </c>
      <c r="J19" s="45">
        <f>A5/10</f>
        <v>80</v>
      </c>
      <c r="K19" s="45">
        <f>ROUND(J19,0)</f>
        <v>80</v>
      </c>
    </row>
    <row r="20" spans="1:11" ht="15.75" customHeight="1">
      <c r="A20" s="1" t="s">
        <v>58</v>
      </c>
      <c r="B20" s="1">
        <v>75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80</v>
      </c>
      <c r="D21" s="46" t="str">
        <f>A6</f>
        <v>CRE</v>
      </c>
      <c r="E21" s="46">
        <f t="shared" ref="E21:I21" si="5">IF(E20="","",SUMIF($A$16:$A$38,E20,$B$16:$B$38))</f>
        <v>79</v>
      </c>
      <c r="F21" s="46">
        <f t="shared" si="5"/>
        <v>81</v>
      </c>
      <c r="G21" s="46">
        <f t="shared" si="5"/>
        <v>77</v>
      </c>
      <c r="H21" s="46">
        <f t="shared" si="5"/>
        <v>77</v>
      </c>
      <c r="I21" s="46">
        <f t="shared" si="5"/>
        <v>78</v>
      </c>
      <c r="J21" s="46">
        <f>A7/10</f>
        <v>78.400000000000006</v>
      </c>
      <c r="K21" s="46">
        <f>ROUND(J21,0)</f>
        <v>78</v>
      </c>
    </row>
    <row r="22" spans="1:11" ht="15.75" customHeight="1">
      <c r="A22" s="1" t="s">
        <v>60</v>
      </c>
      <c r="B22" s="1">
        <v>80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77</v>
      </c>
      <c r="D23" s="48" t="str">
        <f>A8</f>
        <v>PHY</v>
      </c>
      <c r="E23" s="48">
        <f t="shared" ref="E23:I23" si="7">IF(E22="","",SUMIF($A$16:$A$38,E22,$B$16:$B$38))</f>
        <v>91</v>
      </c>
      <c r="F23" s="48">
        <f t="shared" si="7"/>
        <v>82</v>
      </c>
      <c r="G23" s="48">
        <f t="shared" si="7"/>
        <v>85</v>
      </c>
      <c r="H23" s="48">
        <f t="shared" si="7"/>
        <v>80</v>
      </c>
      <c r="I23" s="48">
        <f t="shared" si="7"/>
        <v>80</v>
      </c>
      <c r="J23" s="48">
        <f>A9/10</f>
        <v>83.6</v>
      </c>
      <c r="K23" s="48">
        <f>ROUND(J23,0)</f>
        <v>84</v>
      </c>
    </row>
    <row r="24" spans="1:11" ht="15.75" customHeight="1">
      <c r="A24" s="1" t="s">
        <v>62</v>
      </c>
      <c r="B24" s="1">
        <v>81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77</v>
      </c>
      <c r="D25" s="49" t="str">
        <f>A10</f>
        <v>MEN</v>
      </c>
      <c r="E25" s="49">
        <f t="shared" ref="E25:I25" si="9">IF(E24="","",SUMIF($A$16:$A$38,E24,$B$16:$B$38))</f>
        <v>75</v>
      </c>
      <c r="F25" s="49">
        <f t="shared" si="9"/>
        <v>78</v>
      </c>
      <c r="G25" s="49">
        <f t="shared" si="9"/>
        <v>78</v>
      </c>
      <c r="H25" s="49">
        <f t="shared" si="9"/>
        <v>77</v>
      </c>
      <c r="I25" s="49">
        <f t="shared" si="9"/>
        <v>75</v>
      </c>
      <c r="J25" s="49">
        <f>A11/10</f>
        <v>76.05</v>
      </c>
      <c r="K25" s="49">
        <f>ROUND(J25,0)</f>
        <v>76</v>
      </c>
    </row>
    <row r="26" spans="1:11" ht="15.75" customHeight="1">
      <c r="A26" s="1" t="s">
        <v>64</v>
      </c>
      <c r="B26" s="1">
        <v>79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81</v>
      </c>
      <c r="F27" s="50">
        <f t="shared" si="11"/>
        <v>84</v>
      </c>
      <c r="G27" s="50">
        <f t="shared" si="11"/>
        <v>77</v>
      </c>
      <c r="H27" s="50">
        <f t="shared" si="11"/>
        <v>77</v>
      </c>
      <c r="I27" s="50">
        <f t="shared" si="11"/>
        <v>61</v>
      </c>
      <c r="J27" s="50">
        <f>A13/10</f>
        <v>76.8</v>
      </c>
      <c r="K27" s="50">
        <f>ROUND(J27,0)</f>
        <v>77</v>
      </c>
    </row>
    <row r="28" spans="1:11" ht="15.75" customHeight="1">
      <c r="A28" s="1" t="s">
        <v>68</v>
      </c>
      <c r="B28" s="1">
        <v>91</v>
      </c>
    </row>
    <row r="29" spans="1:11" ht="15.75" customHeight="1">
      <c r="A29" s="1" t="s">
        <v>69</v>
      </c>
      <c r="B29" s="1">
        <v>82</v>
      </c>
    </row>
    <row r="30" spans="1:11" ht="15.75" customHeight="1">
      <c r="A30" s="1" t="s">
        <v>70</v>
      </c>
      <c r="B30" s="1">
        <v>85</v>
      </c>
    </row>
    <row r="31" spans="1:11" ht="15.75" customHeight="1">
      <c r="A31" s="1" t="s">
        <v>71</v>
      </c>
      <c r="B31" s="1">
        <v>80</v>
      </c>
    </row>
    <row r="32" spans="1:11" ht="15.75" customHeight="1">
      <c r="A32" s="1" t="s">
        <v>72</v>
      </c>
      <c r="B32" s="1">
        <f t="array" ref="B32">INDEX('Trang tính1'!$AC$4:$AC$88,MATCH("Matheus Nunes",'Trang tính1'!$Y$4:$Y$88,0))</f>
        <v>80</v>
      </c>
    </row>
    <row r="33" spans="1:2" ht="15.75" customHeight="1">
      <c r="A33" s="1" t="s">
        <v>73</v>
      </c>
      <c r="B33" s="1">
        <v>75</v>
      </c>
    </row>
    <row r="34" spans="1:2" ht="15.75" customHeight="1">
      <c r="A34" s="1" t="s">
        <v>74</v>
      </c>
      <c r="B34" s="1">
        <v>75</v>
      </c>
    </row>
    <row r="35" spans="1:2" ht="15.75" customHeight="1">
      <c r="A35" s="1" t="s">
        <v>75</v>
      </c>
      <c r="B35" s="1">
        <v>81</v>
      </c>
    </row>
    <row r="36" spans="1:2" ht="15.75" customHeight="1">
      <c r="A36" s="1" t="s">
        <v>76</v>
      </c>
      <c r="B36" s="1">
        <v>84</v>
      </c>
    </row>
    <row r="37" spans="1:2" ht="15.75" customHeight="1">
      <c r="A37" s="1" t="s">
        <v>77</v>
      </c>
      <c r="B37" s="1">
        <v>77</v>
      </c>
    </row>
    <row r="38" spans="1:2" ht="15.75" customHeight="1">
      <c r="A38" s="1" t="s">
        <v>78</v>
      </c>
      <c r="B38" s="1">
        <v>77</v>
      </c>
    </row>
    <row r="39" spans="1:2" ht="15.75" customHeight="1">
      <c r="A39" s="1" t="s">
        <v>79</v>
      </c>
      <c r="B39" s="1">
        <f>SUM(B16:B38)</f>
        <v>1796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810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908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74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846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426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83</v>
      </c>
      <c r="D17" s="43" t="str">
        <f>A2</f>
        <v>ATK</v>
      </c>
      <c r="E17" s="43">
        <f t="shared" ref="E17:I17" si="1">IF(E16="","",SUMIF($A$16:$A$38,E16,$B$16:$B$38))</f>
        <v>83</v>
      </c>
      <c r="F17" s="43">
        <f t="shared" si="1"/>
        <v>83</v>
      </c>
      <c r="G17" s="43">
        <f t="shared" si="1"/>
        <v>88</v>
      </c>
      <c r="H17" s="43">
        <f t="shared" si="1"/>
        <v>66</v>
      </c>
      <c r="I17" s="43">
        <f t="shared" si="1"/>
        <v>80</v>
      </c>
      <c r="J17" s="43">
        <f>A3/10</f>
        <v>81</v>
      </c>
      <c r="K17" s="43">
        <f>ROUND(J17,0)</f>
        <v>81</v>
      </c>
    </row>
    <row r="18" spans="1:11" ht="15.75" customHeight="1">
      <c r="A18" s="1" t="s">
        <v>9</v>
      </c>
      <c r="B18" s="1">
        <v>88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66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75</v>
      </c>
      <c r="G19" s="45">
        <f t="shared" si="3"/>
        <v>84</v>
      </c>
      <c r="H19" s="45">
        <f t="shared" si="3"/>
        <v>90</v>
      </c>
      <c r="I19" s="45">
        <f t="shared" si="3"/>
        <v>0</v>
      </c>
      <c r="J19" s="45">
        <f>A5/10</f>
        <v>83.6</v>
      </c>
      <c r="K19" s="45">
        <f>ROUND(J19,0)</f>
        <v>84</v>
      </c>
    </row>
    <row r="20" spans="1:11" ht="15.75" customHeight="1">
      <c r="A20" s="1" t="s">
        <v>58</v>
      </c>
      <c r="B20" s="1">
        <v>80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94</v>
      </c>
      <c r="F21" s="46">
        <f t="shared" si="5"/>
        <v>90</v>
      </c>
      <c r="G21" s="46">
        <f t="shared" si="5"/>
        <v>89</v>
      </c>
      <c r="H21" s="46">
        <f t="shared" si="5"/>
        <v>84</v>
      </c>
      <c r="I21" s="46">
        <f t="shared" si="5"/>
        <v>90</v>
      </c>
      <c r="J21" s="46">
        <f>A7/10</f>
        <v>90.8</v>
      </c>
      <c r="K21" s="46">
        <f>ROUND(J21,0)</f>
        <v>91</v>
      </c>
    </row>
    <row r="22" spans="1:11" ht="15.75" customHeight="1">
      <c r="A22" s="1" t="s">
        <v>60</v>
      </c>
      <c r="B22" s="1">
        <v>75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84</v>
      </c>
      <c r="D23" s="48" t="str">
        <f>A8</f>
        <v>PHY</v>
      </c>
      <c r="E23" s="48">
        <f t="shared" ref="E23:I23" si="7">IF(E22="","",SUMIF($A$16:$A$38,E22,$B$16:$B$38))</f>
        <v>94</v>
      </c>
      <c r="F23" s="48">
        <f t="shared" si="7"/>
        <v>92</v>
      </c>
      <c r="G23" s="48">
        <f t="shared" si="7"/>
        <v>84</v>
      </c>
      <c r="H23" s="48">
        <f t="shared" si="7"/>
        <v>73</v>
      </c>
      <c r="I23" s="48">
        <f t="shared" si="7"/>
        <v>76</v>
      </c>
      <c r="J23" s="48">
        <f>A9/10</f>
        <v>83.5</v>
      </c>
      <c r="K23" s="48">
        <f>ROUND(J23,0)</f>
        <v>84</v>
      </c>
    </row>
    <row r="24" spans="1:11" ht="15.75" customHeight="1">
      <c r="A24" s="1" t="s">
        <v>62</v>
      </c>
      <c r="B24" s="1">
        <v>90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89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90</v>
      </c>
      <c r="G25" s="49">
        <f t="shared" si="9"/>
        <v>88</v>
      </c>
      <c r="H25" s="49">
        <f t="shared" si="9"/>
        <v>84</v>
      </c>
      <c r="I25" s="49">
        <f t="shared" si="9"/>
        <v>85</v>
      </c>
      <c r="J25" s="49">
        <f>A11/10</f>
        <v>84.6</v>
      </c>
      <c r="K25" s="49">
        <f>ROUND(J25,0)</f>
        <v>85</v>
      </c>
    </row>
    <row r="26" spans="1:11" ht="15.75" customHeight="1">
      <c r="A26" s="1" t="s">
        <v>64</v>
      </c>
      <c r="B26" s="1">
        <v>94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90</v>
      </c>
      <c r="D27" s="50" t="str">
        <f>A12</f>
        <v>DEF</v>
      </c>
      <c r="E27" s="50">
        <f t="shared" ref="E27:I27" si="11">IF(E26="","",SUMIF($A$16:$A$38,E26,$B$16:$B$38))</f>
        <v>40</v>
      </c>
      <c r="F27" s="50">
        <f t="shared" si="11"/>
        <v>41</v>
      </c>
      <c r="G27" s="50">
        <f t="shared" si="11"/>
        <v>40</v>
      </c>
      <c r="H27" s="50">
        <f t="shared" si="11"/>
        <v>35</v>
      </c>
      <c r="I27" s="50">
        <f t="shared" si="11"/>
        <v>66</v>
      </c>
      <c r="J27" s="50">
        <f>A13/10</f>
        <v>42.6</v>
      </c>
      <c r="K27" s="50">
        <f>ROUND(J27,0)</f>
        <v>43</v>
      </c>
    </row>
    <row r="28" spans="1:11" ht="15.75" customHeight="1">
      <c r="A28" s="1" t="s">
        <v>68</v>
      </c>
      <c r="B28" s="1">
        <v>94</v>
      </c>
    </row>
    <row r="29" spans="1:11" ht="15.75" customHeight="1">
      <c r="A29" s="1" t="s">
        <v>69</v>
      </c>
      <c r="B29" s="1">
        <v>92</v>
      </c>
    </row>
    <row r="30" spans="1:11" ht="15.75" customHeight="1">
      <c r="A30" s="1" t="s">
        <v>70</v>
      </c>
      <c r="B30" s="1">
        <v>84</v>
      </c>
    </row>
    <row r="31" spans="1:11" ht="15.75" customHeight="1">
      <c r="A31" s="1" t="s">
        <v>71</v>
      </c>
      <c r="B31" s="1">
        <v>73</v>
      </c>
    </row>
    <row r="32" spans="1:11" ht="15.75" customHeight="1">
      <c r="A32" s="1" t="s">
        <v>72</v>
      </c>
      <c r="B32" s="1">
        <f t="array" ref="B32">INDEX('Trang tính1'!$AC$4:$AC$88,MATCH("Vinicius",'Trang tính1'!$Y$4:$Y$88,0))</f>
        <v>76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40</v>
      </c>
    </row>
    <row r="36" spans="1:2" ht="15.75" customHeight="1">
      <c r="A36" s="1" t="s">
        <v>76</v>
      </c>
      <c r="B36" s="1">
        <v>41</v>
      </c>
    </row>
    <row r="37" spans="1:2" ht="15.75" customHeight="1">
      <c r="A37" s="1" t="s">
        <v>77</v>
      </c>
      <c r="B37" s="1">
        <v>40</v>
      </c>
    </row>
    <row r="38" spans="1:2" ht="15.75" customHeight="1">
      <c r="A38" s="1" t="s">
        <v>78</v>
      </c>
      <c r="B38" s="1">
        <v>35</v>
      </c>
    </row>
    <row r="39" spans="1:2" ht="15.75" customHeight="1">
      <c r="A39" s="1" t="s">
        <v>79</v>
      </c>
      <c r="B39" s="1">
        <f>SUM(B16:B38)</f>
        <v>1744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821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841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923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834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409.5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88</v>
      </c>
      <c r="D17" s="43" t="str">
        <f>A2</f>
        <v>ATK</v>
      </c>
      <c r="E17" s="43">
        <f t="shared" ref="E17:I17" si="1">IF(E16="","",SUMIF($A$16:$A$38,E16,$B$16:$B$38))</f>
        <v>85</v>
      </c>
      <c r="F17" s="43">
        <f t="shared" si="1"/>
        <v>88</v>
      </c>
      <c r="G17" s="43">
        <f t="shared" si="1"/>
        <v>87</v>
      </c>
      <c r="H17" s="43">
        <f t="shared" si="1"/>
        <v>63</v>
      </c>
      <c r="I17" s="43">
        <f t="shared" si="1"/>
        <v>83</v>
      </c>
      <c r="J17" s="43">
        <f>A3/10</f>
        <v>82.1</v>
      </c>
      <c r="K17" s="43">
        <f>ROUND(J17,0)</f>
        <v>82</v>
      </c>
    </row>
    <row r="18" spans="1:11" ht="15.75" customHeight="1">
      <c r="A18" s="1" t="s">
        <v>9</v>
      </c>
      <c r="B18" s="1">
        <v>87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63</v>
      </c>
      <c r="D19" s="45" t="str">
        <f>A4</f>
        <v>DIS</v>
      </c>
      <c r="E19" s="45">
        <f t="shared" ref="E19:I19" si="3">IF(E18="","",SUMIF($A$16:$A$38,E18,$B$16:$B$38))</f>
        <v>85</v>
      </c>
      <c r="F19" s="45">
        <f t="shared" si="3"/>
        <v>73</v>
      </c>
      <c r="G19" s="45">
        <f t="shared" si="3"/>
        <v>85</v>
      </c>
      <c r="H19" s="45">
        <f t="shared" si="3"/>
        <v>90</v>
      </c>
      <c r="I19" s="45">
        <f t="shared" si="3"/>
        <v>0</v>
      </c>
      <c r="J19" s="45">
        <f>A5/10</f>
        <v>84.1</v>
      </c>
      <c r="K19" s="45">
        <f>ROUND(J19,0)</f>
        <v>84</v>
      </c>
    </row>
    <row r="20" spans="1:11" ht="15.75" customHeight="1">
      <c r="A20" s="1" t="s">
        <v>58</v>
      </c>
      <c r="B20" s="1">
        <v>83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85</v>
      </c>
      <c r="D21" s="46" t="str">
        <f>A6</f>
        <v>CRE</v>
      </c>
      <c r="E21" s="46">
        <f t="shared" ref="E21:I21" si="5">IF(E20="","",SUMIF($A$16:$A$38,E20,$B$16:$B$38))</f>
        <v>95</v>
      </c>
      <c r="F21" s="46">
        <f t="shared" si="5"/>
        <v>90</v>
      </c>
      <c r="G21" s="46">
        <f t="shared" si="5"/>
        <v>92</v>
      </c>
      <c r="H21" s="46">
        <f t="shared" si="5"/>
        <v>85</v>
      </c>
      <c r="I21" s="46">
        <f t="shared" si="5"/>
        <v>92</v>
      </c>
      <c r="J21" s="46">
        <f>A7/10</f>
        <v>92.3</v>
      </c>
      <c r="K21" s="46">
        <f>ROUND(J21,0)</f>
        <v>92</v>
      </c>
    </row>
    <row r="22" spans="1:11" ht="15.75" customHeight="1">
      <c r="A22" s="1" t="s">
        <v>60</v>
      </c>
      <c r="B22" s="1">
        <v>73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85</v>
      </c>
      <c r="D23" s="48" t="str">
        <f>A8</f>
        <v>PHY</v>
      </c>
      <c r="E23" s="48">
        <f t="shared" ref="E23:I23" si="7">IF(E22="","",SUMIF($A$16:$A$38,E22,$B$16:$B$38))</f>
        <v>92</v>
      </c>
      <c r="F23" s="48">
        <f t="shared" si="7"/>
        <v>92</v>
      </c>
      <c r="G23" s="48">
        <f t="shared" si="7"/>
        <v>75</v>
      </c>
      <c r="H23" s="48">
        <f t="shared" si="7"/>
        <v>70</v>
      </c>
      <c r="I23" s="48">
        <f t="shared" si="7"/>
        <v>74</v>
      </c>
      <c r="J23" s="48">
        <f>A9/10</f>
        <v>80.2</v>
      </c>
      <c r="K23" s="48">
        <f>ROUND(J23,0)</f>
        <v>80</v>
      </c>
    </row>
    <row r="24" spans="1:11" ht="15.75" customHeight="1">
      <c r="A24" s="1" t="s">
        <v>62</v>
      </c>
      <c r="B24" s="1">
        <v>90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92</v>
      </c>
      <c r="D25" s="49" t="str">
        <f>A10</f>
        <v>MEN</v>
      </c>
      <c r="E25" s="49">
        <f t="shared" ref="E25:I25" si="9">IF(E24="","",SUMIF($A$16:$A$38,E24,$B$16:$B$38))</f>
        <v>78</v>
      </c>
      <c r="F25" s="49">
        <f t="shared" si="9"/>
        <v>92</v>
      </c>
      <c r="G25" s="49">
        <f t="shared" si="9"/>
        <v>87</v>
      </c>
      <c r="H25" s="49">
        <f t="shared" si="9"/>
        <v>85</v>
      </c>
      <c r="I25" s="49">
        <f t="shared" si="9"/>
        <v>82</v>
      </c>
      <c r="J25" s="49">
        <f>A11/10</f>
        <v>83.4</v>
      </c>
      <c r="K25" s="49">
        <f>ROUND(J25,0)</f>
        <v>83</v>
      </c>
    </row>
    <row r="26" spans="1:11" ht="15.75" customHeight="1">
      <c r="A26" s="1" t="s">
        <v>64</v>
      </c>
      <c r="B26" s="1">
        <v>95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92</v>
      </c>
      <c r="D27" s="50" t="str">
        <f>A12</f>
        <v>DEF</v>
      </c>
      <c r="E27" s="50">
        <f t="shared" ref="E27:I27" si="11">IF(E26="","",SUMIF($A$16:$A$38,E26,$B$16:$B$38))</f>
        <v>40</v>
      </c>
      <c r="F27" s="50">
        <f t="shared" si="11"/>
        <v>38</v>
      </c>
      <c r="G27" s="50">
        <f t="shared" si="11"/>
        <v>36</v>
      </c>
      <c r="H27" s="50">
        <f t="shared" si="11"/>
        <v>35</v>
      </c>
      <c r="I27" s="50">
        <f t="shared" si="11"/>
        <v>63</v>
      </c>
      <c r="J27" s="50">
        <f>A13/10</f>
        <v>40.950000000000003</v>
      </c>
      <c r="K27" s="50">
        <f>ROUND(J27,0)</f>
        <v>41</v>
      </c>
    </row>
    <row r="28" spans="1:11" ht="15.75" customHeight="1">
      <c r="A28" s="1" t="s">
        <v>68</v>
      </c>
      <c r="B28" s="1">
        <v>92</v>
      </c>
    </row>
    <row r="29" spans="1:11" ht="15.75" customHeight="1">
      <c r="A29" s="1" t="s">
        <v>69</v>
      </c>
      <c r="B29" s="1">
        <v>92</v>
      </c>
    </row>
    <row r="30" spans="1:11" ht="15.75" customHeight="1">
      <c r="A30" s="1" t="s">
        <v>70</v>
      </c>
      <c r="B30" s="1">
        <v>75</v>
      </c>
    </row>
    <row r="31" spans="1:11" ht="15.75" customHeight="1">
      <c r="A31" s="1" t="s">
        <v>71</v>
      </c>
      <c r="B31" s="1">
        <v>70</v>
      </c>
    </row>
    <row r="32" spans="1:11" ht="15.75" customHeight="1">
      <c r="A32" s="1" t="s">
        <v>72</v>
      </c>
      <c r="B32" s="1">
        <f t="array" ref="B32">INDEX('Trang tính1'!$AC$4:$AC$88,MATCH("Robben Icon",'Trang tính1'!$Y$4:$Y$88,0))</f>
        <v>74</v>
      </c>
    </row>
    <row r="33" spans="1:2" ht="15.75" customHeight="1">
      <c r="A33" s="1" t="s">
        <v>73</v>
      </c>
      <c r="B33" s="1">
        <v>78</v>
      </c>
    </row>
    <row r="34" spans="1:2" ht="15.75" customHeight="1">
      <c r="A34" s="1" t="s">
        <v>74</v>
      </c>
      <c r="B34" s="1">
        <v>82</v>
      </c>
    </row>
    <row r="35" spans="1:2" ht="15.75" customHeight="1">
      <c r="A35" s="1" t="s">
        <v>75</v>
      </c>
      <c r="B35" s="1">
        <v>40</v>
      </c>
    </row>
    <row r="36" spans="1:2" ht="15.75" customHeight="1">
      <c r="A36" s="1" t="s">
        <v>76</v>
      </c>
      <c r="B36" s="1">
        <v>38</v>
      </c>
    </row>
    <row r="37" spans="1:2" ht="15.75" customHeight="1">
      <c r="A37" s="1" t="s">
        <v>77</v>
      </c>
      <c r="B37" s="1">
        <v>36</v>
      </c>
    </row>
    <row r="38" spans="1:2" ht="15.75" customHeight="1">
      <c r="A38" s="1" t="s">
        <v>78</v>
      </c>
      <c r="B38" s="1">
        <v>35</v>
      </c>
    </row>
    <row r="39" spans="1:2" ht="15.75" customHeight="1">
      <c r="A39" s="1" t="s">
        <v>79</v>
      </c>
      <c r="B39" s="1">
        <f>SUM(B16:B38)</f>
        <v>1730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780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871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903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781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877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425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76</v>
      </c>
      <c r="D17" s="43" t="str">
        <f>A2</f>
        <v>ATK</v>
      </c>
      <c r="E17" s="43">
        <f t="shared" ref="E17:I17" si="1">IF(E16="","",SUMIF($A$16:$A$38,E16,$B$16:$B$38))</f>
        <v>80</v>
      </c>
      <c r="F17" s="43">
        <f t="shared" si="1"/>
        <v>76</v>
      </c>
      <c r="G17" s="43">
        <f t="shared" si="1"/>
        <v>84</v>
      </c>
      <c r="H17" s="43">
        <f t="shared" si="1"/>
        <v>58</v>
      </c>
      <c r="I17" s="43">
        <f t="shared" si="1"/>
        <v>86</v>
      </c>
      <c r="J17" s="43">
        <f>A3/10</f>
        <v>78</v>
      </c>
      <c r="K17" s="43">
        <f>ROUND(J17,0)</f>
        <v>78</v>
      </c>
    </row>
    <row r="18" spans="1:11" ht="15.75" customHeight="1">
      <c r="A18" s="1" t="s">
        <v>9</v>
      </c>
      <c r="B18" s="1">
        <v>84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58</v>
      </c>
      <c r="D19" s="45" t="str">
        <f>A4</f>
        <v>DIS</v>
      </c>
      <c r="E19" s="45">
        <f t="shared" ref="E19:I19" si="3">IF(E18="","",SUMIF($A$16:$A$38,E18,$B$16:$B$38))</f>
        <v>89</v>
      </c>
      <c r="F19" s="45">
        <f t="shared" si="3"/>
        <v>76</v>
      </c>
      <c r="G19" s="45">
        <f t="shared" si="3"/>
        <v>90</v>
      </c>
      <c r="H19" s="45">
        <f t="shared" si="3"/>
        <v>91</v>
      </c>
      <c r="I19" s="45">
        <f t="shared" si="3"/>
        <v>0</v>
      </c>
      <c r="J19" s="45">
        <f>A5/10</f>
        <v>87.1</v>
      </c>
      <c r="K19" s="45">
        <f>ROUND(J19,0)</f>
        <v>87</v>
      </c>
    </row>
    <row r="20" spans="1:11" ht="15.75" customHeight="1">
      <c r="A20" s="1" t="s">
        <v>58</v>
      </c>
      <c r="B20" s="1">
        <v>86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89</v>
      </c>
      <c r="D21" s="46" t="str">
        <f>A6</f>
        <v>CRE</v>
      </c>
      <c r="E21" s="46">
        <f t="shared" ref="E21:I21" si="5">IF(E20="","",SUMIF($A$16:$A$38,E20,$B$16:$B$38))</f>
        <v>92</v>
      </c>
      <c r="F21" s="46">
        <f t="shared" si="5"/>
        <v>91</v>
      </c>
      <c r="G21" s="46">
        <f t="shared" si="5"/>
        <v>93</v>
      </c>
      <c r="H21" s="46">
        <f t="shared" si="5"/>
        <v>90</v>
      </c>
      <c r="I21" s="46">
        <f t="shared" si="5"/>
        <v>84</v>
      </c>
      <c r="J21" s="46">
        <f>A7/10</f>
        <v>90.3</v>
      </c>
      <c r="K21" s="46">
        <f>ROUND(J21,0)</f>
        <v>90</v>
      </c>
    </row>
    <row r="22" spans="1:11" ht="15.75" customHeight="1">
      <c r="A22" s="1" t="s">
        <v>60</v>
      </c>
      <c r="B22" s="1">
        <v>76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90</v>
      </c>
      <c r="D23" s="48" t="str">
        <f>A8</f>
        <v>PHY</v>
      </c>
      <c r="E23" s="48">
        <f t="shared" ref="E23:I23" si="7">IF(E22="","",SUMIF($A$16:$A$38,E22,$B$16:$B$38))</f>
        <v>88</v>
      </c>
      <c r="F23" s="48">
        <f t="shared" si="7"/>
        <v>92</v>
      </c>
      <c r="G23" s="48">
        <f t="shared" si="7"/>
        <v>76</v>
      </c>
      <c r="H23" s="48">
        <f t="shared" si="7"/>
        <v>68</v>
      </c>
      <c r="I23" s="48">
        <f t="shared" si="7"/>
        <v>65</v>
      </c>
      <c r="J23" s="48">
        <f>A9/10</f>
        <v>78.099999999999994</v>
      </c>
      <c r="K23" s="48">
        <f>ROUND(J23,0)</f>
        <v>78</v>
      </c>
    </row>
    <row r="24" spans="1:11" ht="15.75" customHeight="1">
      <c r="A24" s="1" t="s">
        <v>62</v>
      </c>
      <c r="B24" s="1">
        <v>91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93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84</v>
      </c>
      <c r="G25" s="49">
        <f t="shared" si="9"/>
        <v>84</v>
      </c>
      <c r="H25" s="49">
        <f t="shared" si="9"/>
        <v>90</v>
      </c>
      <c r="I25" s="49">
        <f t="shared" si="9"/>
        <v>89</v>
      </c>
      <c r="J25" s="49">
        <f>A11/10</f>
        <v>87.7</v>
      </c>
      <c r="K25" s="49">
        <f>ROUND(J25,0)</f>
        <v>88</v>
      </c>
    </row>
    <row r="26" spans="1:11" ht="15.75" customHeight="1">
      <c r="A26" s="1" t="s">
        <v>64</v>
      </c>
      <c r="B26" s="1">
        <v>92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84</v>
      </c>
      <c r="D27" s="50" t="str">
        <f>A12</f>
        <v>DEF</v>
      </c>
      <c r="E27" s="50">
        <f t="shared" ref="E27:I27" si="11">IF(E26="","",SUMIF($A$16:$A$38,E26,$B$16:$B$38))</f>
        <v>40</v>
      </c>
      <c r="F27" s="50">
        <f t="shared" si="11"/>
        <v>45</v>
      </c>
      <c r="G27" s="50">
        <f t="shared" si="11"/>
        <v>34</v>
      </c>
      <c r="H27" s="50">
        <f t="shared" si="11"/>
        <v>39</v>
      </c>
      <c r="I27" s="50">
        <f t="shared" si="11"/>
        <v>58</v>
      </c>
      <c r="J27" s="50">
        <f>A13/10</f>
        <v>42.5</v>
      </c>
      <c r="K27" s="50">
        <f>ROUND(J27,0)</f>
        <v>43</v>
      </c>
    </row>
    <row r="28" spans="1:11" ht="15.75" customHeight="1">
      <c r="A28" s="1" t="s">
        <v>68</v>
      </c>
      <c r="B28" s="1">
        <v>88</v>
      </c>
    </row>
    <row r="29" spans="1:11" ht="15.75" customHeight="1">
      <c r="A29" s="1" t="s">
        <v>69</v>
      </c>
      <c r="B29" s="1">
        <v>92</v>
      </c>
    </row>
    <row r="30" spans="1:11" ht="15.75" customHeight="1">
      <c r="A30" s="1" t="s">
        <v>70</v>
      </c>
      <c r="B30" s="1">
        <v>76</v>
      </c>
    </row>
    <row r="31" spans="1:11" ht="15.75" customHeight="1">
      <c r="A31" s="1" t="s">
        <v>71</v>
      </c>
      <c r="B31" s="1">
        <v>68</v>
      </c>
    </row>
    <row r="32" spans="1:11" ht="15.75" customHeight="1">
      <c r="A32" s="1" t="s">
        <v>72</v>
      </c>
      <c r="B32" s="1">
        <f t="array" ref="B32">INDEX('Trang tính1'!$AC$4:$AC$88,MATCH("Ribery Icon",'Trang tính1'!$Y$4:$Y$88,0))</f>
        <v>65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89</v>
      </c>
    </row>
    <row r="35" spans="1:2" ht="15.75" customHeight="1">
      <c r="A35" s="1" t="s">
        <v>75</v>
      </c>
      <c r="B35" s="1">
        <v>40</v>
      </c>
    </row>
    <row r="36" spans="1:2" ht="15.75" customHeight="1">
      <c r="A36" s="1" t="s">
        <v>76</v>
      </c>
      <c r="B36" s="1">
        <v>45</v>
      </c>
    </row>
    <row r="37" spans="1:2" ht="15.75" customHeight="1">
      <c r="A37" s="1" t="s">
        <v>77</v>
      </c>
      <c r="B37" s="1">
        <v>34</v>
      </c>
    </row>
    <row r="38" spans="1:2" ht="15.75" customHeight="1">
      <c r="A38" s="1" t="s">
        <v>78</v>
      </c>
      <c r="B38" s="1">
        <v>39</v>
      </c>
    </row>
    <row r="39" spans="1:2" ht="15.75" customHeight="1">
      <c r="A39" s="1" t="s">
        <v>79</v>
      </c>
      <c r="B39" s="1">
        <f>SUM(B16:B38)</f>
        <v>1723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778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923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901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84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772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83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892.5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689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85</v>
      </c>
      <c r="D17" s="43" t="str">
        <f>A2</f>
        <v>ATK</v>
      </c>
      <c r="E17" s="43">
        <f t="shared" ref="E17:I17" si="1">IF(E16="","",SUMIF($A$16:$A$38,E16,$B$16:$B$38))</f>
        <v>76</v>
      </c>
      <c r="F17" s="43">
        <f t="shared" si="1"/>
        <v>85</v>
      </c>
      <c r="G17" s="43">
        <f t="shared" si="1"/>
        <v>82</v>
      </c>
      <c r="H17" s="43">
        <f t="shared" si="1"/>
        <v>63</v>
      </c>
      <c r="I17" s="43">
        <f t="shared" si="1"/>
        <v>87</v>
      </c>
      <c r="J17" s="43">
        <f>A3/10</f>
        <v>77.8</v>
      </c>
      <c r="K17" s="43">
        <f>ROUND(J17,0)</f>
        <v>78</v>
      </c>
    </row>
    <row r="18" spans="1:11" ht="15.75" customHeight="1">
      <c r="A18" s="1" t="s">
        <v>9</v>
      </c>
      <c r="B18" s="1">
        <v>82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63</v>
      </c>
      <c r="D19" s="45" t="str">
        <f>A4</f>
        <v>DIS</v>
      </c>
      <c r="E19" s="45">
        <f t="shared" ref="E19:I19" si="3">IF(E18="","",SUMIF($A$16:$A$38,E18,$B$16:$B$38))</f>
        <v>93</v>
      </c>
      <c r="F19" s="45">
        <f t="shared" si="3"/>
        <v>88</v>
      </c>
      <c r="G19" s="45">
        <f t="shared" si="3"/>
        <v>93</v>
      </c>
      <c r="H19" s="45">
        <f t="shared" si="3"/>
        <v>94</v>
      </c>
      <c r="I19" s="45">
        <f t="shared" si="3"/>
        <v>0</v>
      </c>
      <c r="J19" s="45">
        <f>A5/10</f>
        <v>92.3</v>
      </c>
      <c r="K19" s="45">
        <f>ROUND(J19,0)</f>
        <v>92</v>
      </c>
    </row>
    <row r="20" spans="1:11" ht="15.75" customHeight="1">
      <c r="A20" s="1" t="s">
        <v>58</v>
      </c>
      <c r="B20" s="1">
        <v>87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93</v>
      </c>
      <c r="D21" s="46" t="str">
        <f>A6</f>
        <v>CRE</v>
      </c>
      <c r="E21" s="46">
        <f t="shared" ref="E21:I21" si="5">IF(E20="","",SUMIF($A$16:$A$38,E20,$B$16:$B$38))</f>
        <v>91</v>
      </c>
      <c r="F21" s="46">
        <f t="shared" si="5"/>
        <v>94</v>
      </c>
      <c r="G21" s="46">
        <f t="shared" si="5"/>
        <v>91</v>
      </c>
      <c r="H21" s="46">
        <f t="shared" si="5"/>
        <v>93</v>
      </c>
      <c r="I21" s="46">
        <f t="shared" si="5"/>
        <v>84</v>
      </c>
      <c r="J21" s="46">
        <f>A7/10</f>
        <v>90.1</v>
      </c>
      <c r="K21" s="46">
        <f>ROUND(J21,0)</f>
        <v>90</v>
      </c>
    </row>
    <row r="22" spans="1:11" ht="15.75" customHeight="1">
      <c r="A22" s="1" t="s">
        <v>60</v>
      </c>
      <c r="B22" s="1">
        <v>88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93</v>
      </c>
      <c r="D23" s="48" t="str">
        <f>A8</f>
        <v>PHY</v>
      </c>
      <c r="E23" s="48">
        <f t="shared" ref="E23:I23" si="7">IF(E22="","",SUMIF($A$16:$A$38,E22,$B$16:$B$38))</f>
        <v>75</v>
      </c>
      <c r="F23" s="48">
        <f t="shared" si="7"/>
        <v>81</v>
      </c>
      <c r="G23" s="48">
        <f t="shared" si="7"/>
        <v>90</v>
      </c>
      <c r="H23" s="48">
        <f t="shared" si="7"/>
        <v>70</v>
      </c>
      <c r="I23" s="48">
        <f t="shared" si="7"/>
        <v>70</v>
      </c>
      <c r="J23" s="48">
        <f>A9/10</f>
        <v>77.2</v>
      </c>
      <c r="K23" s="48">
        <f>ROUND(J23,0)</f>
        <v>77</v>
      </c>
    </row>
    <row r="24" spans="1:11" ht="15.75" customHeight="1">
      <c r="A24" s="1" t="s">
        <v>62</v>
      </c>
      <c r="B24" s="1">
        <v>94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91</v>
      </c>
      <c r="D25" s="49" t="str">
        <f>A10</f>
        <v>MEN</v>
      </c>
      <c r="E25" s="49">
        <f t="shared" ref="E25:I25" si="9">IF(E24="","",SUMIF($A$16:$A$38,E24,$B$16:$B$38))</f>
        <v>87</v>
      </c>
      <c r="F25" s="49">
        <f t="shared" si="9"/>
        <v>84</v>
      </c>
      <c r="G25" s="49">
        <f t="shared" si="9"/>
        <v>82</v>
      </c>
      <c r="H25" s="49">
        <f t="shared" si="9"/>
        <v>93</v>
      </c>
      <c r="I25" s="49">
        <f t="shared" si="9"/>
        <v>93</v>
      </c>
      <c r="J25" s="49">
        <f>A11/10</f>
        <v>89.25</v>
      </c>
      <c r="K25" s="49">
        <f>ROUND(J25,0)</f>
        <v>89</v>
      </c>
    </row>
    <row r="26" spans="1:11" ht="15.75" customHeight="1">
      <c r="A26" s="1" t="s">
        <v>64</v>
      </c>
      <c r="B26" s="1">
        <v>91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84</v>
      </c>
      <c r="D27" s="50" t="str">
        <f>A12</f>
        <v>DEF</v>
      </c>
      <c r="E27" s="50">
        <f t="shared" ref="E27:I27" si="11">IF(E26="","",SUMIF($A$16:$A$38,E26,$B$16:$B$38))</f>
        <v>75</v>
      </c>
      <c r="F27" s="50">
        <f t="shared" si="11"/>
        <v>76</v>
      </c>
      <c r="G27" s="50">
        <f t="shared" si="11"/>
        <v>73</v>
      </c>
      <c r="H27" s="50">
        <f t="shared" si="11"/>
        <v>61</v>
      </c>
      <c r="I27" s="50">
        <f t="shared" si="11"/>
        <v>63</v>
      </c>
      <c r="J27" s="50">
        <f>A13/10</f>
        <v>68.900000000000006</v>
      </c>
      <c r="K27" s="50">
        <f>ROUND(J27,0)</f>
        <v>69</v>
      </c>
    </row>
    <row r="28" spans="1:11" ht="15.75" customHeight="1">
      <c r="A28" s="1" t="s">
        <v>68</v>
      </c>
      <c r="B28" s="1">
        <v>75</v>
      </c>
    </row>
    <row r="29" spans="1:11" ht="15.75" customHeight="1">
      <c r="A29" s="1" t="s">
        <v>69</v>
      </c>
      <c r="B29" s="1">
        <v>81</v>
      </c>
    </row>
    <row r="30" spans="1:11" ht="15.75" customHeight="1">
      <c r="A30" s="1" t="s">
        <v>70</v>
      </c>
      <c r="B30" s="1">
        <v>90</v>
      </c>
    </row>
    <row r="31" spans="1:11" ht="15.75" customHeight="1">
      <c r="A31" s="1" t="s">
        <v>71</v>
      </c>
      <c r="B31" s="1">
        <v>70</v>
      </c>
    </row>
    <row r="32" spans="1:11" ht="15.75" customHeight="1">
      <c r="A32" s="1" t="s">
        <v>72</v>
      </c>
      <c r="B32" s="1">
        <f t="array" ref="B32">INDEX('Trang tính1'!$AC$4:$AC$88,MATCH("Modric Icon",'Trang tính1'!$Y$4:$Y$88,0))</f>
        <v>70</v>
      </c>
    </row>
    <row r="33" spans="1:2" ht="15.75" customHeight="1">
      <c r="A33" s="1" t="s">
        <v>73</v>
      </c>
      <c r="B33" s="1">
        <v>87</v>
      </c>
    </row>
    <row r="34" spans="1:2" ht="15.75" customHeight="1">
      <c r="A34" s="1" t="s">
        <v>74</v>
      </c>
      <c r="B34" s="1">
        <v>93</v>
      </c>
    </row>
    <row r="35" spans="1:2" ht="15.75" customHeight="1">
      <c r="A35" s="1" t="s">
        <v>75</v>
      </c>
      <c r="B35" s="1">
        <v>75</v>
      </c>
    </row>
    <row r="36" spans="1:2" ht="15.75" customHeight="1">
      <c r="A36" s="1" t="s">
        <v>76</v>
      </c>
      <c r="B36" s="1">
        <v>76</v>
      </c>
    </row>
    <row r="37" spans="1:2" ht="15.75" customHeight="1">
      <c r="A37" s="1" t="s">
        <v>77</v>
      </c>
      <c r="B37" s="1">
        <v>73</v>
      </c>
    </row>
    <row r="38" spans="1:2" ht="15.75" customHeight="1">
      <c r="A38" s="1" t="s">
        <v>78</v>
      </c>
      <c r="B38" s="1">
        <v>61</v>
      </c>
    </row>
    <row r="39" spans="1:2" ht="15.75" customHeight="1">
      <c r="A39" s="1" t="s">
        <v>79</v>
      </c>
      <c r="B39" s="1">
        <f>SUM(B16:B38)</f>
        <v>1878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774.5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914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820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83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727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885.5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743.5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88</v>
      </c>
      <c r="D17" s="43" t="str">
        <f>A2</f>
        <v>ATK</v>
      </c>
      <c r="E17" s="43">
        <f t="shared" ref="E17:I17" si="1">IF(E16="","",SUMIF($A$16:$A$38,E16,$B$16:$B$38))</f>
        <v>76</v>
      </c>
      <c r="F17" s="43">
        <f t="shared" si="1"/>
        <v>88</v>
      </c>
      <c r="G17" s="43">
        <f t="shared" si="1"/>
        <v>78</v>
      </c>
      <c r="H17" s="43">
        <f t="shared" si="1"/>
        <v>65</v>
      </c>
      <c r="I17" s="43">
        <f t="shared" si="1"/>
        <v>86</v>
      </c>
      <c r="J17" s="43">
        <f>A3/10</f>
        <v>77.45</v>
      </c>
      <c r="K17" s="43">
        <f>ROUND(J17,0)</f>
        <v>77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65</v>
      </c>
      <c r="D19" s="45" t="str">
        <f>A4</f>
        <v>DIS</v>
      </c>
      <c r="E19" s="45">
        <f t="shared" ref="E19:I19" si="3">IF(E18="","",SUMIF($A$16:$A$38,E18,$B$16:$B$38))</f>
        <v>94</v>
      </c>
      <c r="F19" s="45">
        <f t="shared" si="3"/>
        <v>95</v>
      </c>
      <c r="G19" s="45">
        <f t="shared" si="3"/>
        <v>93</v>
      </c>
      <c r="H19" s="45">
        <f t="shared" si="3"/>
        <v>85</v>
      </c>
      <c r="I19" s="45">
        <f t="shared" si="3"/>
        <v>0</v>
      </c>
      <c r="J19" s="45">
        <f>A5/10</f>
        <v>91.4</v>
      </c>
      <c r="K19" s="45">
        <f>ROUND(J19,0)</f>
        <v>91</v>
      </c>
    </row>
    <row r="20" spans="1:11" ht="15.75" customHeight="1">
      <c r="A20" s="1" t="s">
        <v>58</v>
      </c>
      <c r="B20" s="1">
        <v>86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94</v>
      </c>
      <c r="D21" s="46" t="str">
        <f>A6</f>
        <v>CRE</v>
      </c>
      <c r="E21" s="46">
        <f t="shared" ref="E21:I21" si="5">IF(E20="","",SUMIF($A$16:$A$38,E20,$B$16:$B$38))</f>
        <v>76</v>
      </c>
      <c r="F21" s="46">
        <f t="shared" si="5"/>
        <v>85</v>
      </c>
      <c r="G21" s="46">
        <f t="shared" si="5"/>
        <v>80</v>
      </c>
      <c r="H21" s="46">
        <f t="shared" si="5"/>
        <v>93</v>
      </c>
      <c r="I21" s="46">
        <f t="shared" si="5"/>
        <v>89</v>
      </c>
      <c r="J21" s="46">
        <f>A7/10</f>
        <v>82</v>
      </c>
      <c r="K21" s="46">
        <f>ROUND(J21,0)</f>
        <v>82</v>
      </c>
    </row>
    <row r="22" spans="1:11" ht="15.75" customHeight="1">
      <c r="A22" s="1" t="s">
        <v>60</v>
      </c>
      <c r="B22" s="47">
        <v>95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93</v>
      </c>
      <c r="D23" s="48" t="str">
        <f>A8</f>
        <v>PHY</v>
      </c>
      <c r="E23" s="48">
        <f t="shared" ref="E23:I23" si="7">IF(E22="","",SUMIF($A$16:$A$38,E22,$B$16:$B$38))</f>
        <v>68</v>
      </c>
      <c r="F23" s="48">
        <f t="shared" si="7"/>
        <v>64</v>
      </c>
      <c r="G23" s="48">
        <f t="shared" si="7"/>
        <v>79</v>
      </c>
      <c r="H23" s="48">
        <f t="shared" si="7"/>
        <v>78</v>
      </c>
      <c r="I23" s="48">
        <f t="shared" si="7"/>
        <v>71</v>
      </c>
      <c r="J23" s="48">
        <f>A9/10</f>
        <v>72.7</v>
      </c>
      <c r="K23" s="48">
        <f>ROUND(J23,0)</f>
        <v>73</v>
      </c>
    </row>
    <row r="24" spans="1:11" ht="15.75" customHeight="1">
      <c r="A24" s="1" t="s">
        <v>62</v>
      </c>
      <c r="B24" s="47">
        <v>85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80</v>
      </c>
      <c r="D25" s="49" t="str">
        <f>A10</f>
        <v>MEN</v>
      </c>
      <c r="E25" s="49">
        <f t="shared" ref="E25:I25" si="9">IF(E24="","",SUMIF($A$16:$A$38,E24,$B$16:$B$38))</f>
        <v>92</v>
      </c>
      <c r="F25" s="49">
        <f t="shared" si="9"/>
        <v>89</v>
      </c>
      <c r="G25" s="49">
        <f t="shared" si="9"/>
        <v>78</v>
      </c>
      <c r="H25" s="49">
        <f t="shared" si="9"/>
        <v>93</v>
      </c>
      <c r="I25" s="49">
        <f t="shared" si="9"/>
        <v>89</v>
      </c>
      <c r="J25" s="49">
        <f>A11/10</f>
        <v>88.55</v>
      </c>
      <c r="K25" s="49">
        <f>ROUND(J25,0)</f>
        <v>89</v>
      </c>
    </row>
    <row r="26" spans="1:11" ht="15.75" customHeight="1">
      <c r="A26" s="1" t="s">
        <v>64</v>
      </c>
      <c r="B26" s="1">
        <v>76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89</v>
      </c>
      <c r="D27" s="50" t="str">
        <f>A12</f>
        <v>DEF</v>
      </c>
      <c r="E27" s="50">
        <f t="shared" ref="E27:I27" si="11">IF(E26="","",SUMIF($A$16:$A$38,E26,$B$16:$B$38))</f>
        <v>79</v>
      </c>
      <c r="F27" s="50">
        <f t="shared" si="11"/>
        <v>82</v>
      </c>
      <c r="G27" s="50">
        <f t="shared" si="11"/>
        <v>68</v>
      </c>
      <c r="H27" s="50">
        <f t="shared" si="11"/>
        <v>74</v>
      </c>
      <c r="I27" s="50">
        <f t="shared" si="11"/>
        <v>65</v>
      </c>
      <c r="J27" s="50">
        <f>A13/10</f>
        <v>74.349999999999994</v>
      </c>
      <c r="K27" s="50">
        <f>ROUND(J27,0)</f>
        <v>74</v>
      </c>
    </row>
    <row r="28" spans="1:11" ht="15.75" customHeight="1">
      <c r="A28" s="1" t="s">
        <v>68</v>
      </c>
      <c r="B28" s="47">
        <v>68</v>
      </c>
    </row>
    <row r="29" spans="1:11" ht="15.75" customHeight="1">
      <c r="A29" s="1" t="s">
        <v>69</v>
      </c>
      <c r="B29" s="47">
        <v>64</v>
      </c>
    </row>
    <row r="30" spans="1:11" ht="15.75" customHeight="1">
      <c r="A30" s="1" t="s">
        <v>70</v>
      </c>
      <c r="B30" s="1">
        <v>79</v>
      </c>
    </row>
    <row r="31" spans="1:11" ht="15.75" customHeight="1">
      <c r="A31" s="1" t="s">
        <v>71</v>
      </c>
      <c r="B31" s="1">
        <v>78</v>
      </c>
    </row>
    <row r="32" spans="1:11" ht="15.75" customHeight="1">
      <c r="A32" s="1" t="s">
        <v>72</v>
      </c>
      <c r="B32" s="1">
        <f t="array" ref="B32">INDEX('Trang tính1'!$AC$4:$AC$88,MATCH("Kroos Icon",'Trang tính1'!$Y$4:$Y$88,0))</f>
        <v>71</v>
      </c>
    </row>
    <row r="33" spans="1:2" ht="15.75" customHeight="1">
      <c r="A33" s="1" t="s">
        <v>73</v>
      </c>
      <c r="B33" s="47">
        <v>92</v>
      </c>
    </row>
    <row r="34" spans="1:2" ht="15.75" customHeight="1">
      <c r="A34" s="1" t="s">
        <v>74</v>
      </c>
      <c r="B34" s="47">
        <v>89</v>
      </c>
    </row>
    <row r="35" spans="1:2" ht="15.75" customHeight="1">
      <c r="A35" s="1" t="s">
        <v>75</v>
      </c>
      <c r="B35" s="1">
        <v>79</v>
      </c>
    </row>
    <row r="36" spans="1:2" ht="15.75" customHeight="1">
      <c r="A36" s="1" t="s">
        <v>76</v>
      </c>
      <c r="B36" s="1">
        <v>82</v>
      </c>
    </row>
    <row r="37" spans="1:2" ht="15.75" customHeight="1">
      <c r="A37" s="1" t="s">
        <v>77</v>
      </c>
      <c r="B37" s="1">
        <v>68</v>
      </c>
    </row>
    <row r="38" spans="1:2" ht="15.75" customHeight="1">
      <c r="A38" s="1" t="s">
        <v>78</v>
      </c>
      <c r="B38" s="1">
        <v>74</v>
      </c>
    </row>
    <row r="39" spans="1:2" ht="15.75" customHeight="1">
      <c r="A39" s="1" t="s">
        <v>79</v>
      </c>
      <c r="B39" s="1">
        <f>SUM(B16:B38)</f>
        <v>1849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756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80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874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81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790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770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836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791.5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68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82</v>
      </c>
      <c r="D17" s="43" t="str">
        <f>A2</f>
        <v>ATK</v>
      </c>
      <c r="E17" s="43">
        <f t="shared" ref="E17:I17" si="1">IF(E16="","",SUMIF($A$16:$A$38,E16,$B$16:$B$38))</f>
        <v>68</v>
      </c>
      <c r="F17" s="43">
        <f t="shared" si="1"/>
        <v>82</v>
      </c>
      <c r="G17" s="43">
        <f t="shared" si="1"/>
        <v>78</v>
      </c>
      <c r="H17" s="43">
        <f t="shared" si="1"/>
        <v>72</v>
      </c>
      <c r="I17" s="43">
        <f t="shared" si="1"/>
        <v>92</v>
      </c>
      <c r="J17" s="43">
        <f>A3/10</f>
        <v>75.599999999999994</v>
      </c>
      <c r="K17" s="43">
        <f>ROUND(J17,0)</f>
        <v>76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72</v>
      </c>
      <c r="D19" s="45" t="str">
        <f>A4</f>
        <v>DIS</v>
      </c>
      <c r="E19" s="45">
        <f t="shared" ref="E19:I19" si="3">IF(E18="","",SUMIF($A$16:$A$38,E18,$B$16:$B$38))</f>
        <v>88</v>
      </c>
      <c r="F19" s="45">
        <f t="shared" si="3"/>
        <v>92</v>
      </c>
      <c r="G19" s="45">
        <f t="shared" si="3"/>
        <v>86</v>
      </c>
      <c r="H19" s="45">
        <f t="shared" si="3"/>
        <v>84</v>
      </c>
      <c r="I19" s="45">
        <f t="shared" si="3"/>
        <v>0</v>
      </c>
      <c r="J19" s="45">
        <f>A5/10</f>
        <v>87.4</v>
      </c>
      <c r="K19" s="45">
        <f>ROUND(J19,0)</f>
        <v>87</v>
      </c>
    </row>
    <row r="20" spans="1:11" ht="15.75" customHeight="1">
      <c r="A20" s="1" t="s">
        <v>58</v>
      </c>
      <c r="B20" s="1">
        <v>92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88</v>
      </c>
      <c r="D21" s="46" t="str">
        <f>A6</f>
        <v>CRE</v>
      </c>
      <c r="E21" s="46">
        <f t="shared" ref="E21:I21" si="5">IF(E20="","",SUMIF($A$16:$A$38,E20,$B$16:$B$38))</f>
        <v>78</v>
      </c>
      <c r="F21" s="46">
        <f t="shared" si="5"/>
        <v>84</v>
      </c>
      <c r="G21" s="46">
        <f t="shared" si="5"/>
        <v>76</v>
      </c>
      <c r="H21" s="46">
        <f t="shared" si="5"/>
        <v>86</v>
      </c>
      <c r="I21" s="46">
        <f t="shared" si="5"/>
        <v>78</v>
      </c>
      <c r="J21" s="46">
        <f>A7/10</f>
        <v>79</v>
      </c>
      <c r="K21" s="46">
        <f>ROUND(J21,0)</f>
        <v>79</v>
      </c>
    </row>
    <row r="22" spans="1:11" ht="15.75" customHeight="1">
      <c r="A22" s="1" t="s">
        <v>60</v>
      </c>
      <c r="B22" s="1">
        <v>92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86</v>
      </c>
      <c r="D23" s="48" t="str">
        <f>A8</f>
        <v>PHY</v>
      </c>
      <c r="E23" s="48">
        <f t="shared" ref="E23:I23" si="7">IF(E22="","",SUMIF($A$16:$A$38,E22,$B$16:$B$38))</f>
        <v>71</v>
      </c>
      <c r="F23" s="48">
        <f t="shared" si="7"/>
        <v>76</v>
      </c>
      <c r="G23" s="48">
        <f t="shared" si="7"/>
        <v>90</v>
      </c>
      <c r="H23" s="48">
        <f t="shared" si="7"/>
        <v>73</v>
      </c>
      <c r="I23" s="48">
        <f t="shared" si="7"/>
        <v>77</v>
      </c>
      <c r="J23" s="48">
        <f>A9/10</f>
        <v>77</v>
      </c>
      <c r="K23" s="48">
        <f>ROUND(J23,0)</f>
        <v>77</v>
      </c>
    </row>
    <row r="24" spans="1:11" ht="15.75" customHeight="1">
      <c r="A24" s="1" t="s">
        <v>62</v>
      </c>
      <c r="B24" s="1">
        <v>84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76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78</v>
      </c>
      <c r="G25" s="49">
        <f t="shared" si="9"/>
        <v>78</v>
      </c>
      <c r="H25" s="49">
        <f t="shared" si="9"/>
        <v>86</v>
      </c>
      <c r="I25" s="49">
        <f t="shared" si="9"/>
        <v>84</v>
      </c>
      <c r="J25" s="49">
        <f>A11/10</f>
        <v>83.6</v>
      </c>
      <c r="K25" s="49">
        <f>ROUND(J25,0)</f>
        <v>84</v>
      </c>
    </row>
    <row r="26" spans="1:11" ht="15.75" customHeight="1">
      <c r="A26" s="1" t="s">
        <v>64</v>
      </c>
      <c r="B26" s="1">
        <v>78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85</v>
      </c>
      <c r="G27" s="50">
        <f t="shared" si="11"/>
        <v>81</v>
      </c>
      <c r="H27" s="50">
        <f t="shared" si="11"/>
        <v>76</v>
      </c>
      <c r="I27" s="50">
        <f t="shared" si="11"/>
        <v>72</v>
      </c>
      <c r="J27" s="50">
        <f>A13/10</f>
        <v>79.150000000000006</v>
      </c>
      <c r="K27" s="50">
        <f>ROUND(J27,0)</f>
        <v>79</v>
      </c>
    </row>
    <row r="28" spans="1:11" ht="15.75" customHeight="1">
      <c r="A28" s="1" t="s">
        <v>68</v>
      </c>
      <c r="B28" s="1">
        <v>71</v>
      </c>
    </row>
    <row r="29" spans="1:11" ht="15.75" customHeight="1">
      <c r="A29" s="1" t="s">
        <v>69</v>
      </c>
      <c r="B29" s="1">
        <v>76</v>
      </c>
    </row>
    <row r="30" spans="1:11" ht="15.75" customHeight="1">
      <c r="A30" s="1" t="s">
        <v>70</v>
      </c>
      <c r="B30" s="1">
        <v>90</v>
      </c>
    </row>
    <row r="31" spans="1:11" ht="15.75" customHeight="1">
      <c r="A31" s="1" t="s">
        <v>71</v>
      </c>
      <c r="B31" s="1">
        <v>73</v>
      </c>
    </row>
    <row r="32" spans="1:11" ht="15.75" customHeight="1">
      <c r="A32" s="1" t="s">
        <v>72</v>
      </c>
      <c r="B32" s="1">
        <f t="array" ref="B32">INDEX('Trang tính1'!$AC$4:$AC$88,MATCH("Kimmich",'Trang tính1'!$Y$4:$Y$88,0))</f>
        <v>77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84</v>
      </c>
    </row>
    <row r="35" spans="1:2" ht="15.75" customHeight="1">
      <c r="A35" s="1" t="s">
        <v>75</v>
      </c>
      <c r="B35" s="1">
        <v>82</v>
      </c>
    </row>
    <row r="36" spans="1:2" ht="15.75" customHeight="1">
      <c r="A36" s="1" t="s">
        <v>76</v>
      </c>
      <c r="B36" s="1">
        <v>85</v>
      </c>
    </row>
    <row r="37" spans="1:2" ht="15.75" customHeight="1">
      <c r="A37" s="1" t="s">
        <v>77</v>
      </c>
      <c r="B37" s="1">
        <v>81</v>
      </c>
    </row>
    <row r="38" spans="1:2" ht="15.75" customHeight="1">
      <c r="A38" s="1" t="s">
        <v>78</v>
      </c>
      <c r="B38" s="1">
        <v>76</v>
      </c>
    </row>
    <row r="39" spans="1:2" ht="15.75" customHeight="1">
      <c r="A39" s="1" t="s">
        <v>79</v>
      </c>
      <c r="B39" s="1">
        <f>SUM(B16:B38)</f>
        <v>1857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734.5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78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78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806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778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818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787.5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7" t="s">
        <v>40</v>
      </c>
    </row>
    <row r="16" spans="1:26" ht="15.75" customHeight="1">
      <c r="A16" s="1" t="s">
        <v>53</v>
      </c>
      <c r="B16" s="1">
        <v>74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71</v>
      </c>
      <c r="D17" s="43" t="str">
        <f>A2</f>
        <v>ATK</v>
      </c>
      <c r="E17" s="43">
        <f t="shared" ref="E17:I17" si="1">IF(E16="","",SUMIF($A$16:$A$38,E16,$B$16:$B$38))</f>
        <v>74</v>
      </c>
      <c r="F17" s="43">
        <f t="shared" si="1"/>
        <v>71</v>
      </c>
      <c r="G17" s="43">
        <f t="shared" si="1"/>
        <v>75</v>
      </c>
      <c r="H17" s="43">
        <f t="shared" si="1"/>
        <v>66</v>
      </c>
      <c r="I17" s="43">
        <f t="shared" si="1"/>
        <v>79</v>
      </c>
      <c r="J17" s="43">
        <f>A3/10</f>
        <v>73.45</v>
      </c>
      <c r="K17" s="43">
        <f>ROUND(J17,0)</f>
        <v>73</v>
      </c>
    </row>
    <row r="18" spans="1:11" ht="15.75" customHeight="1">
      <c r="A18" s="1" t="s">
        <v>9</v>
      </c>
      <c r="B18" s="1">
        <v>75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66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79</v>
      </c>
      <c r="G19" s="45">
        <f t="shared" si="3"/>
        <v>79</v>
      </c>
      <c r="H19" s="45">
        <f t="shared" si="3"/>
        <v>79</v>
      </c>
      <c r="I19" s="45">
        <f t="shared" si="3"/>
        <v>0</v>
      </c>
      <c r="J19" s="45">
        <f>A5/10</f>
        <v>80.599999999999994</v>
      </c>
      <c r="K19" s="45">
        <f>ROUND(J19,0)</f>
        <v>81</v>
      </c>
    </row>
    <row r="20" spans="1:11" ht="15.75" customHeight="1">
      <c r="A20" s="1" t="s">
        <v>58</v>
      </c>
      <c r="B20" s="1">
        <v>79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76</v>
      </c>
      <c r="F21" s="46">
        <f t="shared" si="5"/>
        <v>79</v>
      </c>
      <c r="G21" s="46">
        <f t="shared" si="5"/>
        <v>81</v>
      </c>
      <c r="H21" s="46">
        <f t="shared" si="5"/>
        <v>79</v>
      </c>
      <c r="I21" s="46">
        <f t="shared" si="5"/>
        <v>77</v>
      </c>
      <c r="J21" s="46">
        <f>A7/10</f>
        <v>77.8</v>
      </c>
      <c r="K21" s="46">
        <f>ROUND(J21,0)</f>
        <v>78</v>
      </c>
    </row>
    <row r="22" spans="1:11" ht="15.75" customHeight="1">
      <c r="A22" s="1" t="s">
        <v>60</v>
      </c>
      <c r="B22" s="1">
        <v>79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79</v>
      </c>
      <c r="D23" s="48" t="str">
        <f>A8</f>
        <v>PHY</v>
      </c>
      <c r="E23" s="48">
        <f t="shared" ref="E23:I23" si="7">IF(E22="","",SUMIF($A$16:$A$38,E22,$B$16:$B$38))</f>
        <v>82</v>
      </c>
      <c r="F23" s="48">
        <f t="shared" si="7"/>
        <v>82</v>
      </c>
      <c r="G23" s="48">
        <f t="shared" si="7"/>
        <v>82</v>
      </c>
      <c r="H23" s="48">
        <f t="shared" si="7"/>
        <v>72</v>
      </c>
      <c r="I23" s="48">
        <f t="shared" si="7"/>
        <v>79</v>
      </c>
      <c r="J23" s="48">
        <f>A9/10</f>
        <v>78.7</v>
      </c>
      <c r="K23" s="48">
        <f>ROUND(J23,0)</f>
        <v>79</v>
      </c>
    </row>
    <row r="24" spans="1:11" ht="15.75" customHeight="1">
      <c r="A24" s="1" t="s">
        <v>62</v>
      </c>
      <c r="B24" s="1">
        <v>79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81</v>
      </c>
      <c r="D25" s="49" t="str">
        <f>A10</f>
        <v>MEN</v>
      </c>
      <c r="E25" s="49">
        <f t="shared" ref="E25:I25" si="9">IF(E24="","",SUMIF($A$16:$A$38,E24,$B$16:$B$38))</f>
        <v>85</v>
      </c>
      <c r="F25" s="49">
        <f t="shared" si="9"/>
        <v>77</v>
      </c>
      <c r="G25" s="49">
        <f t="shared" si="9"/>
        <v>75</v>
      </c>
      <c r="H25" s="49">
        <f t="shared" si="9"/>
        <v>79</v>
      </c>
      <c r="I25" s="49">
        <f t="shared" si="9"/>
        <v>85</v>
      </c>
      <c r="J25" s="49">
        <f>A11/10</f>
        <v>81.8</v>
      </c>
      <c r="K25" s="49">
        <f>ROUND(J25,0)</f>
        <v>82</v>
      </c>
    </row>
    <row r="26" spans="1:11" ht="15.75" customHeight="1">
      <c r="A26" s="1" t="s">
        <v>64</v>
      </c>
      <c r="B26" s="1">
        <v>76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77</v>
      </c>
      <c r="D27" s="50" t="str">
        <f>A12</f>
        <v>DEF</v>
      </c>
      <c r="E27" s="50">
        <f t="shared" ref="E27:I27" si="11">IF(E26="","",SUMIF($A$16:$A$38,E26,$B$16:$B$38))</f>
        <v>83</v>
      </c>
      <c r="F27" s="50">
        <f t="shared" si="11"/>
        <v>79</v>
      </c>
      <c r="G27" s="50">
        <f t="shared" si="11"/>
        <v>79</v>
      </c>
      <c r="H27" s="50">
        <f t="shared" si="11"/>
        <v>82</v>
      </c>
      <c r="I27" s="50">
        <f t="shared" si="11"/>
        <v>66</v>
      </c>
      <c r="J27" s="50">
        <f>A13/10</f>
        <v>78.75</v>
      </c>
      <c r="K27" s="50">
        <f>ROUND(J27,0)</f>
        <v>79</v>
      </c>
    </row>
    <row r="28" spans="1:11" ht="15.75" customHeight="1">
      <c r="A28" s="1" t="s">
        <v>68</v>
      </c>
      <c r="B28" s="1">
        <v>82</v>
      </c>
    </row>
    <row r="29" spans="1:11" ht="15.75" customHeight="1">
      <c r="A29" s="1" t="s">
        <v>69</v>
      </c>
      <c r="B29" s="1">
        <v>82</v>
      </c>
    </row>
    <row r="30" spans="1:11" ht="15.75" customHeight="1">
      <c r="A30" s="1" t="s">
        <v>70</v>
      </c>
      <c r="B30" s="1">
        <v>82</v>
      </c>
    </row>
    <row r="31" spans="1:11" ht="15.75" customHeight="1">
      <c r="A31" s="1" t="s">
        <v>71</v>
      </c>
      <c r="B31" s="1">
        <v>72</v>
      </c>
    </row>
    <row r="32" spans="1:11" ht="15.75" customHeight="1">
      <c r="A32" s="1" t="s">
        <v>72</v>
      </c>
      <c r="B32" s="1">
        <f t="array" ref="B32">INDEX('Trang tính1'!$AC$4:$AC$88,MATCH("Laimer",'Trang tính1'!$Y$4:$Y$88,0))</f>
        <v>79</v>
      </c>
    </row>
    <row r="33" spans="1:11" ht="15.75" customHeight="1">
      <c r="A33" s="1" t="s">
        <v>73</v>
      </c>
      <c r="B33" s="1">
        <v>85</v>
      </c>
    </row>
    <row r="34" spans="1:11" ht="15.75" customHeight="1">
      <c r="A34" s="1" t="s">
        <v>74</v>
      </c>
      <c r="B34" s="1">
        <v>85</v>
      </c>
      <c r="K34" s="17" t="s">
        <v>254</v>
      </c>
    </row>
    <row r="35" spans="1:11" ht="15.75" customHeight="1">
      <c r="A35" s="1" t="s">
        <v>75</v>
      </c>
      <c r="B35" s="1">
        <v>83</v>
      </c>
    </row>
    <row r="36" spans="1:11" ht="15.75" customHeight="1">
      <c r="A36" s="1" t="s">
        <v>76</v>
      </c>
      <c r="B36" s="1">
        <v>79</v>
      </c>
    </row>
    <row r="37" spans="1:11" ht="15.75" customHeight="1">
      <c r="A37" s="1" t="s">
        <v>77</v>
      </c>
      <c r="B37" s="1">
        <v>79</v>
      </c>
    </row>
    <row r="38" spans="1:11" ht="15.75" customHeight="1">
      <c r="A38" s="1" t="s">
        <v>78</v>
      </c>
      <c r="B38" s="1">
        <v>82</v>
      </c>
    </row>
    <row r="39" spans="1:11" ht="15.75" customHeight="1">
      <c r="A39" s="1" t="s">
        <v>79</v>
      </c>
      <c r="B39" s="1">
        <f>SUM(B16:B38)</f>
        <v>1809</v>
      </c>
    </row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756.5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763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81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81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808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850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74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81</v>
      </c>
      <c r="D17" s="43" t="str">
        <f>A2</f>
        <v>ATK</v>
      </c>
      <c r="E17" s="43">
        <f t="shared" ref="E17:I17" si="1">IF(E16="","",SUMIF($A$16:$A$38,E16,$B$16:$B$38))</f>
        <v>74</v>
      </c>
      <c r="F17" s="43">
        <f t="shared" si="1"/>
        <v>81</v>
      </c>
      <c r="G17" s="43">
        <f t="shared" si="1"/>
        <v>78</v>
      </c>
      <c r="H17" s="43">
        <f t="shared" si="1"/>
        <v>84</v>
      </c>
      <c r="I17" s="43">
        <f t="shared" si="1"/>
        <v>65</v>
      </c>
      <c r="J17" s="43">
        <f>A3/10</f>
        <v>75.650000000000006</v>
      </c>
      <c r="K17" s="43">
        <f>ROUND(J17,0)</f>
        <v>76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84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80</v>
      </c>
      <c r="G19" s="45">
        <f t="shared" si="3"/>
        <v>80</v>
      </c>
      <c r="H19" s="45">
        <f t="shared" si="3"/>
        <v>79</v>
      </c>
      <c r="I19" s="45">
        <f t="shared" si="3"/>
        <v>0</v>
      </c>
      <c r="J19" s="45">
        <f>A5/10</f>
        <v>81.3</v>
      </c>
      <c r="K19" s="45">
        <f>ROUND(J19,0)</f>
        <v>81</v>
      </c>
    </row>
    <row r="20" spans="1:11" ht="15.75" customHeight="1">
      <c r="A20" s="1" t="s">
        <v>58</v>
      </c>
      <c r="B20" s="1">
        <v>65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84</v>
      </c>
      <c r="D21" s="46" t="str">
        <f>A6</f>
        <v>CRE</v>
      </c>
      <c r="E21" s="46">
        <f t="shared" ref="E21:I21" si="5">IF(E20="","",SUMIF($A$16:$A$38,E20,$B$16:$B$38))</f>
        <v>71</v>
      </c>
      <c r="F21" s="46">
        <f t="shared" si="5"/>
        <v>79</v>
      </c>
      <c r="G21" s="46">
        <f t="shared" si="5"/>
        <v>75</v>
      </c>
      <c r="H21" s="46">
        <f t="shared" si="5"/>
        <v>80</v>
      </c>
      <c r="I21" s="46">
        <f t="shared" si="5"/>
        <v>85</v>
      </c>
      <c r="J21" s="46">
        <f>A7/10</f>
        <v>76.3</v>
      </c>
      <c r="K21" s="46">
        <f>ROUND(J21,0)</f>
        <v>76</v>
      </c>
    </row>
    <row r="22" spans="1:11" ht="15.75" customHeight="1">
      <c r="A22" s="1" t="s">
        <v>60</v>
      </c>
      <c r="B22" s="1">
        <v>80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80</v>
      </c>
      <c r="D23" s="48" t="str">
        <f>A8</f>
        <v>PHY</v>
      </c>
      <c r="E23" s="48">
        <f t="shared" ref="E23:I23" si="7">IF(E22="","",SUMIF($A$16:$A$38,E22,$B$16:$B$38))</f>
        <v>78</v>
      </c>
      <c r="F23" s="48">
        <f t="shared" si="7"/>
        <v>70</v>
      </c>
      <c r="G23" s="48">
        <f t="shared" si="7"/>
        <v>90</v>
      </c>
      <c r="H23" s="48">
        <f t="shared" si="7"/>
        <v>90</v>
      </c>
      <c r="I23" s="48">
        <f t="shared" si="7"/>
        <v>86</v>
      </c>
      <c r="J23" s="48">
        <f>A9/10</f>
        <v>83.2</v>
      </c>
      <c r="K23" s="48">
        <f>ROUND(J23,0)</f>
        <v>83</v>
      </c>
    </row>
    <row r="24" spans="1:11" ht="15.75" customHeight="1">
      <c r="A24" s="1" t="s">
        <v>62</v>
      </c>
      <c r="B24" s="1">
        <v>79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75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85</v>
      </c>
      <c r="G25" s="49">
        <f t="shared" si="9"/>
        <v>78</v>
      </c>
      <c r="H25" s="49">
        <f t="shared" si="9"/>
        <v>80</v>
      </c>
      <c r="I25" s="49">
        <f t="shared" si="9"/>
        <v>82</v>
      </c>
      <c r="J25" s="49">
        <f>A11/10</f>
        <v>80.8</v>
      </c>
      <c r="K25" s="49">
        <f>ROUND(J25,0)</f>
        <v>81</v>
      </c>
    </row>
    <row r="26" spans="1:11" ht="15.75" customHeight="1">
      <c r="A26" s="1" t="s">
        <v>64</v>
      </c>
      <c r="B26" s="1">
        <v>71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85</v>
      </c>
      <c r="D27" s="50" t="str">
        <f>A12</f>
        <v>DEF</v>
      </c>
      <c r="E27" s="50">
        <f t="shared" ref="E27:I27" si="11">IF(E26="","",SUMIF($A$16:$A$38,E26,$B$16:$B$38))</f>
        <v>85</v>
      </c>
      <c r="F27" s="50">
        <f t="shared" si="11"/>
        <v>88</v>
      </c>
      <c r="G27" s="50">
        <f t="shared" si="11"/>
        <v>86</v>
      </c>
      <c r="H27" s="50">
        <f t="shared" si="11"/>
        <v>83</v>
      </c>
      <c r="I27" s="50">
        <f t="shared" si="11"/>
        <v>84</v>
      </c>
      <c r="J27" s="50">
        <f>A13/10</f>
        <v>85</v>
      </c>
      <c r="K27" s="50">
        <f>ROUND(J27,0)</f>
        <v>85</v>
      </c>
    </row>
    <row r="28" spans="1:11" ht="15.75" customHeight="1">
      <c r="A28" s="1" t="s">
        <v>68</v>
      </c>
      <c r="B28" s="1">
        <v>78</v>
      </c>
    </row>
    <row r="29" spans="1:11" ht="15.75" customHeight="1">
      <c r="A29" s="1" t="s">
        <v>69</v>
      </c>
      <c r="B29" s="1">
        <v>70</v>
      </c>
    </row>
    <row r="30" spans="1:11" ht="15.75" customHeight="1">
      <c r="A30" s="1" t="s">
        <v>70</v>
      </c>
      <c r="B30" s="1">
        <v>90</v>
      </c>
    </row>
    <row r="31" spans="1:11" ht="15.75" customHeight="1">
      <c r="A31" s="1" t="s">
        <v>71</v>
      </c>
      <c r="B31" s="1">
        <v>90</v>
      </c>
    </row>
    <row r="32" spans="1:11" ht="15.75" customHeight="1">
      <c r="A32" s="1" t="s">
        <v>72</v>
      </c>
      <c r="B32" s="1">
        <f t="array" ref="B32">INDEX('Trang tính1'!$AC$4:$AC$88,MATCH("Casemiro Icon",'Trang tính1'!$Y$4:$Y$88,0))</f>
        <v>86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82</v>
      </c>
    </row>
    <row r="35" spans="1:2" ht="15.75" customHeight="1">
      <c r="A35" s="1" t="s">
        <v>75</v>
      </c>
      <c r="B35" s="1">
        <v>85</v>
      </c>
    </row>
    <row r="36" spans="1:2" ht="15.75" customHeight="1">
      <c r="A36" s="1" t="s">
        <v>76</v>
      </c>
      <c r="B36" s="1">
        <v>88</v>
      </c>
    </row>
    <row r="37" spans="1:2" ht="15.75" customHeight="1">
      <c r="A37" s="1" t="s">
        <v>77</v>
      </c>
      <c r="B37" s="1">
        <v>86</v>
      </c>
    </row>
    <row r="38" spans="1:2" ht="15.75" customHeight="1">
      <c r="A38" s="1" t="s">
        <v>78</v>
      </c>
      <c r="B38" s="1">
        <v>83</v>
      </c>
    </row>
    <row r="39" spans="1:2" ht="15.75" customHeight="1">
      <c r="A39" s="1" t="s">
        <v>79</v>
      </c>
      <c r="B39" s="1">
        <f>SUM(B16:B38)</f>
        <v>1853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4" t="str">
        <f>'Trang tính1'!$F$9</f>
        <v>CRO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11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693.5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4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80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9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888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4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7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836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4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83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31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83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723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4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6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875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4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82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9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847.5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66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60</v>
      </c>
      <c r="D17" s="43" t="str">
        <f>A2</f>
        <v>ATK</v>
      </c>
      <c r="E17" s="43">
        <f t="shared" ref="E17:I17" si="1">IF(E16="","",SUMIF($A$16:$A$38,E16,$B$16:$B$38))</f>
        <v>66</v>
      </c>
      <c r="F17" s="43">
        <f t="shared" si="1"/>
        <v>60</v>
      </c>
      <c r="G17" s="43">
        <f t="shared" si="1"/>
        <v>76</v>
      </c>
      <c r="H17" s="43">
        <f t="shared" si="1"/>
        <v>73</v>
      </c>
      <c r="I17" s="43">
        <f t="shared" si="1"/>
        <v>72</v>
      </c>
      <c r="J17" s="43">
        <f>A3/10</f>
        <v>69.349999999999994</v>
      </c>
      <c r="K17" s="43">
        <f>ROUND(J17,0)</f>
        <v>69</v>
      </c>
    </row>
    <row r="18" spans="1:11" ht="15.75" customHeight="1">
      <c r="A18" s="1" t="s">
        <v>9</v>
      </c>
      <c r="B18" s="1">
        <v>76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73</v>
      </c>
      <c r="D19" s="45" t="str">
        <f>A4</f>
        <v>DIS</v>
      </c>
      <c r="E19" s="45">
        <f t="shared" ref="E19:I19" si="3">IF(E18="","",SUMIF($A$16:$A$38,E18,$B$16:$B$38))</f>
        <v>90</v>
      </c>
      <c r="F19" s="45">
        <f t="shared" si="3"/>
        <v>85</v>
      </c>
      <c r="G19" s="45">
        <f t="shared" si="3"/>
        <v>88</v>
      </c>
      <c r="H19" s="45">
        <f t="shared" si="3"/>
        <v>90</v>
      </c>
      <c r="I19" s="45">
        <f t="shared" si="3"/>
        <v>0</v>
      </c>
      <c r="J19" s="45">
        <f>A5/10</f>
        <v>88.8</v>
      </c>
      <c r="K19" s="45">
        <f>ROUND(J19,0)</f>
        <v>89</v>
      </c>
    </row>
    <row r="20" spans="1:11" ht="15.75" customHeight="1">
      <c r="A20" s="1" t="s">
        <v>58</v>
      </c>
      <c r="B20" s="1">
        <v>72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90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90</v>
      </c>
      <c r="G21" s="46">
        <f t="shared" si="5"/>
        <v>92</v>
      </c>
      <c r="H21" s="46">
        <f t="shared" si="5"/>
        <v>88</v>
      </c>
      <c r="I21" s="46">
        <f t="shared" si="5"/>
        <v>71</v>
      </c>
      <c r="J21" s="46">
        <f>A7/10</f>
        <v>83.6</v>
      </c>
      <c r="K21" s="46">
        <f>ROUND(J21,0)</f>
        <v>84</v>
      </c>
    </row>
    <row r="22" spans="1:11" ht="15.75" customHeight="1">
      <c r="A22" s="1" t="s">
        <v>60</v>
      </c>
      <c r="B22" s="1">
        <v>85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88</v>
      </c>
      <c r="D23" s="48" t="str">
        <f>A8</f>
        <v>PHY</v>
      </c>
      <c r="E23" s="48">
        <f t="shared" ref="E23:I23" si="7">IF(E22="","",SUMIF($A$16:$A$38,E22,$B$16:$B$38))</f>
        <v>61</v>
      </c>
      <c r="F23" s="48">
        <f t="shared" si="7"/>
        <v>58</v>
      </c>
      <c r="G23" s="48">
        <f t="shared" si="7"/>
        <v>86</v>
      </c>
      <c r="H23" s="48">
        <f t="shared" si="7"/>
        <v>78</v>
      </c>
      <c r="I23" s="48">
        <f t="shared" si="7"/>
        <v>79</v>
      </c>
      <c r="J23" s="48">
        <f>A9/10</f>
        <v>72.3</v>
      </c>
      <c r="K23" s="48">
        <f>ROUND(J23,0)</f>
        <v>72</v>
      </c>
    </row>
    <row r="24" spans="1:11" ht="15.75" customHeight="1">
      <c r="A24" s="1" t="s">
        <v>62</v>
      </c>
      <c r="B24" s="1">
        <v>90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92</v>
      </c>
      <c r="D25" s="49" t="str">
        <f>A10</f>
        <v>MEN</v>
      </c>
      <c r="E25" s="49">
        <f t="shared" ref="E25:I25" si="9">IF(E24="","",SUMIF($A$16:$A$38,E24,$B$16:$B$38))</f>
        <v>95</v>
      </c>
      <c r="F25" s="49">
        <f t="shared" si="9"/>
        <v>71</v>
      </c>
      <c r="G25" s="49">
        <f t="shared" si="9"/>
        <v>76</v>
      </c>
      <c r="H25" s="49">
        <f t="shared" si="9"/>
        <v>88</v>
      </c>
      <c r="I25" s="49">
        <f t="shared" si="9"/>
        <v>92</v>
      </c>
      <c r="J25" s="49">
        <f>A11/10</f>
        <v>87.5</v>
      </c>
      <c r="K25" s="49">
        <f>ROUND(J25,0)</f>
        <v>88</v>
      </c>
    </row>
    <row r="26" spans="1:11" ht="15.75" customHeight="1">
      <c r="A26" s="1" t="s">
        <v>64</v>
      </c>
      <c r="B26" s="1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71</v>
      </c>
      <c r="D27" s="50" t="str">
        <f>A12</f>
        <v>DEF</v>
      </c>
      <c r="E27" s="50">
        <f t="shared" ref="E27:I27" si="11">IF(E26="","",SUMIF($A$16:$A$38,E26,$B$16:$B$38))</f>
        <v>91</v>
      </c>
      <c r="F27" s="50">
        <f t="shared" si="11"/>
        <v>86</v>
      </c>
      <c r="G27" s="50">
        <f t="shared" si="11"/>
        <v>80</v>
      </c>
      <c r="H27" s="50">
        <f t="shared" si="11"/>
        <v>88</v>
      </c>
      <c r="I27" s="50">
        <f t="shared" si="11"/>
        <v>73</v>
      </c>
      <c r="J27" s="50">
        <f>A13/10</f>
        <v>84.75</v>
      </c>
      <c r="K27" s="50">
        <f>ROUND(J27,0)</f>
        <v>85</v>
      </c>
    </row>
    <row r="28" spans="1:11" ht="15.75" customHeight="1">
      <c r="A28" s="1" t="s">
        <v>68</v>
      </c>
      <c r="B28" s="1">
        <v>61</v>
      </c>
    </row>
    <row r="29" spans="1:11" ht="15.75" customHeight="1">
      <c r="A29" s="1" t="s">
        <v>69</v>
      </c>
      <c r="B29" s="1">
        <v>58</v>
      </c>
    </row>
    <row r="30" spans="1:11" ht="15.75" customHeight="1">
      <c r="A30" s="1" t="s">
        <v>70</v>
      </c>
      <c r="B30" s="1">
        <v>86</v>
      </c>
    </row>
    <row r="31" spans="1:11" ht="15.75" customHeight="1">
      <c r="A31" s="1" t="s">
        <v>71</v>
      </c>
      <c r="B31" s="1">
        <v>78</v>
      </c>
    </row>
    <row r="32" spans="1:11" ht="15.75" customHeight="1">
      <c r="A32" s="1" t="s">
        <v>72</v>
      </c>
      <c r="B32" s="1">
        <f t="array" ref="B32">INDEX('Trang tính1'!$AC$4:$AC$88,MATCH("Busquest Icon",'Trang tính1'!$Y$4:$Y$88,0))</f>
        <v>79</v>
      </c>
    </row>
    <row r="33" spans="1:2" ht="15.75" customHeight="1">
      <c r="A33" s="1" t="s">
        <v>73</v>
      </c>
      <c r="B33" s="1">
        <v>95</v>
      </c>
    </row>
    <row r="34" spans="1:2" ht="15.75" customHeight="1">
      <c r="A34" s="1" t="s">
        <v>74</v>
      </c>
      <c r="B34" s="1">
        <v>92</v>
      </c>
    </row>
    <row r="35" spans="1:2" ht="15.75" customHeight="1">
      <c r="A35" s="1" t="s">
        <v>75</v>
      </c>
      <c r="B35" s="1">
        <v>91</v>
      </c>
    </row>
    <row r="36" spans="1:2" ht="15.75" customHeight="1">
      <c r="A36" s="1" t="s">
        <v>76</v>
      </c>
      <c r="B36" s="1">
        <v>86</v>
      </c>
    </row>
    <row r="37" spans="1:2" ht="15.75" customHeight="1">
      <c r="A37" s="1" t="s">
        <v>77</v>
      </c>
      <c r="B37" s="1">
        <v>80</v>
      </c>
    </row>
    <row r="38" spans="1:2" ht="15.75" customHeight="1">
      <c r="A38" s="1" t="s">
        <v>78</v>
      </c>
      <c r="B38" s="1">
        <v>88</v>
      </c>
    </row>
    <row r="39" spans="1:2" ht="15.75" customHeight="1">
      <c r="A39" s="1" t="s">
        <v>79</v>
      </c>
      <c r="B39" s="1">
        <f>SUM(B16:B38)</f>
        <v>1840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867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837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877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796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886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474.5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26" t="s">
        <v>40</v>
      </c>
    </row>
    <row r="16" spans="1:26" ht="15.75" customHeight="1">
      <c r="A16" s="1" t="s">
        <v>53</v>
      </c>
      <c r="B16" s="1">
        <v>90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82</v>
      </c>
      <c r="D17" s="43" t="str">
        <f>A2</f>
        <v>ATK</v>
      </c>
      <c r="E17" s="43">
        <f t="shared" ref="E17:I17" si="1">IF(E16="","",SUMIF($A$16:$A$38,E16,$B$16:$B$38))</f>
        <v>90</v>
      </c>
      <c r="F17" s="43">
        <f t="shared" si="1"/>
        <v>82</v>
      </c>
      <c r="G17" s="43">
        <f t="shared" si="1"/>
        <v>91</v>
      </c>
      <c r="H17" s="43">
        <f t="shared" si="1"/>
        <v>86</v>
      </c>
      <c r="I17" s="43">
        <f t="shared" si="1"/>
        <v>76</v>
      </c>
      <c r="J17" s="43">
        <f>A3/10</f>
        <v>86.7</v>
      </c>
      <c r="K17" s="43">
        <f>ROUND(J17,0)</f>
        <v>87</v>
      </c>
    </row>
    <row r="18" spans="1:11" ht="15.75" customHeight="1">
      <c r="A18" s="1" t="s">
        <v>9</v>
      </c>
      <c r="B18" s="1">
        <v>91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86</v>
      </c>
      <c r="D19" s="45" t="str">
        <f>A4</f>
        <v>DIS</v>
      </c>
      <c r="E19" s="45">
        <f t="shared" ref="E19:I19" si="3">IF(E18="","",SUMIF($A$16:$A$38,E18,$B$16:$B$38))</f>
        <v>86</v>
      </c>
      <c r="F19" s="45">
        <f t="shared" si="3"/>
        <v>73</v>
      </c>
      <c r="G19" s="45">
        <f t="shared" si="3"/>
        <v>83</v>
      </c>
      <c r="H19" s="45">
        <f t="shared" si="3"/>
        <v>88</v>
      </c>
      <c r="I19" s="45">
        <f t="shared" si="3"/>
        <v>0</v>
      </c>
      <c r="J19" s="45">
        <f>A5/10</f>
        <v>83.7</v>
      </c>
      <c r="K19" s="45">
        <f>ROUND(J19,0)</f>
        <v>84</v>
      </c>
    </row>
    <row r="20" spans="1:11" ht="15.75" customHeight="1">
      <c r="A20" s="1" t="s">
        <v>58</v>
      </c>
      <c r="B20" s="1">
        <v>76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86</v>
      </c>
      <c r="D21" s="46" t="str">
        <f>A6</f>
        <v>CRE</v>
      </c>
      <c r="E21" s="46">
        <f t="shared" ref="E21:I21" si="5">IF(E20="","",SUMIF($A$16:$A$38,E20,$B$16:$B$38))</f>
        <v>88</v>
      </c>
      <c r="F21" s="46">
        <f t="shared" si="5"/>
        <v>88</v>
      </c>
      <c r="G21" s="46">
        <f t="shared" si="5"/>
        <v>88</v>
      </c>
      <c r="H21" s="46">
        <f t="shared" si="5"/>
        <v>83</v>
      </c>
      <c r="I21" s="46">
        <f t="shared" si="5"/>
        <v>89</v>
      </c>
      <c r="J21" s="46">
        <f>A7/10</f>
        <v>87.7</v>
      </c>
      <c r="K21" s="46">
        <f>ROUND(J21,0)</f>
        <v>88</v>
      </c>
    </row>
    <row r="22" spans="1:11" ht="15.75" customHeight="1">
      <c r="A22" s="1" t="s">
        <v>60</v>
      </c>
      <c r="B22" s="1">
        <v>73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83</v>
      </c>
      <c r="D23" s="48" t="str">
        <f>A8</f>
        <v>PHY</v>
      </c>
      <c r="E23" s="48">
        <f t="shared" ref="E23:I23" si="7">IF(E22="","",SUMIF($A$16:$A$38,E22,$B$16:$B$38))</f>
        <v>79</v>
      </c>
      <c r="F23" s="48">
        <f t="shared" si="7"/>
        <v>78</v>
      </c>
      <c r="G23" s="48">
        <f t="shared" si="7"/>
        <v>78</v>
      </c>
      <c r="H23" s="48">
        <f t="shared" si="7"/>
        <v>81</v>
      </c>
      <c r="I23" s="48">
        <f t="shared" si="7"/>
        <v>83</v>
      </c>
      <c r="J23" s="48">
        <f>A9/10</f>
        <v>79.599999999999994</v>
      </c>
      <c r="K23" s="48">
        <f>ROUND(J23,0)</f>
        <v>80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88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89</v>
      </c>
      <c r="G25" s="49">
        <f t="shared" si="9"/>
        <v>91</v>
      </c>
      <c r="H25" s="49">
        <f t="shared" si="9"/>
        <v>83</v>
      </c>
      <c r="I25" s="49">
        <f t="shared" si="9"/>
        <v>90</v>
      </c>
      <c r="J25" s="49">
        <f>A11/10</f>
        <v>88.6</v>
      </c>
      <c r="K25" s="49">
        <f>ROUND(J25,0)</f>
        <v>89</v>
      </c>
    </row>
    <row r="26" spans="1:11" ht="15.75" customHeight="1">
      <c r="A26" s="1" t="s">
        <v>64</v>
      </c>
      <c r="B26" s="1">
        <v>88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89</v>
      </c>
      <c r="D27" s="50" t="str">
        <f>A12</f>
        <v>DEF</v>
      </c>
      <c r="E27" s="50">
        <f t="shared" ref="E27:I27" si="11">IF(E26="","",SUMIF($A$16:$A$38,E26,$B$16:$B$38))</f>
        <v>48</v>
      </c>
      <c r="F27" s="50">
        <f t="shared" si="11"/>
        <v>40</v>
      </c>
      <c r="G27" s="50">
        <f t="shared" si="11"/>
        <v>37</v>
      </c>
      <c r="H27" s="50">
        <f t="shared" si="11"/>
        <v>38</v>
      </c>
      <c r="I27" s="50">
        <f t="shared" si="11"/>
        <v>86</v>
      </c>
      <c r="J27" s="50">
        <f>A13/10</f>
        <v>47.45</v>
      </c>
      <c r="K27" s="50">
        <f>ROUND(J27,0)</f>
        <v>47</v>
      </c>
    </row>
    <row r="28" spans="1:11" ht="15.75" customHeight="1">
      <c r="A28" s="1" t="s">
        <v>68</v>
      </c>
      <c r="B28" s="1">
        <v>79</v>
      </c>
    </row>
    <row r="29" spans="1:11" ht="15.75" customHeight="1">
      <c r="A29" s="1" t="s">
        <v>69</v>
      </c>
      <c r="B29" s="1">
        <v>78</v>
      </c>
    </row>
    <row r="30" spans="1:11" ht="15.75" customHeight="1">
      <c r="A30" s="1" t="s">
        <v>70</v>
      </c>
      <c r="B30" s="1">
        <v>78</v>
      </c>
    </row>
    <row r="31" spans="1:11" ht="15.75" customHeight="1">
      <c r="A31" s="1" t="s">
        <v>71</v>
      </c>
      <c r="B31" s="1">
        <v>81</v>
      </c>
    </row>
    <row r="32" spans="1:11" ht="15.75" customHeight="1">
      <c r="A32" s="1" t="s">
        <v>72</v>
      </c>
      <c r="B32" s="1">
        <f t="array" ref="B32">INDEX('Trang tính1'!$AC$4:$AC$88,MATCH("Benzema Icon",'Trang tính1'!$Y$4:$Y$88,0))</f>
        <v>83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90</v>
      </c>
    </row>
    <row r="35" spans="1:2" ht="15.75" customHeight="1">
      <c r="A35" s="1" t="s">
        <v>75</v>
      </c>
      <c r="B35" s="1">
        <v>48</v>
      </c>
    </row>
    <row r="36" spans="1:2" ht="15.75" customHeight="1">
      <c r="A36" s="1" t="s">
        <v>76</v>
      </c>
      <c r="B36" s="1">
        <v>40</v>
      </c>
    </row>
    <row r="37" spans="1:2" ht="15.75" customHeight="1">
      <c r="A37" s="1" t="s">
        <v>77</v>
      </c>
      <c r="B37" s="1">
        <v>37</v>
      </c>
    </row>
    <row r="38" spans="1:2" ht="15.75" customHeight="1">
      <c r="A38" s="1" t="s">
        <v>78</v>
      </c>
      <c r="B38" s="1">
        <v>38</v>
      </c>
    </row>
    <row r="39" spans="1:2" ht="15.75" customHeight="1">
      <c r="A39" s="1" t="s">
        <v>79</v>
      </c>
      <c r="B39" s="1">
        <f>SUM(B16:B38)</f>
        <v>1760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869.5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84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84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892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75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801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865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487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92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85</v>
      </c>
      <c r="D17" s="43" t="str">
        <f>A2</f>
        <v>ATK</v>
      </c>
      <c r="E17" s="43">
        <f t="shared" ref="E17:I17" si="1">IF(E16="","",SUMIF($A$16:$A$38,E16,$B$16:$B$38))</f>
        <v>92</v>
      </c>
      <c r="F17" s="43">
        <f t="shared" si="1"/>
        <v>85</v>
      </c>
      <c r="G17" s="43">
        <f t="shared" si="1"/>
        <v>92</v>
      </c>
      <c r="H17" s="43">
        <f t="shared" si="1"/>
        <v>78</v>
      </c>
      <c r="I17" s="43">
        <f t="shared" si="1"/>
        <v>77</v>
      </c>
      <c r="J17" s="43">
        <f>A3/10</f>
        <v>86.95</v>
      </c>
      <c r="K17" s="43">
        <f>ROUND(J17,0)</f>
        <v>87</v>
      </c>
    </row>
    <row r="18" spans="1:11" ht="15.75" customHeight="1">
      <c r="A18" s="1" t="s">
        <v>9</v>
      </c>
      <c r="B18" s="1">
        <v>92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78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75</v>
      </c>
      <c r="G19" s="45">
        <f t="shared" si="3"/>
        <v>80</v>
      </c>
      <c r="H19" s="45">
        <f t="shared" si="3"/>
        <v>90</v>
      </c>
      <c r="I19" s="45">
        <f t="shared" si="3"/>
        <v>0</v>
      </c>
      <c r="J19" s="45">
        <f>A5/10</f>
        <v>83.2</v>
      </c>
      <c r="K19" s="45">
        <f>ROUND(J19,0)</f>
        <v>83</v>
      </c>
    </row>
    <row r="20" spans="1:11" ht="15.75" customHeight="1">
      <c r="A20" s="1" t="s">
        <v>58</v>
      </c>
      <c r="B20" s="1">
        <v>77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89</v>
      </c>
      <c r="F21" s="46">
        <f t="shared" si="5"/>
        <v>90</v>
      </c>
      <c r="G21" s="46">
        <f t="shared" si="5"/>
        <v>92</v>
      </c>
      <c r="H21" s="46">
        <f t="shared" si="5"/>
        <v>80</v>
      </c>
      <c r="I21" s="46">
        <f t="shared" si="5"/>
        <v>91</v>
      </c>
      <c r="J21" s="46">
        <f>A7/10</f>
        <v>89.2</v>
      </c>
      <c r="K21" s="46">
        <f>ROUND(J21,0)</f>
        <v>89</v>
      </c>
    </row>
    <row r="22" spans="1:11" ht="15.75" customHeight="1">
      <c r="A22" s="1" t="s">
        <v>60</v>
      </c>
      <c r="B22" s="1">
        <v>75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80</v>
      </c>
      <c r="D23" s="48" t="str">
        <f>A8</f>
        <v>PHY</v>
      </c>
      <c r="E23" s="48">
        <f t="shared" ref="E23:I23" si="7">IF(E22="","",SUMIF($A$16:$A$38,E22,$B$16:$B$38))</f>
        <v>83</v>
      </c>
      <c r="F23" s="48">
        <f t="shared" si="7"/>
        <v>78</v>
      </c>
      <c r="G23" s="48">
        <f t="shared" si="7"/>
        <v>75</v>
      </c>
      <c r="H23" s="48">
        <f t="shared" si="7"/>
        <v>84</v>
      </c>
      <c r="I23" s="48">
        <f t="shared" si="7"/>
        <v>77</v>
      </c>
      <c r="J23" s="48">
        <f>A9/10</f>
        <v>80.099999999999994</v>
      </c>
      <c r="K23" s="48">
        <f>ROUND(J23,0)</f>
        <v>80</v>
      </c>
    </row>
    <row r="24" spans="1:11" ht="15.75" customHeight="1">
      <c r="A24" s="1" t="s">
        <v>62</v>
      </c>
      <c r="B24" s="1">
        <v>90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92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91</v>
      </c>
      <c r="G25" s="49">
        <f t="shared" si="9"/>
        <v>92</v>
      </c>
      <c r="H25" s="49">
        <f t="shared" si="9"/>
        <v>80</v>
      </c>
      <c r="I25" s="49">
        <f t="shared" si="9"/>
        <v>88</v>
      </c>
      <c r="J25" s="49">
        <f>A11/10</f>
        <v>86.5</v>
      </c>
      <c r="K25" s="49">
        <f>ROUND(J25,0)</f>
        <v>87</v>
      </c>
    </row>
    <row r="26" spans="1:11" ht="15.75" customHeight="1">
      <c r="A26" s="1" t="s">
        <v>64</v>
      </c>
      <c r="B26" s="1">
        <v>89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91</v>
      </c>
      <c r="D27" s="50" t="str">
        <f>A12</f>
        <v>DEF</v>
      </c>
      <c r="E27" s="50">
        <f t="shared" ref="E27:I27" si="11">IF(E26="","",SUMIF($A$16:$A$38,E26,$B$16:$B$38))</f>
        <v>50</v>
      </c>
      <c r="F27" s="50">
        <f t="shared" si="11"/>
        <v>45</v>
      </c>
      <c r="G27" s="50">
        <f t="shared" si="11"/>
        <v>38</v>
      </c>
      <c r="H27" s="50">
        <f t="shared" si="11"/>
        <v>41</v>
      </c>
      <c r="I27" s="50">
        <f t="shared" si="11"/>
        <v>78</v>
      </c>
      <c r="J27" s="50">
        <f>A13/10</f>
        <v>48.7</v>
      </c>
      <c r="K27" s="50">
        <f>ROUND(J27,0)</f>
        <v>49</v>
      </c>
    </row>
    <row r="28" spans="1:11" ht="15.75" customHeight="1">
      <c r="A28" s="1" t="s">
        <v>68</v>
      </c>
      <c r="B28" s="1">
        <v>83</v>
      </c>
    </row>
    <row r="29" spans="1:11" ht="15.75" customHeight="1">
      <c r="A29" s="1" t="s">
        <v>69</v>
      </c>
      <c r="B29" s="1">
        <v>78</v>
      </c>
    </row>
    <row r="30" spans="1:11" ht="15.75" customHeight="1">
      <c r="A30" s="1" t="s">
        <v>70</v>
      </c>
      <c r="B30" s="1">
        <v>75</v>
      </c>
    </row>
    <row r="31" spans="1:11" ht="15.75" customHeight="1">
      <c r="A31" s="1" t="s">
        <v>71</v>
      </c>
      <c r="B31" s="1">
        <v>84</v>
      </c>
    </row>
    <row r="32" spans="1:11" ht="15.75" customHeight="1">
      <c r="A32" s="1" t="s">
        <v>72</v>
      </c>
      <c r="B32" s="1">
        <f t="array" ref="B32">INDEX('Trang tính1'!$AC$4:$AC$88,MATCH("Suarez Icon",'Trang tính1'!$Y$4:$Y$88,0))</f>
        <v>77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88</v>
      </c>
    </row>
    <row r="35" spans="1:2" ht="15.75" customHeight="1">
      <c r="A35" s="1" t="s">
        <v>75</v>
      </c>
      <c r="B35" s="1">
        <v>50</v>
      </c>
    </row>
    <row r="36" spans="1:2" ht="15.75" customHeight="1">
      <c r="A36" s="1" t="s">
        <v>76</v>
      </c>
      <c r="B36" s="1">
        <v>45</v>
      </c>
    </row>
    <row r="37" spans="1:2" ht="15.75" customHeight="1">
      <c r="A37" s="1" t="s">
        <v>77</v>
      </c>
      <c r="B37" s="1">
        <v>38</v>
      </c>
    </row>
    <row r="38" spans="1:2" ht="15.75" customHeight="1">
      <c r="A38" s="1" t="s">
        <v>78</v>
      </c>
      <c r="B38" s="1">
        <v>41</v>
      </c>
    </row>
    <row r="39" spans="1:2" ht="15.75" customHeight="1">
      <c r="A39" s="1" t="s">
        <v>79</v>
      </c>
      <c r="B39" s="1">
        <f>SUM(B16:B38)</f>
        <v>1765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860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803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889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77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74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868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69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444.5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92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84</v>
      </c>
      <c r="D17" s="43" t="str">
        <f>A2</f>
        <v>ATK</v>
      </c>
      <c r="E17" s="43">
        <f t="shared" ref="E17:I17" si="1">IF(E16="","",SUMIF($A$16:$A$38,E16,$B$16:$B$38))</f>
        <v>92</v>
      </c>
      <c r="F17" s="43">
        <f t="shared" si="1"/>
        <v>84</v>
      </c>
      <c r="G17" s="43">
        <f t="shared" si="1"/>
        <v>93</v>
      </c>
      <c r="H17" s="43">
        <f t="shared" si="1"/>
        <v>78</v>
      </c>
      <c r="I17" s="43">
        <f t="shared" si="1"/>
        <v>70</v>
      </c>
      <c r="J17" s="43">
        <f>A3/10</f>
        <v>86</v>
      </c>
      <c r="K17" s="43">
        <f>ROUND(J17,0)</f>
        <v>86</v>
      </c>
    </row>
    <row r="18" spans="1:11" ht="15.75" customHeight="1">
      <c r="A18" s="1" t="s">
        <v>9</v>
      </c>
      <c r="B18" s="1">
        <v>93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78</v>
      </c>
      <c r="D19" s="45" t="str">
        <f>A4</f>
        <v>DIS</v>
      </c>
      <c r="E19" s="45">
        <f t="shared" ref="E19:I19" si="3">IF(E18="","",SUMIF($A$16:$A$38,E18,$B$16:$B$38))</f>
        <v>81</v>
      </c>
      <c r="F19" s="45">
        <f t="shared" si="3"/>
        <v>67</v>
      </c>
      <c r="G19" s="45">
        <f t="shared" si="3"/>
        <v>81</v>
      </c>
      <c r="H19" s="45">
        <f t="shared" si="3"/>
        <v>88</v>
      </c>
      <c r="I19" s="45">
        <f t="shared" si="3"/>
        <v>0</v>
      </c>
      <c r="J19" s="45">
        <f>A5/10</f>
        <v>80.3</v>
      </c>
      <c r="K19" s="45">
        <f>ROUND(J19,0)</f>
        <v>80</v>
      </c>
    </row>
    <row r="20" spans="1:11" ht="15.75" customHeight="1">
      <c r="A20" s="1" t="s">
        <v>58</v>
      </c>
      <c r="B20" s="1">
        <v>70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81</v>
      </c>
      <c r="D21" s="46" t="str">
        <f>A6</f>
        <v>CRE</v>
      </c>
      <c r="E21" s="46">
        <f t="shared" ref="E21:I21" si="5">IF(E20="","",SUMIF($A$16:$A$38,E20,$B$16:$B$38))</f>
        <v>90</v>
      </c>
      <c r="F21" s="46">
        <f t="shared" si="5"/>
        <v>88</v>
      </c>
      <c r="G21" s="46">
        <f t="shared" si="5"/>
        <v>89</v>
      </c>
      <c r="H21" s="46">
        <f t="shared" si="5"/>
        <v>81</v>
      </c>
      <c r="I21" s="46">
        <f t="shared" si="5"/>
        <v>91</v>
      </c>
      <c r="J21" s="46">
        <f>A7/10</f>
        <v>88.9</v>
      </c>
      <c r="K21" s="46">
        <f>ROUND(J21,0)</f>
        <v>89</v>
      </c>
    </row>
    <row r="22" spans="1:11" ht="15.75" customHeight="1">
      <c r="A22" s="1" t="s">
        <v>60</v>
      </c>
      <c r="B22" s="1">
        <v>67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81</v>
      </c>
      <c r="D23" s="48" t="str">
        <f>A8</f>
        <v>PHY</v>
      </c>
      <c r="E23" s="48">
        <f t="shared" ref="E23:I23" si="7">IF(E22="","",SUMIF($A$16:$A$38,E22,$B$16:$B$38))</f>
        <v>88</v>
      </c>
      <c r="F23" s="48">
        <f t="shared" si="7"/>
        <v>89</v>
      </c>
      <c r="G23" s="48">
        <f t="shared" si="7"/>
        <v>70</v>
      </c>
      <c r="H23" s="48">
        <f t="shared" si="7"/>
        <v>77</v>
      </c>
      <c r="I23" s="48">
        <f t="shared" si="7"/>
        <v>77</v>
      </c>
      <c r="J23" s="48">
        <f>A9/10</f>
        <v>80.2</v>
      </c>
      <c r="K23" s="48">
        <f>ROUND(J23,0)</f>
        <v>80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89</v>
      </c>
      <c r="D25" s="49" t="str">
        <f>A10</f>
        <v>MEN</v>
      </c>
      <c r="E25" s="49">
        <f t="shared" ref="E25:I25" si="9">IF(E24="","",SUMIF($A$16:$A$38,E24,$B$16:$B$38))</f>
        <v>88</v>
      </c>
      <c r="F25" s="49">
        <f t="shared" si="9"/>
        <v>91</v>
      </c>
      <c r="G25" s="49">
        <f t="shared" si="9"/>
        <v>93</v>
      </c>
      <c r="H25" s="49">
        <f t="shared" si="9"/>
        <v>81</v>
      </c>
      <c r="I25" s="49">
        <f t="shared" si="9"/>
        <v>85</v>
      </c>
      <c r="J25" s="49">
        <f>A11/10</f>
        <v>86.8</v>
      </c>
      <c r="K25" s="49">
        <f>ROUND(J25,0)</f>
        <v>87</v>
      </c>
    </row>
    <row r="26" spans="1:11" ht="15.75" customHeight="1">
      <c r="A26" s="1" t="s">
        <v>64</v>
      </c>
      <c r="B26" s="1">
        <v>90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91</v>
      </c>
      <c r="D27" s="50" t="str">
        <f>A12</f>
        <v>DEF</v>
      </c>
      <c r="E27" s="50">
        <f t="shared" ref="E27:I27" si="11">IF(E26="","",SUMIF($A$16:$A$38,E26,$B$16:$B$38))</f>
        <v>42</v>
      </c>
      <c r="F27" s="50">
        <f t="shared" si="11"/>
        <v>37</v>
      </c>
      <c r="G27" s="50">
        <f t="shared" si="11"/>
        <v>35</v>
      </c>
      <c r="H27" s="50">
        <f t="shared" si="11"/>
        <v>39</v>
      </c>
      <c r="I27" s="50">
        <f t="shared" si="11"/>
        <v>78</v>
      </c>
      <c r="J27" s="50">
        <f>A13/10</f>
        <v>44.45</v>
      </c>
      <c r="K27" s="50">
        <f>ROUND(J27,0)</f>
        <v>44</v>
      </c>
    </row>
    <row r="28" spans="1:11" ht="15.75" customHeight="1">
      <c r="A28" s="1" t="s">
        <v>68</v>
      </c>
      <c r="B28" s="1">
        <v>88</v>
      </c>
    </row>
    <row r="29" spans="1:11" ht="15.75" customHeight="1">
      <c r="A29" s="1" t="s">
        <v>69</v>
      </c>
      <c r="B29" s="1">
        <v>89</v>
      </c>
    </row>
    <row r="30" spans="1:11" ht="15.75" customHeight="1">
      <c r="A30" s="1" t="s">
        <v>70</v>
      </c>
      <c r="B30" s="1">
        <v>70</v>
      </c>
    </row>
    <row r="31" spans="1:11" ht="15.75" customHeight="1">
      <c r="A31" s="1" t="s">
        <v>71</v>
      </c>
      <c r="B31" s="1">
        <v>77</v>
      </c>
    </row>
    <row r="32" spans="1:11" ht="15.75" customHeight="1">
      <c r="A32" s="1" t="s">
        <v>72</v>
      </c>
      <c r="B32" s="1">
        <f t="array" ref="B32">INDEX('Trang tính1'!$AC$4:$AC$88,MATCH("Aguero Icon",'Trang tính1'!$Y$4:$Y$88,0))</f>
        <v>77</v>
      </c>
    </row>
    <row r="33" spans="1:2" ht="15.75" customHeight="1">
      <c r="A33" s="1" t="s">
        <v>73</v>
      </c>
      <c r="B33" s="1">
        <v>88</v>
      </c>
    </row>
    <row r="34" spans="1:2" ht="15.75" customHeight="1">
      <c r="A34" s="1" t="s">
        <v>74</v>
      </c>
      <c r="B34" s="1">
        <v>85</v>
      </c>
    </row>
    <row r="35" spans="1:2" ht="15.75" customHeight="1">
      <c r="A35" s="1" t="s">
        <v>75</v>
      </c>
      <c r="B35" s="1">
        <v>42</v>
      </c>
    </row>
    <row r="36" spans="1:2" ht="15.75" customHeight="1">
      <c r="A36" s="1" t="s">
        <v>76</v>
      </c>
      <c r="B36" s="1">
        <v>37</v>
      </c>
    </row>
    <row r="37" spans="1:2" ht="15.75" customHeight="1">
      <c r="A37" s="1" t="s">
        <v>77</v>
      </c>
      <c r="B37" s="1">
        <v>35</v>
      </c>
    </row>
    <row r="38" spans="1:2" ht="15.75" customHeight="1">
      <c r="A38" s="1" t="s">
        <v>78</v>
      </c>
      <c r="B38" s="1">
        <v>39</v>
      </c>
    </row>
    <row r="39" spans="1:2" ht="15.75" customHeight="1">
      <c r="A39" s="1" t="s">
        <v>79</v>
      </c>
      <c r="B39" s="1">
        <f>SUM(B16:B38)</f>
        <v>1731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770.5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754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806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73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768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440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74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71</v>
      </c>
      <c r="D17" s="43" t="str">
        <f>A2</f>
        <v>ATK</v>
      </c>
      <c r="E17" s="43">
        <f t="shared" ref="E17:I17" si="1">IF(E16="","",SUMIF($A$16:$A$38,E16,$B$16:$B$38))</f>
        <v>74</v>
      </c>
      <c r="F17" s="43">
        <f t="shared" si="1"/>
        <v>71</v>
      </c>
      <c r="G17" s="43">
        <f t="shared" si="1"/>
        <v>90</v>
      </c>
      <c r="H17" s="43">
        <f t="shared" si="1"/>
        <v>77</v>
      </c>
      <c r="I17" s="43">
        <f t="shared" si="1"/>
        <v>72</v>
      </c>
      <c r="J17" s="43">
        <f>A3/10</f>
        <v>77.05</v>
      </c>
      <c r="K17" s="43">
        <f>ROUND(J17,0)</f>
        <v>77</v>
      </c>
    </row>
    <row r="18" spans="1:11" ht="15.75" customHeight="1">
      <c r="A18" s="1" t="s">
        <v>9</v>
      </c>
      <c r="B18" s="1">
        <v>90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77</v>
      </c>
      <c r="D19" s="45" t="str">
        <f>A4</f>
        <v>DIS</v>
      </c>
      <c r="E19" s="45">
        <f t="shared" ref="E19:I19" si="3">IF(E18="","",SUMIF($A$16:$A$38,E18,$B$16:$B$38))</f>
        <v>78</v>
      </c>
      <c r="F19" s="45">
        <f t="shared" si="3"/>
        <v>60</v>
      </c>
      <c r="G19" s="45">
        <f t="shared" si="3"/>
        <v>76</v>
      </c>
      <c r="H19" s="45">
        <f t="shared" si="3"/>
        <v>82</v>
      </c>
      <c r="I19" s="45">
        <f t="shared" si="3"/>
        <v>0</v>
      </c>
      <c r="J19" s="45">
        <f>A5/10</f>
        <v>75.400000000000006</v>
      </c>
      <c r="K19" s="45">
        <f>ROUND(J19,0)</f>
        <v>75</v>
      </c>
    </row>
    <row r="20" spans="1:11" ht="15.75" customHeight="1">
      <c r="A20" s="1" t="s">
        <v>58</v>
      </c>
      <c r="B20" s="1">
        <v>72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78</v>
      </c>
      <c r="D21" s="46" t="str">
        <f>A6</f>
        <v>CRE</v>
      </c>
      <c r="E21" s="46">
        <f t="shared" ref="E21:I21" si="5">IF(E20="","",SUMIF($A$16:$A$38,E20,$B$16:$B$38))</f>
        <v>82</v>
      </c>
      <c r="F21" s="46">
        <f t="shared" si="5"/>
        <v>82</v>
      </c>
      <c r="G21" s="46">
        <f t="shared" si="5"/>
        <v>83</v>
      </c>
      <c r="H21" s="46">
        <f t="shared" si="5"/>
        <v>76</v>
      </c>
      <c r="I21" s="46">
        <f t="shared" si="5"/>
        <v>77</v>
      </c>
      <c r="J21" s="46">
        <f>A7/10</f>
        <v>80.599999999999994</v>
      </c>
      <c r="K21" s="46">
        <f>ROUND(J21,0)</f>
        <v>81</v>
      </c>
    </row>
    <row r="22" spans="1:11" ht="15.75" customHeight="1">
      <c r="A22" s="1" t="s">
        <v>60</v>
      </c>
      <c r="B22" s="1">
        <v>60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76</v>
      </c>
      <c r="D23" s="48" t="str">
        <f>A8</f>
        <v>PHY</v>
      </c>
      <c r="E23" s="48">
        <f t="shared" ref="E23:I23" si="7">IF(E22="","",SUMIF($A$16:$A$38,E22,$B$16:$B$38))</f>
        <v>90</v>
      </c>
      <c r="F23" s="48">
        <f t="shared" si="7"/>
        <v>92</v>
      </c>
      <c r="G23" s="48">
        <f t="shared" si="7"/>
        <v>79</v>
      </c>
      <c r="H23" s="48">
        <f t="shared" si="7"/>
        <v>70</v>
      </c>
      <c r="I23" s="48">
        <f t="shared" si="7"/>
        <v>77</v>
      </c>
      <c r="J23" s="48">
        <f>A9/10</f>
        <v>80.900000000000006</v>
      </c>
      <c r="K23" s="48">
        <f>ROUND(J23,0)</f>
        <v>81</v>
      </c>
    </row>
    <row r="24" spans="1:11" ht="15.75" customHeight="1">
      <c r="A24" s="1" t="s">
        <v>62</v>
      </c>
      <c r="B24" s="1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83</v>
      </c>
      <c r="D25" s="49" t="str">
        <f>A10</f>
        <v>MEN</v>
      </c>
      <c r="E25" s="49">
        <f t="shared" ref="E25:I25" si="9">IF(E24="","",SUMIF($A$16:$A$38,E24,$B$16:$B$38))</f>
        <v>71</v>
      </c>
      <c r="F25" s="49">
        <f t="shared" si="9"/>
        <v>77</v>
      </c>
      <c r="G25" s="49">
        <f t="shared" si="9"/>
        <v>90</v>
      </c>
      <c r="H25" s="49">
        <f t="shared" si="9"/>
        <v>76</v>
      </c>
      <c r="I25" s="49">
        <f t="shared" si="9"/>
        <v>75</v>
      </c>
      <c r="J25" s="49">
        <f>A11/10</f>
        <v>76.8</v>
      </c>
      <c r="K25" s="49">
        <f>ROUND(J25,0)</f>
        <v>77</v>
      </c>
    </row>
    <row r="26" spans="1:11" ht="15.75" customHeight="1">
      <c r="A26" s="1" t="s">
        <v>64</v>
      </c>
      <c r="B26" s="1">
        <v>82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77</v>
      </c>
      <c r="D27" s="50" t="str">
        <f>A12</f>
        <v>DEF</v>
      </c>
      <c r="E27" s="50">
        <f t="shared" ref="E27:I27" si="11">IF(E26="","",SUMIF($A$16:$A$38,E26,$B$16:$B$38))</f>
        <v>42</v>
      </c>
      <c r="F27" s="50">
        <f t="shared" si="11"/>
        <v>40</v>
      </c>
      <c r="G27" s="50">
        <f t="shared" si="11"/>
        <v>33</v>
      </c>
      <c r="H27" s="50">
        <f t="shared" si="11"/>
        <v>37</v>
      </c>
      <c r="I27" s="50">
        <f t="shared" si="11"/>
        <v>77</v>
      </c>
      <c r="J27" s="50">
        <f>A13/10</f>
        <v>44</v>
      </c>
      <c r="K27" s="50">
        <f>ROUND(J27,0)</f>
        <v>44</v>
      </c>
    </row>
    <row r="28" spans="1:11" ht="15.75" customHeight="1">
      <c r="A28" s="1" t="s">
        <v>68</v>
      </c>
      <c r="B28" s="1">
        <v>90</v>
      </c>
    </row>
    <row r="29" spans="1:11" ht="15.75" customHeight="1">
      <c r="A29" s="1" t="s">
        <v>69</v>
      </c>
      <c r="B29" s="1">
        <v>92</v>
      </c>
    </row>
    <row r="30" spans="1:11" ht="15.75" customHeight="1">
      <c r="A30" s="1" t="s">
        <v>70</v>
      </c>
      <c r="B30" s="1">
        <v>79</v>
      </c>
    </row>
    <row r="31" spans="1:11" ht="15.75" customHeight="1">
      <c r="A31" s="1" t="s">
        <v>71</v>
      </c>
      <c r="B31" s="1">
        <v>70</v>
      </c>
    </row>
    <row r="32" spans="1:11" ht="15.75" customHeight="1">
      <c r="A32" s="1" t="s">
        <v>72</v>
      </c>
      <c r="B32" s="1">
        <f t="array" ref="B32">INDEX('Trang tính1'!$AC$4:$AC$88,MATCH("Werner",'Trang tính1'!$Y$4:$Y$88,0))</f>
        <v>77</v>
      </c>
    </row>
    <row r="33" spans="1:2" ht="15.75" customHeight="1">
      <c r="A33" s="1" t="s">
        <v>73</v>
      </c>
      <c r="B33" s="1">
        <v>71</v>
      </c>
    </row>
    <row r="34" spans="1:2" ht="15.75" customHeight="1">
      <c r="A34" s="1" t="s">
        <v>74</v>
      </c>
      <c r="B34" s="1">
        <v>75</v>
      </c>
    </row>
    <row r="35" spans="1:2" ht="15.75" customHeight="1">
      <c r="A35" s="1" t="s">
        <v>75</v>
      </c>
      <c r="B35" s="1">
        <v>42</v>
      </c>
    </row>
    <row r="36" spans="1:2" ht="15.75" customHeight="1">
      <c r="A36" s="1" t="s">
        <v>76</v>
      </c>
      <c r="B36" s="1">
        <v>40</v>
      </c>
    </row>
    <row r="37" spans="1:2" ht="15.75" customHeight="1">
      <c r="A37" s="1" t="s">
        <v>77</v>
      </c>
      <c r="B37" s="1">
        <v>33</v>
      </c>
    </row>
    <row r="38" spans="1:2" ht="15.75" customHeight="1">
      <c r="A38" s="1" t="s">
        <v>78</v>
      </c>
      <c r="B38" s="1">
        <v>37</v>
      </c>
    </row>
    <row r="39" spans="1:2" ht="15.75" customHeight="1">
      <c r="A39" s="1" t="s">
        <v>79</v>
      </c>
      <c r="B39" s="1">
        <f>SUM(B16:B38)</f>
        <v>1628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800.5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80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771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839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75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821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75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830.5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440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47">
        <v>78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75</v>
      </c>
      <c r="D17" s="43" t="str">
        <f>A2</f>
        <v>ATK</v>
      </c>
      <c r="E17" s="43">
        <f t="shared" ref="E17:I17" si="1">IF(E16="","",SUMIF($A$16:$A$38,E16,$B$16:$B$38))</f>
        <v>78</v>
      </c>
      <c r="F17" s="43">
        <f t="shared" si="1"/>
        <v>75</v>
      </c>
      <c r="G17" s="43">
        <f t="shared" si="1"/>
        <v>95</v>
      </c>
      <c r="H17" s="43">
        <f t="shared" si="1"/>
        <v>77</v>
      </c>
      <c r="I17" s="43">
        <f t="shared" si="1"/>
        <v>72</v>
      </c>
      <c r="J17" s="43">
        <f>A3/10</f>
        <v>80.05</v>
      </c>
      <c r="K17" s="43">
        <f>ROUND(J17,0)</f>
        <v>80</v>
      </c>
    </row>
    <row r="18" spans="1:11" ht="15.75" customHeight="1">
      <c r="A18" s="1" t="s">
        <v>9</v>
      </c>
      <c r="B18" s="47">
        <v>95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77</v>
      </c>
      <c r="D19" s="45" t="str">
        <f>A4</f>
        <v>DIS</v>
      </c>
      <c r="E19" s="45">
        <f t="shared" ref="E19:I19" si="3">IF(E18="","",SUMIF($A$16:$A$38,E18,$B$16:$B$38))</f>
        <v>81</v>
      </c>
      <c r="F19" s="45">
        <f t="shared" si="3"/>
        <v>60</v>
      </c>
      <c r="G19" s="45">
        <f t="shared" si="3"/>
        <v>78</v>
      </c>
      <c r="H19" s="45">
        <f t="shared" si="3"/>
        <v>83</v>
      </c>
      <c r="I19" s="45">
        <f t="shared" si="3"/>
        <v>0</v>
      </c>
      <c r="J19" s="45">
        <f>A5/10</f>
        <v>77.099999999999994</v>
      </c>
      <c r="K19" s="45">
        <f>ROUND(J19,0)</f>
        <v>77</v>
      </c>
    </row>
    <row r="20" spans="1:11" ht="15.75" customHeight="1">
      <c r="A20" s="1" t="s">
        <v>58</v>
      </c>
      <c r="B20" s="1">
        <v>72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81</v>
      </c>
      <c r="D21" s="46" t="str">
        <f>A6</f>
        <v>CRE</v>
      </c>
      <c r="E21" s="46">
        <f t="shared" ref="E21:I21" si="5">IF(E20="","",SUMIF($A$16:$A$38,E20,$B$16:$B$38))</f>
        <v>84</v>
      </c>
      <c r="F21" s="46">
        <f t="shared" si="5"/>
        <v>83</v>
      </c>
      <c r="G21" s="46">
        <f t="shared" si="5"/>
        <v>86</v>
      </c>
      <c r="H21" s="46">
        <f t="shared" si="5"/>
        <v>78</v>
      </c>
      <c r="I21" s="46">
        <f t="shared" si="5"/>
        <v>85</v>
      </c>
      <c r="J21" s="46">
        <f>A7/10</f>
        <v>83.9</v>
      </c>
      <c r="K21" s="46">
        <f>ROUND(J21,0)</f>
        <v>84</v>
      </c>
    </row>
    <row r="22" spans="1:11" ht="15.75" customHeight="1">
      <c r="A22" s="1" t="s">
        <v>60</v>
      </c>
      <c r="B22" s="1">
        <v>60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78</v>
      </c>
      <c r="D23" s="48" t="str">
        <f>A8</f>
        <v>PHY</v>
      </c>
      <c r="E23" s="48">
        <f t="shared" ref="E23:I23" si="7">IF(E22="","",SUMIF($A$16:$A$38,E22,$B$16:$B$38))</f>
        <v>93</v>
      </c>
      <c r="F23" s="48">
        <f t="shared" si="7"/>
        <v>95</v>
      </c>
      <c r="G23" s="48">
        <f t="shared" si="7"/>
        <v>79</v>
      </c>
      <c r="H23" s="48">
        <f t="shared" si="7"/>
        <v>70</v>
      </c>
      <c r="I23" s="48">
        <f t="shared" si="7"/>
        <v>77</v>
      </c>
      <c r="J23" s="48">
        <f>A9/10</f>
        <v>82.1</v>
      </c>
      <c r="K23" s="48">
        <f>ROUND(J23,0)</f>
        <v>82</v>
      </c>
    </row>
    <row r="24" spans="1:11" ht="15.75" customHeight="1">
      <c r="A24" s="1" t="s">
        <v>62</v>
      </c>
      <c r="B24" s="47">
        <v>83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86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85</v>
      </c>
      <c r="G25" s="49">
        <f t="shared" si="9"/>
        <v>95</v>
      </c>
      <c r="H25" s="49">
        <f t="shared" si="9"/>
        <v>78</v>
      </c>
      <c r="I25" s="49">
        <f t="shared" si="9"/>
        <v>82</v>
      </c>
      <c r="J25" s="49">
        <f>A11/10</f>
        <v>83.05</v>
      </c>
      <c r="K25" s="49">
        <f>ROUND(J25,0)</f>
        <v>83</v>
      </c>
    </row>
    <row r="26" spans="1:11" ht="15.75" customHeight="1">
      <c r="A26" s="1" t="s">
        <v>64</v>
      </c>
      <c r="B26" s="47">
        <v>84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85</v>
      </c>
      <c r="D27" s="50" t="str">
        <f>A12</f>
        <v>DEF</v>
      </c>
      <c r="E27" s="50">
        <f t="shared" ref="E27:I27" si="11">IF(E26="","",SUMIF($A$16:$A$38,E26,$B$16:$B$38))</f>
        <v>42</v>
      </c>
      <c r="F27" s="50">
        <f t="shared" si="11"/>
        <v>40</v>
      </c>
      <c r="G27" s="50">
        <f t="shared" si="11"/>
        <v>33</v>
      </c>
      <c r="H27" s="50">
        <f t="shared" si="11"/>
        <v>37</v>
      </c>
      <c r="I27" s="50">
        <f t="shared" si="11"/>
        <v>77</v>
      </c>
      <c r="J27" s="50">
        <f>A13/10</f>
        <v>44</v>
      </c>
      <c r="K27" s="50">
        <f>ROUND(J27,0)</f>
        <v>44</v>
      </c>
    </row>
    <row r="28" spans="1:11" ht="15.75" customHeight="1">
      <c r="A28" s="1" t="s">
        <v>68</v>
      </c>
      <c r="B28" s="47">
        <v>93</v>
      </c>
    </row>
    <row r="29" spans="1:11" ht="15.75" customHeight="1">
      <c r="A29" s="1" t="s">
        <v>69</v>
      </c>
      <c r="B29" s="47">
        <v>95</v>
      </c>
    </row>
    <row r="30" spans="1:11" ht="15.75" customHeight="1">
      <c r="A30" s="1" t="s">
        <v>70</v>
      </c>
      <c r="B30" s="1">
        <v>79</v>
      </c>
    </row>
    <row r="31" spans="1:11" ht="15.75" customHeight="1">
      <c r="A31" s="1" t="s">
        <v>71</v>
      </c>
      <c r="B31" s="1">
        <v>70</v>
      </c>
    </row>
    <row r="32" spans="1:11" ht="15.75" customHeight="1">
      <c r="A32" s="1" t="s">
        <v>72</v>
      </c>
      <c r="B32" s="1">
        <f t="array" ref="B32">INDEX('Trang tính1'!$AC$4:$AC$88,MATCH("Werner",'Trang tính1'!$Y$4:$Y$88,0))</f>
        <v>77</v>
      </c>
    </row>
    <row r="33" spans="1:2" ht="15.75" customHeight="1">
      <c r="A33" s="1" t="s">
        <v>73</v>
      </c>
      <c r="B33" s="47">
        <v>79</v>
      </c>
    </row>
    <row r="34" spans="1:2" ht="15.75" customHeight="1">
      <c r="A34" s="1" t="s">
        <v>74</v>
      </c>
      <c r="B34" s="47">
        <v>82</v>
      </c>
    </row>
    <row r="35" spans="1:2" ht="15.75" customHeight="1">
      <c r="A35" s="1" t="s">
        <v>75</v>
      </c>
      <c r="B35" s="1">
        <v>42</v>
      </c>
    </row>
    <row r="36" spans="1:2" ht="15.75" customHeight="1">
      <c r="A36" s="1" t="s">
        <v>76</v>
      </c>
      <c r="B36" s="1">
        <v>40</v>
      </c>
    </row>
    <row r="37" spans="1:2" ht="15.75" customHeight="1">
      <c r="A37" s="1" t="s">
        <v>77</v>
      </c>
      <c r="B37" s="1">
        <v>33</v>
      </c>
    </row>
    <row r="38" spans="1:2" ht="15.75" customHeight="1">
      <c r="A38" s="1" t="s">
        <v>78</v>
      </c>
      <c r="B38" s="1">
        <v>37</v>
      </c>
    </row>
    <row r="39" spans="1:2" ht="15.75" customHeight="1">
      <c r="A39" s="1" t="s">
        <v>79</v>
      </c>
      <c r="B39" s="1">
        <f>SUM(B16:B38)</f>
        <v>1681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740.5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782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77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824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73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762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73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807.5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441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75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73</v>
      </c>
      <c r="D17" s="43" t="str">
        <f>A2</f>
        <v>ATK</v>
      </c>
      <c r="E17" s="43">
        <f t="shared" ref="E17:I17" si="1">IF(E16="","",SUMIF($A$16:$A$38,E16,$B$16:$B$38))</f>
        <v>75</v>
      </c>
      <c r="F17" s="43">
        <f t="shared" si="1"/>
        <v>73</v>
      </c>
      <c r="G17" s="43">
        <f t="shared" si="1"/>
        <v>78</v>
      </c>
      <c r="H17" s="43">
        <f t="shared" si="1"/>
        <v>65</v>
      </c>
      <c r="I17" s="43">
        <f t="shared" si="1"/>
        <v>76</v>
      </c>
      <c r="J17" s="43">
        <f>A3/10</f>
        <v>74.05</v>
      </c>
      <c r="K17" s="43">
        <f>ROUND(J17,0)</f>
        <v>74</v>
      </c>
    </row>
    <row r="18" spans="1:11" ht="15.75" customHeight="1">
      <c r="A18" s="1" t="s">
        <v>9</v>
      </c>
      <c r="B18" s="1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65</v>
      </c>
      <c r="D19" s="45" t="str">
        <f>A4</f>
        <v>DIS</v>
      </c>
      <c r="E19" s="45">
        <f t="shared" ref="E19:I19" si="3">IF(E18="","",SUMIF($A$16:$A$38,E18,$B$16:$B$38))</f>
        <v>79</v>
      </c>
      <c r="F19" s="45">
        <f t="shared" si="3"/>
        <v>68</v>
      </c>
      <c r="G19" s="45">
        <f t="shared" si="3"/>
        <v>81</v>
      </c>
      <c r="H19" s="45">
        <f t="shared" si="3"/>
        <v>83</v>
      </c>
      <c r="I19" s="45">
        <f t="shared" si="3"/>
        <v>0</v>
      </c>
      <c r="J19" s="45">
        <f>A5/10</f>
        <v>78.2</v>
      </c>
      <c r="K19" s="45">
        <f>ROUND(J19,0)</f>
        <v>78</v>
      </c>
    </row>
    <row r="20" spans="1:11" ht="15.75" customHeight="1">
      <c r="A20" s="1" t="s">
        <v>58</v>
      </c>
      <c r="B20" s="1">
        <v>76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79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83</v>
      </c>
      <c r="G21" s="46">
        <f t="shared" si="5"/>
        <v>85</v>
      </c>
      <c r="H21" s="46">
        <f t="shared" si="5"/>
        <v>81</v>
      </c>
      <c r="I21" s="46">
        <f t="shared" si="5"/>
        <v>79</v>
      </c>
      <c r="J21" s="46">
        <f>A7/10</f>
        <v>82.4</v>
      </c>
      <c r="K21" s="46">
        <f>ROUND(J21,0)</f>
        <v>82</v>
      </c>
    </row>
    <row r="22" spans="1:11" ht="15.75" customHeight="1">
      <c r="A22" s="1" t="s">
        <v>60</v>
      </c>
      <c r="B22" s="1">
        <v>68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81</v>
      </c>
      <c r="D23" s="48" t="str">
        <f>A8</f>
        <v>PHY</v>
      </c>
      <c r="E23" s="48">
        <f t="shared" ref="E23:I23" si="7">IF(E22="","",SUMIF($A$16:$A$38,E22,$B$16:$B$38))</f>
        <v>85</v>
      </c>
      <c r="F23" s="48">
        <f t="shared" si="7"/>
        <v>86</v>
      </c>
      <c r="G23" s="48">
        <f t="shared" si="7"/>
        <v>73</v>
      </c>
      <c r="H23" s="48">
        <f t="shared" si="7"/>
        <v>67</v>
      </c>
      <c r="I23" s="48">
        <f t="shared" si="7"/>
        <v>73</v>
      </c>
      <c r="J23" s="48">
        <f>A9/10</f>
        <v>76.2</v>
      </c>
      <c r="K23" s="48">
        <f>ROUND(J23,0)</f>
        <v>76</v>
      </c>
    </row>
    <row r="24" spans="1:11" ht="15.75" customHeight="1">
      <c r="A24" s="1" t="s">
        <v>62</v>
      </c>
      <c r="B24" s="1">
        <v>83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85</v>
      </c>
      <c r="D25" s="49" t="str">
        <f>A10</f>
        <v>MEN</v>
      </c>
      <c r="E25" s="49">
        <f t="shared" ref="E25:I25" si="9">IF(E24="","",SUMIF($A$16:$A$38,E24,$B$16:$B$38))</f>
        <v>79</v>
      </c>
      <c r="F25" s="49">
        <f t="shared" si="9"/>
        <v>79</v>
      </c>
      <c r="G25" s="49">
        <f t="shared" si="9"/>
        <v>78</v>
      </c>
      <c r="H25" s="49">
        <f t="shared" si="9"/>
        <v>81</v>
      </c>
      <c r="I25" s="49">
        <f t="shared" si="9"/>
        <v>83</v>
      </c>
      <c r="J25" s="49">
        <f>A11/10</f>
        <v>80.75</v>
      </c>
      <c r="K25" s="49">
        <f>ROUND(J25,0)</f>
        <v>81</v>
      </c>
    </row>
    <row r="26" spans="1:11" ht="15.75" customHeight="1">
      <c r="A26" s="1" t="s">
        <v>64</v>
      </c>
      <c r="B26" s="1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79</v>
      </c>
      <c r="D27" s="50" t="str">
        <f>A12</f>
        <v>DEF</v>
      </c>
      <c r="E27" s="50">
        <f t="shared" ref="E27:I27" si="11">IF(E26="","",SUMIF($A$16:$A$38,E26,$B$16:$B$38))</f>
        <v>45</v>
      </c>
      <c r="F27" s="50">
        <f t="shared" si="11"/>
        <v>42</v>
      </c>
      <c r="G27" s="50">
        <f t="shared" si="11"/>
        <v>35</v>
      </c>
      <c r="H27" s="50">
        <f t="shared" si="11"/>
        <v>39</v>
      </c>
      <c r="I27" s="50">
        <f t="shared" si="11"/>
        <v>65</v>
      </c>
      <c r="J27" s="50">
        <f>A13/10</f>
        <v>44.1</v>
      </c>
      <c r="K27" s="50">
        <f>ROUND(J27,0)</f>
        <v>44</v>
      </c>
    </row>
    <row r="28" spans="1:11" ht="15.75" customHeight="1">
      <c r="A28" s="1" t="s">
        <v>68</v>
      </c>
      <c r="B28" s="1">
        <v>85</v>
      </c>
    </row>
    <row r="29" spans="1:11" ht="15.75" customHeight="1">
      <c r="A29" s="1" t="s">
        <v>69</v>
      </c>
      <c r="B29" s="1">
        <v>86</v>
      </c>
    </row>
    <row r="30" spans="1:11" ht="15.75" customHeight="1">
      <c r="A30" s="1" t="s">
        <v>70</v>
      </c>
      <c r="B30" s="1">
        <v>73</v>
      </c>
    </row>
    <row r="31" spans="1:11" ht="15.75" customHeight="1">
      <c r="A31" s="1" t="s">
        <v>71</v>
      </c>
      <c r="B31" s="1">
        <v>67</v>
      </c>
    </row>
    <row r="32" spans="1:11" ht="15.75" customHeight="1">
      <c r="A32" s="1" t="s">
        <v>72</v>
      </c>
      <c r="B32" s="1">
        <f t="array" ref="B32">INDEX('Trang tính1'!$AC$4:$AC$88,MATCH("Odobert",'Trang tính1'!$Y$4:$Y$88,0))</f>
        <v>73</v>
      </c>
    </row>
    <row r="33" spans="1:2" ht="15.75" customHeight="1">
      <c r="A33" s="1" t="s">
        <v>73</v>
      </c>
      <c r="B33" s="1">
        <v>79</v>
      </c>
    </row>
    <row r="34" spans="1:2" ht="15.75" customHeight="1">
      <c r="A34" s="1" t="s">
        <v>74</v>
      </c>
      <c r="B34" s="1">
        <v>83</v>
      </c>
    </row>
    <row r="35" spans="1:2" ht="15.75" customHeight="1">
      <c r="A35" s="1" t="s">
        <v>75</v>
      </c>
      <c r="B35" s="1">
        <v>45</v>
      </c>
    </row>
    <row r="36" spans="1:2" ht="15.75" customHeight="1">
      <c r="A36" s="1" t="s">
        <v>76</v>
      </c>
      <c r="B36" s="1">
        <v>42</v>
      </c>
    </row>
    <row r="37" spans="1:2" ht="15.75" customHeight="1">
      <c r="A37" s="1" t="s">
        <v>77</v>
      </c>
      <c r="B37" s="1">
        <v>35</v>
      </c>
    </row>
    <row r="38" spans="1:2" ht="15.75" customHeight="1">
      <c r="A38" s="1" t="s">
        <v>78</v>
      </c>
      <c r="B38" s="1">
        <v>39</v>
      </c>
    </row>
    <row r="39" spans="1:2" ht="15.75" customHeight="1">
      <c r="A39" s="1" t="s">
        <v>79</v>
      </c>
      <c r="B39" s="1">
        <f>SUM(B16:B38)</f>
        <v>1632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41" t="s">
        <v>255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759.5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76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728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75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818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71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68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784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69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748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65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447.5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47">
        <v>78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77</v>
      </c>
      <c r="D17" s="43" t="str">
        <f>A2</f>
        <v>ATK</v>
      </c>
      <c r="E17" s="43">
        <f t="shared" ref="E17:I17" si="1">IF(E16="","",SUMIF($A$16:$A$38,E16,$B$16:$B$38))</f>
        <v>78</v>
      </c>
      <c r="F17" s="43">
        <f t="shared" si="1"/>
        <v>77</v>
      </c>
      <c r="G17" s="43">
        <f t="shared" si="1"/>
        <v>78</v>
      </c>
      <c r="H17" s="43">
        <f t="shared" si="1"/>
        <v>71</v>
      </c>
      <c r="I17" s="43">
        <f t="shared" si="1"/>
        <v>72</v>
      </c>
      <c r="J17" s="43">
        <f>A3/10</f>
        <v>75.95</v>
      </c>
      <c r="K17" s="43">
        <f>ROUND(J17,0)</f>
        <v>76</v>
      </c>
    </row>
    <row r="18" spans="1:11" ht="15.75" customHeight="1">
      <c r="A18" s="1" t="s">
        <v>9</v>
      </c>
      <c r="B18" s="47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71</v>
      </c>
      <c r="D19" s="45" t="str">
        <f>A4</f>
        <v>DIS</v>
      </c>
      <c r="E19" s="45">
        <f t="shared" ref="E19:I19" si="3">IF(E18="","",SUMIF($A$16:$A$38,E18,$B$16:$B$38))</f>
        <v>73</v>
      </c>
      <c r="F19" s="45">
        <f t="shared" si="3"/>
        <v>63</v>
      </c>
      <c r="G19" s="45">
        <f t="shared" si="3"/>
        <v>76</v>
      </c>
      <c r="H19" s="45">
        <f t="shared" si="3"/>
        <v>78</v>
      </c>
      <c r="I19" s="45">
        <f t="shared" si="3"/>
        <v>0</v>
      </c>
      <c r="J19" s="45">
        <f>A5/10</f>
        <v>72.8</v>
      </c>
      <c r="K19" s="45">
        <f>ROUND(J19,0)</f>
        <v>73</v>
      </c>
    </row>
    <row r="20" spans="1:11" ht="15.75" customHeight="1">
      <c r="A20" s="1" t="s">
        <v>58</v>
      </c>
      <c r="B20" s="47">
        <v>72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73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78</v>
      </c>
      <c r="G21" s="46">
        <f t="shared" si="5"/>
        <v>83</v>
      </c>
      <c r="H21" s="46">
        <f t="shared" si="5"/>
        <v>76</v>
      </c>
      <c r="I21" s="46">
        <f t="shared" si="5"/>
        <v>83</v>
      </c>
      <c r="J21" s="46">
        <f>A7/10</f>
        <v>81.8</v>
      </c>
      <c r="K21" s="46">
        <f>ROUND(J21,0)</f>
        <v>82</v>
      </c>
    </row>
    <row r="22" spans="1:11" ht="15.75" customHeight="1">
      <c r="A22" s="1" t="s">
        <v>60</v>
      </c>
      <c r="B22" s="47">
        <v>63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76</v>
      </c>
      <c r="D23" s="48" t="str">
        <f>A8</f>
        <v>PHY</v>
      </c>
      <c r="E23" s="48">
        <f t="shared" ref="E23:I23" si="7">IF(E22="","",SUMIF($A$16:$A$38,E22,$B$16:$B$38))</f>
        <v>87</v>
      </c>
      <c r="F23" s="48">
        <f t="shared" si="7"/>
        <v>85</v>
      </c>
      <c r="G23" s="48">
        <f t="shared" si="7"/>
        <v>68</v>
      </c>
      <c r="H23" s="48">
        <f t="shared" si="7"/>
        <v>74</v>
      </c>
      <c r="I23" s="48">
        <f t="shared" si="7"/>
        <v>82</v>
      </c>
      <c r="J23" s="48">
        <f>A9/10</f>
        <v>78.400000000000006</v>
      </c>
      <c r="K23" s="48">
        <f>ROUND(J23,0)</f>
        <v>78</v>
      </c>
    </row>
    <row r="24" spans="1:11" ht="15.75" customHeight="1">
      <c r="A24" s="1" t="s">
        <v>62</v>
      </c>
      <c r="B24" s="47">
        <v>78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83</v>
      </c>
      <c r="D25" s="49" t="str">
        <f>A10</f>
        <v>MEN</v>
      </c>
      <c r="E25" s="49">
        <f t="shared" ref="E25:I25" si="9">IF(E24="","",SUMIF($A$16:$A$38,E24,$B$16:$B$38))</f>
        <v>71</v>
      </c>
      <c r="F25" s="49">
        <f t="shared" si="9"/>
        <v>83</v>
      </c>
      <c r="G25" s="49">
        <f t="shared" si="9"/>
        <v>78</v>
      </c>
      <c r="H25" s="49">
        <f t="shared" si="9"/>
        <v>76</v>
      </c>
      <c r="I25" s="49">
        <f t="shared" si="9"/>
        <v>73</v>
      </c>
      <c r="J25" s="49">
        <f>A11/10</f>
        <v>74.8</v>
      </c>
      <c r="K25" s="49">
        <f>ROUND(J25,0)</f>
        <v>75</v>
      </c>
    </row>
    <row r="26" spans="1:11" ht="15.75" customHeight="1">
      <c r="A26" s="1" t="s">
        <v>64</v>
      </c>
      <c r="B26" s="47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83</v>
      </c>
      <c r="D27" s="50" t="str">
        <f>A12</f>
        <v>DEF</v>
      </c>
      <c r="E27" s="50">
        <f t="shared" ref="E27:I27" si="11">IF(E26="","",SUMIF($A$16:$A$38,E26,$B$16:$B$38))</f>
        <v>43</v>
      </c>
      <c r="F27" s="50">
        <f t="shared" si="11"/>
        <v>45</v>
      </c>
      <c r="G27" s="50">
        <f t="shared" si="11"/>
        <v>38</v>
      </c>
      <c r="H27" s="50">
        <f t="shared" si="11"/>
        <v>36</v>
      </c>
      <c r="I27" s="50">
        <f t="shared" si="11"/>
        <v>71</v>
      </c>
      <c r="J27" s="50">
        <f>A13/10</f>
        <v>44.75</v>
      </c>
      <c r="K27" s="50">
        <f>ROUND(J27,0)</f>
        <v>45</v>
      </c>
    </row>
    <row r="28" spans="1:11" ht="15.75" customHeight="1">
      <c r="A28" s="1" t="s">
        <v>68</v>
      </c>
      <c r="B28" s="47">
        <v>87</v>
      </c>
    </row>
    <row r="29" spans="1:11" ht="15.75" customHeight="1">
      <c r="A29" s="1" t="s">
        <v>69</v>
      </c>
      <c r="B29" s="47">
        <v>85</v>
      </c>
    </row>
    <row r="30" spans="1:11" ht="15.75" customHeight="1">
      <c r="A30" s="1" t="s">
        <v>70</v>
      </c>
      <c r="B30" s="47">
        <v>68</v>
      </c>
    </row>
    <row r="31" spans="1:11" ht="15.75" customHeight="1">
      <c r="A31" s="1" t="s">
        <v>71</v>
      </c>
      <c r="B31" s="47">
        <v>74</v>
      </c>
    </row>
    <row r="32" spans="1:11" ht="15.75" customHeight="1">
      <c r="A32" s="1" t="s">
        <v>72</v>
      </c>
      <c r="B32" s="47">
        <v>82</v>
      </c>
    </row>
    <row r="33" spans="1:2" ht="15.75" customHeight="1">
      <c r="A33" s="1" t="s">
        <v>73</v>
      </c>
      <c r="B33" s="47">
        <v>71</v>
      </c>
    </row>
    <row r="34" spans="1:2" ht="15.75" customHeight="1">
      <c r="A34" s="1" t="s">
        <v>74</v>
      </c>
      <c r="B34" s="47">
        <v>73</v>
      </c>
    </row>
    <row r="35" spans="1:2" ht="15.75" customHeight="1">
      <c r="A35" s="1" t="s">
        <v>75</v>
      </c>
      <c r="B35" s="47">
        <v>43</v>
      </c>
    </row>
    <row r="36" spans="1:2" ht="15.75" customHeight="1">
      <c r="A36" s="1" t="s">
        <v>76</v>
      </c>
      <c r="B36" s="47">
        <v>45</v>
      </c>
    </row>
    <row r="37" spans="1:2" ht="15.75" customHeight="1">
      <c r="A37" s="1" t="s">
        <v>77</v>
      </c>
      <c r="B37" s="47">
        <v>38</v>
      </c>
    </row>
    <row r="38" spans="1:2" ht="15.75" customHeight="1">
      <c r="A38" s="1" t="s">
        <v>78</v>
      </c>
      <c r="B38" s="47">
        <v>36</v>
      </c>
    </row>
    <row r="39" spans="1:2" ht="15.75" customHeight="1">
      <c r="A39" s="1" t="s">
        <v>79</v>
      </c>
      <c r="B39" s="1">
        <f>SUM(B16:B38)</f>
        <v>1617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662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802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718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80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791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79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783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864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60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58</v>
      </c>
      <c r="D17" s="43" t="str">
        <f>A2</f>
        <v>ATK</v>
      </c>
      <c r="E17" s="43">
        <f t="shared" ref="E17:I17" si="1">IF(E16="","",SUMIF($A$16:$A$38,E16,$B$16:$B$38))</f>
        <v>60</v>
      </c>
      <c r="F17" s="43">
        <f t="shared" si="1"/>
        <v>58</v>
      </c>
      <c r="G17" s="43">
        <f t="shared" si="1"/>
        <v>68</v>
      </c>
      <c r="H17" s="43">
        <f t="shared" si="1"/>
        <v>87</v>
      </c>
      <c r="I17" s="43">
        <f t="shared" si="1"/>
        <v>65</v>
      </c>
      <c r="J17" s="43">
        <f>A3/10</f>
        <v>66.2</v>
      </c>
      <c r="K17" s="43">
        <f>ROUND(J17,0)</f>
        <v>66</v>
      </c>
    </row>
    <row r="18" spans="1:11" ht="15.75" customHeight="1">
      <c r="A18" s="1" t="s">
        <v>9</v>
      </c>
      <c r="B18" s="1">
        <v>68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87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80</v>
      </c>
      <c r="G19" s="45">
        <f t="shared" si="3"/>
        <v>76</v>
      </c>
      <c r="H19" s="45">
        <f t="shared" si="3"/>
        <v>78</v>
      </c>
      <c r="I19" s="45">
        <f t="shared" si="3"/>
        <v>0</v>
      </c>
      <c r="J19" s="45">
        <f>A5/10</f>
        <v>80.2</v>
      </c>
      <c r="K19" s="45">
        <f>ROUND(J19,0)</f>
        <v>80</v>
      </c>
    </row>
    <row r="20" spans="1:11" ht="15.75" customHeight="1">
      <c r="A20" s="1" t="s">
        <v>58</v>
      </c>
      <c r="B20" s="1">
        <v>65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70</v>
      </c>
      <c r="F21" s="46">
        <f t="shared" si="5"/>
        <v>78</v>
      </c>
      <c r="G21" s="46">
        <f t="shared" si="5"/>
        <v>67</v>
      </c>
      <c r="H21" s="46">
        <f t="shared" si="5"/>
        <v>76</v>
      </c>
      <c r="I21" s="46">
        <f t="shared" si="5"/>
        <v>75</v>
      </c>
      <c r="J21" s="46">
        <f>A7/10</f>
        <v>71.8</v>
      </c>
      <c r="K21" s="46">
        <f>ROUND(J21,0)</f>
        <v>72</v>
      </c>
    </row>
    <row r="22" spans="1:11" ht="15.75" customHeight="1">
      <c r="A22" s="1" t="s">
        <v>60</v>
      </c>
      <c r="B22" s="1">
        <v>80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76</v>
      </c>
      <c r="D23" s="48" t="str">
        <f>A8</f>
        <v>PHY</v>
      </c>
      <c r="E23" s="48">
        <f t="shared" ref="E23:I23" si="7">IF(E22="","",SUMIF($A$16:$A$38,E22,$B$16:$B$38))</f>
        <v>80</v>
      </c>
      <c r="F23" s="48">
        <f t="shared" si="7"/>
        <v>75</v>
      </c>
      <c r="G23" s="48">
        <f t="shared" si="7"/>
        <v>79</v>
      </c>
      <c r="H23" s="48">
        <f t="shared" si="7"/>
        <v>79</v>
      </c>
      <c r="I23" s="48">
        <f t="shared" si="7"/>
        <v>86</v>
      </c>
      <c r="J23" s="48">
        <f>A9/10</f>
        <v>79.099999999999994</v>
      </c>
      <c r="K23" s="48">
        <f>ROUND(J23,0)</f>
        <v>79</v>
      </c>
    </row>
    <row r="24" spans="1:11" ht="15.75" customHeight="1">
      <c r="A24" s="1" t="s">
        <v>62</v>
      </c>
      <c r="B24" s="1">
        <v>78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67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75</v>
      </c>
      <c r="G25" s="49">
        <f t="shared" si="9"/>
        <v>68</v>
      </c>
      <c r="H25" s="49">
        <f t="shared" si="9"/>
        <v>76</v>
      </c>
      <c r="I25" s="49">
        <f t="shared" si="9"/>
        <v>82</v>
      </c>
      <c r="J25" s="49">
        <f>A11/10</f>
        <v>78.3</v>
      </c>
      <c r="K25" s="49">
        <f>ROUND(J25,0)</f>
        <v>78</v>
      </c>
    </row>
    <row r="26" spans="1:11" ht="15.75" customHeight="1">
      <c r="A26" s="1" t="s">
        <v>64</v>
      </c>
      <c r="B26" s="1">
        <v>70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75</v>
      </c>
      <c r="D27" s="50" t="str">
        <f>A12</f>
        <v>DEF</v>
      </c>
      <c r="E27" s="50">
        <f t="shared" ref="E27:I27" si="11">IF(E26="","",SUMIF($A$16:$A$38,E26,$B$16:$B$38))</f>
        <v>88</v>
      </c>
      <c r="F27" s="50">
        <f t="shared" si="11"/>
        <v>89</v>
      </c>
      <c r="G27" s="50">
        <f t="shared" si="11"/>
        <v>85</v>
      </c>
      <c r="H27" s="50">
        <f t="shared" si="11"/>
        <v>84</v>
      </c>
      <c r="I27" s="50">
        <f t="shared" si="11"/>
        <v>87</v>
      </c>
      <c r="J27" s="50">
        <f>A13/10</f>
        <v>86.4</v>
      </c>
      <c r="K27" s="50">
        <f>ROUND(J27,0)</f>
        <v>86</v>
      </c>
    </row>
    <row r="28" spans="1:11" ht="15.75" customHeight="1">
      <c r="A28" s="1" t="s">
        <v>68</v>
      </c>
      <c r="B28" s="1">
        <v>80</v>
      </c>
    </row>
    <row r="29" spans="1:11" ht="15.75" customHeight="1">
      <c r="A29" s="1" t="s">
        <v>69</v>
      </c>
      <c r="B29" s="1">
        <v>75</v>
      </c>
    </row>
    <row r="30" spans="1:11" ht="15.75" customHeight="1">
      <c r="A30" s="1" t="s">
        <v>70</v>
      </c>
      <c r="B30" s="1">
        <v>79</v>
      </c>
    </row>
    <row r="31" spans="1:11" ht="15.75" customHeight="1">
      <c r="A31" s="1" t="s">
        <v>71</v>
      </c>
      <c r="B31" s="1">
        <v>79</v>
      </c>
    </row>
    <row r="32" spans="1:11" ht="15.75" customHeight="1">
      <c r="A32" s="1" t="s">
        <v>72</v>
      </c>
      <c r="B32" s="1">
        <f t="array" ref="B32">INDEX('Trang tính1'!$AC$4:$AC$88,MATCH("Marquinhos",'Trang tính1'!$Y$4:$Y$88,0))</f>
        <v>86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82</v>
      </c>
    </row>
    <row r="35" spans="1:2" ht="15.75" customHeight="1">
      <c r="A35" s="1" t="s">
        <v>75</v>
      </c>
      <c r="B35" s="1">
        <v>88</v>
      </c>
    </row>
    <row r="36" spans="1:2" ht="15.75" customHeight="1">
      <c r="A36" s="1" t="s">
        <v>76</v>
      </c>
      <c r="B36" s="1">
        <v>89</v>
      </c>
    </row>
    <row r="37" spans="1:2" ht="15.75" customHeight="1">
      <c r="A37" s="1" t="s">
        <v>77</v>
      </c>
      <c r="B37" s="1">
        <v>85</v>
      </c>
    </row>
    <row r="38" spans="1:2" ht="15.75" customHeight="1">
      <c r="A38" s="1" t="s">
        <v>78</v>
      </c>
      <c r="B38" s="1">
        <v>84</v>
      </c>
    </row>
    <row r="39" spans="1:2" ht="15.75" customHeight="1">
      <c r="A39" s="1" t="s">
        <v>79</v>
      </c>
      <c r="B39" s="1">
        <f>SUM(B16:B38)</f>
        <v>1776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570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772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720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76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801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75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719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835.5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52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49</v>
      </c>
      <c r="D17" s="43" t="str">
        <f>A2</f>
        <v>ATK</v>
      </c>
      <c r="E17" s="43">
        <f t="shared" ref="E17:I17" si="1">IF(E16="","",SUMIF($A$16:$A$38,E16,$B$16:$B$38))</f>
        <v>52</v>
      </c>
      <c r="F17" s="43">
        <f t="shared" si="1"/>
        <v>49</v>
      </c>
      <c r="G17" s="43">
        <f t="shared" si="1"/>
        <v>56</v>
      </c>
      <c r="H17" s="43">
        <f t="shared" si="1"/>
        <v>83</v>
      </c>
      <c r="I17" s="43">
        <f t="shared" si="1"/>
        <v>51</v>
      </c>
      <c r="J17" s="43">
        <f>A3/10</f>
        <v>57</v>
      </c>
      <c r="K17" s="43">
        <f>ROUND(J17,0)</f>
        <v>57</v>
      </c>
    </row>
    <row r="18" spans="1:11" ht="15.75" customHeight="1">
      <c r="A18" s="1" t="s">
        <v>9</v>
      </c>
      <c r="B18" s="1">
        <v>56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83</v>
      </c>
      <c r="D19" s="45" t="str">
        <f>A4</f>
        <v>DIS</v>
      </c>
      <c r="E19" s="45">
        <f t="shared" ref="E19:I19" si="3">IF(E18="","",SUMIF($A$16:$A$38,E18,$B$16:$B$38))</f>
        <v>79</v>
      </c>
      <c r="F19" s="45">
        <f t="shared" si="3"/>
        <v>78</v>
      </c>
      <c r="G19" s="45">
        <f t="shared" si="3"/>
        <v>72</v>
      </c>
      <c r="H19" s="45">
        <f t="shared" si="3"/>
        <v>76</v>
      </c>
      <c r="I19" s="45">
        <f t="shared" si="3"/>
        <v>0</v>
      </c>
      <c r="J19" s="45">
        <f>A5/10</f>
        <v>77.2</v>
      </c>
      <c r="K19" s="45">
        <f>ROUND(J19,0)</f>
        <v>77</v>
      </c>
    </row>
    <row r="20" spans="1:11" ht="15.75" customHeight="1">
      <c r="A20" s="1" t="s">
        <v>58</v>
      </c>
      <c r="B20" s="1">
        <v>51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79</v>
      </c>
      <c r="D21" s="46" t="str">
        <f>A6</f>
        <v>CRE</v>
      </c>
      <c r="E21" s="46">
        <f t="shared" ref="E21:I21" si="5">IF(E20="","",SUMIF($A$16:$A$38,E20,$B$16:$B$38))</f>
        <v>73</v>
      </c>
      <c r="F21" s="46">
        <f t="shared" si="5"/>
        <v>76</v>
      </c>
      <c r="G21" s="46">
        <f t="shared" si="5"/>
        <v>67</v>
      </c>
      <c r="H21" s="46">
        <f t="shared" si="5"/>
        <v>72</v>
      </c>
      <c r="I21" s="46">
        <f t="shared" si="5"/>
        <v>73</v>
      </c>
      <c r="J21" s="46">
        <f>A7/10</f>
        <v>72</v>
      </c>
      <c r="K21" s="46">
        <f>ROUND(J21,0)</f>
        <v>72</v>
      </c>
    </row>
    <row r="22" spans="1:11" ht="15.75" customHeight="1">
      <c r="A22" s="1" t="s">
        <v>60</v>
      </c>
      <c r="B22" s="1">
        <v>78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72</v>
      </c>
      <c r="D23" s="48" t="str">
        <f>A8</f>
        <v>PHY</v>
      </c>
      <c r="E23" s="48">
        <f t="shared" ref="E23:I23" si="7">IF(E22="","",SUMIF($A$16:$A$38,E22,$B$16:$B$38))</f>
        <v>78</v>
      </c>
      <c r="F23" s="48">
        <f t="shared" si="7"/>
        <v>76</v>
      </c>
      <c r="G23" s="48">
        <f t="shared" si="7"/>
        <v>73</v>
      </c>
      <c r="H23" s="48">
        <f t="shared" si="7"/>
        <v>87</v>
      </c>
      <c r="I23" s="48">
        <f t="shared" si="7"/>
        <v>86</v>
      </c>
      <c r="J23" s="48">
        <f>A9/10</f>
        <v>80.099999999999994</v>
      </c>
      <c r="K23" s="48">
        <f>ROUND(J23,0)</f>
        <v>80</v>
      </c>
    </row>
    <row r="24" spans="1:11" ht="15.75" customHeight="1">
      <c r="A24" s="1" t="s">
        <v>62</v>
      </c>
      <c r="B24" s="1">
        <v>76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67</v>
      </c>
      <c r="D25" s="49" t="str">
        <f>A10</f>
        <v>MEN</v>
      </c>
      <c r="E25" s="49">
        <f t="shared" ref="E25:I25" si="9">IF(E24="","",SUMIF($A$16:$A$38,E24,$B$16:$B$38))</f>
        <v>75</v>
      </c>
      <c r="F25" s="49">
        <f t="shared" si="9"/>
        <v>73</v>
      </c>
      <c r="G25" s="49">
        <f t="shared" si="9"/>
        <v>56</v>
      </c>
      <c r="H25" s="49">
        <f t="shared" si="9"/>
        <v>72</v>
      </c>
      <c r="I25" s="49">
        <f t="shared" si="9"/>
        <v>76</v>
      </c>
      <c r="J25" s="49">
        <f>A11/10</f>
        <v>71.900000000000006</v>
      </c>
      <c r="K25" s="49">
        <f>ROUND(J25,0)</f>
        <v>72</v>
      </c>
    </row>
    <row r="26" spans="1:11" ht="15.75" customHeight="1">
      <c r="A26" s="1" t="s">
        <v>64</v>
      </c>
      <c r="B26" s="1">
        <v>73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73</v>
      </c>
      <c r="D27" s="50" t="str">
        <f>A12</f>
        <v>DEF</v>
      </c>
      <c r="E27" s="50">
        <f t="shared" ref="E27:I27" si="11">IF(E26="","",SUMIF($A$16:$A$38,E26,$B$16:$B$38))</f>
        <v>84</v>
      </c>
      <c r="F27" s="50">
        <f t="shared" si="11"/>
        <v>84</v>
      </c>
      <c r="G27" s="50">
        <f t="shared" si="11"/>
        <v>82</v>
      </c>
      <c r="H27" s="50">
        <f t="shared" si="11"/>
        <v>84</v>
      </c>
      <c r="I27" s="50">
        <f t="shared" si="11"/>
        <v>83</v>
      </c>
      <c r="J27" s="50">
        <f>A13/10</f>
        <v>83.55</v>
      </c>
      <c r="K27" s="50">
        <f>ROUND(J27,0)</f>
        <v>84</v>
      </c>
    </row>
    <row r="28" spans="1:11" ht="15.75" customHeight="1">
      <c r="A28" s="1" t="s">
        <v>68</v>
      </c>
      <c r="B28" s="1">
        <v>78</v>
      </c>
    </row>
    <row r="29" spans="1:11" ht="15.75" customHeight="1">
      <c r="A29" s="1" t="s">
        <v>69</v>
      </c>
      <c r="B29" s="1">
        <v>76</v>
      </c>
    </row>
    <row r="30" spans="1:11" ht="15.75" customHeight="1">
      <c r="A30" s="1" t="s">
        <v>70</v>
      </c>
      <c r="B30" s="1">
        <v>73</v>
      </c>
    </row>
    <row r="31" spans="1:11" ht="15.75" customHeight="1">
      <c r="A31" s="1" t="s">
        <v>71</v>
      </c>
      <c r="B31" s="1">
        <v>87</v>
      </c>
    </row>
    <row r="32" spans="1:11" ht="15.75" customHeight="1">
      <c r="A32" s="1" t="s">
        <v>72</v>
      </c>
      <c r="B32" s="1">
        <f t="array" ref="B32">INDEX('Trang tính1'!$AC$4:$AC$88,MATCH("Upamecano",'Trang tính1'!$Y$4:$Y$88,0))</f>
        <v>86</v>
      </c>
    </row>
    <row r="33" spans="1:2" ht="15.75" customHeight="1">
      <c r="A33" s="1" t="s">
        <v>73</v>
      </c>
      <c r="B33" s="1">
        <v>75</v>
      </c>
    </row>
    <row r="34" spans="1:2" ht="15.75" customHeight="1">
      <c r="A34" s="1" t="s">
        <v>74</v>
      </c>
      <c r="B34" s="1">
        <v>76</v>
      </c>
    </row>
    <row r="35" spans="1:2" ht="15.75" customHeight="1">
      <c r="A35" s="1" t="s">
        <v>75</v>
      </c>
      <c r="B35" s="1">
        <v>84</v>
      </c>
    </row>
    <row r="36" spans="1:2" ht="15.75" customHeight="1">
      <c r="A36" s="1" t="s">
        <v>76</v>
      </c>
      <c r="B36" s="1">
        <v>84</v>
      </c>
    </row>
    <row r="37" spans="1:2" ht="15.75" customHeight="1">
      <c r="A37" s="1" t="s">
        <v>77</v>
      </c>
      <c r="B37" s="1">
        <v>82</v>
      </c>
    </row>
    <row r="38" spans="1:2" ht="15.75" customHeight="1">
      <c r="A38" s="1" t="s">
        <v>78</v>
      </c>
      <c r="B38" s="1">
        <v>84</v>
      </c>
    </row>
    <row r="39" spans="1:2" ht="15.75" customHeight="1">
      <c r="A39" s="1" t="s">
        <v>79</v>
      </c>
      <c r="B39" s="1">
        <f>SUM(B16:B38)</f>
        <v>1694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595.5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739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74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693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76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75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772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80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870.5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58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41</v>
      </c>
      <c r="D17" s="43" t="str">
        <f>A2</f>
        <v>ATK</v>
      </c>
      <c r="E17" s="43">
        <f t="shared" ref="E17:I17" si="1">IF(E16="","",SUMIF($A$16:$A$38,E16,$B$16:$B$38))</f>
        <v>58</v>
      </c>
      <c r="F17" s="43">
        <f t="shared" si="1"/>
        <v>41</v>
      </c>
      <c r="G17" s="43">
        <f t="shared" si="1"/>
        <v>60</v>
      </c>
      <c r="H17" s="43">
        <f t="shared" si="1"/>
        <v>87</v>
      </c>
      <c r="I17" s="43">
        <f t="shared" si="1"/>
        <v>48</v>
      </c>
      <c r="J17" s="43">
        <f>A3/10</f>
        <v>59.55</v>
      </c>
      <c r="K17" s="43">
        <f>ROUND(J17,0)</f>
        <v>60</v>
      </c>
    </row>
    <row r="18" spans="1:11" ht="15.75" customHeight="1">
      <c r="A18" s="1" t="s">
        <v>9</v>
      </c>
      <c r="B18" s="1">
        <v>60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87</v>
      </c>
      <c r="D19" s="45" t="str">
        <f>A4</f>
        <v>DIS</v>
      </c>
      <c r="E19" s="45">
        <f t="shared" ref="E19:I19" si="3">IF(E18="","",SUMIF($A$16:$A$38,E18,$B$16:$B$38))</f>
        <v>78</v>
      </c>
      <c r="F19" s="45">
        <f t="shared" si="3"/>
        <v>72</v>
      </c>
      <c r="G19" s="45">
        <f t="shared" si="3"/>
        <v>70</v>
      </c>
      <c r="H19" s="45">
        <f t="shared" si="3"/>
        <v>71</v>
      </c>
      <c r="I19" s="45">
        <f t="shared" si="3"/>
        <v>0</v>
      </c>
      <c r="J19" s="45">
        <f>A5/10</f>
        <v>73.900000000000006</v>
      </c>
      <c r="K19" s="45">
        <f>ROUND(J19,0)</f>
        <v>74</v>
      </c>
    </row>
    <row r="20" spans="1:11" ht="15.75" customHeight="1">
      <c r="A20" s="1" t="s">
        <v>58</v>
      </c>
      <c r="B20" s="1">
        <v>48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78</v>
      </c>
      <c r="D21" s="46" t="str">
        <f>A6</f>
        <v>CRE</v>
      </c>
      <c r="E21" s="46">
        <f t="shared" ref="E21:I21" si="5">IF(E20="","",SUMIF($A$16:$A$38,E20,$B$16:$B$38))</f>
        <v>68</v>
      </c>
      <c r="F21" s="46">
        <f t="shared" si="5"/>
        <v>71</v>
      </c>
      <c r="G21" s="46">
        <f t="shared" si="5"/>
        <v>63</v>
      </c>
      <c r="H21" s="46">
        <f t="shared" si="5"/>
        <v>70</v>
      </c>
      <c r="I21" s="46">
        <f t="shared" si="5"/>
        <v>77</v>
      </c>
      <c r="J21" s="46">
        <f>A7/10</f>
        <v>69.3</v>
      </c>
      <c r="K21" s="46">
        <f>ROUND(J21,0)</f>
        <v>69</v>
      </c>
    </row>
    <row r="22" spans="1:11" ht="15.75" customHeight="1">
      <c r="A22" s="1" t="s">
        <v>60</v>
      </c>
      <c r="B22" s="1">
        <v>72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70</v>
      </c>
      <c r="D23" s="48" t="str">
        <f>A8</f>
        <v>PHY</v>
      </c>
      <c r="E23" s="48">
        <f t="shared" ref="E23:I23" si="7">IF(E22="","",SUMIF($A$16:$A$38,E22,$B$16:$B$38))</f>
        <v>73</v>
      </c>
      <c r="F23" s="48">
        <f t="shared" si="7"/>
        <v>63</v>
      </c>
      <c r="G23" s="48">
        <f t="shared" si="7"/>
        <v>76</v>
      </c>
      <c r="H23" s="48">
        <f t="shared" si="7"/>
        <v>91</v>
      </c>
      <c r="I23" s="48">
        <f t="shared" si="7"/>
        <v>90</v>
      </c>
      <c r="J23" s="48">
        <f>A9/10</f>
        <v>78.7</v>
      </c>
      <c r="K23" s="48">
        <f>ROUND(J23,0)</f>
        <v>79</v>
      </c>
    </row>
    <row r="24" spans="1:11" ht="15.75" customHeight="1">
      <c r="A24" s="1" t="s">
        <v>62</v>
      </c>
      <c r="B24" s="1">
        <v>71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63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77</v>
      </c>
      <c r="G25" s="49">
        <f t="shared" si="9"/>
        <v>60</v>
      </c>
      <c r="H25" s="49">
        <f t="shared" si="9"/>
        <v>70</v>
      </c>
      <c r="I25" s="49">
        <f t="shared" si="9"/>
        <v>84</v>
      </c>
      <c r="J25" s="49">
        <f>A11/10</f>
        <v>77.2</v>
      </c>
      <c r="K25" s="49">
        <f>ROUND(J25,0)</f>
        <v>77</v>
      </c>
    </row>
    <row r="26" spans="1:11" ht="15.75" customHeight="1">
      <c r="A26" s="1" t="s">
        <v>64</v>
      </c>
      <c r="B26" s="1">
        <v>68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77</v>
      </c>
      <c r="D27" s="50" t="str">
        <f>A12</f>
        <v>DEF</v>
      </c>
      <c r="E27" s="50">
        <f t="shared" ref="E27:I27" si="11">IF(E26="","",SUMIF($A$16:$A$38,E26,$B$16:$B$38))</f>
        <v>86</v>
      </c>
      <c r="F27" s="50">
        <f t="shared" si="11"/>
        <v>89</v>
      </c>
      <c r="G27" s="50">
        <f t="shared" si="11"/>
        <v>84</v>
      </c>
      <c r="H27" s="50">
        <f t="shared" si="11"/>
        <v>88</v>
      </c>
      <c r="I27" s="50">
        <f t="shared" si="11"/>
        <v>87</v>
      </c>
      <c r="J27" s="50">
        <f>A13/10</f>
        <v>87.05</v>
      </c>
      <c r="K27" s="50">
        <f>ROUND(J27,0)</f>
        <v>87</v>
      </c>
    </row>
    <row r="28" spans="1:11" ht="15.75" customHeight="1">
      <c r="A28" s="1" t="s">
        <v>68</v>
      </c>
      <c r="B28" s="1">
        <v>73</v>
      </c>
    </row>
    <row r="29" spans="1:11" ht="15.75" customHeight="1">
      <c r="A29" s="1" t="s">
        <v>69</v>
      </c>
      <c r="B29" s="1">
        <v>63</v>
      </c>
    </row>
    <row r="30" spans="1:11" ht="15.75" customHeight="1">
      <c r="A30" s="1" t="s">
        <v>70</v>
      </c>
      <c r="B30" s="1">
        <v>76</v>
      </c>
    </row>
    <row r="31" spans="1:11" ht="15.75" customHeight="1">
      <c r="A31" s="1" t="s">
        <v>71</v>
      </c>
      <c r="B31" s="1">
        <v>91</v>
      </c>
    </row>
    <row r="32" spans="1:11" ht="15.75" customHeight="1">
      <c r="A32" s="1" t="s">
        <v>72</v>
      </c>
      <c r="B32" s="1">
        <f t="array" ref="B32">INDEX('Trang tính1'!$AC$4:$AC$88,MATCH("Tah",'Trang tính1'!$Y$4:$Y$88,0))</f>
        <v>90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84</v>
      </c>
    </row>
    <row r="35" spans="1:2" ht="15.75" customHeight="1">
      <c r="A35" s="1" t="s">
        <v>75</v>
      </c>
      <c r="B35" s="1">
        <v>86</v>
      </c>
    </row>
    <row r="36" spans="1:2" ht="15.75" customHeight="1">
      <c r="A36" s="1" t="s">
        <v>76</v>
      </c>
      <c r="B36" s="1">
        <v>89</v>
      </c>
    </row>
    <row r="37" spans="1:2" ht="15.75" customHeight="1">
      <c r="A37" s="1" t="s">
        <v>77</v>
      </c>
      <c r="B37" s="1">
        <v>84</v>
      </c>
    </row>
    <row r="38" spans="1:2" ht="15.75" customHeight="1">
      <c r="A38" s="1" t="s">
        <v>78</v>
      </c>
      <c r="B38" s="1">
        <v>88</v>
      </c>
    </row>
    <row r="39" spans="1:2" ht="15.75" customHeight="1">
      <c r="A39" s="1" t="s">
        <v>79</v>
      </c>
      <c r="B39" s="1">
        <f>SUM(B16:B38)</f>
        <v>1699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754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829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887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830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837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583.5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79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83</v>
      </c>
      <c r="D17" s="43" t="str">
        <f>A2</f>
        <v>ATK</v>
      </c>
      <c r="E17" s="43">
        <f t="shared" ref="E17:I17" si="1">IF(E16="","",SUMIF($A$16:$A$38,E16,$B$16:$B$38))</f>
        <v>79</v>
      </c>
      <c r="F17" s="43">
        <f t="shared" si="1"/>
        <v>83</v>
      </c>
      <c r="G17" s="43">
        <f t="shared" si="1"/>
        <v>83</v>
      </c>
      <c r="H17" s="43">
        <f t="shared" si="1"/>
        <v>51</v>
      </c>
      <c r="I17" s="43">
        <f t="shared" si="1"/>
        <v>75</v>
      </c>
      <c r="J17" s="43">
        <f>A3/10</f>
        <v>75.400000000000006</v>
      </c>
      <c r="K17" s="43">
        <f>ROUND(J17,0)</f>
        <v>75</v>
      </c>
    </row>
    <row r="18" spans="1:11" ht="15.75" customHeight="1">
      <c r="A18" s="1" t="s">
        <v>9</v>
      </c>
      <c r="B18" s="1">
        <v>83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51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74</v>
      </c>
      <c r="G19" s="45">
        <f t="shared" si="3"/>
        <v>79</v>
      </c>
      <c r="H19" s="45">
        <f t="shared" si="3"/>
        <v>90</v>
      </c>
      <c r="I19" s="45">
        <f t="shared" si="3"/>
        <v>0</v>
      </c>
      <c r="J19" s="45">
        <f>A5/10</f>
        <v>82.9</v>
      </c>
      <c r="K19" s="45">
        <f>ROUND(J19,0)</f>
        <v>83</v>
      </c>
    </row>
    <row r="20" spans="1:11" ht="15.75" customHeight="1">
      <c r="A20" s="1" t="s">
        <v>58</v>
      </c>
      <c r="B20" s="1">
        <v>75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83</v>
      </c>
      <c r="D21" s="46" t="str">
        <f>A6</f>
        <v>CRE</v>
      </c>
      <c r="E21" s="46">
        <f t="shared" ref="E21:I21" si="5">IF(E20="","",SUMIF($A$16:$A$38,E20,$B$16:$B$38))</f>
        <v>92</v>
      </c>
      <c r="F21" s="46">
        <f t="shared" si="5"/>
        <v>90</v>
      </c>
      <c r="G21" s="46">
        <f t="shared" si="5"/>
        <v>89</v>
      </c>
      <c r="H21" s="46">
        <f t="shared" si="5"/>
        <v>79</v>
      </c>
      <c r="I21" s="46">
        <f t="shared" si="5"/>
        <v>86</v>
      </c>
      <c r="J21" s="46">
        <f>A7/10</f>
        <v>88.7</v>
      </c>
      <c r="K21" s="46">
        <f>ROUND(J21,0)</f>
        <v>89</v>
      </c>
    </row>
    <row r="22" spans="1:11" ht="15.75" customHeight="1">
      <c r="A22" s="1" t="s">
        <v>60</v>
      </c>
      <c r="B22" s="1">
        <v>74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79</v>
      </c>
      <c r="D23" s="48" t="str">
        <f>A8</f>
        <v>PHY</v>
      </c>
      <c r="E23" s="48">
        <f t="shared" ref="E23:I23" si="7">IF(E22="","",SUMIF($A$16:$A$38,E22,$B$16:$B$38))</f>
        <v>84</v>
      </c>
      <c r="F23" s="48">
        <f t="shared" si="7"/>
        <v>87</v>
      </c>
      <c r="G23" s="48">
        <f t="shared" si="7"/>
        <v>80</v>
      </c>
      <c r="H23" s="48">
        <f t="shared" si="7"/>
        <v>83</v>
      </c>
      <c r="I23" s="48">
        <f t="shared" si="7"/>
        <v>79</v>
      </c>
      <c r="J23" s="48">
        <f>A9/10</f>
        <v>83</v>
      </c>
      <c r="K23" s="48">
        <f>ROUND(J23,0)</f>
        <v>83</v>
      </c>
    </row>
    <row r="24" spans="1:11" ht="15.75" customHeight="1">
      <c r="A24" s="1" t="s">
        <v>62</v>
      </c>
      <c r="B24" s="1">
        <v>90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89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86</v>
      </c>
      <c r="G25" s="49">
        <f t="shared" si="9"/>
        <v>83</v>
      </c>
      <c r="H25" s="49">
        <f t="shared" si="9"/>
        <v>79</v>
      </c>
      <c r="I25" s="49">
        <f t="shared" si="9"/>
        <v>86</v>
      </c>
      <c r="J25" s="49">
        <f>A11/10</f>
        <v>83.7</v>
      </c>
      <c r="K25" s="49">
        <f>ROUND(J25,0)</f>
        <v>84</v>
      </c>
    </row>
    <row r="26" spans="1:11" ht="15.75" customHeight="1">
      <c r="A26" s="1" t="s">
        <v>64</v>
      </c>
      <c r="B26" s="1">
        <v>92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86</v>
      </c>
      <c r="D27" s="50" t="str">
        <f>A12</f>
        <v>DEF</v>
      </c>
      <c r="E27" s="50">
        <f t="shared" ref="E27:I27" si="11">IF(E26="","",SUMIF($A$16:$A$38,E26,$B$16:$B$38))</f>
        <v>64</v>
      </c>
      <c r="F27" s="50">
        <f t="shared" si="11"/>
        <v>65</v>
      </c>
      <c r="G27" s="50">
        <f t="shared" si="11"/>
        <v>58</v>
      </c>
      <c r="H27" s="50">
        <f t="shared" si="11"/>
        <v>54</v>
      </c>
      <c r="I27" s="50">
        <f t="shared" si="11"/>
        <v>51</v>
      </c>
      <c r="J27" s="50">
        <f>A13/10</f>
        <v>58.35</v>
      </c>
      <c r="K27" s="50">
        <f>ROUND(J27,0)</f>
        <v>58</v>
      </c>
    </row>
    <row r="28" spans="1:11" ht="15.75" customHeight="1">
      <c r="A28" s="1" t="s">
        <v>68</v>
      </c>
      <c r="B28" s="1">
        <v>84</v>
      </c>
    </row>
    <row r="29" spans="1:11" ht="15.75" customHeight="1">
      <c r="A29" s="1" t="s">
        <v>69</v>
      </c>
      <c r="B29" s="1">
        <v>87</v>
      </c>
    </row>
    <row r="30" spans="1:11" ht="15.75" customHeight="1">
      <c r="A30" s="1" t="s">
        <v>70</v>
      </c>
      <c r="B30" s="1">
        <v>80</v>
      </c>
    </row>
    <row r="31" spans="1:11" ht="15.75" customHeight="1">
      <c r="A31" s="1" t="s">
        <v>71</v>
      </c>
      <c r="B31" s="1">
        <v>83</v>
      </c>
    </row>
    <row r="32" spans="1:11" ht="15.75" customHeight="1">
      <c r="A32" s="1" t="s">
        <v>72</v>
      </c>
      <c r="B32" s="1">
        <f t="array" ref="B32">INDEX('Trang tính1'!$AC$4:$AC$88,MATCH("Doue",'Trang tính1'!$Y$4:$Y$88,0))</f>
        <v>79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86</v>
      </c>
    </row>
    <row r="35" spans="1:2" ht="15.75" customHeight="1">
      <c r="A35" s="1" t="s">
        <v>75</v>
      </c>
      <c r="B35" s="1">
        <v>64</v>
      </c>
    </row>
    <row r="36" spans="1:2" ht="15.75" customHeight="1">
      <c r="A36" s="1" t="s">
        <v>76</v>
      </c>
      <c r="B36" s="1">
        <v>65</v>
      </c>
    </row>
    <row r="37" spans="1:2" ht="15.75" customHeight="1">
      <c r="A37" s="1" t="s">
        <v>77</v>
      </c>
      <c r="B37" s="1">
        <v>58</v>
      </c>
    </row>
    <row r="38" spans="1:2" ht="15.75" customHeight="1">
      <c r="A38" s="1" t="s">
        <v>78</v>
      </c>
      <c r="B38" s="1">
        <v>54</v>
      </c>
    </row>
    <row r="39" spans="1:2" ht="15.75" customHeight="1">
      <c r="A39" s="1" t="s">
        <v>79</v>
      </c>
      <c r="B39" s="1">
        <f>SUM(B16:B38)</f>
        <v>1786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812.5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83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83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803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877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78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829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80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75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623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81</v>
      </c>
      <c r="D17" s="43" t="str">
        <f>A2</f>
        <v>ATK</v>
      </c>
      <c r="E17" s="43">
        <f t="shared" ref="E17:I17" si="1">IF(E16="","",SUMIF($A$16:$A$38,E16,$B$16:$B$38))</f>
        <v>83</v>
      </c>
      <c r="F17" s="43">
        <f t="shared" si="1"/>
        <v>81</v>
      </c>
      <c r="G17" s="43">
        <f t="shared" si="1"/>
        <v>85</v>
      </c>
      <c r="H17" s="43">
        <f t="shared" si="1"/>
        <v>75</v>
      </c>
      <c r="I17" s="43">
        <f t="shared" si="1"/>
        <v>78</v>
      </c>
      <c r="J17" s="43">
        <f>A3/10</f>
        <v>81.25</v>
      </c>
      <c r="K17" s="43">
        <f>ROUND(J17,0)</f>
        <v>81</v>
      </c>
    </row>
    <row r="18" spans="1:11" ht="15.75" customHeight="1">
      <c r="A18" s="1" t="s">
        <v>9</v>
      </c>
      <c r="B18" s="1">
        <v>85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75</v>
      </c>
      <c r="D19" s="45" t="str">
        <f>A4</f>
        <v>DIS</v>
      </c>
      <c r="E19" s="45">
        <f t="shared" ref="E19:I19" si="3">IF(E18="","",SUMIF($A$16:$A$38,E18,$B$16:$B$38))</f>
        <v>79</v>
      </c>
      <c r="F19" s="45">
        <f t="shared" si="3"/>
        <v>72</v>
      </c>
      <c r="G19" s="45">
        <f t="shared" si="3"/>
        <v>79</v>
      </c>
      <c r="H19" s="45">
        <f t="shared" si="3"/>
        <v>88</v>
      </c>
      <c r="I19" s="45">
        <f t="shared" si="3"/>
        <v>0</v>
      </c>
      <c r="J19" s="45">
        <f>A5/10</f>
        <v>80.3</v>
      </c>
      <c r="K19" s="45">
        <f>ROUND(J19,0)</f>
        <v>80</v>
      </c>
    </row>
    <row r="20" spans="1:11" ht="15.75" customHeight="1">
      <c r="A20" s="1" t="s">
        <v>58</v>
      </c>
      <c r="B20" s="1">
        <v>78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79</v>
      </c>
      <c r="D21" s="46" t="str">
        <f>A6</f>
        <v>CRE</v>
      </c>
      <c r="E21" s="46">
        <f t="shared" ref="E21:I21" si="5">IF(E20="","",SUMIF($A$16:$A$38,E20,$B$16:$B$38))</f>
        <v>89</v>
      </c>
      <c r="F21" s="46">
        <f t="shared" si="5"/>
        <v>88</v>
      </c>
      <c r="G21" s="46">
        <f t="shared" si="5"/>
        <v>90</v>
      </c>
      <c r="H21" s="46">
        <f t="shared" si="5"/>
        <v>79</v>
      </c>
      <c r="I21" s="46">
        <f t="shared" si="5"/>
        <v>87</v>
      </c>
      <c r="J21" s="46">
        <f>A7/10</f>
        <v>87.7</v>
      </c>
      <c r="K21" s="46">
        <f>ROUND(J21,0)</f>
        <v>88</v>
      </c>
    </row>
    <row r="22" spans="1:11" ht="15.75" customHeight="1">
      <c r="A22" s="1" t="s">
        <v>60</v>
      </c>
      <c r="B22" s="1">
        <v>72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79</v>
      </c>
      <c r="D23" s="48" t="str">
        <f>A8</f>
        <v>PHY</v>
      </c>
      <c r="E23" s="48">
        <f t="shared" ref="E23:I23" si="7">IF(E22="","",SUMIF($A$16:$A$38,E22,$B$16:$B$38))</f>
        <v>88</v>
      </c>
      <c r="F23" s="48">
        <f t="shared" si="7"/>
        <v>88</v>
      </c>
      <c r="G23" s="48">
        <f t="shared" si="7"/>
        <v>88</v>
      </c>
      <c r="H23" s="48">
        <f t="shared" si="7"/>
        <v>73</v>
      </c>
      <c r="I23" s="48">
        <f t="shared" si="7"/>
        <v>82</v>
      </c>
      <c r="J23" s="48">
        <f>A9/10</f>
        <v>82.9</v>
      </c>
      <c r="K23" s="48">
        <f>ROUND(J23,0)</f>
        <v>83</v>
      </c>
    </row>
    <row r="24" spans="1:11" ht="15.75" customHeight="1">
      <c r="A24" s="1" t="s">
        <v>62</v>
      </c>
      <c r="B24" s="1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90</v>
      </c>
      <c r="D25" s="49" t="str">
        <f>A10</f>
        <v>MEN</v>
      </c>
      <c r="E25" s="49">
        <f t="shared" ref="E25:I25" si="9">IF(E24="","",SUMIF($A$16:$A$38,E24,$B$16:$B$38))</f>
        <v>84</v>
      </c>
      <c r="F25" s="49">
        <f t="shared" si="9"/>
        <v>87</v>
      </c>
      <c r="G25" s="49">
        <f t="shared" si="9"/>
        <v>85</v>
      </c>
      <c r="H25" s="49">
        <f t="shared" si="9"/>
        <v>79</v>
      </c>
      <c r="I25" s="49">
        <f t="shared" si="9"/>
        <v>86</v>
      </c>
      <c r="J25" s="49">
        <f>A11/10</f>
        <v>84.5</v>
      </c>
      <c r="K25" s="49">
        <f>ROUND(J25,0)</f>
        <v>85</v>
      </c>
    </row>
    <row r="26" spans="1:11" ht="15.75" customHeight="1">
      <c r="A26" s="1" t="s">
        <v>64</v>
      </c>
      <c r="B26" s="1">
        <v>89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87</v>
      </c>
      <c r="D27" s="50" t="str">
        <f>A12</f>
        <v>DEF</v>
      </c>
      <c r="E27" s="50">
        <f t="shared" ref="E27:I27" si="11">IF(E26="","",SUMIF($A$16:$A$38,E26,$B$16:$B$38))</f>
        <v>62</v>
      </c>
      <c r="F27" s="50">
        <f t="shared" si="11"/>
        <v>56</v>
      </c>
      <c r="G27" s="50">
        <f t="shared" si="11"/>
        <v>55</v>
      </c>
      <c r="H27" s="50">
        <f t="shared" si="11"/>
        <v>64</v>
      </c>
      <c r="I27" s="50">
        <f t="shared" si="11"/>
        <v>75</v>
      </c>
      <c r="J27" s="50">
        <f>A13/10</f>
        <v>62.3</v>
      </c>
      <c r="K27" s="50">
        <f>ROUND(J27,0)</f>
        <v>62</v>
      </c>
    </row>
    <row r="28" spans="1:11" ht="15.75" customHeight="1">
      <c r="A28" s="1" t="s">
        <v>68</v>
      </c>
      <c r="B28" s="1">
        <v>88</v>
      </c>
    </row>
    <row r="29" spans="1:11" ht="15.75" customHeight="1">
      <c r="A29" s="1" t="s">
        <v>69</v>
      </c>
      <c r="B29" s="1">
        <v>88</v>
      </c>
    </row>
    <row r="30" spans="1:11" ht="15.75" customHeight="1">
      <c r="A30" s="1" t="s">
        <v>70</v>
      </c>
      <c r="B30" s="1">
        <v>88</v>
      </c>
    </row>
    <row r="31" spans="1:11" ht="15.75" customHeight="1">
      <c r="A31" s="1" t="s">
        <v>71</v>
      </c>
      <c r="B31" s="1">
        <v>73</v>
      </c>
    </row>
    <row r="32" spans="1:11" ht="15.75" customHeight="1">
      <c r="A32" s="1" t="s">
        <v>72</v>
      </c>
      <c r="B32" s="1">
        <f t="array" ref="B32">INDEX('Trang tính1'!$AC$4:$AC$88,MATCH("Luis Diaz",'Trang tính1'!$Y$4:$Y$88,0))</f>
        <v>82</v>
      </c>
    </row>
    <row r="33" spans="1:2" ht="15.75" customHeight="1">
      <c r="A33" s="1" t="s">
        <v>73</v>
      </c>
      <c r="B33" s="1">
        <v>84</v>
      </c>
    </row>
    <row r="34" spans="1:2" ht="15.75" customHeight="1">
      <c r="A34" s="1" t="s">
        <v>74</v>
      </c>
      <c r="B34" s="1">
        <v>86</v>
      </c>
    </row>
    <row r="35" spans="1:2" ht="15.75" customHeight="1">
      <c r="A35" s="1" t="s">
        <v>75</v>
      </c>
      <c r="B35" s="1">
        <v>62</v>
      </c>
    </row>
    <row r="36" spans="1:2" ht="15.75" customHeight="1">
      <c r="A36" s="1" t="s">
        <v>76</v>
      </c>
      <c r="B36" s="1">
        <v>56</v>
      </c>
    </row>
    <row r="37" spans="1:2" ht="15.75" customHeight="1">
      <c r="A37" s="1" t="s">
        <v>77</v>
      </c>
      <c r="B37" s="1">
        <v>55</v>
      </c>
    </row>
    <row r="38" spans="1:2" ht="15.75" customHeight="1">
      <c r="A38" s="1" t="s">
        <v>78</v>
      </c>
      <c r="B38" s="1">
        <v>64</v>
      </c>
    </row>
    <row r="39" spans="1:2" ht="15.75" customHeight="1">
      <c r="A39" s="1" t="s">
        <v>79</v>
      </c>
      <c r="B39" s="1">
        <f>SUM(B16:B38)</f>
        <v>1812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776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82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864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876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771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851.5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571.5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</row>
    <row r="16" spans="1:26" ht="15.75" customHeight="1">
      <c r="A16" s="1" t="s">
        <v>53</v>
      </c>
      <c r="B16" s="1">
        <v>80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80</v>
      </c>
      <c r="D17" s="43" t="str">
        <f>A2</f>
        <v>ATK</v>
      </c>
      <c r="E17" s="43">
        <f t="shared" ref="E17:I17" si="1">IF(E16="","",SUMIF($A$16:$A$38,E16,$B$16:$B$38))</f>
        <v>80</v>
      </c>
      <c r="F17" s="43">
        <f t="shared" si="1"/>
        <v>80</v>
      </c>
      <c r="G17" s="43">
        <f t="shared" si="1"/>
        <v>83</v>
      </c>
      <c r="H17" s="43">
        <f t="shared" si="1"/>
        <v>58</v>
      </c>
      <c r="I17" s="43">
        <f t="shared" si="1"/>
        <v>82</v>
      </c>
      <c r="J17" s="43">
        <f>A3/10</f>
        <v>77.599999999999994</v>
      </c>
      <c r="K17" s="43">
        <f>ROUND(J17,0)</f>
        <v>78</v>
      </c>
    </row>
    <row r="18" spans="1:11" ht="15.75" customHeight="1">
      <c r="A18" s="1" t="s">
        <v>9</v>
      </c>
      <c r="B18" s="1">
        <v>83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58</v>
      </c>
      <c r="D19" s="45" t="str">
        <f>A4</f>
        <v>DIS</v>
      </c>
      <c r="E19" s="45">
        <f t="shared" ref="E19:I19" si="3">IF(E18="","",SUMIF($A$16:$A$38,E18,$B$16:$B$38))</f>
        <v>87</v>
      </c>
      <c r="F19" s="45">
        <f t="shared" si="3"/>
        <v>79</v>
      </c>
      <c r="G19" s="45">
        <f t="shared" si="3"/>
        <v>88</v>
      </c>
      <c r="H19" s="45">
        <f t="shared" si="3"/>
        <v>90</v>
      </c>
      <c r="I19" s="45">
        <f t="shared" si="3"/>
        <v>0</v>
      </c>
      <c r="J19" s="45">
        <f>A5/10</f>
        <v>86.4</v>
      </c>
      <c r="K19" s="45">
        <f>ROUND(J19,0)</f>
        <v>86</v>
      </c>
    </row>
    <row r="20" spans="1:11" ht="15.75" customHeight="1">
      <c r="A20" s="1" t="s">
        <v>58</v>
      </c>
      <c r="B20" s="1">
        <v>82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87</v>
      </c>
      <c r="D21" s="46" t="str">
        <f>A6</f>
        <v>CRE</v>
      </c>
      <c r="E21" s="46">
        <f t="shared" ref="E21:I21" si="5">IF(E20="","",SUMIF($A$16:$A$38,E20,$B$16:$B$38))</f>
        <v>91</v>
      </c>
      <c r="F21" s="46">
        <f t="shared" si="5"/>
        <v>90</v>
      </c>
      <c r="G21" s="46">
        <f t="shared" si="5"/>
        <v>86</v>
      </c>
      <c r="H21" s="46">
        <f t="shared" si="5"/>
        <v>88</v>
      </c>
      <c r="I21" s="46">
        <f t="shared" si="5"/>
        <v>81</v>
      </c>
      <c r="J21" s="46">
        <f>A7/10</f>
        <v>87.6</v>
      </c>
      <c r="K21" s="46">
        <f>ROUND(J21,0)</f>
        <v>88</v>
      </c>
    </row>
    <row r="22" spans="1:11" ht="15.75" customHeight="1">
      <c r="A22" s="1" t="s">
        <v>60</v>
      </c>
      <c r="B22" s="1">
        <v>79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88</v>
      </c>
      <c r="D23" s="48" t="str">
        <f>A8</f>
        <v>PHY</v>
      </c>
      <c r="E23" s="48">
        <f t="shared" ref="E23:I23" si="7">IF(E22="","",SUMIF($A$16:$A$38,E22,$B$16:$B$38))</f>
        <v>79</v>
      </c>
      <c r="F23" s="48">
        <f t="shared" si="7"/>
        <v>82</v>
      </c>
      <c r="G23" s="48">
        <f t="shared" si="7"/>
        <v>85</v>
      </c>
      <c r="H23" s="48">
        <f t="shared" si="7"/>
        <v>68</v>
      </c>
      <c r="I23" s="48">
        <f t="shared" si="7"/>
        <v>75</v>
      </c>
      <c r="J23" s="48">
        <f>A9/10</f>
        <v>77.099999999999994</v>
      </c>
      <c r="K23" s="48">
        <f>ROUND(J23,0)</f>
        <v>77</v>
      </c>
    </row>
    <row r="24" spans="1:11" ht="15.75" customHeight="1">
      <c r="A24" s="1" t="s">
        <v>62</v>
      </c>
      <c r="B24" s="1">
        <v>90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86</v>
      </c>
      <c r="D25" s="49" t="str">
        <f>A10</f>
        <v>MEN</v>
      </c>
      <c r="E25" s="49">
        <f t="shared" ref="E25:I25" si="9">IF(E24="","",SUMIF($A$16:$A$38,E24,$B$16:$B$38))</f>
        <v>89</v>
      </c>
      <c r="F25" s="49">
        <f t="shared" si="9"/>
        <v>81</v>
      </c>
      <c r="G25" s="49">
        <f t="shared" si="9"/>
        <v>83</v>
      </c>
      <c r="H25" s="49">
        <f t="shared" si="9"/>
        <v>88</v>
      </c>
      <c r="I25" s="49">
        <f t="shared" si="9"/>
        <v>84</v>
      </c>
      <c r="J25" s="49">
        <f>A11/10</f>
        <v>85.15</v>
      </c>
      <c r="K25" s="49">
        <f>ROUND(J25,0)</f>
        <v>85</v>
      </c>
    </row>
    <row r="26" spans="1:11" ht="15.75" customHeight="1">
      <c r="A26" s="1" t="s">
        <v>64</v>
      </c>
      <c r="B26" s="1">
        <v>91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81</v>
      </c>
      <c r="D27" s="50" t="str">
        <f>A12</f>
        <v>DEF</v>
      </c>
      <c r="E27" s="50">
        <f t="shared" ref="E27:I27" si="11">IF(E26="","",SUMIF($A$16:$A$38,E26,$B$16:$B$38))</f>
        <v>61</v>
      </c>
      <c r="F27" s="50">
        <f t="shared" si="11"/>
        <v>62</v>
      </c>
      <c r="G27" s="50">
        <f t="shared" si="11"/>
        <v>51</v>
      </c>
      <c r="H27" s="50">
        <f t="shared" si="11"/>
        <v>54</v>
      </c>
      <c r="I27" s="50">
        <f t="shared" si="11"/>
        <v>58</v>
      </c>
      <c r="J27" s="50">
        <f>A13/10</f>
        <v>57.15</v>
      </c>
      <c r="K27" s="50">
        <f>ROUND(J27,0)</f>
        <v>57</v>
      </c>
    </row>
    <row r="28" spans="1:11" ht="15.75" customHeight="1">
      <c r="A28" s="1" t="s">
        <v>68</v>
      </c>
      <c r="B28" s="1">
        <v>79</v>
      </c>
    </row>
    <row r="29" spans="1:11" ht="15.75" customHeight="1">
      <c r="A29" s="1" t="s">
        <v>69</v>
      </c>
      <c r="B29" s="1">
        <v>82</v>
      </c>
    </row>
    <row r="30" spans="1:11" ht="15.75" customHeight="1">
      <c r="A30" s="1" t="s">
        <v>70</v>
      </c>
      <c r="B30" s="1">
        <v>85</v>
      </c>
    </row>
    <row r="31" spans="1:11" ht="15.75" customHeight="1">
      <c r="A31" s="1" t="s">
        <v>71</v>
      </c>
      <c r="B31" s="1">
        <v>68</v>
      </c>
    </row>
    <row r="32" spans="1:11" ht="15.75" customHeight="1">
      <c r="A32" s="1" t="s">
        <v>72</v>
      </c>
      <c r="B32" s="1">
        <f t="array" ref="B32">INDEX('Trang tính1'!$AC$4:$AC$88,MATCH("Olise",'Trang tính1'!$Y$4:$Y$88,0))</f>
        <v>75</v>
      </c>
    </row>
    <row r="33" spans="1:2" ht="15.75" customHeight="1">
      <c r="A33" s="1" t="s">
        <v>73</v>
      </c>
      <c r="B33" s="1">
        <v>89</v>
      </c>
    </row>
    <row r="34" spans="1:2" ht="15.75" customHeight="1">
      <c r="A34" s="1" t="s">
        <v>74</v>
      </c>
      <c r="B34" s="1">
        <v>84</v>
      </c>
    </row>
    <row r="35" spans="1:2" ht="15.75" customHeight="1">
      <c r="A35" s="1" t="s">
        <v>75</v>
      </c>
      <c r="B35" s="1">
        <v>61</v>
      </c>
    </row>
    <row r="36" spans="1:2" ht="15.75" customHeight="1">
      <c r="A36" s="1" t="s">
        <v>76</v>
      </c>
      <c r="B36" s="1">
        <v>62</v>
      </c>
    </row>
    <row r="37" spans="1:2" ht="15.75" customHeight="1">
      <c r="A37" s="1" t="s">
        <v>77</v>
      </c>
      <c r="B37" s="1">
        <v>51</v>
      </c>
    </row>
    <row r="38" spans="1:2" ht="15.75" customHeight="1">
      <c r="A38" s="1" t="s">
        <v>78</v>
      </c>
      <c r="B38" s="1">
        <v>54</v>
      </c>
    </row>
    <row r="39" spans="1:2" ht="15.75" customHeight="1">
      <c r="A39" s="1" t="s">
        <v>79</v>
      </c>
      <c r="B39" s="1">
        <f>SUM(B16:B38)</f>
        <v>1775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69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561.5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70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69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738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71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73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678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75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836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75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726.5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80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866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1">
        <v>50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52</v>
      </c>
      <c r="D17" s="43" t="str">
        <f>A2</f>
        <v>ATK</v>
      </c>
      <c r="E17" s="43">
        <f t="shared" ref="E17:I17" si="1">IF(E16="","",SUMIF($A$16:$A$38,E16,$B$16:$B$38))</f>
        <v>50</v>
      </c>
      <c r="F17" s="43">
        <f t="shared" si="1"/>
        <v>52</v>
      </c>
      <c r="G17" s="43">
        <f t="shared" si="1"/>
        <v>55</v>
      </c>
      <c r="H17" s="43">
        <f t="shared" si="1"/>
        <v>82</v>
      </c>
      <c r="I17" s="43">
        <f t="shared" si="1"/>
        <v>51</v>
      </c>
      <c r="J17" s="43">
        <f>A3/10</f>
        <v>56.15</v>
      </c>
      <c r="K17" s="43">
        <f>ROUND(J17,0)</f>
        <v>56</v>
      </c>
    </row>
    <row r="18" spans="1:11" ht="15.75" customHeight="1">
      <c r="A18" s="1" t="s">
        <v>9</v>
      </c>
      <c r="B18" s="1">
        <v>55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82</v>
      </c>
      <c r="D19" s="45" t="str">
        <f>A4</f>
        <v>DIS</v>
      </c>
      <c r="E19" s="45">
        <f t="shared" ref="E19:I19" si="3">IF(E18="","",SUMIF($A$16:$A$38,E18,$B$16:$B$38))</f>
        <v>79</v>
      </c>
      <c r="F19" s="45">
        <f t="shared" si="3"/>
        <v>72</v>
      </c>
      <c r="G19" s="45">
        <f t="shared" si="3"/>
        <v>62</v>
      </c>
      <c r="H19" s="45">
        <f t="shared" si="3"/>
        <v>72</v>
      </c>
      <c r="I19" s="45">
        <f t="shared" si="3"/>
        <v>0</v>
      </c>
      <c r="J19" s="45">
        <f>A5/10</f>
        <v>73.8</v>
      </c>
      <c r="K19" s="45">
        <f>ROUND(J19,0)</f>
        <v>74</v>
      </c>
    </row>
    <row r="20" spans="1:11" ht="15.75" customHeight="1">
      <c r="A20" s="1" t="s">
        <v>58</v>
      </c>
      <c r="B20" s="1">
        <v>51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79</v>
      </c>
      <c r="D21" s="46" t="str">
        <f>A6</f>
        <v>CRE</v>
      </c>
      <c r="E21" s="46">
        <f t="shared" ref="E21:I21" si="5">IF(E20="","",SUMIF($A$16:$A$38,E20,$B$16:$B$38))</f>
        <v>66</v>
      </c>
      <c r="F21" s="46">
        <f t="shared" si="5"/>
        <v>72</v>
      </c>
      <c r="G21" s="46">
        <f t="shared" si="5"/>
        <v>63</v>
      </c>
      <c r="H21" s="46">
        <f t="shared" si="5"/>
        <v>62</v>
      </c>
      <c r="I21" s="46">
        <f t="shared" si="5"/>
        <v>77</v>
      </c>
      <c r="J21" s="46">
        <f>A7/10</f>
        <v>67.8</v>
      </c>
      <c r="K21" s="46">
        <f>ROUND(J21,0)</f>
        <v>68</v>
      </c>
    </row>
    <row r="22" spans="1:11" ht="15.75" customHeight="1">
      <c r="A22" s="1" t="s">
        <v>60</v>
      </c>
      <c r="B22" s="1">
        <v>72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62</v>
      </c>
      <c r="D23" s="48" t="str">
        <f>A8</f>
        <v>PHY</v>
      </c>
      <c r="E23" s="48">
        <f t="shared" ref="E23:I23" si="7">IF(E22="","",SUMIF($A$16:$A$38,E22,$B$16:$B$38))</f>
        <v>85</v>
      </c>
      <c r="F23" s="48">
        <f t="shared" si="7"/>
        <v>74</v>
      </c>
      <c r="G23" s="48">
        <f t="shared" si="7"/>
        <v>78</v>
      </c>
      <c r="H23" s="48">
        <f t="shared" si="7"/>
        <v>91</v>
      </c>
      <c r="I23" s="48">
        <f t="shared" si="7"/>
        <v>89</v>
      </c>
      <c r="J23" s="48">
        <f>A9/10</f>
        <v>83.6</v>
      </c>
      <c r="K23" s="48">
        <f>ROUND(J23,0)</f>
        <v>84</v>
      </c>
    </row>
    <row r="24" spans="1:11" ht="15.75" customHeight="1">
      <c r="A24" s="1" t="s">
        <v>62</v>
      </c>
      <c r="B24" s="1">
        <v>72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63</v>
      </c>
      <c r="D25" s="49" t="str">
        <f>A10</f>
        <v>MEN</v>
      </c>
      <c r="E25" s="49">
        <f t="shared" ref="E25:I25" si="9">IF(E24="","",SUMIF($A$16:$A$38,E24,$B$16:$B$38))</f>
        <v>77</v>
      </c>
      <c r="F25" s="49">
        <f t="shared" si="9"/>
        <v>77</v>
      </c>
      <c r="G25" s="49">
        <f t="shared" si="9"/>
        <v>55</v>
      </c>
      <c r="H25" s="49">
        <f t="shared" si="9"/>
        <v>62</v>
      </c>
      <c r="I25" s="49">
        <f t="shared" si="9"/>
        <v>80</v>
      </c>
      <c r="J25" s="49">
        <f>A11/10</f>
        <v>72.650000000000006</v>
      </c>
      <c r="K25" s="49">
        <f>ROUND(J25,0)</f>
        <v>73</v>
      </c>
    </row>
    <row r="26" spans="1:11" ht="15.75" customHeight="1">
      <c r="A26" s="1" t="s">
        <v>64</v>
      </c>
      <c r="B26" s="1">
        <v>66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77</v>
      </c>
      <c r="D27" s="50" t="str">
        <f>A12</f>
        <v>DEF</v>
      </c>
      <c r="E27" s="50">
        <f t="shared" ref="E27:I27" si="11">IF(E26="","",SUMIF($A$16:$A$38,E26,$B$16:$B$38))</f>
        <v>88</v>
      </c>
      <c r="F27" s="50">
        <f t="shared" si="11"/>
        <v>90</v>
      </c>
      <c r="G27" s="50">
        <f t="shared" si="11"/>
        <v>82</v>
      </c>
      <c r="H27" s="50">
        <f t="shared" si="11"/>
        <v>88</v>
      </c>
      <c r="I27" s="50">
        <f t="shared" si="11"/>
        <v>82</v>
      </c>
      <c r="J27" s="50">
        <f>A13/10</f>
        <v>86.6</v>
      </c>
      <c r="K27" s="50">
        <f>ROUND(J27,0)</f>
        <v>87</v>
      </c>
    </row>
    <row r="28" spans="1:11" ht="15.75" customHeight="1">
      <c r="A28" s="1" t="s">
        <v>68</v>
      </c>
      <c r="B28" s="1">
        <v>85</v>
      </c>
    </row>
    <row r="29" spans="1:11" ht="15.75" customHeight="1">
      <c r="A29" s="1" t="s">
        <v>69</v>
      </c>
      <c r="B29" s="1">
        <v>74</v>
      </c>
    </row>
    <row r="30" spans="1:11" ht="15.75" customHeight="1">
      <c r="A30" s="1" t="s">
        <v>70</v>
      </c>
      <c r="B30" s="1">
        <v>78</v>
      </c>
    </row>
    <row r="31" spans="1:11" ht="15.75" customHeight="1">
      <c r="A31" s="1" t="s">
        <v>71</v>
      </c>
      <c r="B31" s="1">
        <v>91</v>
      </c>
    </row>
    <row r="32" spans="1:11" ht="15.75" customHeight="1">
      <c r="A32" s="1" t="s">
        <v>72</v>
      </c>
      <c r="B32" s="1">
        <f t="array" ref="B32">INDEX('Trang tính1'!$AC$4:$AC$88,MATCH("Pacho",'Trang tính1'!$Y$4:$Y$88,0))</f>
        <v>89</v>
      </c>
    </row>
    <row r="33" spans="1:2" ht="15.75" customHeight="1">
      <c r="A33" s="1" t="s">
        <v>73</v>
      </c>
      <c r="B33" s="1">
        <v>77</v>
      </c>
    </row>
    <row r="34" spans="1:2" ht="15.75" customHeight="1">
      <c r="A34" s="1" t="s">
        <v>74</v>
      </c>
      <c r="B34" s="1">
        <v>80</v>
      </c>
    </row>
    <row r="35" spans="1:2" ht="15.75" customHeight="1">
      <c r="A35" s="1" t="s">
        <v>75</v>
      </c>
      <c r="B35" s="1">
        <v>88</v>
      </c>
    </row>
    <row r="36" spans="1:2" ht="15.75" customHeight="1">
      <c r="A36" s="1" t="s">
        <v>76</v>
      </c>
      <c r="B36" s="1">
        <v>90</v>
      </c>
    </row>
    <row r="37" spans="1:2" ht="15.75" customHeight="1">
      <c r="A37" s="1" t="s">
        <v>77</v>
      </c>
      <c r="B37" s="1">
        <v>82</v>
      </c>
    </row>
    <row r="38" spans="1:2" ht="15.75" customHeight="1">
      <c r="A38" s="1" t="s">
        <v>78</v>
      </c>
      <c r="B38" s="1">
        <v>88</v>
      </c>
    </row>
    <row r="39" spans="1:2" ht="15.75" customHeight="1">
      <c r="A39" s="1" t="s">
        <v>79</v>
      </c>
      <c r="B39" s="1">
        <f>SUM(B16:B38)</f>
        <v>1703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707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838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78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788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79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747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78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796.5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78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763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68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66</v>
      </c>
      <c r="D17" s="43" t="str">
        <f>A2</f>
        <v>ATK</v>
      </c>
      <c r="E17" s="43">
        <f t="shared" ref="E17:I17" si="1">IF(E16="","",SUMIF($A$16:$A$38,E16,$B$16:$B$38))</f>
        <v>68</v>
      </c>
      <c r="F17" s="43">
        <f t="shared" si="1"/>
        <v>66</v>
      </c>
      <c r="G17" s="43">
        <f t="shared" si="1"/>
        <v>72</v>
      </c>
      <c r="H17" s="43">
        <f t="shared" si="1"/>
        <v>76</v>
      </c>
      <c r="I17" s="43">
        <f t="shared" si="1"/>
        <v>74</v>
      </c>
      <c r="J17" s="43">
        <f>A3/10</f>
        <v>70.7</v>
      </c>
      <c r="K17" s="43">
        <f>ROUND(J17,0)</f>
        <v>71</v>
      </c>
    </row>
    <row r="18" spans="1:11" ht="15.75" customHeight="1">
      <c r="A18" s="1" t="s">
        <v>9</v>
      </c>
      <c r="B18" s="1">
        <v>72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76</v>
      </c>
      <c r="D19" s="45" t="str">
        <f>A4</f>
        <v>DIS</v>
      </c>
      <c r="E19" s="45">
        <f t="shared" ref="E19:I19" si="3">IF(E18="","",SUMIF($A$16:$A$38,E18,$B$16:$B$38))</f>
        <v>85</v>
      </c>
      <c r="F19" s="45">
        <f t="shared" si="3"/>
        <v>85</v>
      </c>
      <c r="G19" s="45">
        <f t="shared" si="3"/>
        <v>79</v>
      </c>
      <c r="H19" s="45">
        <f t="shared" si="3"/>
        <v>83</v>
      </c>
      <c r="I19" s="45">
        <f t="shared" si="3"/>
        <v>0</v>
      </c>
      <c r="J19" s="45">
        <f>A5/10</f>
        <v>83.8</v>
      </c>
      <c r="K19" s="45">
        <f>ROUND(J19,0)</f>
        <v>84</v>
      </c>
    </row>
    <row r="20" spans="1:11" ht="15.75" customHeight="1">
      <c r="A20" s="1" t="s">
        <v>58</v>
      </c>
      <c r="B20" s="1">
        <v>74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85</v>
      </c>
      <c r="D21" s="46" t="str">
        <f>A6</f>
        <v>CRE</v>
      </c>
      <c r="E21" s="46">
        <f t="shared" ref="E21:I21" si="5">IF(E20="","",SUMIF($A$16:$A$38,E20,$B$16:$B$38))</f>
        <v>77</v>
      </c>
      <c r="F21" s="46">
        <f t="shared" si="5"/>
        <v>83</v>
      </c>
      <c r="G21" s="46">
        <f t="shared" si="5"/>
        <v>77</v>
      </c>
      <c r="H21" s="46">
        <f t="shared" si="5"/>
        <v>79</v>
      </c>
      <c r="I21" s="46">
        <f t="shared" si="5"/>
        <v>82</v>
      </c>
      <c r="J21" s="46">
        <f>A7/10</f>
        <v>78.8</v>
      </c>
      <c r="K21" s="46">
        <f>ROUND(J21,0)</f>
        <v>79</v>
      </c>
    </row>
    <row r="22" spans="1:11" ht="15.75" customHeight="1">
      <c r="A22" s="1" t="s">
        <v>60</v>
      </c>
      <c r="B22" s="1">
        <v>85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79</v>
      </c>
      <c r="D23" s="48" t="str">
        <f>A8</f>
        <v>PHY</v>
      </c>
      <c r="E23" s="48">
        <f t="shared" ref="E23:I23" si="7">IF(E22="","",SUMIF($A$16:$A$38,E22,$B$16:$B$38))</f>
        <v>65</v>
      </c>
      <c r="F23" s="48">
        <f t="shared" si="7"/>
        <v>69</v>
      </c>
      <c r="G23" s="48">
        <f t="shared" si="7"/>
        <v>81</v>
      </c>
      <c r="H23" s="48">
        <f t="shared" si="7"/>
        <v>78</v>
      </c>
      <c r="I23" s="48">
        <f t="shared" si="7"/>
        <v>83</v>
      </c>
      <c r="J23" s="48">
        <f>A9/10</f>
        <v>74.7</v>
      </c>
      <c r="K23" s="48">
        <f>ROUND(J23,0)</f>
        <v>75</v>
      </c>
    </row>
    <row r="24" spans="1:11" ht="15.75" customHeight="1">
      <c r="A24" s="1" t="s">
        <v>62</v>
      </c>
      <c r="B24" s="1">
        <v>83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77</v>
      </c>
      <c r="D25" s="49" t="str">
        <f>A10</f>
        <v>MEN</v>
      </c>
      <c r="E25" s="49">
        <f t="shared" ref="E25:I25" si="9">IF(E24="","",SUMIF($A$16:$A$38,E24,$B$16:$B$38))</f>
        <v>82</v>
      </c>
      <c r="F25" s="49">
        <f t="shared" si="9"/>
        <v>82</v>
      </c>
      <c r="G25" s="49">
        <f t="shared" si="9"/>
        <v>72</v>
      </c>
      <c r="H25" s="49">
        <f t="shared" si="9"/>
        <v>79</v>
      </c>
      <c r="I25" s="49">
        <f t="shared" si="9"/>
        <v>81</v>
      </c>
      <c r="J25" s="49">
        <f>A11/10</f>
        <v>79.650000000000006</v>
      </c>
      <c r="K25" s="49">
        <f>ROUND(J25,0)</f>
        <v>80</v>
      </c>
    </row>
    <row r="26" spans="1:11" ht="15.75" customHeight="1">
      <c r="A26" s="1" t="s">
        <v>64</v>
      </c>
      <c r="B26" s="1">
        <v>77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82</v>
      </c>
      <c r="D27" s="50" t="str">
        <f>A12</f>
        <v>DEF</v>
      </c>
      <c r="E27" s="50">
        <f t="shared" ref="E27:I27" si="11">IF(E26="","",SUMIF($A$16:$A$38,E26,$B$16:$B$38))</f>
        <v>77</v>
      </c>
      <c r="F27" s="50">
        <f t="shared" si="11"/>
        <v>75</v>
      </c>
      <c r="G27" s="50">
        <f t="shared" si="11"/>
        <v>78</v>
      </c>
      <c r="H27" s="50">
        <f t="shared" si="11"/>
        <v>76</v>
      </c>
      <c r="I27" s="50">
        <f t="shared" si="11"/>
        <v>76</v>
      </c>
      <c r="J27" s="50">
        <f>A13/10</f>
        <v>76.3</v>
      </c>
      <c r="K27" s="50">
        <f>ROUND(J27,0)</f>
        <v>76</v>
      </c>
    </row>
    <row r="28" spans="1:11" ht="15.75" customHeight="1">
      <c r="A28" s="1" t="s">
        <v>68</v>
      </c>
      <c r="B28" s="1">
        <v>65</v>
      </c>
    </row>
    <row r="29" spans="1:11" ht="15.75" customHeight="1">
      <c r="A29" s="1" t="s">
        <v>69</v>
      </c>
      <c r="B29" s="1">
        <v>69</v>
      </c>
    </row>
    <row r="30" spans="1:11" ht="15.75" customHeight="1">
      <c r="A30" s="1" t="s">
        <v>70</v>
      </c>
      <c r="B30" s="1">
        <v>81</v>
      </c>
    </row>
    <row r="31" spans="1:11" ht="15.75" customHeight="1">
      <c r="A31" s="1" t="s">
        <v>71</v>
      </c>
      <c r="B31" s="1">
        <v>78</v>
      </c>
    </row>
    <row r="32" spans="1:11" ht="15.75" customHeight="1">
      <c r="A32" s="1" t="s">
        <v>72</v>
      </c>
      <c r="B32" s="1">
        <f t="array" ref="B32">INDEX('Trang tính1'!$AC$4:$AC$88,MATCH("Pavlovic",'Trang tính1'!$Y$4:$Y$88,0))</f>
        <v>83</v>
      </c>
    </row>
    <row r="33" spans="1:2" ht="15.75" customHeight="1">
      <c r="A33" s="1" t="s">
        <v>73</v>
      </c>
      <c r="B33" s="1">
        <v>82</v>
      </c>
    </row>
    <row r="34" spans="1:2" ht="15.75" customHeight="1">
      <c r="A34" s="1" t="s">
        <v>74</v>
      </c>
      <c r="B34" s="1">
        <v>81</v>
      </c>
    </row>
    <row r="35" spans="1:2" ht="15.75" customHeight="1">
      <c r="A35" s="1" t="s">
        <v>75</v>
      </c>
      <c r="B35" s="1">
        <v>77</v>
      </c>
    </row>
    <row r="36" spans="1:2" ht="15.75" customHeight="1">
      <c r="A36" s="1" t="s">
        <v>76</v>
      </c>
      <c r="B36" s="1">
        <v>75</v>
      </c>
    </row>
    <row r="37" spans="1:2" ht="15.75" customHeight="1">
      <c r="A37" s="1" t="s">
        <v>77</v>
      </c>
      <c r="B37" s="1">
        <v>78</v>
      </c>
    </row>
    <row r="38" spans="1:2" ht="15.75" customHeight="1">
      <c r="A38" s="1" t="s">
        <v>78</v>
      </c>
      <c r="B38" s="1">
        <v>76</v>
      </c>
    </row>
    <row r="39" spans="1:2" ht="15.75" customHeight="1">
      <c r="A39" s="1" t="s">
        <v>79</v>
      </c>
      <c r="B39" s="1">
        <f>SUM(B16:B38)</f>
        <v>1769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1" t="s">
        <v>251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722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77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77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78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786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78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742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77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794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76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741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" t="s">
        <v>13</v>
      </c>
    </row>
    <row r="16" spans="1:26" ht="15.75" customHeight="1">
      <c r="A16" s="1" t="s">
        <v>53</v>
      </c>
      <c r="B16" s="1">
        <v>70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1">
        <v>79</v>
      </c>
      <c r="D17" s="43" t="str">
        <f>A2</f>
        <v>ATK</v>
      </c>
      <c r="E17" s="43">
        <f t="shared" ref="E17:I17" si="1">IF(E16="","",SUMIF($A$16:$A$38,E16,$B$16:$B$38))</f>
        <v>70</v>
      </c>
      <c r="F17" s="43">
        <f t="shared" si="1"/>
        <v>79</v>
      </c>
      <c r="G17" s="43">
        <f t="shared" si="1"/>
        <v>75</v>
      </c>
      <c r="H17" s="43">
        <f t="shared" si="1"/>
        <v>65</v>
      </c>
      <c r="I17" s="43">
        <f t="shared" si="1"/>
        <v>77</v>
      </c>
      <c r="J17" s="43">
        <f>A3/10</f>
        <v>72.2</v>
      </c>
      <c r="K17" s="43">
        <f>ROUND(J17,0)</f>
        <v>72</v>
      </c>
    </row>
    <row r="18" spans="1:11" ht="15.75" customHeight="1">
      <c r="A18" s="1" t="s">
        <v>9</v>
      </c>
      <c r="B18" s="1">
        <v>75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1">
        <v>65</v>
      </c>
      <c r="D19" s="45" t="str">
        <f>A4</f>
        <v>DIS</v>
      </c>
      <c r="E19" s="45">
        <f t="shared" ref="E19:I19" si="3">IF(E18="","",SUMIF($A$16:$A$38,E18,$B$16:$B$38))</f>
        <v>81</v>
      </c>
      <c r="F19" s="45">
        <f t="shared" si="3"/>
        <v>84</v>
      </c>
      <c r="G19" s="45">
        <f t="shared" si="3"/>
        <v>81</v>
      </c>
      <c r="H19" s="45">
        <f t="shared" si="3"/>
        <v>79</v>
      </c>
      <c r="I19" s="45">
        <f t="shared" si="3"/>
        <v>0</v>
      </c>
      <c r="J19" s="45">
        <f>A5/10</f>
        <v>81</v>
      </c>
      <c r="K19" s="45">
        <f>ROUND(J19,0)</f>
        <v>81</v>
      </c>
    </row>
    <row r="20" spans="1:11" ht="15.75" customHeight="1">
      <c r="A20" s="1" t="s">
        <v>58</v>
      </c>
      <c r="B20" s="1">
        <v>77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1">
        <v>81</v>
      </c>
      <c r="D21" s="46" t="str">
        <f>A6</f>
        <v>CRE</v>
      </c>
      <c r="E21" s="46">
        <f t="shared" ref="E21:I21" si="5">IF(E20="","",SUMIF($A$16:$A$38,E20,$B$16:$B$38))</f>
        <v>77</v>
      </c>
      <c r="F21" s="46">
        <f t="shared" si="5"/>
        <v>79</v>
      </c>
      <c r="G21" s="46">
        <f t="shared" si="5"/>
        <v>81</v>
      </c>
      <c r="H21" s="46">
        <f t="shared" si="5"/>
        <v>81</v>
      </c>
      <c r="I21" s="46">
        <f t="shared" si="5"/>
        <v>78</v>
      </c>
      <c r="J21" s="46">
        <f>A7/10</f>
        <v>78.599999999999994</v>
      </c>
      <c r="K21" s="46">
        <f>ROUND(J21,0)</f>
        <v>79</v>
      </c>
    </row>
    <row r="22" spans="1:11" ht="15.75" customHeight="1">
      <c r="A22" s="1" t="s">
        <v>60</v>
      </c>
      <c r="B22" s="1">
        <v>84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1">
        <v>81</v>
      </c>
      <c r="D23" s="48" t="str">
        <f>A8</f>
        <v>PHY</v>
      </c>
      <c r="E23" s="48">
        <f t="shared" ref="E23:I23" si="7">IF(E22="","",SUMIF($A$16:$A$38,E22,$B$16:$B$38))</f>
        <v>67</v>
      </c>
      <c r="F23" s="48">
        <f t="shared" si="7"/>
        <v>67</v>
      </c>
      <c r="G23" s="48">
        <f t="shared" si="7"/>
        <v>87</v>
      </c>
      <c r="H23" s="48">
        <f t="shared" si="7"/>
        <v>75</v>
      </c>
      <c r="I23" s="48">
        <f t="shared" si="7"/>
        <v>75</v>
      </c>
      <c r="J23" s="48">
        <f>A9/10</f>
        <v>74.2</v>
      </c>
      <c r="K23" s="48">
        <f>ROUND(J23,0)</f>
        <v>74</v>
      </c>
    </row>
    <row r="24" spans="1:11" ht="15.75" customHeight="1">
      <c r="A24" s="1" t="s">
        <v>62</v>
      </c>
      <c r="B24" s="1">
        <v>79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1">
        <v>81</v>
      </c>
      <c r="D25" s="49" t="str">
        <f>A10</f>
        <v>MEN</v>
      </c>
      <c r="E25" s="49">
        <f t="shared" ref="E25:I25" si="9">IF(E24="","",SUMIF($A$16:$A$38,E24,$B$16:$B$38))</f>
        <v>83</v>
      </c>
      <c r="F25" s="49">
        <f t="shared" si="9"/>
        <v>78</v>
      </c>
      <c r="G25" s="49">
        <f t="shared" si="9"/>
        <v>75</v>
      </c>
      <c r="H25" s="49">
        <f t="shared" si="9"/>
        <v>81</v>
      </c>
      <c r="I25" s="49">
        <f t="shared" si="9"/>
        <v>79</v>
      </c>
      <c r="J25" s="49">
        <f>A11/10</f>
        <v>79.400000000000006</v>
      </c>
      <c r="K25" s="49">
        <f>ROUND(J25,0)</f>
        <v>79</v>
      </c>
    </row>
    <row r="26" spans="1:11" ht="15.75" customHeight="1">
      <c r="A26" s="1" t="s">
        <v>64</v>
      </c>
      <c r="B26" s="1">
        <v>77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1">
        <v>78</v>
      </c>
      <c r="D27" s="50" t="str">
        <f>A12</f>
        <v>DEF</v>
      </c>
      <c r="E27" s="50">
        <f t="shared" ref="E27:I27" si="11">IF(E26="","",SUMIF($A$16:$A$38,E26,$B$16:$B$38))</f>
        <v>76</v>
      </c>
      <c r="F27" s="50">
        <f t="shared" si="11"/>
        <v>80</v>
      </c>
      <c r="G27" s="50">
        <f t="shared" si="11"/>
        <v>77</v>
      </c>
      <c r="H27" s="50">
        <f t="shared" si="11"/>
        <v>72</v>
      </c>
      <c r="I27" s="50">
        <f t="shared" si="11"/>
        <v>65</v>
      </c>
      <c r="J27" s="50">
        <f>A13/10</f>
        <v>74.099999999999994</v>
      </c>
      <c r="K27" s="50">
        <f>ROUND(J27,0)</f>
        <v>74</v>
      </c>
    </row>
    <row r="28" spans="1:11" ht="15.75" customHeight="1">
      <c r="A28" s="1" t="s">
        <v>68</v>
      </c>
      <c r="B28" s="1">
        <v>67</v>
      </c>
    </row>
    <row r="29" spans="1:11" ht="15.75" customHeight="1">
      <c r="A29" s="1" t="s">
        <v>69</v>
      </c>
      <c r="B29" s="1">
        <v>67</v>
      </c>
    </row>
    <row r="30" spans="1:11" ht="15.75" customHeight="1">
      <c r="A30" s="1" t="s">
        <v>70</v>
      </c>
      <c r="B30" s="1">
        <v>87</v>
      </c>
    </row>
    <row r="31" spans="1:11" ht="15.75" customHeight="1">
      <c r="A31" s="1" t="s">
        <v>71</v>
      </c>
      <c r="B31" s="1">
        <v>75</v>
      </c>
    </row>
    <row r="32" spans="1:11" ht="15.75" customHeight="1">
      <c r="A32" s="1" t="s">
        <v>72</v>
      </c>
      <c r="B32" s="1">
        <f t="array" ref="B32">INDEX('Trang tính1'!$AC$4:$AC$88,MATCH("M.Fernandes",'Trang tính1'!$Y$4:$Y$88,0))</f>
        <v>75</v>
      </c>
    </row>
    <row r="33" spans="1:2" ht="15.75" customHeight="1">
      <c r="A33" s="1" t="s">
        <v>73</v>
      </c>
      <c r="B33" s="1">
        <v>83</v>
      </c>
    </row>
    <row r="34" spans="1:2" ht="15.75" customHeight="1">
      <c r="A34" s="1" t="s">
        <v>74</v>
      </c>
      <c r="B34" s="1">
        <v>79</v>
      </c>
    </row>
    <row r="35" spans="1:2" ht="15.75" customHeight="1">
      <c r="A35" s="1" t="s">
        <v>75</v>
      </c>
      <c r="B35" s="1">
        <v>76</v>
      </c>
    </row>
    <row r="36" spans="1:2" ht="15.75" customHeight="1">
      <c r="A36" s="1" t="s">
        <v>76</v>
      </c>
      <c r="B36" s="1">
        <v>80</v>
      </c>
    </row>
    <row r="37" spans="1:2" ht="15.75" customHeight="1">
      <c r="A37" s="1" t="s">
        <v>77</v>
      </c>
      <c r="B37" s="1">
        <v>77</v>
      </c>
    </row>
    <row r="38" spans="1:2" ht="15.75" customHeight="1">
      <c r="A38" s="1" t="s">
        <v>78</v>
      </c>
      <c r="B38" s="1">
        <v>72</v>
      </c>
    </row>
    <row r="39" spans="1:2" ht="15.75" customHeight="1">
      <c r="A39" s="1" t="s">
        <v>79</v>
      </c>
      <c r="B39" s="1">
        <f>SUM(B16:B38)</f>
        <v>1765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A1" s="47" t="s">
        <v>256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700.5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788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766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76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76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723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76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76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790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75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745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57" t="s">
        <v>40</v>
      </c>
      <c r="L15" s="41" t="s">
        <v>257</v>
      </c>
    </row>
    <row r="16" spans="1:26" ht="15.75" customHeight="1">
      <c r="A16" s="1" t="s">
        <v>53</v>
      </c>
      <c r="B16" s="47">
        <v>63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72</v>
      </c>
      <c r="D17" s="43" t="str">
        <f>A2</f>
        <v>ATK</v>
      </c>
      <c r="E17" s="43">
        <f t="shared" ref="E17:I17" si="1">IF(E16="","",SUMIF($A$16:$A$38,E16,$B$16:$B$38))</f>
        <v>63</v>
      </c>
      <c r="F17" s="43">
        <f t="shared" si="1"/>
        <v>72</v>
      </c>
      <c r="G17" s="43">
        <f t="shared" si="1"/>
        <v>78</v>
      </c>
      <c r="H17" s="43">
        <f t="shared" si="1"/>
        <v>71</v>
      </c>
      <c r="I17" s="43">
        <f t="shared" si="1"/>
        <v>76</v>
      </c>
      <c r="J17" s="43">
        <f>A3/10</f>
        <v>70.05</v>
      </c>
      <c r="K17" s="43">
        <f>ROUND(J17,0)</f>
        <v>70</v>
      </c>
    </row>
    <row r="18" spans="1:11" ht="15.75" customHeight="1">
      <c r="A18" s="1" t="s">
        <v>9</v>
      </c>
      <c r="B18" s="47">
        <v>78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71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75</v>
      </c>
      <c r="G19" s="45">
        <f t="shared" si="3"/>
        <v>78</v>
      </c>
      <c r="H19" s="45">
        <f t="shared" si="3"/>
        <v>80</v>
      </c>
      <c r="I19" s="45">
        <f t="shared" si="3"/>
        <v>0</v>
      </c>
      <c r="J19" s="45">
        <f>A5/10</f>
        <v>78.8</v>
      </c>
      <c r="K19" s="45">
        <f>ROUND(J19,0)</f>
        <v>79</v>
      </c>
    </row>
    <row r="20" spans="1:11" ht="15.75" customHeight="1">
      <c r="A20" s="1" t="s">
        <v>58</v>
      </c>
      <c r="B20" s="47">
        <v>76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80</v>
      </c>
      <c r="D21" s="46" t="str">
        <f>A6</f>
        <v>CRE</v>
      </c>
      <c r="E21" s="46">
        <f t="shared" ref="E21:I21" si="5">IF(E20="","",SUMIF($A$16:$A$38,E20,$B$16:$B$38))</f>
        <v>75</v>
      </c>
      <c r="F21" s="46">
        <f t="shared" si="5"/>
        <v>80</v>
      </c>
      <c r="G21" s="46">
        <f t="shared" si="5"/>
        <v>82</v>
      </c>
      <c r="H21" s="46">
        <f t="shared" si="5"/>
        <v>78</v>
      </c>
      <c r="I21" s="46">
        <f t="shared" si="5"/>
        <v>72</v>
      </c>
      <c r="J21" s="46">
        <f>A7/10</f>
        <v>76.599999999999994</v>
      </c>
      <c r="K21" s="46">
        <f>ROUND(J21,0)</f>
        <v>77</v>
      </c>
    </row>
    <row r="22" spans="1:11" ht="15.75" customHeight="1">
      <c r="A22" s="1" t="s">
        <v>60</v>
      </c>
      <c r="B22" s="47">
        <v>75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78</v>
      </c>
      <c r="D23" s="48" t="str">
        <f>A8</f>
        <v>PHY</v>
      </c>
      <c r="E23" s="48">
        <f t="shared" ref="E23:I23" si="7">IF(E22="","",SUMIF($A$16:$A$38,E22,$B$16:$B$38))</f>
        <v>68</v>
      </c>
      <c r="F23" s="48">
        <f t="shared" si="7"/>
        <v>70</v>
      </c>
      <c r="G23" s="48">
        <f t="shared" si="7"/>
        <v>78</v>
      </c>
      <c r="H23" s="48">
        <f t="shared" si="7"/>
        <v>72</v>
      </c>
      <c r="I23" s="48">
        <f t="shared" si="7"/>
        <v>75</v>
      </c>
      <c r="J23" s="48">
        <f>A9/10</f>
        <v>72.3</v>
      </c>
      <c r="K23" s="48">
        <f>ROUND(J23,0)</f>
        <v>72</v>
      </c>
    </row>
    <row r="24" spans="1:11" ht="15.75" customHeight="1">
      <c r="A24" s="1" t="s">
        <v>62</v>
      </c>
      <c r="B24" s="47">
        <v>80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82</v>
      </c>
      <c r="D25" s="49" t="str">
        <f>A10</f>
        <v>MEN</v>
      </c>
      <c r="E25" s="49">
        <f t="shared" ref="E25:I25" si="9">IF(E24="","",SUMIF($A$16:$A$38,E24,$B$16:$B$38))</f>
        <v>78</v>
      </c>
      <c r="F25" s="49">
        <f t="shared" si="9"/>
        <v>72</v>
      </c>
      <c r="G25" s="49">
        <f t="shared" si="9"/>
        <v>78</v>
      </c>
      <c r="H25" s="49">
        <f t="shared" si="9"/>
        <v>78</v>
      </c>
      <c r="I25" s="49">
        <f t="shared" si="9"/>
        <v>82</v>
      </c>
      <c r="J25" s="49">
        <f>A11/10</f>
        <v>79</v>
      </c>
      <c r="K25" s="49">
        <f>ROUND(J25,0)</f>
        <v>79</v>
      </c>
    </row>
    <row r="26" spans="1:11" ht="15.75" customHeight="1">
      <c r="A26" s="1" t="s">
        <v>64</v>
      </c>
      <c r="B26" s="47">
        <v>75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72</v>
      </c>
      <c r="D27" s="50" t="str">
        <f>A12</f>
        <v>DEF</v>
      </c>
      <c r="E27" s="50">
        <f t="shared" ref="E27:I27" si="11">IF(E26="","",SUMIF($A$16:$A$38,E26,$B$16:$B$38))</f>
        <v>76</v>
      </c>
      <c r="F27" s="50">
        <f t="shared" si="11"/>
        <v>76</v>
      </c>
      <c r="G27" s="50">
        <f t="shared" si="11"/>
        <v>75</v>
      </c>
      <c r="H27" s="50">
        <f t="shared" si="11"/>
        <v>74</v>
      </c>
      <c r="I27" s="50">
        <f t="shared" si="11"/>
        <v>71</v>
      </c>
      <c r="J27" s="50">
        <f>A13/10</f>
        <v>74.5</v>
      </c>
      <c r="K27" s="50">
        <f>ROUND(J27,0)</f>
        <v>75</v>
      </c>
    </row>
    <row r="28" spans="1:11" ht="15.75" customHeight="1">
      <c r="A28" s="1" t="s">
        <v>68</v>
      </c>
      <c r="B28" s="47">
        <v>68</v>
      </c>
    </row>
    <row r="29" spans="1:11" ht="15.75" customHeight="1">
      <c r="A29" s="1" t="s">
        <v>69</v>
      </c>
      <c r="B29" s="47">
        <v>70</v>
      </c>
    </row>
    <row r="30" spans="1:11" ht="15.75" customHeight="1">
      <c r="A30" s="1" t="s">
        <v>70</v>
      </c>
      <c r="B30" s="47">
        <v>78</v>
      </c>
    </row>
    <row r="31" spans="1:11" ht="15.75" customHeight="1">
      <c r="A31" s="1" t="s">
        <v>71</v>
      </c>
      <c r="B31" s="47">
        <v>72</v>
      </c>
    </row>
    <row r="32" spans="1:11" ht="15.75" customHeight="1">
      <c r="A32" s="1" t="s">
        <v>72</v>
      </c>
      <c r="B32" s="1">
        <f t="array" ref="B32">INDEX('Trang tính1'!$AC$4:$AC$88,MATCH("M.Fernandes",'Trang tính1'!$Y$4:$Y$88,0))</f>
        <v>75</v>
      </c>
    </row>
    <row r="33" spans="1:2" ht="15.75" customHeight="1">
      <c r="A33" s="1" t="s">
        <v>73</v>
      </c>
      <c r="B33" s="47">
        <v>78</v>
      </c>
    </row>
    <row r="34" spans="1:2" ht="15.75" customHeight="1">
      <c r="A34" s="1" t="s">
        <v>74</v>
      </c>
      <c r="B34" s="47">
        <v>82</v>
      </c>
    </row>
    <row r="35" spans="1:2" ht="15.75" customHeight="1">
      <c r="A35" s="1" t="s">
        <v>75</v>
      </c>
      <c r="B35" s="1">
        <v>76</v>
      </c>
    </row>
    <row r="36" spans="1:2" ht="15.75" customHeight="1">
      <c r="A36" s="1" t="s">
        <v>76</v>
      </c>
      <c r="B36" s="47">
        <v>76</v>
      </c>
    </row>
    <row r="37" spans="1:2" ht="15.75" customHeight="1">
      <c r="A37" s="1" t="s">
        <v>77</v>
      </c>
      <c r="B37" s="47">
        <v>75</v>
      </c>
    </row>
    <row r="38" spans="1:2" ht="15.75" customHeight="1">
      <c r="A38" s="1" t="s">
        <v>78</v>
      </c>
      <c r="B38" s="47">
        <v>74</v>
      </c>
    </row>
    <row r="39" spans="1:2" ht="15.75" customHeight="1">
      <c r="A39" s="1" t="s">
        <v>79</v>
      </c>
      <c r="B39" s="1">
        <f>SUM(B16:B38)</f>
        <v>1726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789.5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840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846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77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785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848.5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74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603.5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  <c r="L15" s="41" t="s">
        <v>258</v>
      </c>
    </row>
    <row r="16" spans="1:26" ht="15.75" customHeight="1">
      <c r="A16" s="1" t="s">
        <v>53</v>
      </c>
      <c r="B16" s="47">
        <v>81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81</v>
      </c>
      <c r="D17" s="43" t="str">
        <f>A2</f>
        <v>ATK</v>
      </c>
      <c r="E17" s="43">
        <f t="shared" ref="E17:I17" si="1">IF(E16="","",SUMIF($A$16:$A$38,E16,$B$16:$B$38))</f>
        <v>81</v>
      </c>
      <c r="F17" s="43">
        <f t="shared" si="1"/>
        <v>81</v>
      </c>
      <c r="G17" s="43">
        <f t="shared" si="1"/>
        <v>85</v>
      </c>
      <c r="H17" s="43">
        <f t="shared" si="1"/>
        <v>53</v>
      </c>
      <c r="I17" s="43">
        <f t="shared" si="1"/>
        <v>90</v>
      </c>
      <c r="J17" s="43">
        <f>A3/10</f>
        <v>78.95</v>
      </c>
      <c r="K17" s="43">
        <f>ROUND(J17,0)</f>
        <v>79</v>
      </c>
    </row>
    <row r="18" spans="1:11" ht="15.75" customHeight="1">
      <c r="A18" s="1" t="s">
        <v>9</v>
      </c>
      <c r="B18" s="47">
        <v>85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53</v>
      </c>
      <c r="D19" s="45" t="str">
        <f>A4</f>
        <v>DIS</v>
      </c>
      <c r="E19" s="45">
        <f t="shared" ref="E19:I19" si="3">IF(E18="","",SUMIF($A$16:$A$38,E18,$B$16:$B$38))</f>
        <v>84</v>
      </c>
      <c r="F19" s="45">
        <f t="shared" si="3"/>
        <v>77</v>
      </c>
      <c r="G19" s="45">
        <f t="shared" si="3"/>
        <v>86</v>
      </c>
      <c r="H19" s="45">
        <f t="shared" si="3"/>
        <v>88</v>
      </c>
      <c r="I19" s="45">
        <f t="shared" si="3"/>
        <v>0</v>
      </c>
      <c r="J19" s="45">
        <f>A5/10</f>
        <v>84</v>
      </c>
      <c r="K19" s="45">
        <f>ROUND(J19,0)</f>
        <v>84</v>
      </c>
    </row>
    <row r="20" spans="1:11" ht="15.75" customHeight="1">
      <c r="A20" s="1" t="s">
        <v>58</v>
      </c>
      <c r="B20" s="47">
        <v>90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84</v>
      </c>
      <c r="D21" s="46" t="str">
        <f>A6</f>
        <v>CRE</v>
      </c>
      <c r="E21" s="46">
        <f t="shared" ref="E21:I21" si="5">IF(E20="","",SUMIF($A$16:$A$38,E20,$B$16:$B$38))</f>
        <v>86</v>
      </c>
      <c r="F21" s="46">
        <f t="shared" si="5"/>
        <v>88</v>
      </c>
      <c r="G21" s="46">
        <f t="shared" si="5"/>
        <v>86</v>
      </c>
      <c r="H21" s="46">
        <f t="shared" si="5"/>
        <v>86</v>
      </c>
      <c r="I21" s="46">
        <f t="shared" si="5"/>
        <v>78</v>
      </c>
      <c r="J21" s="46">
        <f>A7/10</f>
        <v>84.6</v>
      </c>
      <c r="K21" s="46">
        <f>ROUND(J21,0)</f>
        <v>85</v>
      </c>
    </row>
    <row r="22" spans="1:11" ht="15.75" customHeight="1">
      <c r="A22" s="1" t="s">
        <v>60</v>
      </c>
      <c r="B22" s="47">
        <v>77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86</v>
      </c>
      <c r="D23" s="48" t="str">
        <f>A8</f>
        <v>PHY</v>
      </c>
      <c r="E23" s="48">
        <f t="shared" ref="E23:I23" si="7">IF(E22="","",SUMIF($A$16:$A$38,E22,$B$16:$B$38))</f>
        <v>78</v>
      </c>
      <c r="F23" s="48">
        <f t="shared" si="7"/>
        <v>81</v>
      </c>
      <c r="G23" s="48">
        <f t="shared" si="7"/>
        <v>85</v>
      </c>
      <c r="H23" s="48">
        <f t="shared" si="7"/>
        <v>74</v>
      </c>
      <c r="I23" s="48">
        <f t="shared" si="7"/>
        <v>75</v>
      </c>
      <c r="J23" s="48">
        <f>A9/10</f>
        <v>78.5</v>
      </c>
      <c r="K23" s="48">
        <f>ROUND(J23,0)</f>
        <v>79</v>
      </c>
    </row>
    <row r="24" spans="1:11" ht="15.75" customHeight="1">
      <c r="A24" s="1" t="s">
        <v>62</v>
      </c>
      <c r="B24" s="47">
        <v>88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86</v>
      </c>
      <c r="D25" s="49" t="str">
        <f>A10</f>
        <v>MEN</v>
      </c>
      <c r="E25" s="49">
        <f t="shared" ref="E25:I25" si="9">IF(E24="","",SUMIF($A$16:$A$38,E24,$B$16:$B$38))</f>
        <v>87</v>
      </c>
      <c r="F25" s="49">
        <f t="shared" si="9"/>
        <v>78</v>
      </c>
      <c r="G25" s="49">
        <f t="shared" si="9"/>
        <v>85</v>
      </c>
      <c r="H25" s="49">
        <f t="shared" si="9"/>
        <v>86</v>
      </c>
      <c r="I25" s="49">
        <f t="shared" si="9"/>
        <v>85</v>
      </c>
      <c r="J25" s="49">
        <f>A11/10</f>
        <v>84.85</v>
      </c>
      <c r="K25" s="49">
        <f>ROUND(J25,0)</f>
        <v>85</v>
      </c>
    </row>
    <row r="26" spans="1:11" ht="15.75" customHeight="1">
      <c r="A26" s="1" t="s">
        <v>64</v>
      </c>
      <c r="B26" s="47">
        <v>86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78</v>
      </c>
      <c r="D27" s="50" t="str">
        <f>A12</f>
        <v>DEF</v>
      </c>
      <c r="E27" s="50">
        <f t="shared" ref="E27:I27" si="11">IF(E26="","",SUMIF($A$16:$A$38,E26,$B$16:$B$38))</f>
        <v>68</v>
      </c>
      <c r="F27" s="50">
        <f t="shared" si="11"/>
        <v>62</v>
      </c>
      <c r="G27" s="50">
        <f t="shared" si="11"/>
        <v>60</v>
      </c>
      <c r="H27" s="50">
        <f t="shared" si="11"/>
        <v>58</v>
      </c>
      <c r="I27" s="50">
        <f t="shared" si="11"/>
        <v>53</v>
      </c>
      <c r="J27" s="50">
        <f>A13/10</f>
        <v>60.35</v>
      </c>
      <c r="K27" s="50">
        <f>ROUND(J27,0)</f>
        <v>60</v>
      </c>
    </row>
    <row r="28" spans="1:11" ht="15.75" customHeight="1">
      <c r="A28" s="1" t="s">
        <v>68</v>
      </c>
      <c r="B28" s="47">
        <v>78</v>
      </c>
    </row>
    <row r="29" spans="1:11" ht="15.75" customHeight="1">
      <c r="A29" s="1" t="s">
        <v>69</v>
      </c>
      <c r="B29" s="47">
        <v>81</v>
      </c>
    </row>
    <row r="30" spans="1:11" ht="15.75" customHeight="1">
      <c r="A30" s="1" t="s">
        <v>70</v>
      </c>
      <c r="B30" s="1">
        <v>85</v>
      </c>
    </row>
    <row r="31" spans="1:11" ht="15.75" customHeight="1">
      <c r="A31" s="1" t="s">
        <v>71</v>
      </c>
      <c r="B31" s="47">
        <v>74</v>
      </c>
    </row>
    <row r="32" spans="1:11" ht="15.75" customHeight="1">
      <c r="A32" s="1" t="s">
        <v>72</v>
      </c>
      <c r="B32" s="1">
        <f t="array" ref="B32">INDEX('Trang tính1'!$AC$4:$AC$88,MATCH("Olise",'Trang tính1'!$Y$4:$Y$88,0))</f>
        <v>75</v>
      </c>
    </row>
    <row r="33" spans="1:2" ht="15.75" customHeight="1">
      <c r="A33" s="1" t="s">
        <v>73</v>
      </c>
      <c r="B33" s="47">
        <v>87</v>
      </c>
    </row>
    <row r="34" spans="1:2" ht="15.75" customHeight="1">
      <c r="A34" s="1" t="s">
        <v>74</v>
      </c>
      <c r="B34" s="47">
        <v>85</v>
      </c>
    </row>
    <row r="35" spans="1:2" ht="15.75" customHeight="1">
      <c r="A35" s="1" t="s">
        <v>75</v>
      </c>
      <c r="B35" s="47">
        <v>68</v>
      </c>
    </row>
    <row r="36" spans="1:2" ht="15.75" customHeight="1">
      <c r="A36" s="1" t="s">
        <v>76</v>
      </c>
      <c r="B36" s="1">
        <v>62</v>
      </c>
    </row>
    <row r="37" spans="1:2" ht="15.75" customHeight="1">
      <c r="A37" s="1" t="s">
        <v>77</v>
      </c>
      <c r="B37" s="47">
        <v>60</v>
      </c>
    </row>
    <row r="38" spans="1:2" ht="15.75" customHeight="1">
      <c r="A38" s="1" t="s">
        <v>78</v>
      </c>
      <c r="B38" s="47">
        <v>58</v>
      </c>
    </row>
    <row r="39" spans="1:2" ht="15.75" customHeight="1">
      <c r="A39" s="1" t="s">
        <v>79</v>
      </c>
      <c r="B39" s="1">
        <f>SUM(B16:B38)</f>
        <v>1788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26" ht="15.75" customHeight="1"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644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75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792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76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708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79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81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827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79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80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799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83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890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34" t="s">
        <v>48</v>
      </c>
    </row>
    <row r="16" spans="1:26" ht="15.75" customHeight="1">
      <c r="A16" s="1" t="s">
        <v>53</v>
      </c>
      <c r="B16" s="47">
        <v>61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64</v>
      </c>
      <c r="D17" s="43" t="str">
        <f>A2</f>
        <v>ATK</v>
      </c>
      <c r="E17" s="43">
        <f t="shared" ref="E17:I17" si="1">IF(E16="","",SUMIF($A$16:$A$38,E16,$B$16:$B$38))</f>
        <v>61</v>
      </c>
      <c r="F17" s="43">
        <f t="shared" si="1"/>
        <v>64</v>
      </c>
      <c r="G17" s="43">
        <f t="shared" si="1"/>
        <v>60</v>
      </c>
      <c r="H17" s="43">
        <f t="shared" si="1"/>
        <v>91</v>
      </c>
      <c r="I17" s="43">
        <f t="shared" si="1"/>
        <v>53</v>
      </c>
      <c r="J17" s="43">
        <f>A3/10</f>
        <v>64.400000000000006</v>
      </c>
      <c r="K17" s="43">
        <f>ROUND(J17,0)</f>
        <v>64</v>
      </c>
    </row>
    <row r="18" spans="1:11" ht="15.75" customHeight="1">
      <c r="A18" s="1" t="s">
        <v>9</v>
      </c>
      <c r="B18" s="47">
        <v>60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91</v>
      </c>
      <c r="D19" s="45" t="str">
        <f>A4</f>
        <v>DIS</v>
      </c>
      <c r="E19" s="45">
        <f t="shared" ref="E19:I19" si="3">IF(E18="","",SUMIF($A$16:$A$38,E18,$B$16:$B$38))</f>
        <v>80</v>
      </c>
      <c r="F19" s="45">
        <f t="shared" si="3"/>
        <v>83</v>
      </c>
      <c r="G19" s="45">
        <f t="shared" si="3"/>
        <v>72</v>
      </c>
      <c r="H19" s="45">
        <f t="shared" si="3"/>
        <v>78</v>
      </c>
      <c r="I19" s="45">
        <f t="shared" si="3"/>
        <v>0</v>
      </c>
      <c r="J19" s="45">
        <f>A5/10</f>
        <v>79.2</v>
      </c>
      <c r="K19" s="45">
        <f>ROUND(J19,0)</f>
        <v>79</v>
      </c>
    </row>
    <row r="20" spans="1:11" ht="15.75" customHeight="1">
      <c r="A20" s="1" t="s">
        <v>58</v>
      </c>
      <c r="B20" s="47">
        <v>53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80</v>
      </c>
      <c r="D21" s="46" t="str">
        <f>A6</f>
        <v>CRE</v>
      </c>
      <c r="E21" s="46">
        <f t="shared" ref="E21:I21" si="5">IF(E20="","",SUMIF($A$16:$A$38,E20,$B$16:$B$38))</f>
        <v>71</v>
      </c>
      <c r="F21" s="46">
        <f t="shared" si="5"/>
        <v>78</v>
      </c>
      <c r="G21" s="46">
        <f t="shared" si="5"/>
        <v>64</v>
      </c>
      <c r="H21" s="46">
        <f t="shared" si="5"/>
        <v>72</v>
      </c>
      <c r="I21" s="46">
        <f t="shared" si="5"/>
        <v>73</v>
      </c>
      <c r="J21" s="46">
        <f>A7/10</f>
        <v>70.8</v>
      </c>
      <c r="K21" s="46">
        <f>ROUND(J21,0)</f>
        <v>71</v>
      </c>
    </row>
    <row r="22" spans="1:11" ht="15.75" customHeight="1">
      <c r="A22" s="1" t="s">
        <v>60</v>
      </c>
      <c r="B22" s="47">
        <v>83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72</v>
      </c>
      <c r="D23" s="48" t="str">
        <f>A8</f>
        <v>PHY</v>
      </c>
      <c r="E23" s="48">
        <f t="shared" ref="E23:I23" si="7">IF(E22="","",SUMIF($A$16:$A$38,E22,$B$16:$B$38))</f>
        <v>82</v>
      </c>
      <c r="F23" s="48">
        <f t="shared" si="7"/>
        <v>73</v>
      </c>
      <c r="G23" s="48">
        <f t="shared" si="7"/>
        <v>74</v>
      </c>
      <c r="H23" s="48">
        <f t="shared" si="7"/>
        <v>92</v>
      </c>
      <c r="I23" s="48">
        <f t="shared" si="7"/>
        <v>93</v>
      </c>
      <c r="J23" s="48">
        <f>A9/10</f>
        <v>82.7</v>
      </c>
      <c r="K23" s="48">
        <f>ROUND(J23,0)</f>
        <v>83</v>
      </c>
    </row>
    <row r="24" spans="1:11" ht="15.75" customHeight="1">
      <c r="A24" s="1" t="s">
        <v>62</v>
      </c>
      <c r="B24" s="47">
        <v>78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64</v>
      </c>
      <c r="D25" s="49" t="str">
        <f>A10</f>
        <v>MEN</v>
      </c>
      <c r="E25" s="49">
        <f t="shared" ref="E25:I25" si="9">IF(E24="","",SUMIF($A$16:$A$38,E24,$B$16:$B$38))</f>
        <v>86</v>
      </c>
      <c r="F25" s="49">
        <f t="shared" si="9"/>
        <v>73</v>
      </c>
      <c r="G25" s="49">
        <f t="shared" si="9"/>
        <v>60</v>
      </c>
      <c r="H25" s="49">
        <f t="shared" si="9"/>
        <v>72</v>
      </c>
      <c r="I25" s="49">
        <f t="shared" si="9"/>
        <v>89</v>
      </c>
      <c r="J25" s="49">
        <f>A11/10</f>
        <v>79.900000000000006</v>
      </c>
      <c r="K25" s="49">
        <f>ROUND(J25,0)</f>
        <v>80</v>
      </c>
    </row>
    <row r="26" spans="1:11" ht="15.75" customHeight="1">
      <c r="A26" s="1" t="s">
        <v>64</v>
      </c>
      <c r="B26" s="47">
        <v>71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73</v>
      </c>
      <c r="D27" s="50" t="str">
        <f>A12</f>
        <v>DEF</v>
      </c>
      <c r="E27" s="50">
        <f t="shared" ref="E27:I27" si="11">IF(E26="","",SUMIF($A$16:$A$38,E26,$B$16:$B$38))</f>
        <v>88</v>
      </c>
      <c r="F27" s="50">
        <f t="shared" si="11"/>
        <v>90</v>
      </c>
      <c r="G27" s="50">
        <f t="shared" si="11"/>
        <v>83</v>
      </c>
      <c r="H27" s="50">
        <f t="shared" si="11"/>
        <v>91</v>
      </c>
      <c r="I27" s="50">
        <f t="shared" si="11"/>
        <v>91</v>
      </c>
      <c r="J27" s="50">
        <f>A13/10</f>
        <v>89</v>
      </c>
      <c r="K27" s="50">
        <f>ROUND(J27,0)</f>
        <v>89</v>
      </c>
    </row>
    <row r="28" spans="1:11" ht="15.75" customHeight="1">
      <c r="A28" s="1" t="s">
        <v>68</v>
      </c>
      <c r="B28" s="47">
        <v>82</v>
      </c>
    </row>
    <row r="29" spans="1:11" ht="15.75" customHeight="1">
      <c r="A29" s="1" t="s">
        <v>69</v>
      </c>
      <c r="B29" s="47">
        <v>73</v>
      </c>
    </row>
    <row r="30" spans="1:11" ht="15.75" customHeight="1">
      <c r="A30" s="1" t="s">
        <v>70</v>
      </c>
      <c r="B30" s="47">
        <v>74</v>
      </c>
    </row>
    <row r="31" spans="1:11" ht="15.75" customHeight="1">
      <c r="A31" s="1" t="s">
        <v>71</v>
      </c>
      <c r="B31" s="47">
        <v>92</v>
      </c>
    </row>
    <row r="32" spans="1:11" ht="15.75" customHeight="1">
      <c r="A32" s="1" t="s">
        <v>72</v>
      </c>
      <c r="B32" s="47">
        <v>93</v>
      </c>
    </row>
    <row r="33" spans="1:2" ht="15.75" customHeight="1">
      <c r="A33" s="1" t="s">
        <v>73</v>
      </c>
      <c r="B33" s="47">
        <v>86</v>
      </c>
    </row>
    <row r="34" spans="1:2" ht="15.75" customHeight="1">
      <c r="A34" s="1" t="s">
        <v>74</v>
      </c>
      <c r="B34" s="47">
        <v>89</v>
      </c>
    </row>
    <row r="35" spans="1:2" ht="15.75" customHeight="1">
      <c r="A35" s="1" t="s">
        <v>75</v>
      </c>
      <c r="B35" s="47">
        <v>88</v>
      </c>
    </row>
    <row r="36" spans="1:2" ht="15.75" customHeight="1">
      <c r="A36" s="1" t="s">
        <v>76</v>
      </c>
      <c r="B36" s="47">
        <v>90</v>
      </c>
    </row>
    <row r="37" spans="1:2" ht="15.75" customHeight="1">
      <c r="A37" s="1" t="s">
        <v>77</v>
      </c>
      <c r="B37" s="47">
        <v>83</v>
      </c>
    </row>
    <row r="38" spans="1:2" ht="15.75" customHeight="1">
      <c r="A38" s="1" t="s">
        <v>78</v>
      </c>
      <c r="B38" s="47">
        <v>91</v>
      </c>
    </row>
    <row r="39" spans="1:2" ht="15.75" customHeight="1">
      <c r="A39" s="1" t="s">
        <v>79</v>
      </c>
      <c r="B39" s="1">
        <f>SUM(B16:B38)</f>
        <v>1791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M19" sqref="A1:XFD1048576"/>
    </sheetView>
  </sheetViews>
  <sheetFormatPr defaultColWidth="12.5703125" defaultRowHeight="15" customHeight="1"/>
  <cols>
    <col min="1" max="6" width="12.5703125" customWidth="1"/>
  </cols>
  <sheetData>
    <row r="1" spans="1:26" ht="15.75" customHeight="1">
      <c r="A1" s="41" t="s">
        <v>259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78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770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79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79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819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79</v>
      </c>
      <c r="J5" s="17">
        <f>(J17*'Trang tính1'!$E$27+J21*'Trang tính1'!$F$27+J19*'Trang tính1'!$G$27+J23*'Trang tính1'!$H$27+J25*'Trang tính1'!$I$27+J27*'Trang tính1'!$J$27)/25</f>
        <v>79.458000000000013</v>
      </c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77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849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76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74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724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76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74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806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70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561.5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8" t="s">
        <v>18</v>
      </c>
      <c r="L15" s="41" t="s">
        <v>278</v>
      </c>
    </row>
    <row r="16" spans="1:26" ht="15.75" customHeight="1">
      <c r="A16" s="1" t="s">
        <v>53</v>
      </c>
      <c r="B16" s="47">
        <v>80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82</v>
      </c>
      <c r="D17" s="43" t="str">
        <f>A2</f>
        <v>ATK</v>
      </c>
      <c r="E17" s="43">
        <f t="shared" ref="E17:I17" si="1">IF(E16="","",SUMIF($A$16:$A$38,E16,$B$16:$B$38))</f>
        <v>80</v>
      </c>
      <c r="F17" s="43">
        <f t="shared" si="1"/>
        <v>82</v>
      </c>
      <c r="G17" s="43">
        <f t="shared" si="1"/>
        <v>79</v>
      </c>
      <c r="H17" s="43">
        <f t="shared" si="1"/>
        <v>61</v>
      </c>
      <c r="I17" s="43">
        <f t="shared" si="1"/>
        <v>79</v>
      </c>
      <c r="J17" s="43">
        <f>A3/10</f>
        <v>77</v>
      </c>
      <c r="K17" s="43">
        <f>ROUND(J17,0)</f>
        <v>77</v>
      </c>
    </row>
    <row r="18" spans="1:11" ht="15.75" customHeight="1">
      <c r="A18" s="1" t="s">
        <v>9</v>
      </c>
      <c r="B18" s="47">
        <v>79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61</v>
      </c>
      <c r="D19" s="45" t="str">
        <f>A4</f>
        <v>DIS</v>
      </c>
      <c r="E19" s="45">
        <f t="shared" ref="E19:I19" si="3">IF(E18="","",SUMIF($A$16:$A$38,E18,$B$16:$B$38))</f>
        <v>83</v>
      </c>
      <c r="F19" s="45">
        <f t="shared" si="3"/>
        <v>77</v>
      </c>
      <c r="G19" s="45">
        <f t="shared" si="3"/>
        <v>87</v>
      </c>
      <c r="H19" s="45">
        <f t="shared" si="3"/>
        <v>82</v>
      </c>
      <c r="I19" s="45">
        <f t="shared" si="3"/>
        <v>0</v>
      </c>
      <c r="J19" s="45">
        <f>A5/10</f>
        <v>81.900000000000006</v>
      </c>
      <c r="K19" s="45">
        <f>ROUND(J19,0)</f>
        <v>82</v>
      </c>
    </row>
    <row r="20" spans="1:11" ht="15.75" customHeight="1">
      <c r="A20" s="1" t="s">
        <v>58</v>
      </c>
      <c r="B20" s="47">
        <v>79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83</v>
      </c>
      <c r="D21" s="46" t="str">
        <f>A6</f>
        <v>CRE</v>
      </c>
      <c r="E21" s="46">
        <f t="shared" ref="E21:I21" si="5">IF(E20="","",SUMIF($A$16:$A$38,E20,$B$16:$B$38))</f>
        <v>83</v>
      </c>
      <c r="F21" s="46">
        <f t="shared" si="5"/>
        <v>82</v>
      </c>
      <c r="G21" s="46">
        <f t="shared" si="5"/>
        <v>87</v>
      </c>
      <c r="H21" s="46">
        <f t="shared" si="5"/>
        <v>87</v>
      </c>
      <c r="I21" s="46">
        <f t="shared" si="5"/>
        <v>87</v>
      </c>
      <c r="J21" s="46">
        <f>A7/10</f>
        <v>84.9</v>
      </c>
      <c r="K21" s="46">
        <f>ROUND(J21,0)</f>
        <v>85</v>
      </c>
    </row>
    <row r="22" spans="1:11" ht="15.75" customHeight="1">
      <c r="A22" s="1" t="s">
        <v>60</v>
      </c>
      <c r="B22" s="47">
        <v>77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87</v>
      </c>
      <c r="D23" s="48" t="str">
        <f>A8</f>
        <v>PHY</v>
      </c>
      <c r="E23" s="48">
        <f t="shared" ref="E23:I23" si="7">IF(E22="","",SUMIF($A$16:$A$38,E22,$B$16:$B$38))</f>
        <v>74</v>
      </c>
      <c r="F23" s="48">
        <f t="shared" si="7"/>
        <v>85</v>
      </c>
      <c r="G23" s="48">
        <f t="shared" si="7"/>
        <v>79</v>
      </c>
      <c r="H23" s="48">
        <f t="shared" si="7"/>
        <v>58</v>
      </c>
      <c r="I23" s="48">
        <f t="shared" si="7"/>
        <v>74</v>
      </c>
      <c r="J23" s="48">
        <f>A9/10</f>
        <v>72.400000000000006</v>
      </c>
      <c r="K23" s="48">
        <f>ROUND(J23,0)</f>
        <v>72</v>
      </c>
    </row>
    <row r="24" spans="1:11" ht="15.75" customHeight="1">
      <c r="A24" s="1" t="s">
        <v>62</v>
      </c>
      <c r="B24" s="47">
        <v>82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87</v>
      </c>
      <c r="D25" s="49" t="str">
        <f>A10</f>
        <v>MEN</v>
      </c>
      <c r="E25" s="49">
        <f t="shared" ref="E25:I25" si="9">IF(E24="","",SUMIF($A$16:$A$38,E24,$B$16:$B$38))</f>
        <v>77</v>
      </c>
      <c r="F25" s="49">
        <f t="shared" si="9"/>
        <v>87</v>
      </c>
      <c r="G25" s="49">
        <f t="shared" si="9"/>
        <v>79</v>
      </c>
      <c r="H25" s="49">
        <f t="shared" si="9"/>
        <v>87</v>
      </c>
      <c r="I25" s="49">
        <f t="shared" si="9"/>
        <v>79</v>
      </c>
      <c r="J25" s="49">
        <f>A11/10</f>
        <v>80.599999999999994</v>
      </c>
      <c r="K25" s="49">
        <f>ROUND(J25,0)</f>
        <v>81</v>
      </c>
    </row>
    <row r="26" spans="1:11" ht="15.75" customHeight="1">
      <c r="A26" s="1" t="s">
        <v>64</v>
      </c>
      <c r="B26" s="47">
        <v>83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87</v>
      </c>
      <c r="D27" s="50" t="str">
        <f>A12</f>
        <v>DEF</v>
      </c>
      <c r="E27" s="50">
        <f t="shared" ref="E27:I27" si="11">IF(E26="","",SUMIF($A$16:$A$38,E26,$B$16:$B$38))</f>
        <v>60</v>
      </c>
      <c r="F27" s="50">
        <f t="shared" si="11"/>
        <v>58</v>
      </c>
      <c r="G27" s="50">
        <f t="shared" si="11"/>
        <v>56</v>
      </c>
      <c r="H27" s="50">
        <f t="shared" si="11"/>
        <v>50</v>
      </c>
      <c r="I27" s="50">
        <f t="shared" si="11"/>
        <v>61</v>
      </c>
      <c r="J27" s="50">
        <f>A13/10</f>
        <v>56.15</v>
      </c>
      <c r="K27" s="50">
        <f>ROUND(J27,0)</f>
        <v>56</v>
      </c>
    </row>
    <row r="28" spans="1:11" ht="15.75" customHeight="1">
      <c r="A28" s="1" t="s">
        <v>68</v>
      </c>
      <c r="B28" s="47">
        <v>74</v>
      </c>
    </row>
    <row r="29" spans="1:11" ht="15.75" customHeight="1">
      <c r="A29" s="1" t="s">
        <v>69</v>
      </c>
      <c r="B29" s="47">
        <v>85</v>
      </c>
    </row>
    <row r="30" spans="1:11" ht="15.75" customHeight="1">
      <c r="A30" s="1" t="s">
        <v>70</v>
      </c>
      <c r="B30" s="47">
        <v>79</v>
      </c>
    </row>
    <row r="31" spans="1:11" ht="15.75" customHeight="1">
      <c r="A31" s="1" t="s">
        <v>71</v>
      </c>
      <c r="B31" s="47">
        <v>58</v>
      </c>
    </row>
    <row r="32" spans="1:11" ht="15.75" customHeight="1">
      <c r="A32" s="1" t="s">
        <v>72</v>
      </c>
      <c r="B32" s="47">
        <v>74</v>
      </c>
    </row>
    <row r="33" spans="1:2" ht="15.75" customHeight="1">
      <c r="A33" s="1" t="s">
        <v>73</v>
      </c>
      <c r="B33" s="47">
        <v>77</v>
      </c>
    </row>
    <row r="34" spans="1:2" ht="15.75" customHeight="1">
      <c r="A34" s="1" t="s">
        <v>74</v>
      </c>
      <c r="B34" s="47">
        <v>79</v>
      </c>
    </row>
    <row r="35" spans="1:2" ht="15.75" customHeight="1">
      <c r="A35" s="1" t="s">
        <v>75</v>
      </c>
      <c r="B35" s="47">
        <v>60</v>
      </c>
    </row>
    <row r="36" spans="1:2" ht="15.75" customHeight="1">
      <c r="A36" s="1" t="s">
        <v>76</v>
      </c>
      <c r="B36" s="47">
        <v>58</v>
      </c>
    </row>
    <row r="37" spans="1:2" ht="15.75" customHeight="1">
      <c r="A37" s="1" t="s">
        <v>77</v>
      </c>
      <c r="B37" s="47">
        <v>56</v>
      </c>
    </row>
    <row r="38" spans="1:2" ht="15.75" customHeight="1">
      <c r="A38" s="1" t="s">
        <v>78</v>
      </c>
      <c r="B38" s="47">
        <v>50</v>
      </c>
    </row>
    <row r="39" spans="1:2" ht="15.75" customHeight="1">
      <c r="A39" s="1" t="s">
        <v>79</v>
      </c>
      <c r="B39" s="1">
        <f>SUM(B16:B38)</f>
        <v>1717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N20" sqref="N20"/>
    </sheetView>
  </sheetViews>
  <sheetFormatPr defaultColWidth="12.5703125" defaultRowHeight="12.75"/>
  <cols>
    <col min="1" max="6" width="12.5703125" customWidth="1"/>
  </cols>
  <sheetData>
    <row r="1" spans="1:26" ht="15.75" customHeight="1">
      <c r="A1" s="41" t="s">
        <v>309</v>
      </c>
      <c r="B1" s="1" t="str">
        <f>'Trang tính1'!$B$9</f>
        <v>FIN</v>
      </c>
      <c r="C1" s="1" t="str">
        <f>'Trang tính1'!$C$9</f>
        <v>LSH</v>
      </c>
      <c r="D1" s="1" t="str">
        <f>'Trang tính1'!$D$9</f>
        <v>POS</v>
      </c>
      <c r="E1" s="1" t="str">
        <f>'Trang tính1'!$E$9</f>
        <v>HEA</v>
      </c>
      <c r="F1" s="1" t="str">
        <f>'Trang tính1'!$F$9</f>
        <v>CRO</v>
      </c>
      <c r="G1" s="1" t="s">
        <v>7</v>
      </c>
      <c r="H1" s="3" t="s">
        <v>9</v>
      </c>
      <c r="I1" s="3" t="s">
        <v>10</v>
      </c>
    </row>
    <row r="2" spans="1:26" ht="15.75" customHeight="1">
      <c r="A2" s="6" t="str">
        <f>'Trang tính1'!$A$10</f>
        <v>ATK</v>
      </c>
      <c r="B2" s="7">
        <f>'Trang tính1'!$B$10</f>
        <v>4</v>
      </c>
      <c r="C2" s="7">
        <f>'Trang tính1'!$C$10</f>
        <v>1</v>
      </c>
      <c r="D2" s="7">
        <f>'Trang tính1'!$D$10</f>
        <v>2</v>
      </c>
      <c r="E2" s="7">
        <f>'Trang tính1'!$E$10</f>
        <v>1.5</v>
      </c>
      <c r="F2" s="7">
        <f>'Trang tính1'!$F$10</f>
        <v>1.5</v>
      </c>
      <c r="H2" s="10" t="s">
        <v>20</v>
      </c>
      <c r="I2" s="10">
        <f>ROUND((J17*'Trang tính1'!$E$24+J21*'Trang tính1'!$F$24+J19*'Trang tính1'!$G$24+J23*'Trang tính1'!$H$24+J25*'Trang tính1'!$I$24+J27*'Trang tính1'!$J$24)/25,0)</f>
        <v>80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1">
        <f>SUMIF($A$16:$A$38,B1,$B$16:$B$38)*B2+SUMIF($A$16:$A$38,C1,$B$16:$B$38)*C2+SUMIF($A$16:$A$38,D1,$B$16:$B$38)*D2+SUMIF($A$16:$A$38,E1,$B$16:$B$38)*E2+SUMIF($A$16:$A$38,F1,$B$16:$B$38)*F2</f>
        <v>737.5</v>
      </c>
      <c r="B3" s="1" t="str">
        <f>'Trang tính1'!$B$11</f>
        <v>SPA</v>
      </c>
      <c r="C3" s="1" t="str">
        <f>'Trang tính1'!$C$11</f>
        <v>LPA</v>
      </c>
      <c r="D3" s="1" t="str">
        <f>'Trang tính1'!$D$11</f>
        <v>VIS</v>
      </c>
      <c r="E3" s="1" t="str">
        <f>'Trang tính1'!$E$11</f>
        <v>CON</v>
      </c>
      <c r="F3" s="1">
        <f>'Trang tính1'!$F$11</f>
        <v>0</v>
      </c>
      <c r="H3" s="10" t="s">
        <v>31</v>
      </c>
      <c r="I3" s="10">
        <f>ROUND((J17*'Trang tính1'!$E$25+J21*'Trang tính1'!$F$25+J19*'Trang tính1'!$G$25+J23*'Trang tính1'!$H$25+J25*'Trang tính1'!$I$25+J27*'Trang tính1'!$J$25)/25,0)</f>
        <v>81</v>
      </c>
    </row>
    <row r="4" spans="1:26" ht="15.75" customHeight="1">
      <c r="A4" s="15" t="str">
        <f>'Trang tính1'!$A$12</f>
        <v>DIS</v>
      </c>
      <c r="B4" s="16">
        <f>'Trang tính1'!$B$12</f>
        <v>4</v>
      </c>
      <c r="C4" s="16">
        <f>'Trang tính1'!$C$12</f>
        <v>2</v>
      </c>
      <c r="D4" s="16">
        <f>'Trang tính1'!$D$12</f>
        <v>1</v>
      </c>
      <c r="E4" s="16">
        <f>'Trang tính1'!$E$12</f>
        <v>3</v>
      </c>
      <c r="F4" s="16">
        <f>'Trang tính1'!$F$12</f>
        <v>0</v>
      </c>
      <c r="H4" s="10" t="s">
        <v>32</v>
      </c>
      <c r="I4" s="10">
        <f>ROUND((J17*'Trang tính1'!$E$26+J21*'Trang tính1'!$F$26+J19*'Trang tính1'!$G$26+J23*'Trang tính1'!$H$26+J25*'Trang tính1'!$I$26+J27*'Trang tính1'!$J$26)/25,0)</f>
        <v>81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">
        <f>SUMIF($A$16:$A$38,B3,$B$16:$B$38)*B4+SUMIF($A$16:$A$38,C3,$B$16:$B$38)*C4+SUMIF($A$16:$A$38,D3,$B$16:$B$38)*D4+SUMIF($A$16:$A$38,E3,$B$16:$B$38)*E4+SUMIF($A$16:$A$38,F3,$B$16:$B$38)*F4</f>
        <v>863</v>
      </c>
      <c r="B5" s="1" t="str">
        <f>'Trang tính1'!$B$13</f>
        <v>DIR</v>
      </c>
      <c r="C5" s="1" t="str">
        <f>'Trang tính1'!$C$13</f>
        <v>CON</v>
      </c>
      <c r="D5" s="1" t="str">
        <f>'Trang tính1'!$D$13</f>
        <v>FLA</v>
      </c>
      <c r="E5" s="1" t="str">
        <f>'Trang tính1'!$E$13</f>
        <v>VIS</v>
      </c>
      <c r="F5" s="1" t="str">
        <f>'Trang tính1'!$F$13</f>
        <v>QD</v>
      </c>
      <c r="H5" s="20" t="s">
        <v>33</v>
      </c>
      <c r="I5" s="20">
        <f>ROUND((J17*'Trang tính1'!$E$27+J21*'Trang tính1'!$F$27+J19*'Trang tính1'!$G$27+J23*'Trang tính1'!$H$27+J25*'Trang tính1'!$I$27+J27*'Trang tính1'!$J$27)/25,0)</f>
        <v>82</v>
      </c>
      <c r="J5" s="17"/>
    </row>
    <row r="6" spans="1:26" ht="15.75" customHeight="1">
      <c r="A6" s="21" t="str">
        <f>'Trang tính1'!$A$14</f>
        <v>CRE</v>
      </c>
      <c r="B6" s="22">
        <f>'Trang tính1'!$B$14</f>
        <v>4</v>
      </c>
      <c r="C6" s="22">
        <f>'Trang tính1'!$C$14</f>
        <v>1</v>
      </c>
      <c r="D6" s="22">
        <f>'Trang tính1'!$D$14</f>
        <v>2</v>
      </c>
      <c r="E6" s="22">
        <f>'Trang tính1'!$E$14</f>
        <v>1</v>
      </c>
      <c r="F6" s="22">
        <f>'Trang tính1'!$F$14</f>
        <v>2</v>
      </c>
      <c r="H6" s="20" t="s">
        <v>36</v>
      </c>
      <c r="I6" s="20">
        <f>ROUND((J17*'Trang tính1'!$E$28+J21*'Trang tính1'!$F$28+J19*'Trang tính1'!$G$28+J23*'Trang tính1'!$H$28+J25*'Trang tính1'!$I$28+J27*'Trang tính1'!$J$28)/25,0)</f>
        <v>82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>
      <c r="A7" s="1">
        <f>SUMIF($A$16:$A$38,B5,$B$16:$B$38)*B6+SUMIF($A$16:$A$38,C5,$B$16:$B$38)*C6+SUMIF($A$16:$A$38,D5,$B$16:$B$38)*D6+SUMIF($A$16:$A$38,E5,$B$16:$B$38)*E6+SUMIF($A$16:$A$38,F5,$B$16:$B$38)*F6</f>
        <v>859</v>
      </c>
      <c r="B7" s="1" t="str">
        <f>'Trang tính1'!$B$15</f>
        <v>SPE</v>
      </c>
      <c r="C7" s="1" t="str">
        <f>'Trang tính1'!$C$15</f>
        <v>ACC</v>
      </c>
      <c r="D7" s="1" t="str">
        <f>'Trang tính1'!$D$15</f>
        <v>STA</v>
      </c>
      <c r="E7" s="1" t="str">
        <f>'Trang tính1'!$E$15</f>
        <v>STE</v>
      </c>
      <c r="F7" s="1" t="str">
        <f>'Trang tính1'!$F$15</f>
        <v>JUM</v>
      </c>
      <c r="H7" s="20" t="s">
        <v>41</v>
      </c>
      <c r="I7" s="20">
        <f>ROUND((J17*'Trang tính1'!$E$29+J21*'Trang tính1'!$F$29+J19*'Trang tính1'!$G$29+J23*'Trang tính1'!$H$29+J25*'Trang tính1'!$I$29+J27*'Trang tính1'!$J$29)/25,0)</f>
        <v>82</v>
      </c>
    </row>
    <row r="8" spans="1:26" ht="15.75" customHeight="1">
      <c r="A8" s="28" t="str">
        <f>'Trang tính1'!$A$16</f>
        <v>PHY</v>
      </c>
      <c r="B8" s="29">
        <f>'Trang tính1'!$B$16</f>
        <v>2</v>
      </c>
      <c r="C8" s="29">
        <f>'Trang tính1'!$C$16</f>
        <v>2</v>
      </c>
      <c r="D8" s="29">
        <f>'Trang tính1'!$D$16</f>
        <v>2</v>
      </c>
      <c r="E8" s="29">
        <f>'Trang tính1'!$E$16</f>
        <v>3</v>
      </c>
      <c r="F8" s="29">
        <f>'Trang tính1'!$F$16</f>
        <v>1</v>
      </c>
      <c r="H8" s="20" t="s">
        <v>42</v>
      </c>
      <c r="I8" s="20">
        <f>ROUND((J17*'Trang tính1'!$E$30+J21*'Trang tính1'!$F$30+J19*'Trang tính1'!$G$30+J23*'Trang tính1'!$H$30+J25*'Trang tính1'!$I$30+J27*'Trang tính1'!$J$30)/25,0)</f>
        <v>82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.75" customHeight="1">
      <c r="A9" s="1">
        <f>SUMIF($A$16:$A$38,B7,$B$16:$B$38)*B8+SUMIF($A$16:$A$38,C7,$B$16:$B$38)*C8+SUMIF($A$16:$A$38,D7,$B$16:$B$38)*D8+SUMIF($A$16:$A$38,E7,$B$16:$B$38)*E8+SUMIF($A$16:$A$38,F7,$B$16:$B$38)*F8</f>
        <v>865</v>
      </c>
      <c r="B9" s="1" t="str">
        <f>'Trang tính1'!$B$17</f>
        <v>CAM</v>
      </c>
      <c r="C9" s="1" t="str">
        <f>'Trang tính1'!$C$17</f>
        <v>QD</v>
      </c>
      <c r="D9" s="1" t="str">
        <f>'Trang tính1'!$D$17</f>
        <v>POS</v>
      </c>
      <c r="E9" s="1" t="str">
        <f>'Trang tính1'!$E$17</f>
        <v>VIS</v>
      </c>
      <c r="F9" s="1" t="str">
        <f>'Trang tính1'!$F$17</f>
        <v>DEC</v>
      </c>
      <c r="H9" s="32" t="s">
        <v>43</v>
      </c>
      <c r="I9" s="32">
        <f>ROUND((J17*'Trang tính1'!$E$31+J21*'Trang tính1'!$F$31+J19*'Trang tính1'!$G$31+J23*'Trang tính1'!$H$31+J25*'Trang tính1'!$I$31+J27*'Trang tính1'!$J$31)/25,0)</f>
        <v>82</v>
      </c>
    </row>
    <row r="10" spans="1:26" ht="15.75" customHeight="1">
      <c r="A10" s="33" t="str">
        <f>'Trang tính1'!$A$18</f>
        <v>MEN</v>
      </c>
      <c r="B10" s="35">
        <f>'Trang tính1'!$B$18</f>
        <v>2</v>
      </c>
      <c r="C10" s="35">
        <f>'Trang tính1'!$C$18</f>
        <v>1</v>
      </c>
      <c r="D10" s="35">
        <f>'Trang tính1'!$D$18</f>
        <v>1.5</v>
      </c>
      <c r="E10" s="35">
        <f>'Trang tính1'!$E$18</f>
        <v>1.5</v>
      </c>
      <c r="F10" s="35">
        <f>'Trang tính1'!$F$18</f>
        <v>4</v>
      </c>
      <c r="H10" s="32" t="s">
        <v>49</v>
      </c>
      <c r="I10" s="32">
        <f>ROUND((J17*'Trang tính1'!$E$32+J21*'Trang tính1'!$F$32+J19*'Trang tính1'!$G$32+J23*'Trang tính1'!$H$32+J25*'Trang tính1'!$I$32+J27*'Trang tính1'!$J$32)/25,0)</f>
        <v>81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>
      <c r="A11" s="1">
        <f>SUMIF($A$16:$A$38,B9,$B$16:$B$38)*B10+SUMIF($A$16:$A$38,C9,$B$16:$B$38)*C10+SUMIF($A$16:$A$38,D9,$B$16:$B$38)*D10+SUMIF($A$16:$A$38,E9,$B$16:$B$38)*E10+SUMIF($A$16:$A$38,F9,$B$16:$B$38)*F10</f>
        <v>750</v>
      </c>
      <c r="B11" s="1" t="str">
        <f>'Trang tính1'!$B$19</f>
        <v>INT</v>
      </c>
      <c r="C11" s="1" t="str">
        <f>'Trang tính1'!$C$19</f>
        <v>TAC</v>
      </c>
      <c r="D11" s="1" t="str">
        <f>'Trang tính1'!$D$19</f>
        <v>SLD</v>
      </c>
      <c r="E11" s="1" t="str">
        <f>'Trang tính1'!$E$19</f>
        <v>COV</v>
      </c>
      <c r="F11" s="1" t="str">
        <f>'Trang tính1'!$F$19</f>
        <v>HEA</v>
      </c>
      <c r="H11" s="32" t="s">
        <v>50</v>
      </c>
      <c r="I11" s="32">
        <f>ROUND((J17*'Trang tính1'!$E$33+J21*'Trang tính1'!$F$33+J19*'Trang tính1'!$G$33+J23*'Trang tính1'!$H$33+J25*'Trang tính1'!$I$33+J27*'Trang tính1'!$J$33)/25,0)</f>
        <v>81</v>
      </c>
    </row>
    <row r="12" spans="1:26" ht="15.75" customHeight="1">
      <c r="A12" s="37" t="str">
        <f>'Trang tính1'!$A$20</f>
        <v>DEF</v>
      </c>
      <c r="B12" s="38">
        <f>'Trang tính1'!$B$20</f>
        <v>2</v>
      </c>
      <c r="C12" s="38">
        <f>'Trang tính1'!$C$20</f>
        <v>2</v>
      </c>
      <c r="D12" s="38">
        <f>'Trang tính1'!$D$20</f>
        <v>1.5</v>
      </c>
      <c r="E12" s="38">
        <f>'Trang tính1'!$E$20</f>
        <v>3</v>
      </c>
      <c r="F12" s="38">
        <f>'Trang tính1'!$F$20</f>
        <v>1.5</v>
      </c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 customHeight="1">
      <c r="A13" s="1">
        <f>SUMIF($A$16:$A$38,B11,$B$16:$B$38)*B12+SUMIF($A$16:$A$38,C11,$B$16:$B$38)*C12+SUMIF($A$16:$A$38,D11,$B$16:$B$38)*D12+SUMIF($A$16:$A$38,E11,$B$16:$B$38)*E12+SUMIF($A$16:$A$38,F11,$B$16:$B$38)*F12</f>
        <v>780</v>
      </c>
    </row>
    <row r="14" spans="1:26" ht="15.75" customHeight="1"/>
    <row r="15" spans="1:26" ht="15.75" customHeight="1">
      <c r="B15" s="1" t="s">
        <v>52</v>
      </c>
      <c r="J15" s="1" t="s">
        <v>7</v>
      </c>
      <c r="K15" s="13" t="s">
        <v>30</v>
      </c>
      <c r="L15" s="41" t="s">
        <v>293</v>
      </c>
    </row>
    <row r="16" spans="1:26" ht="15.75" customHeight="1">
      <c r="A16" s="1" t="s">
        <v>53</v>
      </c>
      <c r="B16" s="47">
        <v>73</v>
      </c>
      <c r="D16" s="42"/>
      <c r="E16" s="42" t="str">
        <f t="shared" ref="E16:I16" si="0">B1</f>
        <v>FIN</v>
      </c>
      <c r="F16" s="42" t="str">
        <f t="shared" si="0"/>
        <v>LSH</v>
      </c>
      <c r="G16" s="42" t="str">
        <f t="shared" si="0"/>
        <v>POS</v>
      </c>
      <c r="H16" s="42" t="str">
        <f t="shared" si="0"/>
        <v>HEA</v>
      </c>
      <c r="I16" s="42" t="str">
        <f t="shared" si="0"/>
        <v>CRO</v>
      </c>
      <c r="J16" s="42"/>
      <c r="K16" s="42"/>
    </row>
    <row r="17" spans="1:11" ht="15.75" customHeight="1">
      <c r="A17" s="1" t="s">
        <v>54</v>
      </c>
      <c r="B17" s="47">
        <v>75</v>
      </c>
      <c r="D17" s="43" t="str">
        <f>A2</f>
        <v>ATK</v>
      </c>
      <c r="E17" s="43">
        <f t="shared" ref="E17:I17" si="1">IF(E16="","",SUMIF($A$16:$A$38,E16,$B$16:$B$38))</f>
        <v>73</v>
      </c>
      <c r="F17" s="43">
        <f t="shared" si="1"/>
        <v>75</v>
      </c>
      <c r="G17" s="43">
        <f t="shared" si="1"/>
        <v>72</v>
      </c>
      <c r="H17" s="43">
        <f t="shared" si="1"/>
        <v>77</v>
      </c>
      <c r="I17" s="43">
        <f t="shared" si="1"/>
        <v>74</v>
      </c>
      <c r="J17" s="43">
        <f>A3/10</f>
        <v>73.75</v>
      </c>
      <c r="K17" s="43">
        <f>ROUND(J17,0)</f>
        <v>74</v>
      </c>
    </row>
    <row r="18" spans="1:11" ht="15.75" customHeight="1">
      <c r="A18" s="1" t="s">
        <v>9</v>
      </c>
      <c r="B18" s="47">
        <v>72</v>
      </c>
      <c r="D18" s="42"/>
      <c r="E18" s="42" t="str">
        <f t="shared" ref="E18:I18" si="2">B3</f>
        <v>SPA</v>
      </c>
      <c r="F18" s="42" t="str">
        <f t="shared" si="2"/>
        <v>LPA</v>
      </c>
      <c r="G18" s="42" t="str">
        <f t="shared" si="2"/>
        <v>VIS</v>
      </c>
      <c r="H18" s="42" t="str">
        <f t="shared" si="2"/>
        <v>CON</v>
      </c>
      <c r="I18" s="42">
        <f t="shared" si="2"/>
        <v>0</v>
      </c>
      <c r="J18" s="42"/>
      <c r="K18" s="42"/>
    </row>
    <row r="19" spans="1:11" ht="15.75" customHeight="1">
      <c r="A19" s="1" t="s">
        <v>57</v>
      </c>
      <c r="B19" s="47">
        <v>77</v>
      </c>
      <c r="D19" s="45" t="str">
        <f>A4</f>
        <v>DIS</v>
      </c>
      <c r="E19" s="45">
        <f t="shared" ref="E19:I19" si="3">IF(E18="","",SUMIF($A$16:$A$38,E18,$B$16:$B$38))</f>
        <v>86</v>
      </c>
      <c r="F19" s="45">
        <f t="shared" si="3"/>
        <v>81</v>
      </c>
      <c r="G19" s="45">
        <f t="shared" si="3"/>
        <v>78</v>
      </c>
      <c r="H19" s="45">
        <f t="shared" si="3"/>
        <v>93</v>
      </c>
      <c r="I19" s="45">
        <f t="shared" si="3"/>
        <v>0</v>
      </c>
      <c r="J19" s="45">
        <f>A5/10</f>
        <v>86.3</v>
      </c>
      <c r="K19" s="45">
        <f>ROUND(J19,0)</f>
        <v>86</v>
      </c>
    </row>
    <row r="20" spans="1:11" ht="15.75" customHeight="1">
      <c r="A20" s="1" t="s">
        <v>58</v>
      </c>
      <c r="B20" s="47">
        <v>74</v>
      </c>
      <c r="D20" s="42"/>
      <c r="E20" s="42" t="str">
        <f t="shared" ref="E20:I20" si="4">B5</f>
        <v>DIR</v>
      </c>
      <c r="F20" s="42" t="str">
        <f t="shared" si="4"/>
        <v>CON</v>
      </c>
      <c r="G20" s="42" t="str">
        <f t="shared" si="4"/>
        <v>FLA</v>
      </c>
      <c r="H20" s="42" t="str">
        <f t="shared" si="4"/>
        <v>VIS</v>
      </c>
      <c r="I20" s="42" t="str">
        <f t="shared" si="4"/>
        <v>QD</v>
      </c>
      <c r="J20" s="42"/>
      <c r="K20" s="42"/>
    </row>
    <row r="21" spans="1:11" ht="15.75" customHeight="1">
      <c r="A21" s="1" t="s">
        <v>59</v>
      </c>
      <c r="B21" s="47">
        <v>86</v>
      </c>
      <c r="D21" s="46" t="str">
        <f>A6</f>
        <v>CRE</v>
      </c>
      <c r="E21" s="46">
        <f t="shared" ref="E21:I21" si="5">IF(E20="","",SUMIF($A$16:$A$38,E20,$B$16:$B$38))</f>
        <v>90</v>
      </c>
      <c r="F21" s="46">
        <f t="shared" si="5"/>
        <v>93</v>
      </c>
      <c r="G21" s="46">
        <f t="shared" si="5"/>
        <v>83</v>
      </c>
      <c r="H21" s="46">
        <f t="shared" si="5"/>
        <v>78</v>
      </c>
      <c r="I21" s="46">
        <f t="shared" si="5"/>
        <v>81</v>
      </c>
      <c r="J21" s="46">
        <f>A7/10</f>
        <v>85.9</v>
      </c>
      <c r="K21" s="46">
        <f>ROUND(J21,0)</f>
        <v>86</v>
      </c>
    </row>
    <row r="22" spans="1:11" ht="15.75" customHeight="1">
      <c r="A22" s="1" t="s">
        <v>60</v>
      </c>
      <c r="B22" s="47">
        <v>81</v>
      </c>
      <c r="D22" s="42"/>
      <c r="E22" s="42" t="str">
        <f t="shared" ref="E22:I22" si="6">B7</f>
        <v>SPE</v>
      </c>
      <c r="F22" s="42" t="str">
        <f t="shared" si="6"/>
        <v>ACC</v>
      </c>
      <c r="G22" s="42" t="str">
        <f t="shared" si="6"/>
        <v>STA</v>
      </c>
      <c r="H22" s="42" t="str">
        <f t="shared" si="6"/>
        <v>STE</v>
      </c>
      <c r="I22" s="42" t="str">
        <f t="shared" si="6"/>
        <v>JUM</v>
      </c>
      <c r="J22" s="42"/>
      <c r="K22" s="42"/>
    </row>
    <row r="23" spans="1:11" ht="15.75" customHeight="1">
      <c r="A23" s="1" t="s">
        <v>61</v>
      </c>
      <c r="B23" s="47">
        <v>78</v>
      </c>
      <c r="D23" s="48" t="str">
        <f>A8</f>
        <v>PHY</v>
      </c>
      <c r="E23" s="48">
        <f t="shared" ref="E23:I23" si="7">IF(E22="","",SUMIF($A$16:$A$38,E22,$B$16:$B$38))</f>
        <v>83</v>
      </c>
      <c r="F23" s="48">
        <f t="shared" si="7"/>
        <v>77</v>
      </c>
      <c r="G23" s="48">
        <f t="shared" si="7"/>
        <v>92</v>
      </c>
      <c r="H23" s="48">
        <f t="shared" si="7"/>
        <v>93</v>
      </c>
      <c r="I23" s="48">
        <f t="shared" si="7"/>
        <v>82</v>
      </c>
      <c r="J23" s="48">
        <f>A9/10</f>
        <v>86.5</v>
      </c>
      <c r="K23" s="48">
        <f>ROUND(J23,0)</f>
        <v>87</v>
      </c>
    </row>
    <row r="24" spans="1:11" ht="15.75" customHeight="1">
      <c r="A24" s="1" t="s">
        <v>62</v>
      </c>
      <c r="B24" s="47">
        <v>93</v>
      </c>
      <c r="D24" s="42"/>
      <c r="E24" s="42" t="str">
        <f t="shared" ref="E24:I24" si="8">B9</f>
        <v>CAM</v>
      </c>
      <c r="F24" s="42" t="str">
        <f t="shared" si="8"/>
        <v>QD</v>
      </c>
      <c r="G24" s="42" t="str">
        <f t="shared" si="8"/>
        <v>POS</v>
      </c>
      <c r="H24" s="42" t="str">
        <f t="shared" si="8"/>
        <v>VIS</v>
      </c>
      <c r="I24" s="42" t="str">
        <f t="shared" si="8"/>
        <v>DEC</v>
      </c>
      <c r="J24" s="42"/>
      <c r="K24" s="42"/>
    </row>
    <row r="25" spans="1:11" ht="15.75" customHeight="1">
      <c r="A25" s="1" t="s">
        <v>63</v>
      </c>
      <c r="B25" s="47">
        <v>83</v>
      </c>
      <c r="D25" s="49" t="str">
        <f>A10</f>
        <v>MEN</v>
      </c>
      <c r="E25" s="49">
        <f t="shared" ref="E25:I25" si="9">IF(E24="","",SUMIF($A$16:$A$38,E24,$B$16:$B$38))</f>
        <v>74</v>
      </c>
      <c r="F25" s="49">
        <f t="shared" si="9"/>
        <v>81</v>
      </c>
      <c r="G25" s="49">
        <f t="shared" si="9"/>
        <v>72</v>
      </c>
      <c r="H25" s="49">
        <f t="shared" si="9"/>
        <v>78</v>
      </c>
      <c r="I25" s="49">
        <f t="shared" si="9"/>
        <v>74</v>
      </c>
      <c r="J25" s="49">
        <f>A11/10</f>
        <v>75</v>
      </c>
      <c r="K25" s="49">
        <f>ROUND(J25,0)</f>
        <v>75</v>
      </c>
    </row>
    <row r="26" spans="1:11" ht="15.75" customHeight="1">
      <c r="A26" s="1" t="s">
        <v>64</v>
      </c>
      <c r="B26" s="47">
        <v>90</v>
      </c>
      <c r="D26" s="42"/>
      <c r="E26" s="42" t="str">
        <f t="shared" ref="E26:I26" si="10">B11</f>
        <v>INT</v>
      </c>
      <c r="F26" s="42" t="str">
        <f t="shared" si="10"/>
        <v>TAC</v>
      </c>
      <c r="G26" s="42" t="str">
        <f t="shared" si="10"/>
        <v>SLD</v>
      </c>
      <c r="H26" s="42" t="str">
        <f t="shared" si="10"/>
        <v>COV</v>
      </c>
      <c r="I26" s="42" t="str">
        <f t="shared" si="10"/>
        <v>HEA</v>
      </c>
      <c r="J26" s="42"/>
      <c r="K26" s="42"/>
    </row>
    <row r="27" spans="1:11" ht="15.75" customHeight="1">
      <c r="A27" s="1" t="s">
        <v>65</v>
      </c>
      <c r="B27" s="47">
        <v>81</v>
      </c>
      <c r="D27" s="50" t="str">
        <f>A12</f>
        <v>DEF</v>
      </c>
      <c r="E27" s="50">
        <f t="shared" ref="E27:I27" si="11">IF(E26="","",SUMIF($A$16:$A$38,E26,$B$16:$B$38))</f>
        <v>82</v>
      </c>
      <c r="F27" s="50">
        <f t="shared" si="11"/>
        <v>83</v>
      </c>
      <c r="G27" s="50">
        <f t="shared" si="11"/>
        <v>77</v>
      </c>
      <c r="H27" s="50">
        <f t="shared" si="11"/>
        <v>73</v>
      </c>
      <c r="I27" s="50">
        <f t="shared" si="11"/>
        <v>77</v>
      </c>
      <c r="J27" s="50">
        <f>A13/10</f>
        <v>78</v>
      </c>
      <c r="K27" s="50">
        <f>ROUND(J27,0)</f>
        <v>78</v>
      </c>
    </row>
    <row r="28" spans="1:11" ht="15.75" customHeight="1">
      <c r="A28" s="1" t="s">
        <v>68</v>
      </c>
      <c r="B28" s="47">
        <v>83</v>
      </c>
    </row>
    <row r="29" spans="1:11" ht="15.75" customHeight="1">
      <c r="A29" s="1" t="s">
        <v>69</v>
      </c>
      <c r="B29" s="47">
        <v>77</v>
      </c>
    </row>
    <row r="30" spans="1:11" ht="15.75" customHeight="1">
      <c r="A30" s="1" t="s">
        <v>70</v>
      </c>
      <c r="B30" s="47">
        <v>92</v>
      </c>
    </row>
    <row r="31" spans="1:11" ht="15.75" customHeight="1">
      <c r="A31" s="1" t="s">
        <v>71</v>
      </c>
      <c r="B31" s="47">
        <v>93</v>
      </c>
    </row>
    <row r="32" spans="1:11" ht="15.75" customHeight="1">
      <c r="A32" s="1" t="s">
        <v>72</v>
      </c>
      <c r="B32" s="47">
        <v>82</v>
      </c>
    </row>
    <row r="33" spans="1:2" ht="15.75" customHeight="1">
      <c r="A33" s="1" t="s">
        <v>73</v>
      </c>
      <c r="B33" s="47">
        <v>74</v>
      </c>
    </row>
    <row r="34" spans="1:2" ht="15.75" customHeight="1">
      <c r="A34" s="1" t="s">
        <v>74</v>
      </c>
      <c r="B34" s="47">
        <v>74</v>
      </c>
    </row>
    <row r="35" spans="1:2" ht="15.75" customHeight="1">
      <c r="A35" s="1" t="s">
        <v>75</v>
      </c>
      <c r="B35" s="47">
        <v>82</v>
      </c>
    </row>
    <row r="36" spans="1:2" ht="15.75" customHeight="1">
      <c r="A36" s="1" t="s">
        <v>76</v>
      </c>
      <c r="B36" s="47">
        <v>83</v>
      </c>
    </row>
    <row r="37" spans="1:2" ht="15.75" customHeight="1">
      <c r="A37" s="1" t="s">
        <v>77</v>
      </c>
      <c r="B37" s="47">
        <v>77</v>
      </c>
    </row>
    <row r="38" spans="1:2" ht="15.75" customHeight="1">
      <c r="A38" s="1" t="s">
        <v>78</v>
      </c>
      <c r="B38" s="47">
        <v>73</v>
      </c>
    </row>
    <row r="39" spans="1:2" ht="15.75" customHeight="1">
      <c r="A39" s="1" t="s">
        <v>79</v>
      </c>
      <c r="B39" s="1">
        <f>SUM(B16:B38)</f>
        <v>1853</v>
      </c>
    </row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/>
  <cols>
    <col min="1" max="1" width="7" customWidth="1"/>
    <col min="2" max="2" width="22" customWidth="1"/>
    <col min="3" max="3" width="27" customWidth="1"/>
    <col min="4" max="4" width="16" customWidth="1"/>
    <col min="5" max="6" width="12" customWidth="1"/>
    <col min="7" max="9" width="11" customWidth="1"/>
    <col min="10" max="10" width="36" customWidth="1"/>
    <col min="11" max="26" width="8.5703125" customWidth="1"/>
  </cols>
  <sheetData>
    <row r="1" spans="1:10" ht="24" customHeight="1">
      <c r="A1" s="58" t="s">
        <v>260</v>
      </c>
      <c r="B1" s="59"/>
      <c r="C1" s="59"/>
      <c r="D1" s="59"/>
      <c r="E1" s="59"/>
      <c r="F1" s="59"/>
      <c r="G1" s="59"/>
      <c r="H1" s="59"/>
      <c r="I1" s="59"/>
      <c r="J1" s="60"/>
    </row>
    <row r="2" spans="1:10" ht="33.75" customHeight="1">
      <c r="A2" s="62" t="s">
        <v>261</v>
      </c>
      <c r="B2" s="63"/>
      <c r="C2" s="63"/>
      <c r="D2" s="63"/>
      <c r="E2" s="63"/>
      <c r="F2" s="63"/>
      <c r="G2" s="63"/>
      <c r="H2" s="63"/>
      <c r="I2" s="63"/>
      <c r="J2" s="63"/>
    </row>
    <row r="3" spans="1:10" ht="12.75" customHeight="1">
      <c r="A3" s="12" t="s">
        <v>262</v>
      </c>
      <c r="B3" s="12" t="s">
        <v>21</v>
      </c>
      <c r="C3" s="12" t="s">
        <v>22</v>
      </c>
      <c r="D3" s="12" t="s">
        <v>263</v>
      </c>
      <c r="E3" s="12" t="s">
        <v>264</v>
      </c>
      <c r="F3" s="12" t="s">
        <v>265</v>
      </c>
      <c r="G3" s="12" t="s">
        <v>266</v>
      </c>
      <c r="H3" s="12" t="s">
        <v>267</v>
      </c>
      <c r="I3" s="12" t="s">
        <v>26</v>
      </c>
      <c r="J3" s="12" t="s">
        <v>268</v>
      </c>
    </row>
    <row r="4" spans="1:10" ht="12.75" customHeight="1">
      <c r="A4" s="25">
        <v>1</v>
      </c>
      <c r="B4" s="23" t="s">
        <v>34</v>
      </c>
      <c r="C4" s="23" t="s">
        <v>34</v>
      </c>
      <c r="D4" s="23" t="s">
        <v>269</v>
      </c>
      <c r="E4" s="25"/>
      <c r="F4" s="25" t="s">
        <v>84</v>
      </c>
      <c r="G4" s="25">
        <v>88</v>
      </c>
      <c r="H4" s="25">
        <v>89</v>
      </c>
      <c r="I4" s="25">
        <v>1</v>
      </c>
      <c r="J4" s="23"/>
    </row>
    <row r="5" spans="1:10" ht="12.75" customHeight="1">
      <c r="A5" s="25">
        <v>2</v>
      </c>
      <c r="B5" s="23" t="s">
        <v>34</v>
      </c>
      <c r="C5" s="23" t="s">
        <v>34</v>
      </c>
      <c r="D5" s="23" t="s">
        <v>269</v>
      </c>
      <c r="E5" s="25"/>
      <c r="F5" s="25" t="s">
        <v>91</v>
      </c>
      <c r="G5" s="25">
        <v>90</v>
      </c>
      <c r="H5" s="25">
        <v>89</v>
      </c>
      <c r="I5" s="25">
        <v>-1</v>
      </c>
      <c r="J5" s="23"/>
    </row>
    <row r="6" spans="1:10" ht="12.75" customHeight="1">
      <c r="A6" s="25">
        <v>3</v>
      </c>
      <c r="B6" s="23" t="s">
        <v>34</v>
      </c>
      <c r="C6" s="23" t="s">
        <v>34</v>
      </c>
      <c r="D6" s="23" t="s">
        <v>269</v>
      </c>
      <c r="E6" s="25"/>
      <c r="F6" s="25" t="s">
        <v>112</v>
      </c>
      <c r="G6" s="25">
        <v>54</v>
      </c>
      <c r="H6" s="25">
        <v>53</v>
      </c>
      <c r="I6" s="25">
        <v>-1</v>
      </c>
      <c r="J6" s="23"/>
    </row>
    <row r="7" spans="1:10" ht="12.75" customHeight="1">
      <c r="A7" s="25">
        <v>4</v>
      </c>
      <c r="B7" s="23" t="s">
        <v>44</v>
      </c>
      <c r="C7" s="23" t="s">
        <v>44</v>
      </c>
      <c r="D7" s="23" t="s">
        <v>269</v>
      </c>
      <c r="E7" s="25"/>
      <c r="F7" s="25" t="s">
        <v>91</v>
      </c>
      <c r="G7" s="25">
        <v>86</v>
      </c>
      <c r="H7" s="25">
        <v>87</v>
      </c>
      <c r="I7" s="25">
        <v>1</v>
      </c>
      <c r="J7" s="23"/>
    </row>
    <row r="8" spans="1:10" ht="12.75" customHeight="1">
      <c r="A8" s="25">
        <v>5</v>
      </c>
      <c r="B8" s="23" t="s">
        <v>44</v>
      </c>
      <c r="C8" s="23" t="s">
        <v>44</v>
      </c>
      <c r="D8" s="23" t="s">
        <v>269</v>
      </c>
      <c r="E8" s="25"/>
      <c r="F8" s="25" t="s">
        <v>96</v>
      </c>
      <c r="G8" s="25">
        <v>90</v>
      </c>
      <c r="H8" s="25">
        <v>91</v>
      </c>
      <c r="I8" s="25">
        <v>1</v>
      </c>
      <c r="J8" s="23"/>
    </row>
    <row r="9" spans="1:10" ht="12.75" customHeight="1">
      <c r="A9" s="25">
        <v>6</v>
      </c>
      <c r="B9" s="23" t="s">
        <v>44</v>
      </c>
      <c r="C9" s="23" t="s">
        <v>44</v>
      </c>
      <c r="D9" s="23" t="s">
        <v>269</v>
      </c>
      <c r="E9" s="25"/>
      <c r="F9" s="25" t="s">
        <v>112</v>
      </c>
      <c r="G9" s="25">
        <v>59</v>
      </c>
      <c r="H9" s="25">
        <v>57</v>
      </c>
      <c r="I9" s="25">
        <v>-2</v>
      </c>
      <c r="J9" s="23"/>
    </row>
    <row r="10" spans="1:10" ht="12.75" customHeight="1">
      <c r="A10" s="25">
        <v>7</v>
      </c>
      <c r="B10" s="23" t="s">
        <v>55</v>
      </c>
      <c r="C10" s="23" t="s">
        <v>55</v>
      </c>
      <c r="D10" s="23" t="s">
        <v>19</v>
      </c>
      <c r="E10" s="25"/>
      <c r="F10" s="25" t="s">
        <v>72</v>
      </c>
      <c r="G10" s="25">
        <v>94</v>
      </c>
      <c r="H10" s="25">
        <v>91</v>
      </c>
      <c r="I10" s="25">
        <v>-3</v>
      </c>
      <c r="J10" s="23"/>
    </row>
    <row r="11" spans="1:10" ht="12.75" customHeight="1">
      <c r="A11" s="25">
        <v>8</v>
      </c>
      <c r="B11" s="23" t="s">
        <v>55</v>
      </c>
      <c r="C11" s="23" t="s">
        <v>55</v>
      </c>
      <c r="D11" s="23" t="s">
        <v>269</v>
      </c>
      <c r="E11" s="25"/>
      <c r="F11" s="25" t="s">
        <v>84</v>
      </c>
      <c r="G11" s="25">
        <v>92</v>
      </c>
      <c r="H11" s="25">
        <v>93</v>
      </c>
      <c r="I11" s="25">
        <v>1</v>
      </c>
      <c r="J11" s="23"/>
    </row>
    <row r="12" spans="1:10" ht="12.75" customHeight="1">
      <c r="A12" s="25">
        <v>9</v>
      </c>
      <c r="B12" s="23" t="s">
        <v>55</v>
      </c>
      <c r="C12" s="23" t="s">
        <v>55</v>
      </c>
      <c r="D12" s="23" t="s">
        <v>269</v>
      </c>
      <c r="E12" s="25"/>
      <c r="F12" s="25" t="s">
        <v>96</v>
      </c>
      <c r="G12" s="25">
        <v>87</v>
      </c>
      <c r="H12" s="25">
        <v>89</v>
      </c>
      <c r="I12" s="25">
        <v>2</v>
      </c>
      <c r="J12" s="23"/>
    </row>
    <row r="13" spans="1:10" ht="12.75" customHeight="1">
      <c r="A13" s="25">
        <v>10</v>
      </c>
      <c r="B13" s="23" t="s">
        <v>55</v>
      </c>
      <c r="C13" s="23" t="s">
        <v>55</v>
      </c>
      <c r="D13" s="23" t="s">
        <v>269</v>
      </c>
      <c r="E13" s="25"/>
      <c r="F13" s="25" t="s">
        <v>101</v>
      </c>
      <c r="G13" s="25">
        <v>90</v>
      </c>
      <c r="H13" s="25">
        <v>89</v>
      </c>
      <c r="I13" s="25">
        <v>-1</v>
      </c>
      <c r="J13" s="23"/>
    </row>
    <row r="14" spans="1:10" ht="12.75" customHeight="1">
      <c r="A14" s="25">
        <v>11</v>
      </c>
      <c r="B14" s="23" t="s">
        <v>55</v>
      </c>
      <c r="C14" s="23" t="s">
        <v>55</v>
      </c>
      <c r="D14" s="23" t="s">
        <v>269</v>
      </c>
      <c r="E14" s="25"/>
      <c r="F14" s="25" t="s">
        <v>106</v>
      </c>
      <c r="G14" s="25">
        <v>88</v>
      </c>
      <c r="H14" s="25">
        <v>87</v>
      </c>
      <c r="I14" s="25">
        <v>-1</v>
      </c>
      <c r="J14" s="23"/>
    </row>
    <row r="15" spans="1:10" ht="12.75" customHeight="1">
      <c r="A15" s="25">
        <v>12</v>
      </c>
      <c r="B15" s="23" t="s">
        <v>55</v>
      </c>
      <c r="C15" s="23" t="s">
        <v>55</v>
      </c>
      <c r="D15" s="23" t="s">
        <v>269</v>
      </c>
      <c r="E15" s="25"/>
      <c r="F15" s="25" t="s">
        <v>112</v>
      </c>
      <c r="G15" s="25">
        <v>59</v>
      </c>
      <c r="H15" s="25">
        <v>57</v>
      </c>
      <c r="I15" s="25">
        <v>-2</v>
      </c>
      <c r="J15" s="23"/>
    </row>
    <row r="16" spans="1:10" ht="12.75" customHeight="1">
      <c r="A16" s="25">
        <v>13</v>
      </c>
      <c r="B16" s="23" t="s">
        <v>66</v>
      </c>
      <c r="C16" s="23" t="s">
        <v>67</v>
      </c>
      <c r="D16" s="23" t="s">
        <v>19</v>
      </c>
      <c r="E16" s="25"/>
      <c r="F16" s="25" t="s">
        <v>72</v>
      </c>
      <c r="G16" s="25">
        <v>71</v>
      </c>
      <c r="H16" s="25">
        <v>73</v>
      </c>
      <c r="I16" s="25">
        <v>2</v>
      </c>
      <c r="J16" s="23"/>
    </row>
    <row r="17" spans="1:10" ht="12.75" customHeight="1">
      <c r="A17" s="25">
        <v>14</v>
      </c>
      <c r="B17" s="23" t="s">
        <v>66</v>
      </c>
      <c r="C17" s="23" t="s">
        <v>67</v>
      </c>
      <c r="D17" s="23" t="s">
        <v>269</v>
      </c>
      <c r="E17" s="25"/>
      <c r="F17" s="25" t="s">
        <v>84</v>
      </c>
      <c r="G17" s="25">
        <v>87</v>
      </c>
      <c r="H17" s="25">
        <v>88</v>
      </c>
      <c r="I17" s="25">
        <v>1</v>
      </c>
      <c r="J17" s="23"/>
    </row>
    <row r="18" spans="1:10" ht="12.75" customHeight="1">
      <c r="A18" s="25">
        <v>15</v>
      </c>
      <c r="B18" s="23" t="s">
        <v>66</v>
      </c>
      <c r="C18" s="23" t="s">
        <v>67</v>
      </c>
      <c r="D18" s="23" t="s">
        <v>269</v>
      </c>
      <c r="E18" s="25"/>
      <c r="F18" s="25" t="s">
        <v>91</v>
      </c>
      <c r="G18" s="25">
        <v>88</v>
      </c>
      <c r="H18" s="25">
        <v>87</v>
      </c>
      <c r="I18" s="25">
        <v>-1</v>
      </c>
      <c r="J18" s="23"/>
    </row>
    <row r="19" spans="1:10" ht="12.75" customHeight="1">
      <c r="A19" s="25">
        <v>16</v>
      </c>
      <c r="B19" s="23" t="s">
        <v>66</v>
      </c>
      <c r="C19" s="23" t="s">
        <v>67</v>
      </c>
      <c r="D19" s="23" t="s">
        <v>269</v>
      </c>
      <c r="E19" s="25"/>
      <c r="F19" s="25" t="s">
        <v>106</v>
      </c>
      <c r="G19" s="25">
        <v>89</v>
      </c>
      <c r="H19" s="25">
        <v>88</v>
      </c>
      <c r="I19" s="25">
        <v>-1</v>
      </c>
      <c r="J19" s="23"/>
    </row>
    <row r="20" spans="1:10" ht="12.75" customHeight="1">
      <c r="A20" s="25">
        <v>17</v>
      </c>
      <c r="B20" s="23" t="s">
        <v>66</v>
      </c>
      <c r="C20" s="23" t="s">
        <v>67</v>
      </c>
      <c r="D20" s="23" t="s">
        <v>269</v>
      </c>
      <c r="E20" s="25"/>
      <c r="F20" s="25" t="s">
        <v>112</v>
      </c>
      <c r="G20" s="25">
        <v>53</v>
      </c>
      <c r="H20" s="25">
        <v>51</v>
      </c>
      <c r="I20" s="25">
        <v>-2</v>
      </c>
      <c r="J20" s="23"/>
    </row>
    <row r="21" spans="1:10" ht="12.75" customHeight="1">
      <c r="A21" s="25">
        <v>18</v>
      </c>
      <c r="B21" s="23" t="s">
        <v>80</v>
      </c>
      <c r="C21" s="23" t="s">
        <v>81</v>
      </c>
      <c r="D21" s="23" t="s">
        <v>19</v>
      </c>
      <c r="E21" s="25"/>
      <c r="F21" s="25" t="s">
        <v>72</v>
      </c>
      <c r="G21" s="25">
        <v>66</v>
      </c>
      <c r="H21" s="25">
        <v>71</v>
      </c>
      <c r="I21" s="25">
        <v>5</v>
      </c>
      <c r="J21" s="23"/>
    </row>
    <row r="22" spans="1:10" ht="12.75" customHeight="1">
      <c r="A22" s="25">
        <v>19</v>
      </c>
      <c r="B22" s="23" t="s">
        <v>80</v>
      </c>
      <c r="C22" s="23" t="s">
        <v>81</v>
      </c>
      <c r="D22" s="23" t="s">
        <v>269</v>
      </c>
      <c r="E22" s="25"/>
      <c r="F22" s="25" t="s">
        <v>84</v>
      </c>
      <c r="G22" s="25">
        <v>83</v>
      </c>
      <c r="H22" s="25">
        <v>84</v>
      </c>
      <c r="I22" s="25">
        <v>1</v>
      </c>
      <c r="J22" s="23"/>
    </row>
    <row r="23" spans="1:10" ht="12.75" customHeight="1">
      <c r="A23" s="25">
        <v>20</v>
      </c>
      <c r="B23" s="23" t="s">
        <v>80</v>
      </c>
      <c r="C23" s="23" t="s">
        <v>81</v>
      </c>
      <c r="D23" s="23" t="s">
        <v>269</v>
      </c>
      <c r="E23" s="25"/>
      <c r="F23" s="25" t="s">
        <v>96</v>
      </c>
      <c r="G23" s="25">
        <v>91</v>
      </c>
      <c r="H23" s="25">
        <v>90</v>
      </c>
      <c r="I23" s="25">
        <v>-1</v>
      </c>
      <c r="J23" s="23"/>
    </row>
    <row r="24" spans="1:10" ht="12.75" customHeight="1">
      <c r="A24" s="25">
        <v>21</v>
      </c>
      <c r="B24" s="23" t="s">
        <v>80</v>
      </c>
      <c r="C24" s="23" t="s">
        <v>81</v>
      </c>
      <c r="D24" s="23" t="s">
        <v>269</v>
      </c>
      <c r="E24" s="25"/>
      <c r="F24" s="25" t="s">
        <v>112</v>
      </c>
      <c r="G24" s="25">
        <v>53</v>
      </c>
      <c r="H24" s="25">
        <v>51</v>
      </c>
      <c r="I24" s="25">
        <v>-2</v>
      </c>
      <c r="J24" s="23"/>
    </row>
    <row r="25" spans="1:10" ht="12.75" customHeight="1">
      <c r="A25" s="25">
        <v>22</v>
      </c>
      <c r="B25" s="23" t="s">
        <v>82</v>
      </c>
      <c r="C25" s="23" t="s">
        <v>83</v>
      </c>
      <c r="D25" s="23" t="s">
        <v>269</v>
      </c>
      <c r="E25" s="25"/>
      <c r="F25" s="25" t="s">
        <v>84</v>
      </c>
      <c r="G25" s="25">
        <v>90</v>
      </c>
      <c r="H25" s="25">
        <v>91</v>
      </c>
      <c r="I25" s="25">
        <v>1</v>
      </c>
      <c r="J25" s="23"/>
    </row>
    <row r="26" spans="1:10" ht="12.75" customHeight="1">
      <c r="A26" s="25">
        <v>23</v>
      </c>
      <c r="B26" s="23" t="s">
        <v>82</v>
      </c>
      <c r="C26" s="23" t="s">
        <v>83</v>
      </c>
      <c r="D26" s="23" t="s">
        <v>269</v>
      </c>
      <c r="E26" s="25"/>
      <c r="F26" s="25" t="s">
        <v>112</v>
      </c>
      <c r="G26" s="25">
        <v>62</v>
      </c>
      <c r="H26" s="25">
        <v>61</v>
      </c>
      <c r="I26" s="25">
        <v>-1</v>
      </c>
      <c r="J26" s="23"/>
    </row>
    <row r="27" spans="1:10" ht="12.75" customHeight="1">
      <c r="A27" s="25">
        <v>24</v>
      </c>
      <c r="B27" s="23" t="s">
        <v>85</v>
      </c>
      <c r="C27" s="23" t="s">
        <v>86</v>
      </c>
      <c r="D27" s="23" t="s">
        <v>19</v>
      </c>
      <c r="E27" s="25"/>
      <c r="F27" s="25" t="s">
        <v>72</v>
      </c>
      <c r="G27" s="25">
        <v>90</v>
      </c>
      <c r="H27" s="25">
        <v>93</v>
      </c>
      <c r="I27" s="25">
        <v>3</v>
      </c>
      <c r="J27" s="23"/>
    </row>
    <row r="28" spans="1:10" ht="12.75" customHeight="1">
      <c r="A28" s="25">
        <v>25</v>
      </c>
      <c r="B28" s="23" t="s">
        <v>85</v>
      </c>
      <c r="C28" s="23" t="s">
        <v>86</v>
      </c>
      <c r="D28" s="23" t="s">
        <v>269</v>
      </c>
      <c r="E28" s="25"/>
      <c r="F28" s="25" t="s">
        <v>84</v>
      </c>
      <c r="G28" s="25">
        <v>86</v>
      </c>
      <c r="H28" s="25">
        <v>87</v>
      </c>
      <c r="I28" s="25">
        <v>1</v>
      </c>
      <c r="J28" s="23"/>
    </row>
    <row r="29" spans="1:10" ht="12.75" customHeight="1">
      <c r="A29" s="25">
        <v>26</v>
      </c>
      <c r="B29" s="23" t="s">
        <v>85</v>
      </c>
      <c r="C29" s="23" t="s">
        <v>86</v>
      </c>
      <c r="D29" s="23" t="s">
        <v>269</v>
      </c>
      <c r="E29" s="25"/>
      <c r="F29" s="25" t="s">
        <v>91</v>
      </c>
      <c r="G29" s="25">
        <v>78</v>
      </c>
      <c r="H29" s="25">
        <v>79</v>
      </c>
      <c r="I29" s="25">
        <v>1</v>
      </c>
      <c r="J29" s="23"/>
    </row>
    <row r="30" spans="1:10" ht="12.75" customHeight="1">
      <c r="A30" s="25">
        <v>27</v>
      </c>
      <c r="B30" s="23" t="s">
        <v>85</v>
      </c>
      <c r="C30" s="23" t="s">
        <v>86</v>
      </c>
      <c r="D30" s="23" t="s">
        <v>269</v>
      </c>
      <c r="E30" s="25"/>
      <c r="F30" s="25" t="s">
        <v>96</v>
      </c>
      <c r="G30" s="25">
        <v>84</v>
      </c>
      <c r="H30" s="25">
        <v>86</v>
      </c>
      <c r="I30" s="25">
        <v>2</v>
      </c>
      <c r="J30" s="23"/>
    </row>
    <row r="31" spans="1:10" ht="12.75" customHeight="1">
      <c r="A31" s="25">
        <v>28</v>
      </c>
      <c r="B31" s="23" t="s">
        <v>85</v>
      </c>
      <c r="C31" s="23" t="s">
        <v>86</v>
      </c>
      <c r="D31" s="23" t="s">
        <v>269</v>
      </c>
      <c r="E31" s="25"/>
      <c r="F31" s="25" t="s">
        <v>112</v>
      </c>
      <c r="G31" s="25">
        <v>60</v>
      </c>
      <c r="H31" s="25">
        <v>57</v>
      </c>
      <c r="I31" s="25">
        <v>-3</v>
      </c>
      <c r="J31" s="23"/>
    </row>
    <row r="32" spans="1:10" ht="12.75" customHeight="1">
      <c r="A32" s="25">
        <v>29</v>
      </c>
      <c r="B32" s="23" t="s">
        <v>89</v>
      </c>
      <c r="C32" s="23" t="s">
        <v>90</v>
      </c>
      <c r="D32" s="23" t="s">
        <v>19</v>
      </c>
      <c r="E32" s="25"/>
      <c r="F32" s="25" t="s">
        <v>72</v>
      </c>
      <c r="G32" s="25">
        <v>70</v>
      </c>
      <c r="H32" s="25">
        <v>77</v>
      </c>
      <c r="I32" s="25">
        <v>7</v>
      </c>
      <c r="J32" s="23"/>
    </row>
    <row r="33" spans="1:10" ht="12.75" customHeight="1">
      <c r="A33" s="25">
        <v>30</v>
      </c>
      <c r="B33" s="23" t="s">
        <v>89</v>
      </c>
      <c r="C33" s="23" t="s">
        <v>90</v>
      </c>
      <c r="D33" s="23" t="s">
        <v>269</v>
      </c>
      <c r="E33" s="25"/>
      <c r="F33" s="25" t="s">
        <v>84</v>
      </c>
      <c r="G33" s="25">
        <v>88</v>
      </c>
      <c r="H33" s="25">
        <v>89</v>
      </c>
      <c r="I33" s="25">
        <v>1</v>
      </c>
      <c r="J33" s="23"/>
    </row>
    <row r="34" spans="1:10" ht="12.75" customHeight="1">
      <c r="A34" s="25">
        <v>31</v>
      </c>
      <c r="B34" s="23" t="s">
        <v>89</v>
      </c>
      <c r="C34" s="23" t="s">
        <v>90</v>
      </c>
      <c r="D34" s="23" t="s">
        <v>269</v>
      </c>
      <c r="E34" s="25"/>
      <c r="F34" s="25" t="s">
        <v>91</v>
      </c>
      <c r="G34" s="25">
        <v>80</v>
      </c>
      <c r="H34" s="25">
        <v>81</v>
      </c>
      <c r="I34" s="25">
        <v>1</v>
      </c>
      <c r="J34" s="23"/>
    </row>
    <row r="35" spans="1:10" ht="12.75" customHeight="1">
      <c r="A35" s="25">
        <v>32</v>
      </c>
      <c r="B35" s="23" t="s">
        <v>89</v>
      </c>
      <c r="C35" s="23" t="s">
        <v>90</v>
      </c>
      <c r="D35" s="23" t="s">
        <v>269</v>
      </c>
      <c r="E35" s="25"/>
      <c r="F35" s="25" t="s">
        <v>96</v>
      </c>
      <c r="G35" s="25">
        <v>85</v>
      </c>
      <c r="H35" s="25">
        <v>87</v>
      </c>
      <c r="I35" s="25">
        <v>2</v>
      </c>
      <c r="J35" s="23"/>
    </row>
    <row r="36" spans="1:10" ht="12.75" customHeight="1">
      <c r="A36" s="25">
        <v>33</v>
      </c>
      <c r="B36" s="23" t="s">
        <v>89</v>
      </c>
      <c r="C36" s="23" t="s">
        <v>90</v>
      </c>
      <c r="D36" s="23" t="s">
        <v>269</v>
      </c>
      <c r="E36" s="25"/>
      <c r="F36" s="25" t="s">
        <v>101</v>
      </c>
      <c r="G36" s="25">
        <v>82</v>
      </c>
      <c r="H36" s="25">
        <v>83</v>
      </c>
      <c r="I36" s="25">
        <v>1</v>
      </c>
      <c r="J36" s="23"/>
    </row>
    <row r="37" spans="1:10" ht="12.75" customHeight="1">
      <c r="A37" s="25">
        <v>34</v>
      </c>
      <c r="B37" s="23" t="s">
        <v>89</v>
      </c>
      <c r="C37" s="23" t="s">
        <v>90</v>
      </c>
      <c r="D37" s="23" t="s">
        <v>269</v>
      </c>
      <c r="E37" s="25"/>
      <c r="F37" s="25" t="s">
        <v>106</v>
      </c>
      <c r="G37" s="25">
        <v>84</v>
      </c>
      <c r="H37" s="25">
        <v>83</v>
      </c>
      <c r="I37" s="25">
        <v>-1</v>
      </c>
      <c r="J37" s="23"/>
    </row>
    <row r="38" spans="1:10" ht="12.75" customHeight="1">
      <c r="A38" s="25">
        <v>35</v>
      </c>
      <c r="B38" s="23" t="s">
        <v>89</v>
      </c>
      <c r="C38" s="23" t="s">
        <v>90</v>
      </c>
      <c r="D38" s="23" t="s">
        <v>269</v>
      </c>
      <c r="E38" s="25"/>
      <c r="F38" s="25" t="s">
        <v>112</v>
      </c>
      <c r="G38" s="25">
        <v>61</v>
      </c>
      <c r="H38" s="25">
        <v>60</v>
      </c>
      <c r="I38" s="25">
        <v>-1</v>
      </c>
      <c r="J38" s="23"/>
    </row>
    <row r="39" spans="1:10" ht="12.75" customHeight="1">
      <c r="A39" s="25">
        <v>36</v>
      </c>
      <c r="B39" s="23" t="s">
        <v>89</v>
      </c>
      <c r="C39" s="23" t="s">
        <v>90</v>
      </c>
      <c r="D39" s="23" t="s">
        <v>270</v>
      </c>
      <c r="E39" s="25" t="s">
        <v>20</v>
      </c>
      <c r="F39" s="25" t="s">
        <v>10</v>
      </c>
      <c r="G39" s="25">
        <v>84</v>
      </c>
      <c r="H39" s="25">
        <v>85</v>
      </c>
      <c r="I39" s="25">
        <v>1</v>
      </c>
      <c r="J39" s="23" t="s">
        <v>271</v>
      </c>
    </row>
    <row r="40" spans="1:10" ht="12.75" customHeight="1">
      <c r="A40" s="25">
        <v>37</v>
      </c>
      <c r="B40" s="23" t="s">
        <v>92</v>
      </c>
      <c r="C40" s="23" t="s">
        <v>93</v>
      </c>
      <c r="D40" s="23" t="s">
        <v>19</v>
      </c>
      <c r="E40" s="25"/>
      <c r="F40" s="25" t="s">
        <v>72</v>
      </c>
      <c r="G40" s="25">
        <v>83</v>
      </c>
      <c r="H40" s="25">
        <v>87</v>
      </c>
      <c r="I40" s="25">
        <v>4</v>
      </c>
      <c r="J40" s="23"/>
    </row>
    <row r="41" spans="1:10" ht="12.75" customHeight="1">
      <c r="A41" s="25">
        <v>38</v>
      </c>
      <c r="B41" s="23" t="s">
        <v>92</v>
      </c>
      <c r="C41" s="23" t="s">
        <v>93</v>
      </c>
      <c r="D41" s="23" t="s">
        <v>269</v>
      </c>
      <c r="E41" s="25"/>
      <c r="F41" s="25" t="s">
        <v>96</v>
      </c>
      <c r="G41" s="25">
        <v>84</v>
      </c>
      <c r="H41" s="25">
        <v>83</v>
      </c>
      <c r="I41" s="25">
        <v>-1</v>
      </c>
      <c r="J41" s="23"/>
    </row>
    <row r="42" spans="1:10" ht="12.75" customHeight="1">
      <c r="A42" s="25">
        <v>39</v>
      </c>
      <c r="B42" s="23" t="s">
        <v>92</v>
      </c>
      <c r="C42" s="23" t="s">
        <v>93</v>
      </c>
      <c r="D42" s="23" t="s">
        <v>269</v>
      </c>
      <c r="E42" s="25"/>
      <c r="F42" s="25" t="s">
        <v>106</v>
      </c>
      <c r="G42" s="25">
        <v>84</v>
      </c>
      <c r="H42" s="25">
        <v>85</v>
      </c>
      <c r="I42" s="25">
        <v>1</v>
      </c>
      <c r="J42" s="23"/>
    </row>
    <row r="43" spans="1:10" ht="12.75" customHeight="1">
      <c r="A43" s="25">
        <v>40</v>
      </c>
      <c r="B43" s="23" t="s">
        <v>94</v>
      </c>
      <c r="C43" s="23" t="s">
        <v>95</v>
      </c>
      <c r="D43" s="23" t="s">
        <v>269</v>
      </c>
      <c r="E43" s="25"/>
      <c r="F43" s="25" t="s">
        <v>84</v>
      </c>
      <c r="G43" s="25">
        <v>77</v>
      </c>
      <c r="H43" s="25">
        <v>78</v>
      </c>
      <c r="I43" s="25">
        <v>1</v>
      </c>
      <c r="J43" s="23"/>
    </row>
    <row r="44" spans="1:10" ht="12.75" customHeight="1">
      <c r="A44" s="25">
        <v>41</v>
      </c>
      <c r="B44" s="23" t="s">
        <v>94</v>
      </c>
      <c r="C44" s="23" t="s">
        <v>95</v>
      </c>
      <c r="D44" s="23" t="s">
        <v>269</v>
      </c>
      <c r="E44" s="25"/>
      <c r="F44" s="25" t="s">
        <v>96</v>
      </c>
      <c r="G44" s="25">
        <v>88</v>
      </c>
      <c r="H44" s="25">
        <v>85</v>
      </c>
      <c r="I44" s="25">
        <v>-3</v>
      </c>
      <c r="J44" s="23"/>
    </row>
    <row r="45" spans="1:10" ht="12.75" customHeight="1">
      <c r="A45" s="25">
        <v>42</v>
      </c>
      <c r="B45" s="23" t="s">
        <v>94</v>
      </c>
      <c r="C45" s="23" t="s">
        <v>95</v>
      </c>
      <c r="D45" s="23" t="s">
        <v>269</v>
      </c>
      <c r="E45" s="25"/>
      <c r="F45" s="25" t="s">
        <v>112</v>
      </c>
      <c r="G45" s="25">
        <v>67</v>
      </c>
      <c r="H45" s="25">
        <v>68</v>
      </c>
      <c r="I45" s="25">
        <v>1</v>
      </c>
      <c r="J45" s="23"/>
    </row>
    <row r="46" spans="1:10" ht="12.75" customHeight="1">
      <c r="A46" s="25">
        <v>43</v>
      </c>
      <c r="B46" s="23" t="s">
        <v>94</v>
      </c>
      <c r="C46" s="23" t="s">
        <v>95</v>
      </c>
      <c r="D46" s="23" t="s">
        <v>270</v>
      </c>
      <c r="E46" s="25" t="s">
        <v>33</v>
      </c>
      <c r="F46" s="25" t="s">
        <v>10</v>
      </c>
      <c r="G46" s="25">
        <v>86</v>
      </c>
      <c r="H46" s="25">
        <v>85</v>
      </c>
      <c r="I46" s="25">
        <v>-1</v>
      </c>
      <c r="J46" s="23" t="s">
        <v>272</v>
      </c>
    </row>
    <row r="47" spans="1:10" ht="12.75" customHeight="1">
      <c r="A47" s="25">
        <v>44</v>
      </c>
      <c r="B47" s="23" t="s">
        <v>97</v>
      </c>
      <c r="C47" s="23" t="s">
        <v>98</v>
      </c>
      <c r="D47" s="23" t="s">
        <v>269</v>
      </c>
      <c r="E47" s="25"/>
      <c r="F47" s="25" t="s">
        <v>84</v>
      </c>
      <c r="G47" s="25">
        <v>78</v>
      </c>
      <c r="H47" s="25">
        <v>79</v>
      </c>
      <c r="I47" s="25">
        <v>1</v>
      </c>
      <c r="J47" s="23"/>
    </row>
    <row r="48" spans="1:10" ht="12.75" customHeight="1">
      <c r="A48" s="25">
        <v>45</v>
      </c>
      <c r="B48" s="23" t="s">
        <v>97</v>
      </c>
      <c r="C48" s="23" t="s">
        <v>98</v>
      </c>
      <c r="D48" s="23" t="s">
        <v>269</v>
      </c>
      <c r="E48" s="25"/>
      <c r="F48" s="25" t="s">
        <v>96</v>
      </c>
      <c r="G48" s="25">
        <v>91</v>
      </c>
      <c r="H48" s="25">
        <v>89</v>
      </c>
      <c r="I48" s="25">
        <v>-2</v>
      </c>
      <c r="J48" s="23"/>
    </row>
    <row r="49" spans="1:10" ht="12.75" customHeight="1">
      <c r="A49" s="25">
        <v>46</v>
      </c>
      <c r="B49" s="23" t="s">
        <v>97</v>
      </c>
      <c r="C49" s="23" t="s">
        <v>98</v>
      </c>
      <c r="D49" s="23" t="s">
        <v>269</v>
      </c>
      <c r="E49" s="25"/>
      <c r="F49" s="25" t="s">
        <v>112</v>
      </c>
      <c r="G49" s="25">
        <v>61</v>
      </c>
      <c r="H49" s="25">
        <v>62</v>
      </c>
      <c r="I49" s="25">
        <v>1</v>
      </c>
      <c r="J49" s="23"/>
    </row>
    <row r="50" spans="1:10" ht="12.75" customHeight="1">
      <c r="A50" s="25">
        <v>47</v>
      </c>
      <c r="B50" s="23" t="s">
        <v>99</v>
      </c>
      <c r="C50" s="23" t="s">
        <v>100</v>
      </c>
      <c r="D50" s="23" t="s">
        <v>19</v>
      </c>
      <c r="E50" s="25"/>
      <c r="F50" s="25" t="s">
        <v>72</v>
      </c>
      <c r="G50" s="25">
        <v>85</v>
      </c>
      <c r="H50" s="25">
        <v>86</v>
      </c>
      <c r="I50" s="25">
        <v>1</v>
      </c>
      <c r="J50" s="23"/>
    </row>
    <row r="51" spans="1:10" ht="12.75" customHeight="1">
      <c r="A51" s="25">
        <v>48</v>
      </c>
      <c r="B51" s="23" t="s">
        <v>99</v>
      </c>
      <c r="C51" s="23" t="s">
        <v>100</v>
      </c>
      <c r="D51" s="23" t="s">
        <v>269</v>
      </c>
      <c r="E51" s="25"/>
      <c r="F51" s="25" t="s">
        <v>84</v>
      </c>
      <c r="G51" s="25">
        <v>83</v>
      </c>
      <c r="H51" s="25">
        <v>85</v>
      </c>
      <c r="I51" s="25">
        <v>2</v>
      </c>
      <c r="J51" s="23"/>
    </row>
    <row r="52" spans="1:10" ht="12.75" customHeight="1">
      <c r="A52" s="25">
        <v>49</v>
      </c>
      <c r="B52" s="23" t="s">
        <v>99</v>
      </c>
      <c r="C52" s="23" t="s">
        <v>100</v>
      </c>
      <c r="D52" s="23" t="s">
        <v>269</v>
      </c>
      <c r="E52" s="25"/>
      <c r="F52" s="25" t="s">
        <v>91</v>
      </c>
      <c r="G52" s="25">
        <v>84</v>
      </c>
      <c r="H52" s="25">
        <v>85</v>
      </c>
      <c r="I52" s="25">
        <v>1</v>
      </c>
      <c r="J52" s="23"/>
    </row>
    <row r="53" spans="1:10" ht="12.75" customHeight="1">
      <c r="A53" s="25">
        <v>50</v>
      </c>
      <c r="B53" s="23" t="s">
        <v>99</v>
      </c>
      <c r="C53" s="23" t="s">
        <v>100</v>
      </c>
      <c r="D53" s="23" t="s">
        <v>269</v>
      </c>
      <c r="E53" s="25"/>
      <c r="F53" s="25" t="s">
        <v>96</v>
      </c>
      <c r="G53" s="25">
        <v>85</v>
      </c>
      <c r="H53" s="25">
        <v>86</v>
      </c>
      <c r="I53" s="25">
        <v>1</v>
      </c>
      <c r="J53" s="23"/>
    </row>
    <row r="54" spans="1:10" ht="12.75" customHeight="1">
      <c r="A54" s="25">
        <v>51</v>
      </c>
      <c r="B54" s="23" t="s">
        <v>99</v>
      </c>
      <c r="C54" s="23" t="s">
        <v>100</v>
      </c>
      <c r="D54" s="23" t="s">
        <v>269</v>
      </c>
      <c r="E54" s="25"/>
      <c r="F54" s="25" t="s">
        <v>101</v>
      </c>
      <c r="G54" s="25">
        <v>84</v>
      </c>
      <c r="H54" s="25">
        <v>85</v>
      </c>
      <c r="I54" s="25">
        <v>1</v>
      </c>
      <c r="J54" s="23"/>
    </row>
    <row r="55" spans="1:10" ht="12.75" customHeight="1">
      <c r="A55" s="25">
        <v>52</v>
      </c>
      <c r="B55" s="23" t="s">
        <v>99</v>
      </c>
      <c r="C55" s="23" t="s">
        <v>100</v>
      </c>
      <c r="D55" s="23" t="s">
        <v>270</v>
      </c>
      <c r="E55" s="25" t="s">
        <v>33</v>
      </c>
      <c r="F55" s="25" t="s">
        <v>10</v>
      </c>
      <c r="G55" s="25">
        <v>84</v>
      </c>
      <c r="H55" s="25">
        <v>85</v>
      </c>
      <c r="I55" s="25">
        <v>1</v>
      </c>
      <c r="J55" s="23" t="s">
        <v>273</v>
      </c>
    </row>
    <row r="56" spans="1:10" ht="12.75" customHeight="1">
      <c r="A56" s="25">
        <v>53</v>
      </c>
      <c r="B56" s="23" t="s">
        <v>102</v>
      </c>
      <c r="C56" s="23" t="s">
        <v>103</v>
      </c>
      <c r="D56" s="23" t="s">
        <v>19</v>
      </c>
      <c r="E56" s="25"/>
      <c r="F56" s="25" t="s">
        <v>72</v>
      </c>
      <c r="G56" s="25">
        <v>58</v>
      </c>
      <c r="H56" s="25">
        <v>67</v>
      </c>
      <c r="I56" s="25">
        <v>9</v>
      </c>
      <c r="J56" s="23"/>
    </row>
    <row r="57" spans="1:10" ht="12.75" customHeight="1">
      <c r="A57" s="25">
        <v>54</v>
      </c>
      <c r="B57" s="23" t="s">
        <v>102</v>
      </c>
      <c r="C57" s="23" t="s">
        <v>103</v>
      </c>
      <c r="D57" s="23" t="s">
        <v>269</v>
      </c>
      <c r="E57" s="25"/>
      <c r="F57" s="25" t="s">
        <v>84</v>
      </c>
      <c r="G57" s="25">
        <v>78</v>
      </c>
      <c r="H57" s="25">
        <v>79</v>
      </c>
      <c r="I57" s="25">
        <v>1</v>
      </c>
      <c r="J57" s="23"/>
    </row>
    <row r="58" spans="1:10" ht="12.75" customHeight="1">
      <c r="A58" s="25">
        <v>55</v>
      </c>
      <c r="B58" s="23" t="s">
        <v>102</v>
      </c>
      <c r="C58" s="23" t="s">
        <v>103</v>
      </c>
      <c r="D58" s="23" t="s">
        <v>269</v>
      </c>
      <c r="E58" s="25"/>
      <c r="F58" s="25" t="s">
        <v>91</v>
      </c>
      <c r="G58" s="25">
        <v>87</v>
      </c>
      <c r="H58" s="25">
        <v>86</v>
      </c>
      <c r="I58" s="25">
        <v>-1</v>
      </c>
      <c r="J58" s="23"/>
    </row>
    <row r="59" spans="1:10" ht="12.75" customHeight="1">
      <c r="A59" s="25">
        <v>56</v>
      </c>
      <c r="B59" s="23" t="s">
        <v>102</v>
      </c>
      <c r="C59" s="23" t="s">
        <v>103</v>
      </c>
      <c r="D59" s="23" t="s">
        <v>269</v>
      </c>
      <c r="E59" s="25"/>
      <c r="F59" s="25" t="s">
        <v>96</v>
      </c>
      <c r="G59" s="25">
        <v>87</v>
      </c>
      <c r="H59" s="25">
        <v>88</v>
      </c>
      <c r="I59" s="25">
        <v>1</v>
      </c>
      <c r="J59" s="23"/>
    </row>
    <row r="60" spans="1:10" ht="12.75" customHeight="1">
      <c r="A60" s="25">
        <v>57</v>
      </c>
      <c r="B60" s="23" t="s">
        <v>102</v>
      </c>
      <c r="C60" s="23" t="s">
        <v>103</v>
      </c>
      <c r="D60" s="23" t="s">
        <v>269</v>
      </c>
      <c r="E60" s="25"/>
      <c r="F60" s="25" t="s">
        <v>101</v>
      </c>
      <c r="G60" s="25">
        <v>69</v>
      </c>
      <c r="H60" s="25">
        <v>70</v>
      </c>
      <c r="I60" s="25">
        <v>1</v>
      </c>
      <c r="J60" s="23"/>
    </row>
    <row r="61" spans="1:10" ht="12.75" customHeight="1">
      <c r="A61" s="25">
        <v>58</v>
      </c>
      <c r="B61" s="23" t="s">
        <v>104</v>
      </c>
      <c r="C61" s="23" t="s">
        <v>105</v>
      </c>
      <c r="D61" s="23" t="s">
        <v>19</v>
      </c>
      <c r="E61" s="25"/>
      <c r="F61" s="25" t="s">
        <v>72</v>
      </c>
      <c r="G61" s="25">
        <v>87</v>
      </c>
      <c r="H61" s="25">
        <v>81</v>
      </c>
      <c r="I61" s="25">
        <v>-6</v>
      </c>
      <c r="J61" s="23"/>
    </row>
    <row r="62" spans="1:10" ht="12.75" customHeight="1">
      <c r="A62" s="25">
        <v>59</v>
      </c>
      <c r="B62" s="23" t="s">
        <v>104</v>
      </c>
      <c r="C62" s="23" t="s">
        <v>105</v>
      </c>
      <c r="D62" s="23" t="s">
        <v>269</v>
      </c>
      <c r="E62" s="25"/>
      <c r="F62" s="25" t="s">
        <v>84</v>
      </c>
      <c r="G62" s="25">
        <v>76</v>
      </c>
      <c r="H62" s="25">
        <v>77</v>
      </c>
      <c r="I62" s="25">
        <v>1</v>
      </c>
      <c r="J62" s="23"/>
    </row>
    <row r="63" spans="1:10" ht="12.75" customHeight="1">
      <c r="A63" s="25">
        <v>60</v>
      </c>
      <c r="B63" s="23" t="s">
        <v>104</v>
      </c>
      <c r="C63" s="23" t="s">
        <v>105</v>
      </c>
      <c r="D63" s="23" t="s">
        <v>269</v>
      </c>
      <c r="E63" s="25"/>
      <c r="F63" s="25" t="s">
        <v>96</v>
      </c>
      <c r="G63" s="25">
        <v>84</v>
      </c>
      <c r="H63" s="25">
        <v>83</v>
      </c>
      <c r="I63" s="25">
        <v>-1</v>
      </c>
      <c r="J63" s="23"/>
    </row>
    <row r="64" spans="1:10" ht="12.75" customHeight="1">
      <c r="A64" s="25">
        <v>61</v>
      </c>
      <c r="B64" s="23" t="s">
        <v>104</v>
      </c>
      <c r="C64" s="23" t="s">
        <v>105</v>
      </c>
      <c r="D64" s="23" t="s">
        <v>269</v>
      </c>
      <c r="E64" s="25"/>
      <c r="F64" s="25" t="s">
        <v>101</v>
      </c>
      <c r="G64" s="25">
        <v>81</v>
      </c>
      <c r="H64" s="25">
        <v>80</v>
      </c>
      <c r="I64" s="25">
        <v>-1</v>
      </c>
      <c r="J64" s="23"/>
    </row>
    <row r="65" spans="1:10" ht="12.75" customHeight="1">
      <c r="A65" s="25">
        <v>62</v>
      </c>
      <c r="B65" s="23" t="s">
        <v>108</v>
      </c>
      <c r="C65" s="23" t="s">
        <v>109</v>
      </c>
      <c r="D65" s="23" t="s">
        <v>19</v>
      </c>
      <c r="E65" s="25"/>
      <c r="F65" s="25" t="s">
        <v>72</v>
      </c>
      <c r="G65" s="25">
        <v>70</v>
      </c>
      <c r="H65" s="25">
        <v>80</v>
      </c>
      <c r="I65" s="25">
        <v>10</v>
      </c>
      <c r="J65" s="23"/>
    </row>
    <row r="66" spans="1:10" ht="12.75" customHeight="1">
      <c r="A66" s="25">
        <v>63</v>
      </c>
      <c r="B66" s="23" t="s">
        <v>108</v>
      </c>
      <c r="C66" s="23" t="s">
        <v>109</v>
      </c>
      <c r="D66" s="23" t="s">
        <v>269</v>
      </c>
      <c r="E66" s="25"/>
      <c r="F66" s="25" t="s">
        <v>84</v>
      </c>
      <c r="G66" s="25">
        <v>78</v>
      </c>
      <c r="H66" s="25">
        <v>79</v>
      </c>
      <c r="I66" s="25">
        <v>1</v>
      </c>
      <c r="J66" s="23"/>
    </row>
    <row r="67" spans="1:10" ht="12.75" customHeight="1">
      <c r="A67" s="25">
        <v>64</v>
      </c>
      <c r="B67" s="23" t="s">
        <v>108</v>
      </c>
      <c r="C67" s="23" t="s">
        <v>109</v>
      </c>
      <c r="D67" s="23" t="s">
        <v>269</v>
      </c>
      <c r="E67" s="25"/>
      <c r="F67" s="25" t="s">
        <v>96</v>
      </c>
      <c r="G67" s="25">
        <v>86</v>
      </c>
      <c r="H67" s="25">
        <v>85</v>
      </c>
      <c r="I67" s="25">
        <v>-1</v>
      </c>
      <c r="J67" s="23"/>
    </row>
    <row r="68" spans="1:10" ht="12.75" customHeight="1">
      <c r="A68" s="25">
        <v>65</v>
      </c>
      <c r="B68" s="23" t="s">
        <v>108</v>
      </c>
      <c r="C68" s="23" t="s">
        <v>109</v>
      </c>
      <c r="D68" s="23" t="s">
        <v>269</v>
      </c>
      <c r="E68" s="25"/>
      <c r="F68" s="25" t="s">
        <v>101</v>
      </c>
      <c r="G68" s="25">
        <v>74</v>
      </c>
      <c r="H68" s="25">
        <v>75</v>
      </c>
      <c r="I68" s="25">
        <v>1</v>
      </c>
      <c r="J68" s="23"/>
    </row>
    <row r="69" spans="1:10" ht="12.75" customHeight="1">
      <c r="A69" s="25">
        <v>66</v>
      </c>
      <c r="B69" s="23" t="s">
        <v>108</v>
      </c>
      <c r="C69" s="23" t="s">
        <v>109</v>
      </c>
      <c r="D69" s="23" t="s">
        <v>269</v>
      </c>
      <c r="E69" s="25"/>
      <c r="F69" s="25" t="s">
        <v>106</v>
      </c>
      <c r="G69" s="25">
        <v>85</v>
      </c>
      <c r="H69" s="25">
        <v>86</v>
      </c>
      <c r="I69" s="25">
        <v>1</v>
      </c>
      <c r="J69" s="23"/>
    </row>
    <row r="70" spans="1:10" ht="12.75" customHeight="1">
      <c r="A70" s="25">
        <v>67</v>
      </c>
      <c r="B70" s="23" t="s">
        <v>108</v>
      </c>
      <c r="C70" s="23" t="s">
        <v>109</v>
      </c>
      <c r="D70" s="23" t="s">
        <v>269</v>
      </c>
      <c r="E70" s="25"/>
      <c r="F70" s="25" t="s">
        <v>112</v>
      </c>
      <c r="G70" s="25">
        <v>73</v>
      </c>
      <c r="H70" s="25">
        <v>72</v>
      </c>
      <c r="I70" s="25">
        <v>-1</v>
      </c>
      <c r="J70" s="23"/>
    </row>
    <row r="71" spans="1:10" ht="12.75" customHeight="1">
      <c r="A71" s="25">
        <v>68</v>
      </c>
      <c r="B71" s="23" t="s">
        <v>110</v>
      </c>
      <c r="C71" s="23" t="s">
        <v>111</v>
      </c>
      <c r="D71" s="23" t="s">
        <v>19</v>
      </c>
      <c r="E71" s="25"/>
      <c r="F71" s="25" t="s">
        <v>72</v>
      </c>
      <c r="G71" s="25">
        <v>69</v>
      </c>
      <c r="H71" s="25">
        <v>74</v>
      </c>
      <c r="I71" s="25">
        <v>5</v>
      </c>
      <c r="J71" s="23"/>
    </row>
    <row r="72" spans="1:10" ht="12.75" customHeight="1">
      <c r="A72" s="25">
        <v>69</v>
      </c>
      <c r="B72" s="23" t="s">
        <v>110</v>
      </c>
      <c r="C72" s="23" t="s">
        <v>111</v>
      </c>
      <c r="D72" s="23" t="s">
        <v>269</v>
      </c>
      <c r="E72" s="25"/>
      <c r="F72" s="25" t="s">
        <v>84</v>
      </c>
      <c r="G72" s="25">
        <v>81</v>
      </c>
      <c r="H72" s="25">
        <v>82</v>
      </c>
      <c r="I72" s="25">
        <v>1</v>
      </c>
      <c r="J72" s="23"/>
    </row>
    <row r="73" spans="1:10" ht="12.75" customHeight="1">
      <c r="A73" s="25">
        <v>70</v>
      </c>
      <c r="B73" s="23" t="s">
        <v>110</v>
      </c>
      <c r="C73" s="23" t="s">
        <v>111</v>
      </c>
      <c r="D73" s="23" t="s">
        <v>269</v>
      </c>
      <c r="E73" s="25"/>
      <c r="F73" s="25" t="s">
        <v>106</v>
      </c>
      <c r="G73" s="25">
        <v>84</v>
      </c>
      <c r="H73" s="25">
        <v>82</v>
      </c>
      <c r="I73" s="25">
        <v>-2</v>
      </c>
      <c r="J73" s="23"/>
    </row>
    <row r="74" spans="1:10" ht="12.75" customHeight="1">
      <c r="A74" s="25">
        <v>71</v>
      </c>
      <c r="B74" s="23" t="s">
        <v>110</v>
      </c>
      <c r="C74" s="23" t="s">
        <v>111</v>
      </c>
      <c r="D74" s="23" t="s">
        <v>269</v>
      </c>
      <c r="E74" s="25"/>
      <c r="F74" s="25" t="s">
        <v>112</v>
      </c>
      <c r="G74" s="25">
        <v>64</v>
      </c>
      <c r="H74" s="25">
        <v>63</v>
      </c>
      <c r="I74" s="25">
        <v>-1</v>
      </c>
      <c r="J74" s="23"/>
    </row>
    <row r="75" spans="1:10" ht="12.75" customHeight="1">
      <c r="A75" s="25">
        <v>72</v>
      </c>
      <c r="B75" s="23" t="s">
        <v>113</v>
      </c>
      <c r="C75" s="23" t="s">
        <v>114</v>
      </c>
      <c r="D75" s="23" t="s">
        <v>19</v>
      </c>
      <c r="E75" s="25"/>
      <c r="F75" s="25" t="s">
        <v>72</v>
      </c>
      <c r="G75" s="25">
        <v>78</v>
      </c>
      <c r="H75" s="25">
        <v>77</v>
      </c>
      <c r="I75" s="25">
        <v>-1</v>
      </c>
      <c r="J75" s="23"/>
    </row>
    <row r="76" spans="1:10" ht="12.75" customHeight="1">
      <c r="A76" s="25">
        <v>73</v>
      </c>
      <c r="B76" s="23" t="s">
        <v>113</v>
      </c>
      <c r="C76" s="23" t="s">
        <v>114</v>
      </c>
      <c r="D76" s="23" t="s">
        <v>269</v>
      </c>
      <c r="E76" s="25"/>
      <c r="F76" s="25" t="s">
        <v>84</v>
      </c>
      <c r="G76" s="25">
        <v>76</v>
      </c>
      <c r="H76" s="25">
        <v>75</v>
      </c>
      <c r="I76" s="25">
        <v>-1</v>
      </c>
      <c r="J76" s="23"/>
    </row>
    <row r="77" spans="1:10" ht="12.75" customHeight="1">
      <c r="A77" s="25">
        <v>74</v>
      </c>
      <c r="B77" s="23" t="s">
        <v>115</v>
      </c>
      <c r="C77" s="23" t="s">
        <v>116</v>
      </c>
      <c r="D77" s="23" t="s">
        <v>19</v>
      </c>
      <c r="E77" s="25"/>
      <c r="F77" s="25" t="s">
        <v>72</v>
      </c>
      <c r="G77" s="25">
        <v>87</v>
      </c>
      <c r="H77" s="25">
        <v>84</v>
      </c>
      <c r="I77" s="25">
        <v>-3</v>
      </c>
      <c r="J77" s="23"/>
    </row>
    <row r="78" spans="1:10" ht="12.75" customHeight="1">
      <c r="A78" s="25">
        <v>75</v>
      </c>
      <c r="B78" s="23" t="s">
        <v>115</v>
      </c>
      <c r="C78" s="23" t="s">
        <v>116</v>
      </c>
      <c r="D78" s="23" t="s">
        <v>269</v>
      </c>
      <c r="E78" s="25"/>
      <c r="F78" s="25" t="s">
        <v>91</v>
      </c>
      <c r="G78" s="25">
        <v>77</v>
      </c>
      <c r="H78" s="25">
        <v>78</v>
      </c>
      <c r="I78" s="25">
        <v>1</v>
      </c>
      <c r="J78" s="23"/>
    </row>
    <row r="79" spans="1:10" ht="12.75" customHeight="1">
      <c r="A79" s="25">
        <v>76</v>
      </c>
      <c r="B79" s="23" t="s">
        <v>115</v>
      </c>
      <c r="C79" s="23" t="s">
        <v>116</v>
      </c>
      <c r="D79" s="23" t="s">
        <v>269</v>
      </c>
      <c r="E79" s="25"/>
      <c r="F79" s="25" t="s">
        <v>101</v>
      </c>
      <c r="G79" s="25">
        <v>88</v>
      </c>
      <c r="H79" s="25">
        <v>87</v>
      </c>
      <c r="I79" s="25">
        <v>-1</v>
      </c>
      <c r="J79" s="23"/>
    </row>
    <row r="80" spans="1:10" ht="12.75" customHeight="1">
      <c r="A80" s="25">
        <v>77</v>
      </c>
      <c r="B80" s="23" t="s">
        <v>115</v>
      </c>
      <c r="C80" s="23" t="s">
        <v>116</v>
      </c>
      <c r="D80" s="23" t="s">
        <v>269</v>
      </c>
      <c r="E80" s="25"/>
      <c r="F80" s="25" t="s">
        <v>106</v>
      </c>
      <c r="G80" s="25">
        <v>77</v>
      </c>
      <c r="H80" s="25">
        <v>78</v>
      </c>
      <c r="I80" s="25">
        <v>1</v>
      </c>
      <c r="J80" s="23"/>
    </row>
    <row r="81" spans="1:10" ht="12.75" customHeight="1">
      <c r="A81" s="25">
        <v>78</v>
      </c>
      <c r="B81" s="23" t="s">
        <v>115</v>
      </c>
      <c r="C81" s="23" t="s">
        <v>116</v>
      </c>
      <c r="D81" s="23" t="s">
        <v>270</v>
      </c>
      <c r="E81" s="25" t="s">
        <v>50</v>
      </c>
      <c r="F81" s="25" t="s">
        <v>10</v>
      </c>
      <c r="G81" s="25">
        <v>81</v>
      </c>
      <c r="H81" s="25">
        <v>82</v>
      </c>
      <c r="I81" s="25">
        <v>1</v>
      </c>
      <c r="J81" s="23" t="s">
        <v>274</v>
      </c>
    </row>
    <row r="82" spans="1:10" ht="12.75" customHeight="1">
      <c r="A82" s="25">
        <v>79</v>
      </c>
      <c r="B82" s="23" t="s">
        <v>117</v>
      </c>
      <c r="C82" s="23" t="s">
        <v>118</v>
      </c>
      <c r="D82" s="23" t="s">
        <v>19</v>
      </c>
      <c r="E82" s="25"/>
      <c r="F82" s="25" t="s">
        <v>72</v>
      </c>
      <c r="G82" s="25">
        <v>85</v>
      </c>
      <c r="H82" s="25">
        <v>86</v>
      </c>
      <c r="I82" s="25">
        <v>1</v>
      </c>
      <c r="J82" s="23"/>
    </row>
    <row r="83" spans="1:10" ht="12.75" customHeight="1">
      <c r="A83" s="25">
        <v>80</v>
      </c>
      <c r="B83" s="23" t="s">
        <v>117</v>
      </c>
      <c r="C83" s="23" t="s">
        <v>118</v>
      </c>
      <c r="D83" s="23" t="s">
        <v>269</v>
      </c>
      <c r="E83" s="25"/>
      <c r="F83" s="25" t="s">
        <v>91</v>
      </c>
      <c r="G83" s="25">
        <v>75</v>
      </c>
      <c r="H83" s="25">
        <v>76</v>
      </c>
      <c r="I83" s="25">
        <v>1</v>
      </c>
      <c r="J83" s="23"/>
    </row>
    <row r="84" spans="1:10" ht="12.75" customHeight="1">
      <c r="A84" s="25">
        <v>81</v>
      </c>
      <c r="B84" s="23" t="s">
        <v>117</v>
      </c>
      <c r="C84" s="23" t="s">
        <v>118</v>
      </c>
      <c r="D84" s="23" t="s">
        <v>269</v>
      </c>
      <c r="E84" s="25"/>
      <c r="F84" s="25" t="s">
        <v>96</v>
      </c>
      <c r="G84" s="25">
        <v>78</v>
      </c>
      <c r="H84" s="25">
        <v>79</v>
      </c>
      <c r="I84" s="25">
        <v>1</v>
      </c>
      <c r="J84" s="23"/>
    </row>
    <row r="85" spans="1:10" ht="12.75" customHeight="1">
      <c r="A85" s="25">
        <v>82</v>
      </c>
      <c r="B85" s="23" t="s">
        <v>119</v>
      </c>
      <c r="C85" s="23" t="s">
        <v>120</v>
      </c>
      <c r="D85" s="23" t="s">
        <v>19</v>
      </c>
      <c r="E85" s="25"/>
      <c r="F85" s="25" t="s">
        <v>72</v>
      </c>
      <c r="G85" s="25">
        <v>60</v>
      </c>
      <c r="H85" s="25">
        <v>70</v>
      </c>
      <c r="I85" s="25">
        <v>10</v>
      </c>
      <c r="J85" s="23"/>
    </row>
    <row r="86" spans="1:10" ht="12.75" customHeight="1">
      <c r="A86" s="25">
        <v>83</v>
      </c>
      <c r="B86" s="23" t="s">
        <v>119</v>
      </c>
      <c r="C86" s="23" t="s">
        <v>120</v>
      </c>
      <c r="D86" s="23" t="s">
        <v>269</v>
      </c>
      <c r="E86" s="25"/>
      <c r="F86" s="25" t="s">
        <v>84</v>
      </c>
      <c r="G86" s="25">
        <v>78</v>
      </c>
      <c r="H86" s="25">
        <v>79</v>
      </c>
      <c r="I86" s="25">
        <v>1</v>
      </c>
      <c r="J86" s="23"/>
    </row>
    <row r="87" spans="1:10" ht="12.75" customHeight="1">
      <c r="A87" s="25">
        <v>84</v>
      </c>
      <c r="B87" s="23" t="s">
        <v>119</v>
      </c>
      <c r="C87" s="23" t="s">
        <v>120</v>
      </c>
      <c r="D87" s="23" t="s">
        <v>269</v>
      </c>
      <c r="E87" s="25"/>
      <c r="F87" s="25" t="s">
        <v>101</v>
      </c>
      <c r="G87" s="25">
        <v>73</v>
      </c>
      <c r="H87" s="25">
        <v>74</v>
      </c>
      <c r="I87" s="25">
        <v>1</v>
      </c>
      <c r="J87" s="23"/>
    </row>
    <row r="88" spans="1:10" ht="12.75" customHeight="1">
      <c r="A88" s="25">
        <v>85</v>
      </c>
      <c r="B88" s="23" t="s">
        <v>119</v>
      </c>
      <c r="C88" s="23" t="s">
        <v>120</v>
      </c>
      <c r="D88" s="23" t="s">
        <v>269</v>
      </c>
      <c r="E88" s="25"/>
      <c r="F88" s="25" t="s">
        <v>112</v>
      </c>
      <c r="G88" s="25">
        <v>46</v>
      </c>
      <c r="H88" s="25">
        <v>47</v>
      </c>
      <c r="I88" s="25">
        <v>1</v>
      </c>
      <c r="J88" s="23"/>
    </row>
    <row r="89" spans="1:10" ht="12.75" customHeight="1">
      <c r="A89" s="25">
        <v>86</v>
      </c>
      <c r="B89" s="23" t="s">
        <v>119</v>
      </c>
      <c r="C89" s="23" t="s">
        <v>120</v>
      </c>
      <c r="D89" s="23" t="s">
        <v>270</v>
      </c>
      <c r="E89" s="25" t="s">
        <v>258</v>
      </c>
      <c r="F89" s="25" t="s">
        <v>10</v>
      </c>
      <c r="G89" s="25">
        <v>83</v>
      </c>
      <c r="H89" s="25">
        <v>84</v>
      </c>
      <c r="I89" s="25">
        <v>1</v>
      </c>
      <c r="J89" s="23" t="s">
        <v>275</v>
      </c>
    </row>
    <row r="90" spans="1:10" ht="12.75" customHeight="1">
      <c r="A90" s="25">
        <v>87</v>
      </c>
      <c r="B90" s="23" t="s">
        <v>121</v>
      </c>
      <c r="C90" s="23" t="s">
        <v>122</v>
      </c>
      <c r="D90" s="23" t="s">
        <v>19</v>
      </c>
      <c r="E90" s="25"/>
      <c r="F90" s="25" t="s">
        <v>72</v>
      </c>
      <c r="G90" s="25">
        <v>75</v>
      </c>
      <c r="H90" s="25">
        <v>78</v>
      </c>
      <c r="I90" s="25">
        <v>3</v>
      </c>
      <c r="J90" s="23"/>
    </row>
    <row r="91" spans="1:10" ht="12.75" customHeight="1">
      <c r="A91" s="25">
        <v>88</v>
      </c>
      <c r="B91" s="23" t="s">
        <v>121</v>
      </c>
      <c r="C91" s="23" t="s">
        <v>122</v>
      </c>
      <c r="D91" s="23" t="s">
        <v>269</v>
      </c>
      <c r="E91" s="25"/>
      <c r="F91" s="25" t="s">
        <v>84</v>
      </c>
      <c r="G91" s="25">
        <v>69</v>
      </c>
      <c r="H91" s="25">
        <v>67</v>
      </c>
      <c r="I91" s="25">
        <v>-2</v>
      </c>
      <c r="J91" s="23"/>
    </row>
    <row r="92" spans="1:10" ht="12.75" customHeight="1">
      <c r="A92" s="25">
        <v>89</v>
      </c>
      <c r="B92" s="23" t="s">
        <v>121</v>
      </c>
      <c r="C92" s="23" t="s">
        <v>122</v>
      </c>
      <c r="D92" s="23" t="s">
        <v>269</v>
      </c>
      <c r="E92" s="25"/>
      <c r="F92" s="25" t="s">
        <v>91</v>
      </c>
      <c r="G92" s="25">
        <v>76</v>
      </c>
      <c r="H92" s="25">
        <v>77</v>
      </c>
      <c r="I92" s="25">
        <v>1</v>
      </c>
      <c r="J92" s="23"/>
    </row>
    <row r="93" spans="1:10" ht="12.75" customHeight="1">
      <c r="A93" s="25">
        <v>90</v>
      </c>
      <c r="B93" s="23" t="s">
        <v>121</v>
      </c>
      <c r="C93" s="23" t="s">
        <v>122</v>
      </c>
      <c r="D93" s="23" t="s">
        <v>269</v>
      </c>
      <c r="E93" s="25"/>
      <c r="F93" s="25" t="s">
        <v>96</v>
      </c>
      <c r="G93" s="25">
        <v>76</v>
      </c>
      <c r="H93" s="25">
        <v>75</v>
      </c>
      <c r="I93" s="25">
        <v>-1</v>
      </c>
      <c r="J93" s="23"/>
    </row>
    <row r="94" spans="1:10" ht="12.75" customHeight="1">
      <c r="A94" s="25">
        <v>91</v>
      </c>
      <c r="B94" s="23" t="s">
        <v>121</v>
      </c>
      <c r="C94" s="23" t="s">
        <v>122</v>
      </c>
      <c r="D94" s="23" t="s">
        <v>269</v>
      </c>
      <c r="E94" s="25"/>
      <c r="F94" s="25" t="s">
        <v>106</v>
      </c>
      <c r="G94" s="25">
        <v>77</v>
      </c>
      <c r="H94" s="25">
        <v>78</v>
      </c>
      <c r="I94" s="25">
        <v>1</v>
      </c>
      <c r="J94" s="23"/>
    </row>
    <row r="95" spans="1:10" ht="12.75" customHeight="1">
      <c r="A95" s="25">
        <v>92</v>
      </c>
      <c r="B95" s="23" t="s">
        <v>123</v>
      </c>
      <c r="C95" s="23" t="s">
        <v>124</v>
      </c>
      <c r="D95" s="23" t="s">
        <v>19</v>
      </c>
      <c r="E95" s="25"/>
      <c r="F95" s="25" t="s">
        <v>72</v>
      </c>
      <c r="G95" s="25">
        <v>81</v>
      </c>
      <c r="H95" s="25">
        <v>80</v>
      </c>
      <c r="I95" s="25">
        <v>-1</v>
      </c>
      <c r="J95" s="23"/>
    </row>
    <row r="96" spans="1:10" ht="12.75" customHeight="1">
      <c r="A96" s="25">
        <v>93</v>
      </c>
      <c r="B96" s="23" t="s">
        <v>123</v>
      </c>
      <c r="C96" s="23" t="s">
        <v>124</v>
      </c>
      <c r="D96" s="23" t="s">
        <v>269</v>
      </c>
      <c r="E96" s="25"/>
      <c r="F96" s="25" t="s">
        <v>84</v>
      </c>
      <c r="G96" s="25">
        <v>87</v>
      </c>
      <c r="H96" s="25">
        <v>88</v>
      </c>
      <c r="I96" s="25">
        <v>1</v>
      </c>
      <c r="J96" s="23"/>
    </row>
    <row r="97" spans="1:10" ht="12.75" customHeight="1">
      <c r="A97" s="25">
        <v>94</v>
      </c>
      <c r="B97" s="23" t="s">
        <v>123</v>
      </c>
      <c r="C97" s="23" t="s">
        <v>124</v>
      </c>
      <c r="D97" s="23" t="s">
        <v>269</v>
      </c>
      <c r="E97" s="25"/>
      <c r="F97" s="25" t="s">
        <v>91</v>
      </c>
      <c r="G97" s="25">
        <v>82</v>
      </c>
      <c r="H97" s="25">
        <v>83</v>
      </c>
      <c r="I97" s="25">
        <v>1</v>
      </c>
      <c r="J97" s="23"/>
    </row>
    <row r="98" spans="1:10" ht="12.75" customHeight="1">
      <c r="A98" s="25">
        <v>95</v>
      </c>
      <c r="B98" s="23" t="s">
        <v>123</v>
      </c>
      <c r="C98" s="23" t="s">
        <v>124</v>
      </c>
      <c r="D98" s="23" t="s">
        <v>269</v>
      </c>
      <c r="E98" s="25"/>
      <c r="F98" s="25" t="s">
        <v>96</v>
      </c>
      <c r="G98" s="25">
        <v>86</v>
      </c>
      <c r="H98" s="25">
        <v>88</v>
      </c>
      <c r="I98" s="25">
        <v>2</v>
      </c>
      <c r="J98" s="23"/>
    </row>
    <row r="99" spans="1:10" ht="12.75" customHeight="1">
      <c r="A99" s="25">
        <v>96</v>
      </c>
      <c r="B99" s="23" t="s">
        <v>123</v>
      </c>
      <c r="C99" s="23" t="s">
        <v>124</v>
      </c>
      <c r="D99" s="23" t="s">
        <v>269</v>
      </c>
      <c r="E99" s="25"/>
      <c r="F99" s="25" t="s">
        <v>112</v>
      </c>
      <c r="G99" s="25">
        <v>46</v>
      </c>
      <c r="H99" s="25">
        <v>44</v>
      </c>
      <c r="I99" s="25">
        <v>-2</v>
      </c>
      <c r="J99" s="23"/>
    </row>
    <row r="100" spans="1:10" ht="12.75" customHeight="1">
      <c r="A100" s="25">
        <v>97</v>
      </c>
      <c r="B100" s="23" t="s">
        <v>123</v>
      </c>
      <c r="C100" s="23" t="s">
        <v>124</v>
      </c>
      <c r="D100" s="23" t="s">
        <v>270</v>
      </c>
      <c r="E100" s="25" t="s">
        <v>276</v>
      </c>
      <c r="F100" s="25" t="s">
        <v>10</v>
      </c>
      <c r="G100" s="25">
        <v>84</v>
      </c>
      <c r="H100" s="25">
        <v>85</v>
      </c>
      <c r="I100" s="25">
        <v>1</v>
      </c>
      <c r="J100" s="23" t="s">
        <v>277</v>
      </c>
    </row>
    <row r="101" spans="1:10" ht="12.75" customHeight="1">
      <c r="A101" s="25">
        <v>98</v>
      </c>
      <c r="B101" s="23" t="s">
        <v>125</v>
      </c>
      <c r="C101" s="23" t="s">
        <v>126</v>
      </c>
      <c r="D101" s="23" t="s">
        <v>19</v>
      </c>
      <c r="E101" s="25"/>
      <c r="F101" s="25" t="s">
        <v>72</v>
      </c>
      <c r="G101" s="25">
        <v>90</v>
      </c>
      <c r="H101" s="25">
        <v>93</v>
      </c>
      <c r="I101" s="25">
        <v>3</v>
      </c>
      <c r="J101" s="23"/>
    </row>
    <row r="102" spans="1:10" ht="12.75" customHeight="1">
      <c r="A102" s="25">
        <v>99</v>
      </c>
      <c r="B102" s="23" t="s">
        <v>125</v>
      </c>
      <c r="C102" s="23" t="s">
        <v>126</v>
      </c>
      <c r="D102" s="23" t="s">
        <v>269</v>
      </c>
      <c r="E102" s="25"/>
      <c r="F102" s="25" t="s">
        <v>84</v>
      </c>
      <c r="G102" s="25">
        <v>88</v>
      </c>
      <c r="H102" s="25">
        <v>89</v>
      </c>
      <c r="I102" s="25">
        <v>1</v>
      </c>
      <c r="J102" s="23"/>
    </row>
    <row r="103" spans="1:10" ht="12.75" customHeight="1">
      <c r="A103" s="25">
        <v>100</v>
      </c>
      <c r="B103" s="23" t="s">
        <v>125</v>
      </c>
      <c r="C103" s="23" t="s">
        <v>126</v>
      </c>
      <c r="D103" s="23" t="s">
        <v>269</v>
      </c>
      <c r="E103" s="25"/>
      <c r="F103" s="25" t="s">
        <v>91</v>
      </c>
      <c r="G103" s="25">
        <v>73</v>
      </c>
      <c r="H103" s="25">
        <v>74</v>
      </c>
      <c r="I103" s="25">
        <v>1</v>
      </c>
      <c r="J103" s="23"/>
    </row>
    <row r="104" spans="1:10" ht="12.75" customHeight="1">
      <c r="A104" s="25">
        <v>101</v>
      </c>
      <c r="B104" s="23" t="s">
        <v>125</v>
      </c>
      <c r="C104" s="23" t="s">
        <v>126</v>
      </c>
      <c r="D104" s="23" t="s">
        <v>269</v>
      </c>
      <c r="E104" s="25"/>
      <c r="F104" s="25" t="s">
        <v>96</v>
      </c>
      <c r="G104" s="25">
        <v>81</v>
      </c>
      <c r="H104" s="25">
        <v>83</v>
      </c>
      <c r="I104" s="25">
        <v>2</v>
      </c>
      <c r="J104" s="23"/>
    </row>
    <row r="105" spans="1:10" ht="12.75" customHeight="1">
      <c r="A105" s="25">
        <v>102</v>
      </c>
      <c r="B105" s="23" t="s">
        <v>125</v>
      </c>
      <c r="C105" s="23" t="s">
        <v>126</v>
      </c>
      <c r="D105" s="23" t="s">
        <v>269</v>
      </c>
      <c r="E105" s="25"/>
      <c r="F105" s="25" t="s">
        <v>112</v>
      </c>
      <c r="G105" s="25">
        <v>53</v>
      </c>
      <c r="H105" s="25">
        <v>51</v>
      </c>
      <c r="I105" s="25">
        <v>-2</v>
      </c>
      <c r="J105" s="23"/>
    </row>
    <row r="106" spans="1:10" ht="12.75" customHeight="1">
      <c r="A106" s="25">
        <v>103</v>
      </c>
      <c r="B106" s="23" t="s">
        <v>125</v>
      </c>
      <c r="C106" s="23" t="s">
        <v>126</v>
      </c>
      <c r="D106" s="23" t="s">
        <v>270</v>
      </c>
      <c r="E106" s="25" t="s">
        <v>20</v>
      </c>
      <c r="F106" s="25" t="s">
        <v>10</v>
      </c>
      <c r="G106" s="25">
        <v>84</v>
      </c>
      <c r="H106" s="25">
        <v>85</v>
      </c>
      <c r="I106" s="25">
        <v>1</v>
      </c>
      <c r="J106" s="23" t="s">
        <v>271</v>
      </c>
    </row>
    <row r="107" spans="1:10" ht="12.75" customHeight="1">
      <c r="A107" s="25">
        <v>104</v>
      </c>
      <c r="B107" s="23" t="s">
        <v>128</v>
      </c>
      <c r="C107" s="23" t="s">
        <v>129</v>
      </c>
      <c r="D107" s="23" t="s">
        <v>269</v>
      </c>
      <c r="E107" s="25"/>
      <c r="F107" s="25" t="s">
        <v>84</v>
      </c>
      <c r="G107" s="25">
        <v>72</v>
      </c>
      <c r="H107" s="25">
        <v>74</v>
      </c>
      <c r="I107" s="25">
        <v>2</v>
      </c>
      <c r="J107" s="23"/>
    </row>
    <row r="108" spans="1:10" ht="12.75" customHeight="1">
      <c r="A108" s="25">
        <v>105</v>
      </c>
      <c r="B108" s="23" t="s">
        <v>128</v>
      </c>
      <c r="C108" s="23" t="s">
        <v>129</v>
      </c>
      <c r="D108" s="23" t="s">
        <v>269</v>
      </c>
      <c r="E108" s="25"/>
      <c r="F108" s="25" t="s">
        <v>96</v>
      </c>
      <c r="G108" s="25">
        <v>87</v>
      </c>
      <c r="H108" s="25">
        <v>89</v>
      </c>
      <c r="I108" s="25">
        <v>2</v>
      </c>
      <c r="J108" s="23"/>
    </row>
    <row r="109" spans="1:10" ht="12.75" customHeight="1">
      <c r="A109" s="25">
        <v>106</v>
      </c>
      <c r="B109" s="23" t="s">
        <v>128</v>
      </c>
      <c r="C109" s="23" t="s">
        <v>129</v>
      </c>
      <c r="D109" s="23" t="s">
        <v>270</v>
      </c>
      <c r="E109" s="25" t="s">
        <v>32</v>
      </c>
      <c r="F109" s="25" t="s">
        <v>10</v>
      </c>
      <c r="G109" s="25">
        <v>79</v>
      </c>
      <c r="H109" s="25">
        <v>80</v>
      </c>
      <c r="I109" s="25">
        <v>1</v>
      </c>
      <c r="J109" s="23" t="s">
        <v>279</v>
      </c>
    </row>
    <row r="110" spans="1:10" ht="12.75" customHeight="1">
      <c r="A110" s="25">
        <v>107</v>
      </c>
      <c r="B110" s="23" t="s">
        <v>131</v>
      </c>
      <c r="C110" s="23" t="s">
        <v>132</v>
      </c>
      <c r="D110" s="23" t="s">
        <v>19</v>
      </c>
      <c r="E110" s="25"/>
      <c r="F110" s="25" t="s">
        <v>72</v>
      </c>
      <c r="G110" s="25">
        <v>65</v>
      </c>
      <c r="H110" s="25">
        <v>71</v>
      </c>
      <c r="I110" s="25">
        <v>6</v>
      </c>
      <c r="J110" s="23"/>
    </row>
    <row r="111" spans="1:10" ht="12.75" customHeight="1">
      <c r="A111" s="25">
        <v>108</v>
      </c>
      <c r="B111" s="23" t="s">
        <v>131</v>
      </c>
      <c r="C111" s="23" t="s">
        <v>132</v>
      </c>
      <c r="D111" s="23" t="s">
        <v>269</v>
      </c>
      <c r="E111" s="25"/>
      <c r="F111" s="25" t="s">
        <v>84</v>
      </c>
      <c r="G111" s="25">
        <v>71</v>
      </c>
      <c r="H111" s="25">
        <v>72</v>
      </c>
      <c r="I111" s="25">
        <v>1</v>
      </c>
      <c r="J111" s="23"/>
    </row>
    <row r="112" spans="1:10" ht="12.75" customHeight="1">
      <c r="A112" s="25">
        <v>109</v>
      </c>
      <c r="B112" s="23" t="s">
        <v>131</v>
      </c>
      <c r="C112" s="23" t="s">
        <v>132</v>
      </c>
      <c r="D112" s="23" t="s">
        <v>269</v>
      </c>
      <c r="E112" s="25"/>
      <c r="F112" s="25" t="s">
        <v>91</v>
      </c>
      <c r="G112" s="25">
        <v>78</v>
      </c>
      <c r="H112" s="25">
        <v>77</v>
      </c>
      <c r="I112" s="25">
        <v>-1</v>
      </c>
      <c r="J112" s="23"/>
    </row>
    <row r="113" spans="1:10" ht="12.75" customHeight="1">
      <c r="A113" s="25">
        <v>110</v>
      </c>
      <c r="B113" s="23" t="s">
        <v>131</v>
      </c>
      <c r="C113" s="23" t="s">
        <v>132</v>
      </c>
      <c r="D113" s="23" t="s">
        <v>269</v>
      </c>
      <c r="E113" s="25"/>
      <c r="F113" s="25" t="s">
        <v>101</v>
      </c>
      <c r="G113" s="25">
        <v>74</v>
      </c>
      <c r="H113" s="25">
        <v>75</v>
      </c>
      <c r="I113" s="25">
        <v>1</v>
      </c>
      <c r="J113" s="23"/>
    </row>
    <row r="114" spans="1:10" ht="12.75" customHeight="1">
      <c r="A114" s="25">
        <v>111</v>
      </c>
      <c r="B114" s="23" t="s">
        <v>131</v>
      </c>
      <c r="C114" s="23" t="s">
        <v>132</v>
      </c>
      <c r="D114" s="23" t="s">
        <v>269</v>
      </c>
      <c r="E114" s="25"/>
      <c r="F114" s="25" t="s">
        <v>112</v>
      </c>
      <c r="G114" s="25">
        <v>45</v>
      </c>
      <c r="H114" s="25">
        <v>44</v>
      </c>
      <c r="I114" s="25">
        <v>-1</v>
      </c>
      <c r="J114" s="23"/>
    </row>
    <row r="115" spans="1:10" ht="12.75" customHeight="1">
      <c r="A115" s="25">
        <v>112</v>
      </c>
      <c r="B115" s="23" t="s">
        <v>133</v>
      </c>
      <c r="C115" s="23" t="s">
        <v>134</v>
      </c>
      <c r="D115" s="23" t="s">
        <v>19</v>
      </c>
      <c r="E115" s="25"/>
      <c r="F115" s="25" t="s">
        <v>72</v>
      </c>
      <c r="G115" s="25">
        <v>80</v>
      </c>
      <c r="H115" s="25">
        <v>82</v>
      </c>
      <c r="I115" s="25">
        <v>2</v>
      </c>
      <c r="J115" s="23"/>
    </row>
    <row r="116" spans="1:10" ht="12.75" customHeight="1">
      <c r="A116" s="25">
        <v>113</v>
      </c>
      <c r="B116" s="23" t="s">
        <v>133</v>
      </c>
      <c r="C116" s="23" t="s">
        <v>134</v>
      </c>
      <c r="D116" s="23" t="s">
        <v>269</v>
      </c>
      <c r="E116" s="25"/>
      <c r="F116" s="25" t="s">
        <v>84</v>
      </c>
      <c r="G116" s="25">
        <v>79</v>
      </c>
      <c r="H116" s="25">
        <v>80</v>
      </c>
      <c r="I116" s="25">
        <v>1</v>
      </c>
      <c r="J116" s="23"/>
    </row>
    <row r="117" spans="1:10" ht="12.75" customHeight="1">
      <c r="A117" s="25">
        <v>114</v>
      </c>
      <c r="B117" s="23" t="s">
        <v>133</v>
      </c>
      <c r="C117" s="23" t="s">
        <v>134</v>
      </c>
      <c r="D117" s="23" t="s">
        <v>269</v>
      </c>
      <c r="E117" s="25"/>
      <c r="F117" s="25" t="s">
        <v>96</v>
      </c>
      <c r="G117" s="25">
        <v>83</v>
      </c>
      <c r="H117" s="25">
        <v>84</v>
      </c>
      <c r="I117" s="25">
        <v>1</v>
      </c>
      <c r="J117" s="23"/>
    </row>
    <row r="118" spans="1:10" ht="12.75" customHeight="1">
      <c r="A118" s="25">
        <v>115</v>
      </c>
      <c r="B118" s="23" t="s">
        <v>133</v>
      </c>
      <c r="C118" s="23" t="s">
        <v>134</v>
      </c>
      <c r="D118" s="23" t="s">
        <v>269</v>
      </c>
      <c r="E118" s="25"/>
      <c r="F118" s="25" t="s">
        <v>112</v>
      </c>
      <c r="G118" s="25">
        <v>53</v>
      </c>
      <c r="H118" s="25">
        <v>51</v>
      </c>
      <c r="I118" s="25">
        <v>-2</v>
      </c>
      <c r="J118" s="23"/>
    </row>
    <row r="119" spans="1:10" ht="12.75" customHeight="1">
      <c r="A119" s="25">
        <v>116</v>
      </c>
      <c r="B119" s="23" t="s">
        <v>133</v>
      </c>
      <c r="C119" s="23" t="s">
        <v>134</v>
      </c>
      <c r="D119" s="23" t="s">
        <v>270</v>
      </c>
      <c r="E119" s="25" t="s">
        <v>276</v>
      </c>
      <c r="F119" s="25" t="s">
        <v>10</v>
      </c>
      <c r="G119" s="25">
        <v>79</v>
      </c>
      <c r="H119" s="25">
        <v>80</v>
      </c>
      <c r="I119" s="25">
        <v>1</v>
      </c>
      <c r="J119" s="23" t="s">
        <v>280</v>
      </c>
    </row>
    <row r="120" spans="1:10" ht="12.75" customHeight="1">
      <c r="A120" s="25">
        <v>117</v>
      </c>
      <c r="B120" s="23" t="s">
        <v>135</v>
      </c>
      <c r="C120" s="23" t="s">
        <v>136</v>
      </c>
      <c r="D120" s="23" t="s">
        <v>19</v>
      </c>
      <c r="E120" s="25"/>
      <c r="F120" s="25" t="s">
        <v>72</v>
      </c>
      <c r="G120" s="25">
        <v>82</v>
      </c>
      <c r="H120" s="25">
        <v>84</v>
      </c>
      <c r="I120" s="25">
        <v>2</v>
      </c>
      <c r="J120" s="23"/>
    </row>
    <row r="121" spans="1:10" ht="12.75" customHeight="1">
      <c r="A121" s="25">
        <v>118</v>
      </c>
      <c r="B121" s="23" t="s">
        <v>135</v>
      </c>
      <c r="C121" s="23" t="s">
        <v>136</v>
      </c>
      <c r="D121" s="23" t="s">
        <v>269</v>
      </c>
      <c r="E121" s="25"/>
      <c r="F121" s="25" t="s">
        <v>112</v>
      </c>
      <c r="G121" s="25">
        <v>69</v>
      </c>
      <c r="H121" s="25">
        <v>68</v>
      </c>
      <c r="I121" s="25">
        <v>-1</v>
      </c>
      <c r="J121" s="23"/>
    </row>
    <row r="122" spans="1:10" ht="12.75" customHeight="1">
      <c r="A122" s="25">
        <v>119</v>
      </c>
      <c r="B122" s="23" t="s">
        <v>135</v>
      </c>
      <c r="C122" s="23" t="s">
        <v>136</v>
      </c>
      <c r="D122" s="23" t="s">
        <v>270</v>
      </c>
      <c r="E122" s="25" t="s">
        <v>32</v>
      </c>
      <c r="F122" s="25" t="s">
        <v>10</v>
      </c>
      <c r="G122" s="25">
        <v>83</v>
      </c>
      <c r="H122" s="25">
        <v>82</v>
      </c>
      <c r="I122" s="25">
        <v>-1</v>
      </c>
      <c r="J122" s="23" t="s">
        <v>281</v>
      </c>
    </row>
    <row r="123" spans="1:10" ht="12.75" customHeight="1">
      <c r="A123" s="25">
        <v>120</v>
      </c>
      <c r="B123" s="23" t="s">
        <v>137</v>
      </c>
      <c r="C123" s="23" t="s">
        <v>138</v>
      </c>
      <c r="D123" s="23" t="s">
        <v>19</v>
      </c>
      <c r="E123" s="25"/>
      <c r="F123" s="25" t="s">
        <v>72</v>
      </c>
      <c r="G123" s="25">
        <v>66</v>
      </c>
      <c r="H123" s="25">
        <v>69</v>
      </c>
      <c r="I123" s="25">
        <v>3</v>
      </c>
      <c r="J123" s="23"/>
    </row>
    <row r="124" spans="1:10" ht="12.75" customHeight="1">
      <c r="A124" s="25">
        <v>121</v>
      </c>
      <c r="B124" s="23" t="s">
        <v>137</v>
      </c>
      <c r="C124" s="23" t="s">
        <v>138</v>
      </c>
      <c r="D124" s="23" t="s">
        <v>269</v>
      </c>
      <c r="E124" s="25"/>
      <c r="F124" s="25" t="s">
        <v>84</v>
      </c>
      <c r="G124" s="25">
        <v>74</v>
      </c>
      <c r="H124" s="25">
        <v>76</v>
      </c>
      <c r="I124" s="25">
        <v>2</v>
      </c>
      <c r="J124" s="23"/>
    </row>
    <row r="125" spans="1:10" ht="12.75" customHeight="1">
      <c r="A125" s="25">
        <v>122</v>
      </c>
      <c r="B125" s="23" t="s">
        <v>137</v>
      </c>
      <c r="C125" s="23" t="s">
        <v>138</v>
      </c>
      <c r="D125" s="23" t="s">
        <v>269</v>
      </c>
      <c r="E125" s="25"/>
      <c r="F125" s="25" t="s">
        <v>96</v>
      </c>
      <c r="G125" s="25">
        <v>89</v>
      </c>
      <c r="H125" s="25">
        <v>87</v>
      </c>
      <c r="I125" s="25">
        <v>-2</v>
      </c>
      <c r="J125" s="23"/>
    </row>
    <row r="126" spans="1:10" ht="12.75" customHeight="1">
      <c r="A126" s="25">
        <v>123</v>
      </c>
      <c r="B126" s="23" t="s">
        <v>137</v>
      </c>
      <c r="C126" s="23" t="s">
        <v>138</v>
      </c>
      <c r="D126" s="23" t="s">
        <v>269</v>
      </c>
      <c r="E126" s="25"/>
      <c r="F126" s="25" t="s">
        <v>101</v>
      </c>
      <c r="G126" s="25">
        <v>73</v>
      </c>
      <c r="H126" s="25">
        <v>74</v>
      </c>
      <c r="I126" s="25">
        <v>1</v>
      </c>
      <c r="J126" s="23"/>
    </row>
    <row r="127" spans="1:10" ht="12.75" customHeight="1">
      <c r="A127" s="25">
        <v>124</v>
      </c>
      <c r="B127" s="23" t="s">
        <v>137</v>
      </c>
      <c r="C127" s="23" t="s">
        <v>138</v>
      </c>
      <c r="D127" s="23" t="s">
        <v>269</v>
      </c>
      <c r="E127" s="25"/>
      <c r="F127" s="25" t="s">
        <v>106</v>
      </c>
      <c r="G127" s="25">
        <v>86</v>
      </c>
      <c r="H127" s="25">
        <v>87</v>
      </c>
      <c r="I127" s="25">
        <v>1</v>
      </c>
      <c r="J127" s="23"/>
    </row>
    <row r="128" spans="1:10" ht="12.75" customHeight="1">
      <c r="A128" s="25">
        <v>125</v>
      </c>
      <c r="B128" s="23" t="s">
        <v>137</v>
      </c>
      <c r="C128" s="23" t="s">
        <v>138</v>
      </c>
      <c r="D128" s="23" t="s">
        <v>269</v>
      </c>
      <c r="E128" s="25"/>
      <c r="F128" s="25" t="s">
        <v>112</v>
      </c>
      <c r="G128" s="25">
        <v>73</v>
      </c>
      <c r="H128" s="25">
        <v>75</v>
      </c>
      <c r="I128" s="25">
        <v>2</v>
      </c>
      <c r="J128" s="23"/>
    </row>
    <row r="129" spans="1:10" ht="12.75" customHeight="1">
      <c r="A129" s="25">
        <v>126</v>
      </c>
      <c r="B129" s="23" t="s">
        <v>139</v>
      </c>
      <c r="C129" s="23" t="s">
        <v>140</v>
      </c>
      <c r="D129" s="23" t="s">
        <v>19</v>
      </c>
      <c r="E129" s="25"/>
      <c r="F129" s="25" t="s">
        <v>72</v>
      </c>
      <c r="G129" s="25">
        <v>72</v>
      </c>
      <c r="H129" s="25">
        <v>73</v>
      </c>
      <c r="I129" s="25">
        <v>1</v>
      </c>
      <c r="J129" s="23"/>
    </row>
    <row r="130" spans="1:10" ht="12.75" customHeight="1">
      <c r="A130" s="25">
        <v>127</v>
      </c>
      <c r="B130" s="23" t="s">
        <v>139</v>
      </c>
      <c r="C130" s="23" t="s">
        <v>140</v>
      </c>
      <c r="D130" s="23" t="s">
        <v>269</v>
      </c>
      <c r="E130" s="25"/>
      <c r="F130" s="25" t="s">
        <v>84</v>
      </c>
      <c r="G130" s="25">
        <v>73</v>
      </c>
      <c r="H130" s="25">
        <v>75</v>
      </c>
      <c r="I130" s="25">
        <v>2</v>
      </c>
      <c r="J130" s="23"/>
    </row>
    <row r="131" spans="1:10" ht="12.75" customHeight="1">
      <c r="A131" s="25">
        <v>128</v>
      </c>
      <c r="B131" s="23" t="s">
        <v>139</v>
      </c>
      <c r="C131" s="23" t="s">
        <v>140</v>
      </c>
      <c r="D131" s="23" t="s">
        <v>269</v>
      </c>
      <c r="E131" s="25"/>
      <c r="F131" s="25" t="s">
        <v>96</v>
      </c>
      <c r="G131" s="25">
        <v>87</v>
      </c>
      <c r="H131" s="25">
        <v>85</v>
      </c>
      <c r="I131" s="25">
        <v>-2</v>
      </c>
      <c r="J131" s="23"/>
    </row>
    <row r="132" spans="1:10" ht="12.75" customHeight="1">
      <c r="A132" s="25">
        <v>129</v>
      </c>
      <c r="B132" s="23" t="s">
        <v>139</v>
      </c>
      <c r="C132" s="23" t="s">
        <v>140</v>
      </c>
      <c r="D132" s="23" t="s">
        <v>269</v>
      </c>
      <c r="E132" s="25"/>
      <c r="F132" s="25" t="s">
        <v>112</v>
      </c>
      <c r="G132" s="25">
        <v>74</v>
      </c>
      <c r="H132" s="25">
        <v>75</v>
      </c>
      <c r="I132" s="25">
        <v>1</v>
      </c>
      <c r="J132" s="23"/>
    </row>
    <row r="133" spans="1:10" ht="12.75" customHeight="1">
      <c r="A133" s="25">
        <v>130</v>
      </c>
      <c r="B133" s="23" t="s">
        <v>141</v>
      </c>
      <c r="C133" s="23" t="s">
        <v>142</v>
      </c>
      <c r="D133" s="23" t="s">
        <v>19</v>
      </c>
      <c r="E133" s="25"/>
      <c r="F133" s="25" t="s">
        <v>72</v>
      </c>
      <c r="G133" s="25">
        <v>74</v>
      </c>
      <c r="H133" s="25">
        <v>76</v>
      </c>
      <c r="I133" s="25">
        <v>2</v>
      </c>
      <c r="J133" s="23"/>
    </row>
    <row r="134" spans="1:10" ht="12.75" customHeight="1">
      <c r="A134" s="25">
        <v>131</v>
      </c>
      <c r="B134" s="23" t="s">
        <v>141</v>
      </c>
      <c r="C134" s="23" t="s">
        <v>142</v>
      </c>
      <c r="D134" s="23" t="s">
        <v>269</v>
      </c>
      <c r="E134" s="25"/>
      <c r="F134" s="25" t="s">
        <v>84</v>
      </c>
      <c r="G134" s="25">
        <v>74</v>
      </c>
      <c r="H134" s="25">
        <v>75</v>
      </c>
      <c r="I134" s="25">
        <v>1</v>
      </c>
      <c r="J134" s="23"/>
    </row>
    <row r="135" spans="1:10" ht="12.75" customHeight="1">
      <c r="A135" s="25">
        <v>132</v>
      </c>
      <c r="B135" s="23" t="s">
        <v>141</v>
      </c>
      <c r="C135" s="23" t="s">
        <v>142</v>
      </c>
      <c r="D135" s="23" t="s">
        <v>269</v>
      </c>
      <c r="E135" s="25"/>
      <c r="F135" s="25" t="s">
        <v>91</v>
      </c>
      <c r="G135" s="25">
        <v>76</v>
      </c>
      <c r="H135" s="25">
        <v>77</v>
      </c>
      <c r="I135" s="25">
        <v>1</v>
      </c>
      <c r="J135" s="23"/>
    </row>
    <row r="136" spans="1:10" ht="12.75" customHeight="1">
      <c r="A136" s="25">
        <v>133</v>
      </c>
      <c r="B136" s="23" t="s">
        <v>141</v>
      </c>
      <c r="C136" s="23" t="s">
        <v>142</v>
      </c>
      <c r="D136" s="23" t="s">
        <v>269</v>
      </c>
      <c r="E136" s="25"/>
      <c r="F136" s="25" t="s">
        <v>96</v>
      </c>
      <c r="G136" s="25">
        <v>83</v>
      </c>
      <c r="H136" s="25">
        <v>84</v>
      </c>
      <c r="I136" s="25">
        <v>1</v>
      </c>
      <c r="J136" s="23"/>
    </row>
    <row r="137" spans="1:10" ht="12.75" customHeight="1">
      <c r="A137" s="25">
        <v>134</v>
      </c>
      <c r="B137" s="23" t="s">
        <v>143</v>
      </c>
      <c r="C137" s="23" t="s">
        <v>144</v>
      </c>
      <c r="D137" s="23" t="s">
        <v>19</v>
      </c>
      <c r="E137" s="25"/>
      <c r="F137" s="25" t="s">
        <v>72</v>
      </c>
      <c r="G137" s="25">
        <v>75</v>
      </c>
      <c r="H137" s="25">
        <v>81</v>
      </c>
      <c r="I137" s="25">
        <v>6</v>
      </c>
      <c r="J137" s="23"/>
    </row>
    <row r="138" spans="1:10" ht="12.75" customHeight="1">
      <c r="A138" s="25">
        <v>135</v>
      </c>
      <c r="B138" s="23" t="s">
        <v>143</v>
      </c>
      <c r="C138" s="23" t="s">
        <v>144</v>
      </c>
      <c r="D138" s="23" t="s">
        <v>269</v>
      </c>
      <c r="E138" s="25"/>
      <c r="F138" s="25" t="s">
        <v>84</v>
      </c>
      <c r="G138" s="25">
        <v>76</v>
      </c>
      <c r="H138" s="25">
        <v>77</v>
      </c>
      <c r="I138" s="25">
        <v>1</v>
      </c>
      <c r="J138" s="23"/>
    </row>
    <row r="139" spans="1:10" ht="12.75" customHeight="1">
      <c r="A139" s="25">
        <v>136</v>
      </c>
      <c r="B139" s="23" t="s">
        <v>143</v>
      </c>
      <c r="C139" s="23" t="s">
        <v>144</v>
      </c>
      <c r="D139" s="23" t="s">
        <v>269</v>
      </c>
      <c r="E139" s="25"/>
      <c r="F139" s="25" t="s">
        <v>91</v>
      </c>
      <c r="G139" s="25">
        <v>81</v>
      </c>
      <c r="H139" s="25">
        <v>82</v>
      </c>
      <c r="I139" s="25">
        <v>1</v>
      </c>
      <c r="J139" s="23"/>
    </row>
    <row r="140" spans="1:10" ht="12.75" customHeight="1">
      <c r="A140" s="25">
        <v>137</v>
      </c>
      <c r="B140" s="23" t="s">
        <v>143</v>
      </c>
      <c r="C140" s="23" t="s">
        <v>144</v>
      </c>
      <c r="D140" s="23" t="s">
        <v>269</v>
      </c>
      <c r="E140" s="25"/>
      <c r="F140" s="25" t="s">
        <v>96</v>
      </c>
      <c r="G140" s="25">
        <v>82</v>
      </c>
      <c r="H140" s="25">
        <v>81</v>
      </c>
      <c r="I140" s="25">
        <v>-1</v>
      </c>
      <c r="J140" s="23"/>
    </row>
    <row r="141" spans="1:10" ht="12.75" customHeight="1">
      <c r="A141" s="25">
        <v>138</v>
      </c>
      <c r="B141" s="23" t="s">
        <v>143</v>
      </c>
      <c r="C141" s="23" t="s">
        <v>144</v>
      </c>
      <c r="D141" s="23" t="s">
        <v>269</v>
      </c>
      <c r="E141" s="25"/>
      <c r="F141" s="25" t="s">
        <v>101</v>
      </c>
      <c r="G141" s="25">
        <v>81</v>
      </c>
      <c r="H141" s="25">
        <v>82</v>
      </c>
      <c r="I141" s="25">
        <v>1</v>
      </c>
      <c r="J141" s="23"/>
    </row>
    <row r="142" spans="1:10" ht="12.75" customHeight="1">
      <c r="A142" s="25">
        <v>139</v>
      </c>
      <c r="B142" s="23" t="s">
        <v>143</v>
      </c>
      <c r="C142" s="23" t="s">
        <v>144</v>
      </c>
      <c r="D142" s="23" t="s">
        <v>270</v>
      </c>
      <c r="E142" s="25" t="s">
        <v>258</v>
      </c>
      <c r="F142" s="25" t="s">
        <v>10</v>
      </c>
      <c r="G142" s="25">
        <v>79</v>
      </c>
      <c r="H142" s="25">
        <v>80</v>
      </c>
      <c r="I142" s="25">
        <v>1</v>
      </c>
      <c r="J142" s="23" t="s">
        <v>282</v>
      </c>
    </row>
    <row r="143" spans="1:10" ht="12.75" customHeight="1">
      <c r="A143" s="25">
        <v>140</v>
      </c>
      <c r="B143" s="23" t="s">
        <v>145</v>
      </c>
      <c r="C143" s="23" t="s">
        <v>146</v>
      </c>
      <c r="D143" s="23" t="s">
        <v>19</v>
      </c>
      <c r="E143" s="25"/>
      <c r="F143" s="25" t="s">
        <v>72</v>
      </c>
      <c r="G143" s="25">
        <v>86</v>
      </c>
      <c r="H143" s="25">
        <v>85</v>
      </c>
      <c r="I143" s="25">
        <v>-1</v>
      </c>
      <c r="J143" s="23"/>
    </row>
    <row r="144" spans="1:10" ht="12.75" customHeight="1">
      <c r="A144" s="25">
        <v>141</v>
      </c>
      <c r="B144" s="23" t="s">
        <v>145</v>
      </c>
      <c r="C144" s="23" t="s">
        <v>146</v>
      </c>
      <c r="D144" s="23" t="s">
        <v>269</v>
      </c>
      <c r="E144" s="25"/>
      <c r="F144" s="25" t="s">
        <v>84</v>
      </c>
      <c r="G144" s="25">
        <v>81</v>
      </c>
      <c r="H144" s="25">
        <v>82</v>
      </c>
      <c r="I144" s="25">
        <v>1</v>
      </c>
      <c r="J144" s="23"/>
    </row>
    <row r="145" spans="1:10" ht="12.75" customHeight="1">
      <c r="A145" s="25">
        <v>142</v>
      </c>
      <c r="B145" s="23" t="s">
        <v>145</v>
      </c>
      <c r="C145" s="23" t="s">
        <v>146</v>
      </c>
      <c r="D145" s="23" t="s">
        <v>269</v>
      </c>
      <c r="E145" s="25"/>
      <c r="F145" s="25" t="s">
        <v>91</v>
      </c>
      <c r="G145" s="25">
        <v>82</v>
      </c>
      <c r="H145" s="25">
        <v>83</v>
      </c>
      <c r="I145" s="25">
        <v>1</v>
      </c>
      <c r="J145" s="23"/>
    </row>
    <row r="146" spans="1:10" ht="12.75" customHeight="1">
      <c r="A146" s="25">
        <v>143</v>
      </c>
      <c r="B146" s="23" t="s">
        <v>145</v>
      </c>
      <c r="C146" s="23" t="s">
        <v>146</v>
      </c>
      <c r="D146" s="23" t="s">
        <v>269</v>
      </c>
      <c r="E146" s="25"/>
      <c r="F146" s="25" t="s">
        <v>112</v>
      </c>
      <c r="G146" s="25">
        <v>63</v>
      </c>
      <c r="H146" s="25">
        <v>62</v>
      </c>
      <c r="I146" s="25">
        <v>-1</v>
      </c>
      <c r="J146" s="23"/>
    </row>
    <row r="147" spans="1:10" ht="12.75" customHeight="1">
      <c r="A147" s="25">
        <v>144</v>
      </c>
      <c r="B147" s="23" t="s">
        <v>145</v>
      </c>
      <c r="C147" s="23" t="s">
        <v>146</v>
      </c>
      <c r="D147" s="23" t="s">
        <v>270</v>
      </c>
      <c r="E147" s="25" t="s">
        <v>32</v>
      </c>
      <c r="F147" s="25" t="s">
        <v>10</v>
      </c>
      <c r="G147" s="25">
        <v>82</v>
      </c>
      <c r="H147" s="25">
        <v>83</v>
      </c>
      <c r="I147" s="25">
        <v>1</v>
      </c>
      <c r="J147" s="23" t="s">
        <v>283</v>
      </c>
    </row>
    <row r="148" spans="1:10" ht="12.75" customHeight="1">
      <c r="A148" s="25">
        <v>145</v>
      </c>
      <c r="B148" s="23" t="s">
        <v>147</v>
      </c>
      <c r="C148" s="23" t="s">
        <v>148</v>
      </c>
      <c r="D148" s="23" t="s">
        <v>19</v>
      </c>
      <c r="E148" s="25"/>
      <c r="F148" s="25" t="s">
        <v>72</v>
      </c>
      <c r="G148" s="25">
        <v>78</v>
      </c>
      <c r="H148" s="25">
        <v>73</v>
      </c>
      <c r="I148" s="25">
        <v>-5</v>
      </c>
      <c r="J148" s="23"/>
    </row>
    <row r="149" spans="1:10" ht="12.75" customHeight="1">
      <c r="A149" s="25">
        <v>146</v>
      </c>
      <c r="B149" s="23" t="s">
        <v>147</v>
      </c>
      <c r="C149" s="23" t="s">
        <v>148</v>
      </c>
      <c r="D149" s="23" t="s">
        <v>269</v>
      </c>
      <c r="E149" s="25"/>
      <c r="F149" s="25" t="s">
        <v>84</v>
      </c>
      <c r="G149" s="25">
        <v>70</v>
      </c>
      <c r="H149" s="25">
        <v>72</v>
      </c>
      <c r="I149" s="25">
        <v>2</v>
      </c>
      <c r="J149" s="23"/>
    </row>
    <row r="150" spans="1:10" ht="12.75" customHeight="1">
      <c r="A150" s="25">
        <v>147</v>
      </c>
      <c r="B150" s="23" t="s">
        <v>147</v>
      </c>
      <c r="C150" s="23" t="s">
        <v>148</v>
      </c>
      <c r="D150" s="23" t="s">
        <v>269</v>
      </c>
      <c r="E150" s="25"/>
      <c r="F150" s="25" t="s">
        <v>96</v>
      </c>
      <c r="G150" s="25">
        <v>80</v>
      </c>
      <c r="H150" s="25">
        <v>79</v>
      </c>
      <c r="I150" s="25">
        <v>-1</v>
      </c>
      <c r="J150" s="23"/>
    </row>
    <row r="151" spans="1:10" ht="12.75" customHeight="1">
      <c r="A151" s="25">
        <v>148</v>
      </c>
      <c r="B151" s="23" t="s">
        <v>147</v>
      </c>
      <c r="C151" s="23" t="s">
        <v>148</v>
      </c>
      <c r="D151" s="23" t="s">
        <v>269</v>
      </c>
      <c r="E151" s="25"/>
      <c r="F151" s="25" t="s">
        <v>101</v>
      </c>
      <c r="G151" s="25">
        <v>85</v>
      </c>
      <c r="H151" s="25">
        <v>84</v>
      </c>
      <c r="I151" s="25">
        <v>-1</v>
      </c>
      <c r="J151" s="23"/>
    </row>
    <row r="152" spans="1:10" ht="12.75" customHeight="1">
      <c r="A152" s="25">
        <v>149</v>
      </c>
      <c r="B152" s="23" t="s">
        <v>147</v>
      </c>
      <c r="C152" s="23" t="s">
        <v>148</v>
      </c>
      <c r="D152" s="23" t="s">
        <v>269</v>
      </c>
      <c r="E152" s="25"/>
      <c r="F152" s="25" t="s">
        <v>106</v>
      </c>
      <c r="G152" s="25">
        <v>83</v>
      </c>
      <c r="H152" s="25">
        <v>84</v>
      </c>
      <c r="I152" s="25">
        <v>1</v>
      </c>
      <c r="J152" s="23"/>
    </row>
    <row r="153" spans="1:10" ht="12.75" customHeight="1">
      <c r="A153" s="25">
        <v>150</v>
      </c>
      <c r="B153" s="23" t="s">
        <v>147</v>
      </c>
      <c r="C153" s="23" t="s">
        <v>148</v>
      </c>
      <c r="D153" s="23" t="s">
        <v>269</v>
      </c>
      <c r="E153" s="25"/>
      <c r="F153" s="25" t="s">
        <v>112</v>
      </c>
      <c r="G153" s="25">
        <v>80</v>
      </c>
      <c r="H153" s="25">
        <v>81</v>
      </c>
      <c r="I153" s="25">
        <v>1</v>
      </c>
      <c r="J153" s="23"/>
    </row>
    <row r="154" spans="1:10" ht="12.75" customHeight="1">
      <c r="A154" s="25">
        <v>151</v>
      </c>
      <c r="B154" s="23" t="s">
        <v>149</v>
      </c>
      <c r="C154" s="23" t="s">
        <v>150</v>
      </c>
      <c r="D154" s="23" t="s">
        <v>269</v>
      </c>
      <c r="E154" s="25"/>
      <c r="F154" s="25" t="s">
        <v>84</v>
      </c>
      <c r="G154" s="25">
        <v>67</v>
      </c>
      <c r="H154" s="25">
        <v>66</v>
      </c>
      <c r="I154" s="25">
        <v>-1</v>
      </c>
      <c r="J154" s="23"/>
    </row>
    <row r="155" spans="1:10" ht="12.75" customHeight="1">
      <c r="A155" s="25">
        <v>152</v>
      </c>
      <c r="B155" s="23" t="s">
        <v>149</v>
      </c>
      <c r="C155" s="23" t="s">
        <v>150</v>
      </c>
      <c r="D155" s="23" t="s">
        <v>269</v>
      </c>
      <c r="E155" s="25"/>
      <c r="F155" s="25" t="s">
        <v>91</v>
      </c>
      <c r="G155" s="25">
        <v>77</v>
      </c>
      <c r="H155" s="25">
        <v>78</v>
      </c>
      <c r="I155" s="25">
        <v>1</v>
      </c>
      <c r="J155" s="23"/>
    </row>
    <row r="156" spans="1:10" ht="12.75" customHeight="1">
      <c r="A156" s="25">
        <v>153</v>
      </c>
      <c r="B156" s="23" t="s">
        <v>149</v>
      </c>
      <c r="C156" s="23" t="s">
        <v>150</v>
      </c>
      <c r="D156" s="23" t="s">
        <v>269</v>
      </c>
      <c r="E156" s="25"/>
      <c r="F156" s="25" t="s">
        <v>96</v>
      </c>
      <c r="G156" s="25">
        <v>74</v>
      </c>
      <c r="H156" s="25">
        <v>75</v>
      </c>
      <c r="I156" s="25">
        <v>1</v>
      </c>
      <c r="J156" s="23"/>
    </row>
    <row r="157" spans="1:10" ht="12.75" customHeight="1">
      <c r="A157" s="25">
        <v>154</v>
      </c>
      <c r="B157" s="23" t="s">
        <v>149</v>
      </c>
      <c r="C157" s="23" t="s">
        <v>150</v>
      </c>
      <c r="D157" s="23" t="s">
        <v>269</v>
      </c>
      <c r="E157" s="25"/>
      <c r="F157" s="25" t="s">
        <v>106</v>
      </c>
      <c r="G157" s="25">
        <v>75</v>
      </c>
      <c r="H157" s="25">
        <v>77</v>
      </c>
      <c r="I157" s="25">
        <v>2</v>
      </c>
      <c r="J157" s="23"/>
    </row>
    <row r="158" spans="1:10" ht="12.75" customHeight="1">
      <c r="A158" s="25">
        <v>155</v>
      </c>
      <c r="B158" s="23" t="s">
        <v>149</v>
      </c>
      <c r="C158" s="23" t="s">
        <v>150</v>
      </c>
      <c r="D158" s="23" t="s">
        <v>269</v>
      </c>
      <c r="E158" s="25"/>
      <c r="F158" s="25" t="s">
        <v>112</v>
      </c>
      <c r="G158" s="25">
        <v>86</v>
      </c>
      <c r="H158" s="25">
        <v>85</v>
      </c>
      <c r="I158" s="25">
        <v>-1</v>
      </c>
      <c r="J158" s="23"/>
    </row>
    <row r="159" spans="1:10" ht="12.75" customHeight="1">
      <c r="A159" s="25">
        <v>156</v>
      </c>
      <c r="B159" s="23" t="s">
        <v>151</v>
      </c>
      <c r="C159" s="23" t="s">
        <v>152</v>
      </c>
      <c r="D159" s="23" t="s">
        <v>19</v>
      </c>
      <c r="E159" s="25"/>
      <c r="F159" s="25" t="s">
        <v>72</v>
      </c>
      <c r="G159" s="25">
        <v>92</v>
      </c>
      <c r="H159" s="25">
        <v>93</v>
      </c>
      <c r="I159" s="25">
        <v>1</v>
      </c>
      <c r="J159" s="23"/>
    </row>
    <row r="160" spans="1:10" ht="12.75" customHeight="1">
      <c r="A160" s="25">
        <v>157</v>
      </c>
      <c r="B160" s="23" t="s">
        <v>151</v>
      </c>
      <c r="C160" s="23" t="s">
        <v>152</v>
      </c>
      <c r="D160" s="23" t="s">
        <v>269</v>
      </c>
      <c r="E160" s="25"/>
      <c r="F160" s="25" t="s">
        <v>84</v>
      </c>
      <c r="G160" s="25">
        <v>71</v>
      </c>
      <c r="H160" s="25">
        <v>70</v>
      </c>
      <c r="I160" s="25">
        <v>-1</v>
      </c>
      <c r="J160" s="23"/>
    </row>
    <row r="161" spans="1:10" ht="12.75" customHeight="1">
      <c r="A161" s="25">
        <v>158</v>
      </c>
      <c r="B161" s="23" t="s">
        <v>151</v>
      </c>
      <c r="C161" s="23" t="s">
        <v>152</v>
      </c>
      <c r="D161" s="23" t="s">
        <v>269</v>
      </c>
      <c r="E161" s="25"/>
      <c r="F161" s="25" t="s">
        <v>91</v>
      </c>
      <c r="G161" s="25">
        <v>73</v>
      </c>
      <c r="H161" s="25">
        <v>74</v>
      </c>
      <c r="I161" s="25">
        <v>1</v>
      </c>
      <c r="J161" s="23"/>
    </row>
    <row r="162" spans="1:10" ht="12.75" customHeight="1">
      <c r="A162" s="25">
        <v>159</v>
      </c>
      <c r="B162" s="23" t="s">
        <v>151</v>
      </c>
      <c r="C162" s="23" t="s">
        <v>152</v>
      </c>
      <c r="D162" s="23" t="s">
        <v>269</v>
      </c>
      <c r="E162" s="25"/>
      <c r="F162" s="25" t="s">
        <v>96</v>
      </c>
      <c r="G162" s="25">
        <v>75</v>
      </c>
      <c r="H162" s="25">
        <v>77</v>
      </c>
      <c r="I162" s="25">
        <v>2</v>
      </c>
      <c r="J162" s="23"/>
    </row>
    <row r="163" spans="1:10" ht="12.75" customHeight="1">
      <c r="A163" s="25">
        <v>160</v>
      </c>
      <c r="B163" s="23" t="s">
        <v>151</v>
      </c>
      <c r="C163" s="23" t="s">
        <v>152</v>
      </c>
      <c r="D163" s="23" t="s">
        <v>269</v>
      </c>
      <c r="E163" s="25"/>
      <c r="F163" s="25" t="s">
        <v>106</v>
      </c>
      <c r="G163" s="25">
        <v>75</v>
      </c>
      <c r="H163" s="25">
        <v>76</v>
      </c>
      <c r="I163" s="25">
        <v>1</v>
      </c>
      <c r="J163" s="23"/>
    </row>
    <row r="164" spans="1:10" ht="12.75" customHeight="1">
      <c r="A164" s="25">
        <v>161</v>
      </c>
      <c r="B164" s="23" t="s">
        <v>151</v>
      </c>
      <c r="C164" s="23" t="s">
        <v>152</v>
      </c>
      <c r="D164" s="23" t="s">
        <v>270</v>
      </c>
      <c r="E164" s="25" t="s">
        <v>50</v>
      </c>
      <c r="F164" s="25" t="s">
        <v>10</v>
      </c>
      <c r="G164" s="25">
        <v>79</v>
      </c>
      <c r="H164" s="25">
        <v>80</v>
      </c>
      <c r="I164" s="25">
        <v>1</v>
      </c>
      <c r="J164" s="23" t="s">
        <v>284</v>
      </c>
    </row>
    <row r="165" spans="1:10" ht="12.75" customHeight="1">
      <c r="A165" s="25">
        <v>162</v>
      </c>
      <c r="B165" s="23" t="s">
        <v>153</v>
      </c>
      <c r="C165" s="23" t="s">
        <v>154</v>
      </c>
      <c r="D165" s="23" t="s">
        <v>19</v>
      </c>
      <c r="E165" s="25"/>
      <c r="F165" s="25" t="s">
        <v>72</v>
      </c>
      <c r="G165" s="25">
        <v>87</v>
      </c>
      <c r="H165" s="25">
        <v>81</v>
      </c>
      <c r="I165" s="25">
        <v>-6</v>
      </c>
      <c r="J165" s="23"/>
    </row>
    <row r="166" spans="1:10" ht="12.75" customHeight="1">
      <c r="A166" s="25">
        <v>163</v>
      </c>
      <c r="B166" s="23" t="s">
        <v>153</v>
      </c>
      <c r="C166" s="23" t="s">
        <v>154</v>
      </c>
      <c r="D166" s="23" t="s">
        <v>269</v>
      </c>
      <c r="E166" s="25"/>
      <c r="F166" s="25" t="s">
        <v>84</v>
      </c>
      <c r="G166" s="25">
        <v>67</v>
      </c>
      <c r="H166" s="25">
        <v>66</v>
      </c>
      <c r="I166" s="25">
        <v>-1</v>
      </c>
      <c r="J166" s="23"/>
    </row>
    <row r="167" spans="1:10" ht="12.75" customHeight="1">
      <c r="A167" s="25">
        <v>164</v>
      </c>
      <c r="B167" s="23" t="s">
        <v>153</v>
      </c>
      <c r="C167" s="23" t="s">
        <v>154</v>
      </c>
      <c r="D167" s="23" t="s">
        <v>269</v>
      </c>
      <c r="E167" s="25"/>
      <c r="F167" s="25" t="s">
        <v>91</v>
      </c>
      <c r="G167" s="25">
        <v>78</v>
      </c>
      <c r="H167" s="25">
        <v>79</v>
      </c>
      <c r="I167" s="25">
        <v>1</v>
      </c>
      <c r="J167" s="23"/>
    </row>
    <row r="168" spans="1:10" ht="12.75" customHeight="1">
      <c r="A168" s="25">
        <v>165</v>
      </c>
      <c r="B168" s="23" t="s">
        <v>153</v>
      </c>
      <c r="C168" s="23" t="s">
        <v>154</v>
      </c>
      <c r="D168" s="23" t="s">
        <v>269</v>
      </c>
      <c r="E168" s="25"/>
      <c r="F168" s="25" t="s">
        <v>106</v>
      </c>
      <c r="G168" s="25">
        <v>77</v>
      </c>
      <c r="H168" s="25">
        <v>79</v>
      </c>
      <c r="I168" s="25">
        <v>2</v>
      </c>
      <c r="J168" s="23"/>
    </row>
    <row r="169" spans="1:10" ht="12.75" customHeight="1">
      <c r="A169" s="25">
        <v>166</v>
      </c>
      <c r="B169" s="23" t="s">
        <v>155</v>
      </c>
      <c r="C169" s="23" t="s">
        <v>156</v>
      </c>
      <c r="D169" s="23" t="s">
        <v>19</v>
      </c>
      <c r="E169" s="25"/>
      <c r="F169" s="25" t="s">
        <v>72</v>
      </c>
      <c r="G169" s="25">
        <v>88</v>
      </c>
      <c r="H169" s="25">
        <v>87</v>
      </c>
      <c r="I169" s="25">
        <v>-1</v>
      </c>
      <c r="J169" s="23"/>
    </row>
    <row r="170" spans="1:10" ht="12.75" customHeight="1">
      <c r="A170" s="25">
        <v>167</v>
      </c>
      <c r="B170" s="23" t="s">
        <v>155</v>
      </c>
      <c r="C170" s="23" t="s">
        <v>156</v>
      </c>
      <c r="D170" s="23" t="s">
        <v>269</v>
      </c>
      <c r="E170" s="25"/>
      <c r="F170" s="25" t="s">
        <v>84</v>
      </c>
      <c r="G170" s="25">
        <v>74</v>
      </c>
      <c r="H170" s="25">
        <v>73</v>
      </c>
      <c r="I170" s="25">
        <v>-1</v>
      </c>
      <c r="J170" s="23"/>
    </row>
    <row r="171" spans="1:10" ht="12.75" customHeight="1">
      <c r="A171" s="25">
        <v>168</v>
      </c>
      <c r="B171" s="23" t="s">
        <v>155</v>
      </c>
      <c r="C171" s="23" t="s">
        <v>156</v>
      </c>
      <c r="D171" s="23" t="s">
        <v>269</v>
      </c>
      <c r="E171" s="25"/>
      <c r="F171" s="25" t="s">
        <v>96</v>
      </c>
      <c r="G171" s="25">
        <v>78</v>
      </c>
      <c r="H171" s="25">
        <v>79</v>
      </c>
      <c r="I171" s="25">
        <v>1</v>
      </c>
      <c r="J171" s="23"/>
    </row>
    <row r="172" spans="1:10" ht="12.75" customHeight="1">
      <c r="A172" s="25">
        <v>169</v>
      </c>
      <c r="B172" s="23" t="s">
        <v>155</v>
      </c>
      <c r="C172" s="23" t="s">
        <v>156</v>
      </c>
      <c r="D172" s="23" t="s">
        <v>269</v>
      </c>
      <c r="E172" s="25"/>
      <c r="F172" s="25" t="s">
        <v>106</v>
      </c>
      <c r="G172" s="25">
        <v>77</v>
      </c>
      <c r="H172" s="25">
        <v>78</v>
      </c>
      <c r="I172" s="25">
        <v>1</v>
      </c>
      <c r="J172" s="23"/>
    </row>
    <row r="173" spans="1:10" ht="12.75" customHeight="1">
      <c r="A173" s="25">
        <v>170</v>
      </c>
      <c r="B173" s="23" t="s">
        <v>157</v>
      </c>
      <c r="C173" s="23" t="s">
        <v>158</v>
      </c>
      <c r="D173" s="23" t="s">
        <v>19</v>
      </c>
      <c r="E173" s="25"/>
      <c r="F173" s="25" t="s">
        <v>72</v>
      </c>
      <c r="G173" s="25">
        <v>85</v>
      </c>
      <c r="H173" s="25">
        <v>83</v>
      </c>
      <c r="I173" s="25">
        <v>-2</v>
      </c>
      <c r="J173" s="23"/>
    </row>
    <row r="174" spans="1:10" ht="12.75" customHeight="1">
      <c r="A174" s="25">
        <v>171</v>
      </c>
      <c r="B174" s="23" t="s">
        <v>157</v>
      </c>
      <c r="C174" s="23" t="s">
        <v>158</v>
      </c>
      <c r="D174" s="23" t="s">
        <v>269</v>
      </c>
      <c r="E174" s="25"/>
      <c r="F174" s="25" t="s">
        <v>91</v>
      </c>
      <c r="G174" s="25">
        <v>77</v>
      </c>
      <c r="H174" s="25">
        <v>78</v>
      </c>
      <c r="I174" s="25">
        <v>1</v>
      </c>
      <c r="J174" s="23"/>
    </row>
    <row r="175" spans="1:10" ht="12.75" customHeight="1">
      <c r="A175" s="25">
        <v>172</v>
      </c>
      <c r="B175" s="23" t="s">
        <v>157</v>
      </c>
      <c r="C175" s="23" t="s">
        <v>158</v>
      </c>
      <c r="D175" s="23" t="s">
        <v>269</v>
      </c>
      <c r="E175" s="25"/>
      <c r="F175" s="25" t="s">
        <v>106</v>
      </c>
      <c r="G175" s="25">
        <v>76</v>
      </c>
      <c r="H175" s="25">
        <v>77</v>
      </c>
      <c r="I175" s="25">
        <v>1</v>
      </c>
      <c r="J175" s="23"/>
    </row>
    <row r="176" spans="1:10" ht="12.75" customHeight="1">
      <c r="A176" s="25">
        <v>173</v>
      </c>
      <c r="B176" s="23" t="s">
        <v>159</v>
      </c>
      <c r="C176" s="23" t="s">
        <v>160</v>
      </c>
      <c r="D176" s="23" t="s">
        <v>19</v>
      </c>
      <c r="E176" s="25"/>
      <c r="F176" s="25" t="s">
        <v>72</v>
      </c>
      <c r="G176" s="25">
        <v>90</v>
      </c>
      <c r="H176" s="25">
        <v>89</v>
      </c>
      <c r="I176" s="25">
        <v>-1</v>
      </c>
      <c r="J176" s="23"/>
    </row>
    <row r="177" spans="1:10" ht="12.75" customHeight="1">
      <c r="A177" s="25">
        <v>174</v>
      </c>
      <c r="B177" s="23" t="s">
        <v>159</v>
      </c>
      <c r="C177" s="23" t="s">
        <v>160</v>
      </c>
      <c r="D177" s="23" t="s">
        <v>269</v>
      </c>
      <c r="E177" s="25"/>
      <c r="F177" s="25" t="s">
        <v>84</v>
      </c>
      <c r="G177" s="25">
        <v>63</v>
      </c>
      <c r="H177" s="25">
        <v>62</v>
      </c>
      <c r="I177" s="25">
        <v>-1</v>
      </c>
      <c r="J177" s="23"/>
    </row>
    <row r="178" spans="1:10" ht="12.75" customHeight="1">
      <c r="A178" s="25">
        <v>175</v>
      </c>
      <c r="B178" s="23" t="s">
        <v>159</v>
      </c>
      <c r="C178" s="23" t="s">
        <v>160</v>
      </c>
      <c r="D178" s="23" t="s">
        <v>269</v>
      </c>
      <c r="E178" s="25"/>
      <c r="F178" s="25" t="s">
        <v>91</v>
      </c>
      <c r="G178" s="25">
        <v>79</v>
      </c>
      <c r="H178" s="25">
        <v>80</v>
      </c>
      <c r="I178" s="25">
        <v>1</v>
      </c>
      <c r="J178" s="23"/>
    </row>
    <row r="179" spans="1:10" ht="12.75" customHeight="1">
      <c r="A179" s="25">
        <v>176</v>
      </c>
      <c r="B179" s="23" t="s">
        <v>159</v>
      </c>
      <c r="C179" s="23" t="s">
        <v>160</v>
      </c>
      <c r="D179" s="23" t="s">
        <v>269</v>
      </c>
      <c r="E179" s="25"/>
      <c r="F179" s="25" t="s">
        <v>96</v>
      </c>
      <c r="G179" s="25">
        <v>75</v>
      </c>
      <c r="H179" s="25">
        <v>74</v>
      </c>
      <c r="I179" s="25">
        <v>-1</v>
      </c>
      <c r="J179" s="23"/>
    </row>
    <row r="180" spans="1:10" ht="12.75" customHeight="1">
      <c r="A180" s="25">
        <v>177</v>
      </c>
      <c r="B180" s="23" t="s">
        <v>159</v>
      </c>
      <c r="C180" s="23" t="s">
        <v>160</v>
      </c>
      <c r="D180" s="23" t="s">
        <v>269</v>
      </c>
      <c r="E180" s="25"/>
      <c r="F180" s="25" t="s">
        <v>106</v>
      </c>
      <c r="G180" s="25">
        <v>78</v>
      </c>
      <c r="H180" s="25">
        <v>79</v>
      </c>
      <c r="I180" s="25">
        <v>1</v>
      </c>
      <c r="J180" s="23"/>
    </row>
    <row r="181" spans="1:10" ht="12.75" customHeight="1">
      <c r="A181" s="25">
        <v>178</v>
      </c>
      <c r="B181" s="23" t="s">
        <v>161</v>
      </c>
      <c r="C181" s="23" t="s">
        <v>162</v>
      </c>
      <c r="D181" s="23" t="s">
        <v>19</v>
      </c>
      <c r="E181" s="25"/>
      <c r="F181" s="25" t="s">
        <v>72</v>
      </c>
      <c r="G181" s="25">
        <v>83</v>
      </c>
      <c r="H181" s="25">
        <v>89</v>
      </c>
      <c r="I181" s="25">
        <v>6</v>
      </c>
      <c r="J181" s="23"/>
    </row>
    <row r="182" spans="1:10" ht="12.75" customHeight="1">
      <c r="A182" s="25">
        <v>179</v>
      </c>
      <c r="B182" s="23" t="s">
        <v>161</v>
      </c>
      <c r="C182" s="23" t="s">
        <v>162</v>
      </c>
      <c r="D182" s="23" t="s">
        <v>269</v>
      </c>
      <c r="E182" s="25"/>
      <c r="F182" s="25" t="s">
        <v>91</v>
      </c>
      <c r="G182" s="25">
        <v>74</v>
      </c>
      <c r="H182" s="25">
        <v>76</v>
      </c>
      <c r="I182" s="25">
        <v>2</v>
      </c>
      <c r="J182" s="23"/>
    </row>
    <row r="183" spans="1:10" ht="12.75" customHeight="1">
      <c r="A183" s="25">
        <v>180</v>
      </c>
      <c r="B183" s="23" t="s">
        <v>161</v>
      </c>
      <c r="C183" s="23" t="s">
        <v>162</v>
      </c>
      <c r="D183" s="23" t="s">
        <v>269</v>
      </c>
      <c r="E183" s="25"/>
      <c r="F183" s="25" t="s">
        <v>96</v>
      </c>
      <c r="G183" s="25">
        <v>71</v>
      </c>
      <c r="H183" s="25">
        <v>72</v>
      </c>
      <c r="I183" s="25">
        <v>1</v>
      </c>
      <c r="J183" s="23"/>
    </row>
    <row r="184" spans="1:10" ht="12.75" customHeight="1">
      <c r="A184" s="25">
        <v>181</v>
      </c>
      <c r="B184" s="23" t="s">
        <v>161</v>
      </c>
      <c r="C184" s="23" t="s">
        <v>162</v>
      </c>
      <c r="D184" s="23" t="s">
        <v>269</v>
      </c>
      <c r="E184" s="25"/>
      <c r="F184" s="25" t="s">
        <v>106</v>
      </c>
      <c r="G184" s="25">
        <v>75</v>
      </c>
      <c r="H184" s="25">
        <v>76</v>
      </c>
      <c r="I184" s="25">
        <v>1</v>
      </c>
      <c r="J184" s="23"/>
    </row>
    <row r="185" spans="1:10" ht="12.75" customHeight="1">
      <c r="A185" s="25">
        <v>182</v>
      </c>
      <c r="B185" s="23" t="s">
        <v>161</v>
      </c>
      <c r="C185" s="23" t="s">
        <v>162</v>
      </c>
      <c r="D185" s="23" t="s">
        <v>270</v>
      </c>
      <c r="E185" s="25" t="s">
        <v>50</v>
      </c>
      <c r="F185" s="25" t="s">
        <v>10</v>
      </c>
      <c r="G185" s="25">
        <v>76</v>
      </c>
      <c r="H185" s="25">
        <v>77</v>
      </c>
      <c r="I185" s="25">
        <v>1</v>
      </c>
      <c r="J185" s="23" t="s">
        <v>285</v>
      </c>
    </row>
    <row r="186" spans="1:10" ht="12.75" customHeight="1">
      <c r="A186" s="25">
        <v>183</v>
      </c>
      <c r="B186" s="23" t="s">
        <v>163</v>
      </c>
      <c r="C186" s="23" t="s">
        <v>164</v>
      </c>
      <c r="D186" s="23" t="s">
        <v>19</v>
      </c>
      <c r="E186" s="25"/>
      <c r="F186" s="25" t="s">
        <v>72</v>
      </c>
      <c r="G186" s="25">
        <v>79</v>
      </c>
      <c r="H186" s="25">
        <v>81</v>
      </c>
      <c r="I186" s="25">
        <v>2</v>
      </c>
      <c r="J186" s="23"/>
    </row>
    <row r="187" spans="1:10" ht="12.75" customHeight="1">
      <c r="A187" s="25">
        <v>184</v>
      </c>
      <c r="B187" s="23" t="s">
        <v>163</v>
      </c>
      <c r="C187" s="23" t="s">
        <v>164</v>
      </c>
      <c r="D187" s="23" t="s">
        <v>269</v>
      </c>
      <c r="E187" s="25"/>
      <c r="F187" s="25" t="s">
        <v>84</v>
      </c>
      <c r="G187" s="25">
        <v>76</v>
      </c>
      <c r="H187" s="25">
        <v>77</v>
      </c>
      <c r="I187" s="25">
        <v>1</v>
      </c>
      <c r="J187" s="23"/>
    </row>
    <row r="188" spans="1:10" ht="12.75" customHeight="1">
      <c r="A188" s="25">
        <v>185</v>
      </c>
      <c r="B188" s="23" t="s">
        <v>163</v>
      </c>
      <c r="C188" s="23" t="s">
        <v>164</v>
      </c>
      <c r="D188" s="23" t="s">
        <v>269</v>
      </c>
      <c r="E188" s="25"/>
      <c r="F188" s="25" t="s">
        <v>112</v>
      </c>
      <c r="G188" s="25">
        <v>75</v>
      </c>
      <c r="H188" s="25">
        <v>74</v>
      </c>
      <c r="I188" s="25">
        <v>-1</v>
      </c>
      <c r="J188" s="23"/>
    </row>
    <row r="189" spans="1:10" ht="12.75" customHeight="1">
      <c r="A189" s="25">
        <v>186</v>
      </c>
      <c r="B189" s="23" t="s">
        <v>165</v>
      </c>
      <c r="C189" s="23" t="s">
        <v>166</v>
      </c>
      <c r="D189" s="23" t="s">
        <v>19</v>
      </c>
      <c r="E189" s="25"/>
      <c r="F189" s="25" t="s">
        <v>72</v>
      </c>
      <c r="G189" s="25">
        <v>76</v>
      </c>
      <c r="H189" s="25">
        <v>81</v>
      </c>
      <c r="I189" s="25">
        <v>5</v>
      </c>
      <c r="J189" s="23"/>
    </row>
    <row r="190" spans="1:10" ht="12.75" customHeight="1">
      <c r="A190" s="25">
        <v>187</v>
      </c>
      <c r="B190" s="23" t="s">
        <v>165</v>
      </c>
      <c r="C190" s="23" t="s">
        <v>166</v>
      </c>
      <c r="D190" s="23" t="s">
        <v>269</v>
      </c>
      <c r="E190" s="25"/>
      <c r="F190" s="25" t="s">
        <v>84</v>
      </c>
      <c r="G190" s="25">
        <v>73</v>
      </c>
      <c r="H190" s="25">
        <v>74</v>
      </c>
      <c r="I190" s="25">
        <v>1</v>
      </c>
      <c r="J190" s="23"/>
    </row>
    <row r="191" spans="1:10" ht="12.75" customHeight="1">
      <c r="A191" s="25">
        <v>188</v>
      </c>
      <c r="B191" s="23" t="s">
        <v>165</v>
      </c>
      <c r="C191" s="23" t="s">
        <v>166</v>
      </c>
      <c r="D191" s="23" t="s">
        <v>269</v>
      </c>
      <c r="E191" s="25"/>
      <c r="F191" s="25" t="s">
        <v>101</v>
      </c>
      <c r="G191" s="25">
        <v>76</v>
      </c>
      <c r="H191" s="25">
        <v>77</v>
      </c>
      <c r="I191" s="25">
        <v>1</v>
      </c>
      <c r="J191" s="23"/>
    </row>
    <row r="192" spans="1:10" ht="12.75" customHeight="1">
      <c r="A192" s="25">
        <v>189</v>
      </c>
      <c r="B192" s="23" t="s">
        <v>165</v>
      </c>
      <c r="C192" s="23" t="s">
        <v>166</v>
      </c>
      <c r="D192" s="23" t="s">
        <v>270</v>
      </c>
      <c r="E192" s="25" t="s">
        <v>286</v>
      </c>
      <c r="F192" s="25" t="s">
        <v>10</v>
      </c>
      <c r="G192" s="25">
        <v>76</v>
      </c>
      <c r="H192" s="25">
        <v>77</v>
      </c>
      <c r="I192" s="25">
        <v>1</v>
      </c>
      <c r="J192" s="23" t="s">
        <v>287</v>
      </c>
    </row>
    <row r="193" spans="1:10" ht="12.75" customHeight="1">
      <c r="A193" s="25">
        <v>190</v>
      </c>
      <c r="B193" s="23" t="s">
        <v>167</v>
      </c>
      <c r="C193" s="23" t="s">
        <v>168</v>
      </c>
      <c r="D193" s="23" t="s">
        <v>19</v>
      </c>
      <c r="E193" s="25"/>
      <c r="F193" s="25" t="s">
        <v>72</v>
      </c>
      <c r="G193" s="25">
        <v>70</v>
      </c>
      <c r="H193" s="25">
        <v>79</v>
      </c>
      <c r="I193" s="25">
        <v>9</v>
      </c>
      <c r="J193" s="23"/>
    </row>
    <row r="194" spans="1:10" ht="12.75" customHeight="1">
      <c r="A194" s="25">
        <v>191</v>
      </c>
      <c r="B194" s="23" t="s">
        <v>167</v>
      </c>
      <c r="C194" s="23" t="s">
        <v>168</v>
      </c>
      <c r="D194" s="23" t="s">
        <v>269</v>
      </c>
      <c r="E194" s="25"/>
      <c r="F194" s="25" t="s">
        <v>96</v>
      </c>
      <c r="G194" s="25">
        <v>79</v>
      </c>
      <c r="H194" s="25">
        <v>78</v>
      </c>
      <c r="I194" s="25">
        <v>-1</v>
      </c>
      <c r="J194" s="23"/>
    </row>
    <row r="195" spans="1:10" ht="12.75" customHeight="1">
      <c r="A195" s="25">
        <v>192</v>
      </c>
      <c r="B195" s="23" t="s">
        <v>167</v>
      </c>
      <c r="C195" s="23" t="s">
        <v>168</v>
      </c>
      <c r="D195" s="23" t="s">
        <v>269</v>
      </c>
      <c r="E195" s="25"/>
      <c r="F195" s="25" t="s">
        <v>101</v>
      </c>
      <c r="G195" s="25">
        <v>74</v>
      </c>
      <c r="H195" s="25">
        <v>75</v>
      </c>
      <c r="I195" s="25">
        <v>1</v>
      </c>
      <c r="J195" s="23"/>
    </row>
    <row r="196" spans="1:10" ht="12.75" customHeight="1">
      <c r="A196" s="25">
        <v>193</v>
      </c>
      <c r="B196" s="23" t="s">
        <v>169</v>
      </c>
      <c r="C196" s="23" t="s">
        <v>170</v>
      </c>
      <c r="D196" s="23" t="s">
        <v>19</v>
      </c>
      <c r="E196" s="25"/>
      <c r="F196" s="25" t="s">
        <v>72</v>
      </c>
      <c r="G196" s="25">
        <v>83</v>
      </c>
      <c r="H196" s="25">
        <v>82</v>
      </c>
      <c r="I196" s="25">
        <v>-1</v>
      </c>
      <c r="J196" s="23"/>
    </row>
    <row r="197" spans="1:10" ht="12.75" customHeight="1">
      <c r="A197" s="25">
        <v>194</v>
      </c>
      <c r="B197" s="23" t="s">
        <v>169</v>
      </c>
      <c r="C197" s="23" t="s">
        <v>170</v>
      </c>
      <c r="D197" s="23" t="s">
        <v>269</v>
      </c>
      <c r="E197" s="25"/>
      <c r="F197" s="25" t="s">
        <v>91</v>
      </c>
      <c r="G197" s="25">
        <v>83</v>
      </c>
      <c r="H197" s="25">
        <v>84</v>
      </c>
      <c r="I197" s="25">
        <v>1</v>
      </c>
      <c r="J197" s="23"/>
    </row>
    <row r="198" spans="1:10" ht="12.75" customHeight="1">
      <c r="A198" s="25">
        <v>195</v>
      </c>
      <c r="B198" s="23" t="s">
        <v>169</v>
      </c>
      <c r="C198" s="23" t="s">
        <v>170</v>
      </c>
      <c r="D198" s="23" t="s">
        <v>269</v>
      </c>
      <c r="E198" s="25"/>
      <c r="F198" s="25" t="s">
        <v>96</v>
      </c>
      <c r="G198" s="25">
        <v>80</v>
      </c>
      <c r="H198" s="25">
        <v>79</v>
      </c>
      <c r="I198" s="25">
        <v>-1</v>
      </c>
      <c r="J198" s="23"/>
    </row>
    <row r="199" spans="1:10" ht="12.75" customHeight="1">
      <c r="A199" s="25">
        <v>196</v>
      </c>
      <c r="B199" s="23" t="s">
        <v>169</v>
      </c>
      <c r="C199" s="23" t="s">
        <v>170</v>
      </c>
      <c r="D199" s="23" t="s">
        <v>269</v>
      </c>
      <c r="E199" s="25"/>
      <c r="F199" s="25" t="s">
        <v>106</v>
      </c>
      <c r="G199" s="25">
        <v>80</v>
      </c>
      <c r="H199" s="25">
        <v>81</v>
      </c>
      <c r="I199" s="25">
        <v>1</v>
      </c>
      <c r="J199" s="23"/>
    </row>
    <row r="200" spans="1:10" ht="12.75" customHeight="1">
      <c r="A200" s="25">
        <v>197</v>
      </c>
      <c r="B200" s="23" t="s">
        <v>169</v>
      </c>
      <c r="C200" s="23" t="s">
        <v>170</v>
      </c>
      <c r="D200" s="23" t="s">
        <v>269</v>
      </c>
      <c r="E200" s="25"/>
      <c r="F200" s="25" t="s">
        <v>112</v>
      </c>
      <c r="G200" s="25">
        <v>78</v>
      </c>
      <c r="H200" s="25">
        <v>79</v>
      </c>
      <c r="I200" s="25">
        <v>1</v>
      </c>
      <c r="J200" s="23"/>
    </row>
    <row r="201" spans="1:10" ht="12.75" customHeight="1">
      <c r="A201" s="25">
        <v>198</v>
      </c>
      <c r="B201" s="23" t="s">
        <v>169</v>
      </c>
      <c r="C201" s="23" t="s">
        <v>170</v>
      </c>
      <c r="D201" s="23" t="s">
        <v>270</v>
      </c>
      <c r="E201" s="25" t="s">
        <v>286</v>
      </c>
      <c r="F201" s="25" t="s">
        <v>10</v>
      </c>
      <c r="G201" s="25">
        <v>80</v>
      </c>
      <c r="H201" s="25">
        <v>81</v>
      </c>
      <c r="I201" s="25">
        <v>1</v>
      </c>
      <c r="J201" s="23" t="s">
        <v>288</v>
      </c>
    </row>
    <row r="202" spans="1:10" ht="12.75" customHeight="1">
      <c r="A202" s="25">
        <v>199</v>
      </c>
      <c r="B202" s="23" t="s">
        <v>171</v>
      </c>
      <c r="C202" s="23" t="s">
        <v>172</v>
      </c>
      <c r="D202" s="23" t="s">
        <v>19</v>
      </c>
      <c r="E202" s="25"/>
      <c r="F202" s="25" t="s">
        <v>72</v>
      </c>
      <c r="G202" s="25">
        <v>79</v>
      </c>
      <c r="H202" s="25">
        <v>81</v>
      </c>
      <c r="I202" s="25">
        <v>2</v>
      </c>
      <c r="J202" s="23"/>
    </row>
    <row r="203" spans="1:10" ht="12.75" customHeight="1">
      <c r="A203" s="25">
        <v>200</v>
      </c>
      <c r="B203" s="23" t="s">
        <v>171</v>
      </c>
      <c r="C203" s="23" t="s">
        <v>172</v>
      </c>
      <c r="D203" s="23" t="s">
        <v>269</v>
      </c>
      <c r="E203" s="25"/>
      <c r="F203" s="25" t="s">
        <v>84</v>
      </c>
      <c r="G203" s="25">
        <v>69</v>
      </c>
      <c r="H203" s="25">
        <v>70</v>
      </c>
      <c r="I203" s="25">
        <v>1</v>
      </c>
      <c r="J203" s="23"/>
    </row>
    <row r="204" spans="1:10" ht="12.75" customHeight="1">
      <c r="A204" s="25">
        <v>201</v>
      </c>
      <c r="B204" s="23" t="s">
        <v>171</v>
      </c>
      <c r="C204" s="23" t="s">
        <v>172</v>
      </c>
      <c r="D204" s="23" t="s">
        <v>269</v>
      </c>
      <c r="E204" s="25"/>
      <c r="F204" s="25" t="s">
        <v>91</v>
      </c>
      <c r="G204" s="25">
        <v>80</v>
      </c>
      <c r="H204" s="25">
        <v>81</v>
      </c>
      <c r="I204" s="25">
        <v>1</v>
      </c>
      <c r="J204" s="23"/>
    </row>
    <row r="205" spans="1:10" ht="12.75" customHeight="1">
      <c r="A205" s="25">
        <v>202</v>
      </c>
      <c r="B205" s="23" t="s">
        <v>171</v>
      </c>
      <c r="C205" s="23" t="s">
        <v>172</v>
      </c>
      <c r="D205" s="23" t="s">
        <v>269</v>
      </c>
      <c r="E205" s="25"/>
      <c r="F205" s="25" t="s">
        <v>96</v>
      </c>
      <c r="G205" s="25">
        <v>85</v>
      </c>
      <c r="H205" s="25">
        <v>86</v>
      </c>
      <c r="I205" s="25">
        <v>1</v>
      </c>
      <c r="J205" s="23"/>
    </row>
    <row r="206" spans="1:10" ht="12.75" customHeight="1">
      <c r="A206" s="25">
        <v>203</v>
      </c>
      <c r="B206" s="23" t="s">
        <v>173</v>
      </c>
      <c r="C206" s="23" t="s">
        <v>174</v>
      </c>
      <c r="D206" s="23" t="s">
        <v>19</v>
      </c>
      <c r="E206" s="25"/>
      <c r="F206" s="25" t="s">
        <v>72</v>
      </c>
      <c r="G206" s="25">
        <v>80</v>
      </c>
      <c r="H206" s="25">
        <v>84</v>
      </c>
      <c r="I206" s="25">
        <v>4</v>
      </c>
      <c r="J206" s="23"/>
    </row>
    <row r="207" spans="1:10" ht="12.75" customHeight="1">
      <c r="A207" s="25">
        <v>204</v>
      </c>
      <c r="B207" s="23" t="s">
        <v>173</v>
      </c>
      <c r="C207" s="23" t="s">
        <v>174</v>
      </c>
      <c r="D207" s="23" t="s">
        <v>269</v>
      </c>
      <c r="E207" s="25"/>
      <c r="F207" s="25" t="s">
        <v>91</v>
      </c>
      <c r="G207" s="25">
        <v>82</v>
      </c>
      <c r="H207" s="25">
        <v>84</v>
      </c>
      <c r="I207" s="25">
        <v>2</v>
      </c>
      <c r="J207" s="23"/>
    </row>
    <row r="208" spans="1:10" ht="12.75" customHeight="1">
      <c r="A208" s="25">
        <v>205</v>
      </c>
      <c r="B208" s="23" t="s">
        <v>173</v>
      </c>
      <c r="C208" s="23" t="s">
        <v>174</v>
      </c>
      <c r="D208" s="23" t="s">
        <v>269</v>
      </c>
      <c r="E208" s="25"/>
      <c r="F208" s="25" t="s">
        <v>96</v>
      </c>
      <c r="G208" s="25">
        <v>83</v>
      </c>
      <c r="H208" s="25">
        <v>84</v>
      </c>
      <c r="I208" s="25">
        <v>1</v>
      </c>
      <c r="J208" s="23"/>
    </row>
    <row r="209" spans="1:10" ht="12.75" customHeight="1">
      <c r="A209" s="25">
        <v>206</v>
      </c>
      <c r="B209" s="23" t="s">
        <v>175</v>
      </c>
      <c r="C209" s="23" t="s">
        <v>176</v>
      </c>
      <c r="D209" s="23" t="s">
        <v>19</v>
      </c>
      <c r="E209" s="25"/>
      <c r="F209" s="25" t="s">
        <v>72</v>
      </c>
      <c r="G209" s="25">
        <v>79</v>
      </c>
      <c r="H209" s="25">
        <v>77</v>
      </c>
      <c r="I209" s="25">
        <v>-2</v>
      </c>
      <c r="J209" s="23"/>
    </row>
    <row r="210" spans="1:10" ht="12.75" customHeight="1">
      <c r="A210" s="25">
        <v>207</v>
      </c>
      <c r="B210" s="23" t="s">
        <v>175</v>
      </c>
      <c r="C210" s="23" t="s">
        <v>176</v>
      </c>
      <c r="D210" s="23" t="s">
        <v>269</v>
      </c>
      <c r="E210" s="25"/>
      <c r="F210" s="25" t="s">
        <v>84</v>
      </c>
      <c r="G210" s="25">
        <v>85</v>
      </c>
      <c r="H210" s="25">
        <v>87</v>
      </c>
      <c r="I210" s="25">
        <v>2</v>
      </c>
      <c r="J210" s="23"/>
    </row>
    <row r="211" spans="1:10" ht="12.75" customHeight="1">
      <c r="A211" s="25">
        <v>208</v>
      </c>
      <c r="B211" s="23" t="s">
        <v>175</v>
      </c>
      <c r="C211" s="23" t="s">
        <v>176</v>
      </c>
      <c r="D211" s="23" t="s">
        <v>269</v>
      </c>
      <c r="E211" s="25"/>
      <c r="F211" s="25" t="s">
        <v>91</v>
      </c>
      <c r="G211" s="25">
        <v>84</v>
      </c>
      <c r="H211" s="25">
        <v>85</v>
      </c>
      <c r="I211" s="25">
        <v>1</v>
      </c>
      <c r="J211" s="23"/>
    </row>
    <row r="212" spans="1:10" ht="12.75" customHeight="1">
      <c r="A212" s="25">
        <v>209</v>
      </c>
      <c r="B212" s="23" t="s">
        <v>177</v>
      </c>
      <c r="C212" s="23" t="s">
        <v>178</v>
      </c>
      <c r="D212" s="23" t="s">
        <v>269</v>
      </c>
      <c r="E212" s="25"/>
      <c r="F212" s="25" t="s">
        <v>84</v>
      </c>
      <c r="G212" s="25">
        <v>78</v>
      </c>
      <c r="H212" s="25">
        <v>79</v>
      </c>
      <c r="I212" s="25">
        <v>1</v>
      </c>
      <c r="J212" s="23"/>
    </row>
    <row r="213" spans="1:10" ht="12.75" customHeight="1">
      <c r="A213" s="25">
        <v>210</v>
      </c>
      <c r="B213" s="23" t="s">
        <v>177</v>
      </c>
      <c r="C213" s="23" t="s">
        <v>178</v>
      </c>
      <c r="D213" s="23" t="s">
        <v>269</v>
      </c>
      <c r="E213" s="25"/>
      <c r="F213" s="25" t="s">
        <v>91</v>
      </c>
      <c r="G213" s="25">
        <v>74</v>
      </c>
      <c r="H213" s="25">
        <v>75</v>
      </c>
      <c r="I213" s="25">
        <v>1</v>
      </c>
      <c r="J213" s="23"/>
    </row>
    <row r="214" spans="1:10" ht="12.75" customHeight="1">
      <c r="A214" s="25">
        <v>211</v>
      </c>
      <c r="B214" s="23" t="s">
        <v>177</v>
      </c>
      <c r="C214" s="23" t="s">
        <v>178</v>
      </c>
      <c r="D214" s="23" t="s">
        <v>269</v>
      </c>
      <c r="E214" s="25"/>
      <c r="F214" s="25" t="s">
        <v>96</v>
      </c>
      <c r="G214" s="25">
        <v>76</v>
      </c>
      <c r="H214" s="25">
        <v>77</v>
      </c>
      <c r="I214" s="25">
        <v>1</v>
      </c>
      <c r="J214" s="23"/>
    </row>
    <row r="215" spans="1:10" ht="12.75" customHeight="1">
      <c r="A215" s="25">
        <v>212</v>
      </c>
      <c r="B215" s="23" t="s">
        <v>177</v>
      </c>
      <c r="C215" s="23" t="s">
        <v>178</v>
      </c>
      <c r="D215" s="23" t="s">
        <v>269</v>
      </c>
      <c r="E215" s="25"/>
      <c r="F215" s="25" t="s">
        <v>106</v>
      </c>
      <c r="G215" s="25">
        <v>80</v>
      </c>
      <c r="H215" s="25">
        <v>81</v>
      </c>
      <c r="I215" s="25">
        <v>1</v>
      </c>
      <c r="J215" s="23"/>
    </row>
    <row r="216" spans="1:10" ht="12.75" customHeight="1">
      <c r="A216" s="25">
        <v>213</v>
      </c>
      <c r="B216" s="23" t="s">
        <v>177</v>
      </c>
      <c r="C216" s="23" t="s">
        <v>178</v>
      </c>
      <c r="D216" s="23" t="s">
        <v>269</v>
      </c>
      <c r="E216" s="25"/>
      <c r="F216" s="25" t="s">
        <v>112</v>
      </c>
      <c r="G216" s="25">
        <v>55</v>
      </c>
      <c r="H216" s="25">
        <v>54</v>
      </c>
      <c r="I216" s="25">
        <v>-1</v>
      </c>
      <c r="J216" s="23"/>
    </row>
    <row r="217" spans="1:10" ht="12.75" customHeight="1">
      <c r="A217" s="25">
        <v>214</v>
      </c>
      <c r="B217" s="23" t="s">
        <v>177</v>
      </c>
      <c r="C217" s="23" t="s">
        <v>178</v>
      </c>
      <c r="D217" s="23" t="s">
        <v>270</v>
      </c>
      <c r="E217" s="25" t="s">
        <v>289</v>
      </c>
      <c r="F217" s="25" t="s">
        <v>10</v>
      </c>
      <c r="G217" s="25">
        <v>77</v>
      </c>
      <c r="H217" s="25">
        <v>78</v>
      </c>
      <c r="I217" s="25">
        <v>1</v>
      </c>
      <c r="J217" s="23" t="s">
        <v>290</v>
      </c>
    </row>
    <row r="218" spans="1:10" ht="12.75" customHeight="1">
      <c r="A218" s="25">
        <v>215</v>
      </c>
      <c r="B218" s="23" t="s">
        <v>179</v>
      </c>
      <c r="C218" s="23" t="s">
        <v>180</v>
      </c>
      <c r="D218" s="23" t="s">
        <v>19</v>
      </c>
      <c r="E218" s="25"/>
      <c r="F218" s="25" t="s">
        <v>72</v>
      </c>
      <c r="G218" s="25">
        <v>75</v>
      </c>
      <c r="H218" s="25">
        <v>80</v>
      </c>
      <c r="I218" s="25">
        <v>5</v>
      </c>
      <c r="J218" s="23"/>
    </row>
    <row r="219" spans="1:10" ht="12.75" customHeight="1">
      <c r="A219" s="25">
        <v>216</v>
      </c>
      <c r="B219" s="23" t="s">
        <v>179</v>
      </c>
      <c r="C219" s="23" t="s">
        <v>180</v>
      </c>
      <c r="D219" s="23" t="s">
        <v>269</v>
      </c>
      <c r="E219" s="25"/>
      <c r="F219" s="25" t="s">
        <v>84</v>
      </c>
      <c r="G219" s="25">
        <v>83</v>
      </c>
      <c r="H219" s="25">
        <v>84</v>
      </c>
      <c r="I219" s="25">
        <v>1</v>
      </c>
      <c r="J219" s="23"/>
    </row>
    <row r="220" spans="1:10" ht="12.75" customHeight="1">
      <c r="A220" s="25">
        <v>217</v>
      </c>
      <c r="B220" s="23" t="s">
        <v>179</v>
      </c>
      <c r="C220" s="23" t="s">
        <v>180</v>
      </c>
      <c r="D220" s="23" t="s">
        <v>269</v>
      </c>
      <c r="E220" s="25"/>
      <c r="F220" s="25" t="s">
        <v>91</v>
      </c>
      <c r="G220" s="25">
        <v>83</v>
      </c>
      <c r="H220" s="25">
        <v>82</v>
      </c>
      <c r="I220" s="25">
        <v>-1</v>
      </c>
      <c r="J220" s="23"/>
    </row>
    <row r="221" spans="1:10" ht="12.75" customHeight="1">
      <c r="A221" s="25">
        <v>218</v>
      </c>
      <c r="B221" s="23" t="s">
        <v>179</v>
      </c>
      <c r="C221" s="23" t="s">
        <v>180</v>
      </c>
      <c r="D221" s="23" t="s">
        <v>269</v>
      </c>
      <c r="E221" s="25"/>
      <c r="F221" s="25" t="s">
        <v>96</v>
      </c>
      <c r="G221" s="25">
        <v>84</v>
      </c>
      <c r="H221" s="25">
        <v>83</v>
      </c>
      <c r="I221" s="25">
        <v>-1</v>
      </c>
      <c r="J221" s="23"/>
    </row>
    <row r="222" spans="1:10" ht="12.75" customHeight="1">
      <c r="A222" s="25">
        <v>219</v>
      </c>
      <c r="B222" s="23" t="s">
        <v>179</v>
      </c>
      <c r="C222" s="23" t="s">
        <v>180</v>
      </c>
      <c r="D222" s="23" t="s">
        <v>269</v>
      </c>
      <c r="E222" s="25"/>
      <c r="F222" s="25" t="s">
        <v>101</v>
      </c>
      <c r="G222" s="25">
        <v>77</v>
      </c>
      <c r="H222" s="25">
        <v>78</v>
      </c>
      <c r="I222" s="25">
        <v>1</v>
      </c>
      <c r="J222" s="23"/>
    </row>
    <row r="223" spans="1:10" ht="12.75" customHeight="1">
      <c r="A223" s="25">
        <v>220</v>
      </c>
      <c r="B223" s="23" t="s">
        <v>179</v>
      </c>
      <c r="C223" s="23" t="s">
        <v>180</v>
      </c>
      <c r="D223" s="23" t="s">
        <v>269</v>
      </c>
      <c r="E223" s="25"/>
      <c r="F223" s="25" t="s">
        <v>112</v>
      </c>
      <c r="G223" s="25">
        <v>58</v>
      </c>
      <c r="H223" s="25">
        <v>56</v>
      </c>
      <c r="I223" s="25">
        <v>-2</v>
      </c>
      <c r="J223" s="23"/>
    </row>
    <row r="224" spans="1:10" ht="12.75" customHeight="1">
      <c r="A224" s="25">
        <v>221</v>
      </c>
      <c r="B224" s="23" t="s">
        <v>179</v>
      </c>
      <c r="C224" s="23" t="s">
        <v>180</v>
      </c>
      <c r="D224" s="23" t="s">
        <v>270</v>
      </c>
      <c r="E224" s="25" t="s">
        <v>32</v>
      </c>
      <c r="F224" s="25" t="s">
        <v>10</v>
      </c>
      <c r="G224" s="25">
        <v>83</v>
      </c>
      <c r="H224" s="25">
        <v>82</v>
      </c>
      <c r="I224" s="25">
        <v>-1</v>
      </c>
      <c r="J224" s="23" t="s">
        <v>281</v>
      </c>
    </row>
    <row r="225" spans="1:10" ht="12.75" customHeight="1">
      <c r="A225" s="25">
        <v>222</v>
      </c>
      <c r="B225" s="23" t="s">
        <v>181</v>
      </c>
      <c r="C225" s="23" t="s">
        <v>182</v>
      </c>
      <c r="D225" s="23" t="s">
        <v>19</v>
      </c>
      <c r="E225" s="25"/>
      <c r="F225" s="25" t="s">
        <v>72</v>
      </c>
      <c r="G225" s="25">
        <v>75</v>
      </c>
      <c r="H225" s="25">
        <v>73</v>
      </c>
      <c r="I225" s="25">
        <v>-2</v>
      </c>
      <c r="J225" s="23"/>
    </row>
    <row r="226" spans="1:10" ht="12.75" customHeight="1">
      <c r="A226" s="25">
        <v>223</v>
      </c>
      <c r="B226" s="23" t="s">
        <v>181</v>
      </c>
      <c r="C226" s="23" t="s">
        <v>182</v>
      </c>
      <c r="D226" s="23" t="s">
        <v>269</v>
      </c>
      <c r="E226" s="25"/>
      <c r="F226" s="25" t="s">
        <v>91</v>
      </c>
      <c r="G226" s="25">
        <v>87</v>
      </c>
      <c r="H226" s="25">
        <v>88</v>
      </c>
      <c r="I226" s="25">
        <v>1</v>
      </c>
      <c r="J226" s="23"/>
    </row>
    <row r="227" spans="1:10" ht="12.75" customHeight="1">
      <c r="A227" s="25">
        <v>224</v>
      </c>
      <c r="B227" s="23" t="s">
        <v>181</v>
      </c>
      <c r="C227" s="23" t="s">
        <v>182</v>
      </c>
      <c r="D227" s="23" t="s">
        <v>269</v>
      </c>
      <c r="E227" s="25"/>
      <c r="F227" s="25" t="s">
        <v>96</v>
      </c>
      <c r="G227" s="25">
        <v>83</v>
      </c>
      <c r="H227" s="25">
        <v>81</v>
      </c>
      <c r="I227" s="25">
        <v>-2</v>
      </c>
      <c r="J227" s="23"/>
    </row>
    <row r="228" spans="1:10" ht="12.75" customHeight="1">
      <c r="A228" s="25">
        <v>225</v>
      </c>
      <c r="B228" s="23" t="s">
        <v>181</v>
      </c>
      <c r="C228" s="23" t="s">
        <v>182</v>
      </c>
      <c r="D228" s="23" t="s">
        <v>269</v>
      </c>
      <c r="E228" s="25"/>
      <c r="F228" s="25" t="s">
        <v>112</v>
      </c>
      <c r="G228" s="25">
        <v>81</v>
      </c>
      <c r="H228" s="25">
        <v>82</v>
      </c>
      <c r="I228" s="25">
        <v>1</v>
      </c>
      <c r="J228" s="23"/>
    </row>
    <row r="229" spans="1:10" ht="12.75" customHeight="1">
      <c r="A229" s="25">
        <v>226</v>
      </c>
      <c r="B229" s="23" t="s">
        <v>183</v>
      </c>
      <c r="C229" s="23" t="s">
        <v>184</v>
      </c>
      <c r="D229" s="23" t="s">
        <v>19</v>
      </c>
      <c r="E229" s="25"/>
      <c r="F229" s="25" t="s">
        <v>72</v>
      </c>
      <c r="G229" s="25">
        <v>77</v>
      </c>
      <c r="H229" s="25">
        <v>80</v>
      </c>
      <c r="I229" s="25">
        <v>3</v>
      </c>
      <c r="J229" s="23"/>
    </row>
    <row r="230" spans="1:10" ht="12.75" customHeight="1">
      <c r="A230" s="25">
        <v>227</v>
      </c>
      <c r="B230" s="23" t="s">
        <v>183</v>
      </c>
      <c r="C230" s="23" t="s">
        <v>184</v>
      </c>
      <c r="D230" s="23" t="s">
        <v>269</v>
      </c>
      <c r="E230" s="25"/>
      <c r="F230" s="25" t="s">
        <v>84</v>
      </c>
      <c r="G230" s="25">
        <v>78</v>
      </c>
      <c r="H230" s="25">
        <v>77</v>
      </c>
      <c r="I230" s="25">
        <v>-1</v>
      </c>
      <c r="J230" s="23"/>
    </row>
    <row r="231" spans="1:10" ht="12.75" customHeight="1">
      <c r="A231" s="25">
        <v>228</v>
      </c>
      <c r="B231" s="23" t="s">
        <v>183</v>
      </c>
      <c r="C231" s="23" t="s">
        <v>184</v>
      </c>
      <c r="D231" s="23" t="s">
        <v>269</v>
      </c>
      <c r="E231" s="25"/>
      <c r="F231" s="25" t="s">
        <v>96</v>
      </c>
      <c r="G231" s="25">
        <v>84</v>
      </c>
      <c r="H231" s="25">
        <v>82</v>
      </c>
      <c r="I231" s="25">
        <v>-2</v>
      </c>
      <c r="J231" s="23"/>
    </row>
    <row r="232" spans="1:10" ht="12.75" customHeight="1">
      <c r="A232" s="25">
        <v>229</v>
      </c>
      <c r="B232" s="23" t="s">
        <v>183</v>
      </c>
      <c r="C232" s="23" t="s">
        <v>184</v>
      </c>
      <c r="D232" s="23" t="s">
        <v>269</v>
      </c>
      <c r="E232" s="25"/>
      <c r="F232" s="25" t="s">
        <v>106</v>
      </c>
      <c r="G232" s="25">
        <v>86</v>
      </c>
      <c r="H232" s="25">
        <v>87</v>
      </c>
      <c r="I232" s="25">
        <v>1</v>
      </c>
      <c r="J232" s="23"/>
    </row>
    <row r="233" spans="1:10" ht="12.75" customHeight="1">
      <c r="A233" s="25">
        <v>230</v>
      </c>
      <c r="B233" s="23" t="s">
        <v>185</v>
      </c>
      <c r="C233" s="23" t="s">
        <v>186</v>
      </c>
      <c r="D233" s="23" t="s">
        <v>19</v>
      </c>
      <c r="E233" s="25"/>
      <c r="F233" s="25" t="s">
        <v>72</v>
      </c>
      <c r="G233" s="25">
        <v>89</v>
      </c>
      <c r="H233" s="25">
        <v>87</v>
      </c>
      <c r="I233" s="25">
        <v>-2</v>
      </c>
      <c r="J233" s="23"/>
    </row>
    <row r="234" spans="1:10" ht="12.75" customHeight="1">
      <c r="A234" s="25">
        <v>231</v>
      </c>
      <c r="B234" s="23" t="s">
        <v>185</v>
      </c>
      <c r="C234" s="23" t="s">
        <v>186</v>
      </c>
      <c r="D234" s="23" t="s">
        <v>269</v>
      </c>
      <c r="E234" s="25"/>
      <c r="F234" s="25" t="s">
        <v>84</v>
      </c>
      <c r="G234" s="25">
        <v>79</v>
      </c>
      <c r="H234" s="25">
        <v>80</v>
      </c>
      <c r="I234" s="25">
        <v>1</v>
      </c>
      <c r="J234" s="23"/>
    </row>
    <row r="235" spans="1:10" ht="12.75" customHeight="1">
      <c r="A235" s="25">
        <v>232</v>
      </c>
      <c r="B235" s="23" t="s">
        <v>185</v>
      </c>
      <c r="C235" s="23" t="s">
        <v>186</v>
      </c>
      <c r="D235" s="23" t="s">
        <v>269</v>
      </c>
      <c r="E235" s="25"/>
      <c r="F235" s="25" t="s">
        <v>91</v>
      </c>
      <c r="G235" s="25">
        <v>74</v>
      </c>
      <c r="H235" s="25">
        <v>73</v>
      </c>
      <c r="I235" s="25">
        <v>-1</v>
      </c>
      <c r="J235" s="23"/>
    </row>
    <row r="236" spans="1:10" ht="12.75" customHeight="1">
      <c r="A236" s="25">
        <v>233</v>
      </c>
      <c r="B236" s="23" t="s">
        <v>185</v>
      </c>
      <c r="C236" s="23" t="s">
        <v>186</v>
      </c>
      <c r="D236" s="23" t="s">
        <v>269</v>
      </c>
      <c r="E236" s="25"/>
      <c r="F236" s="25" t="s">
        <v>96</v>
      </c>
      <c r="G236" s="25">
        <v>78</v>
      </c>
      <c r="H236" s="25">
        <v>79</v>
      </c>
      <c r="I236" s="25">
        <v>1</v>
      </c>
      <c r="J236" s="23"/>
    </row>
    <row r="237" spans="1:10" ht="12.75" customHeight="1">
      <c r="A237" s="25">
        <v>234</v>
      </c>
      <c r="B237" s="23" t="s">
        <v>185</v>
      </c>
      <c r="C237" s="23" t="s">
        <v>186</v>
      </c>
      <c r="D237" s="23" t="s">
        <v>269</v>
      </c>
      <c r="E237" s="25"/>
      <c r="F237" s="25" t="s">
        <v>112</v>
      </c>
      <c r="G237" s="25">
        <v>56</v>
      </c>
      <c r="H237" s="25">
        <v>54</v>
      </c>
      <c r="I237" s="25">
        <v>-2</v>
      </c>
      <c r="J237" s="23"/>
    </row>
    <row r="238" spans="1:10" ht="12.75" customHeight="1">
      <c r="A238" s="25">
        <v>235</v>
      </c>
      <c r="B238" s="23" t="s">
        <v>187</v>
      </c>
      <c r="C238" s="23" t="s">
        <v>188</v>
      </c>
      <c r="D238" s="23" t="s">
        <v>19</v>
      </c>
      <c r="E238" s="25"/>
      <c r="F238" s="25" t="s">
        <v>72</v>
      </c>
      <c r="G238" s="25">
        <v>81</v>
      </c>
      <c r="H238" s="25">
        <v>83</v>
      </c>
      <c r="I238" s="25">
        <v>2</v>
      </c>
      <c r="J238" s="23"/>
    </row>
    <row r="239" spans="1:10" ht="12.75" customHeight="1">
      <c r="A239" s="25">
        <v>236</v>
      </c>
      <c r="B239" s="23" t="s">
        <v>187</v>
      </c>
      <c r="C239" s="23" t="s">
        <v>188</v>
      </c>
      <c r="D239" s="23" t="s">
        <v>269</v>
      </c>
      <c r="E239" s="25"/>
      <c r="F239" s="25" t="s">
        <v>84</v>
      </c>
      <c r="G239" s="25">
        <v>79</v>
      </c>
      <c r="H239" s="25">
        <v>80</v>
      </c>
      <c r="I239" s="25">
        <v>1</v>
      </c>
      <c r="J239" s="23"/>
    </row>
    <row r="240" spans="1:10" ht="12.75" customHeight="1">
      <c r="A240" s="25">
        <v>237</v>
      </c>
      <c r="B240" s="23" t="s">
        <v>187</v>
      </c>
      <c r="C240" s="23" t="s">
        <v>188</v>
      </c>
      <c r="D240" s="23" t="s">
        <v>269</v>
      </c>
      <c r="E240" s="25"/>
      <c r="F240" s="25" t="s">
        <v>91</v>
      </c>
      <c r="G240" s="25">
        <v>76</v>
      </c>
      <c r="H240" s="25">
        <v>77</v>
      </c>
      <c r="I240" s="25">
        <v>1</v>
      </c>
      <c r="J240" s="23"/>
    </row>
    <row r="241" spans="1:10" ht="12.75" customHeight="1">
      <c r="A241" s="25">
        <v>238</v>
      </c>
      <c r="B241" s="23" t="s">
        <v>187</v>
      </c>
      <c r="C241" s="23" t="s">
        <v>188</v>
      </c>
      <c r="D241" s="23" t="s">
        <v>269</v>
      </c>
      <c r="E241" s="25"/>
      <c r="F241" s="25" t="s">
        <v>96</v>
      </c>
      <c r="G241" s="25">
        <v>82</v>
      </c>
      <c r="H241" s="25">
        <v>83</v>
      </c>
      <c r="I241" s="25">
        <v>1</v>
      </c>
      <c r="J241" s="23"/>
    </row>
    <row r="242" spans="1:10" ht="12.75" customHeight="1">
      <c r="A242" s="25">
        <v>239</v>
      </c>
      <c r="B242" s="23" t="s">
        <v>187</v>
      </c>
      <c r="C242" s="23" t="s">
        <v>188</v>
      </c>
      <c r="D242" s="23" t="s">
        <v>269</v>
      </c>
      <c r="E242" s="25"/>
      <c r="F242" s="25" t="s">
        <v>106</v>
      </c>
      <c r="G242" s="25">
        <v>82</v>
      </c>
      <c r="H242" s="25">
        <v>83</v>
      </c>
      <c r="I242" s="25">
        <v>1</v>
      </c>
      <c r="J242" s="23"/>
    </row>
    <row r="243" spans="1:10" ht="12.75" customHeight="1">
      <c r="A243" s="25">
        <v>240</v>
      </c>
      <c r="B243" s="23" t="s">
        <v>187</v>
      </c>
      <c r="C243" s="23" t="s">
        <v>188</v>
      </c>
      <c r="D243" s="23" t="s">
        <v>269</v>
      </c>
      <c r="E243" s="25"/>
      <c r="F243" s="25" t="s">
        <v>112</v>
      </c>
      <c r="G243" s="25">
        <v>48</v>
      </c>
      <c r="H243" s="25">
        <v>47</v>
      </c>
      <c r="I243" s="25">
        <v>-1</v>
      </c>
      <c r="J243" s="23"/>
    </row>
    <row r="244" spans="1:10" ht="12.75" customHeight="1">
      <c r="A244" s="25">
        <v>241</v>
      </c>
      <c r="B244" s="23" t="s">
        <v>187</v>
      </c>
      <c r="C244" s="23" t="s">
        <v>188</v>
      </c>
      <c r="D244" s="23" t="s">
        <v>270</v>
      </c>
      <c r="E244" s="25" t="s">
        <v>291</v>
      </c>
      <c r="F244" s="25" t="s">
        <v>10</v>
      </c>
      <c r="G244" s="25">
        <v>79</v>
      </c>
      <c r="H244" s="25">
        <v>80</v>
      </c>
      <c r="I244" s="25">
        <v>1</v>
      </c>
      <c r="J244" s="23" t="s">
        <v>292</v>
      </c>
    </row>
    <row r="245" spans="1:10" ht="12.75" customHeight="1">
      <c r="A245" s="25">
        <v>242</v>
      </c>
      <c r="B245" s="23" t="s">
        <v>189</v>
      </c>
      <c r="C245" s="23" t="s">
        <v>190</v>
      </c>
      <c r="D245" s="23" t="s">
        <v>19</v>
      </c>
      <c r="E245" s="25"/>
      <c r="F245" s="25" t="s">
        <v>72</v>
      </c>
      <c r="G245" s="25">
        <v>60</v>
      </c>
      <c r="H245" s="25">
        <v>66</v>
      </c>
      <c r="I245" s="25">
        <v>6</v>
      </c>
      <c r="J245" s="23"/>
    </row>
    <row r="246" spans="1:10" ht="12.75" customHeight="1">
      <c r="A246" s="25">
        <v>243</v>
      </c>
      <c r="B246" s="23" t="s">
        <v>189</v>
      </c>
      <c r="C246" s="23" t="s">
        <v>190</v>
      </c>
      <c r="D246" s="23" t="s">
        <v>269</v>
      </c>
      <c r="E246" s="25"/>
      <c r="F246" s="25" t="s">
        <v>84</v>
      </c>
      <c r="G246" s="25">
        <v>77</v>
      </c>
      <c r="H246" s="25">
        <v>79</v>
      </c>
      <c r="I246" s="25">
        <v>2</v>
      </c>
      <c r="J246" s="23"/>
    </row>
    <row r="247" spans="1:10" ht="12.75" customHeight="1">
      <c r="A247" s="25">
        <v>244</v>
      </c>
      <c r="B247" s="23" t="s">
        <v>189</v>
      </c>
      <c r="C247" s="23" t="s">
        <v>190</v>
      </c>
      <c r="D247" s="23" t="s">
        <v>269</v>
      </c>
      <c r="E247" s="25"/>
      <c r="F247" s="25" t="s">
        <v>112</v>
      </c>
      <c r="G247" s="25">
        <v>55</v>
      </c>
      <c r="H247" s="25">
        <v>54</v>
      </c>
      <c r="I247" s="25">
        <v>-1</v>
      </c>
      <c r="J247" s="23"/>
    </row>
    <row r="248" spans="1:10" ht="12.75" customHeight="1">
      <c r="A248" s="25">
        <v>245</v>
      </c>
      <c r="B248" s="23" t="s">
        <v>191</v>
      </c>
      <c r="C248" s="23" t="s">
        <v>192</v>
      </c>
      <c r="D248" s="23" t="s">
        <v>19</v>
      </c>
      <c r="E248" s="25"/>
      <c r="F248" s="25" t="s">
        <v>72</v>
      </c>
      <c r="G248" s="25">
        <v>77</v>
      </c>
      <c r="H248" s="25">
        <v>81</v>
      </c>
      <c r="I248" s="25">
        <v>4</v>
      </c>
      <c r="J248" s="23"/>
    </row>
    <row r="249" spans="1:10" ht="12.75" customHeight="1">
      <c r="A249" s="25">
        <v>246</v>
      </c>
      <c r="B249" s="23" t="s">
        <v>191</v>
      </c>
      <c r="C249" s="23" t="s">
        <v>192</v>
      </c>
      <c r="D249" s="23" t="s">
        <v>269</v>
      </c>
      <c r="E249" s="25"/>
      <c r="F249" s="25" t="s">
        <v>84</v>
      </c>
      <c r="G249" s="25">
        <v>75</v>
      </c>
      <c r="H249" s="25">
        <v>77</v>
      </c>
      <c r="I249" s="25">
        <v>2</v>
      </c>
      <c r="J249" s="23"/>
    </row>
    <row r="250" spans="1:10" ht="12.75" customHeight="1">
      <c r="A250" s="25">
        <v>247</v>
      </c>
      <c r="B250" s="23" t="s">
        <v>191</v>
      </c>
      <c r="C250" s="23" t="s">
        <v>192</v>
      </c>
      <c r="D250" s="23" t="s">
        <v>269</v>
      </c>
      <c r="E250" s="25"/>
      <c r="F250" s="25" t="s">
        <v>91</v>
      </c>
      <c r="G250" s="25">
        <v>84</v>
      </c>
      <c r="H250" s="25">
        <v>85</v>
      </c>
      <c r="I250" s="25">
        <v>1</v>
      </c>
      <c r="J250" s="23"/>
    </row>
    <row r="251" spans="1:10" ht="12.75" customHeight="1">
      <c r="A251" s="25">
        <v>248</v>
      </c>
      <c r="B251" s="23" t="s">
        <v>191</v>
      </c>
      <c r="C251" s="23" t="s">
        <v>192</v>
      </c>
      <c r="D251" s="23" t="s">
        <v>269</v>
      </c>
      <c r="E251" s="25"/>
      <c r="F251" s="25" t="s">
        <v>96</v>
      </c>
      <c r="G251" s="25">
        <v>84</v>
      </c>
      <c r="H251" s="25">
        <v>83</v>
      </c>
      <c r="I251" s="25">
        <v>-1</v>
      </c>
      <c r="J251" s="23"/>
    </row>
    <row r="252" spans="1:10" ht="12.75" customHeight="1">
      <c r="A252" s="25">
        <v>249</v>
      </c>
      <c r="B252" s="23" t="s">
        <v>191</v>
      </c>
      <c r="C252" s="23" t="s">
        <v>192</v>
      </c>
      <c r="D252" s="23" t="s">
        <v>269</v>
      </c>
      <c r="E252" s="25"/>
      <c r="F252" s="25" t="s">
        <v>101</v>
      </c>
      <c r="G252" s="25">
        <v>80</v>
      </c>
      <c r="H252" s="25">
        <v>81</v>
      </c>
      <c r="I252" s="25">
        <v>1</v>
      </c>
      <c r="J252" s="23"/>
    </row>
    <row r="253" spans="1:10" ht="12.75" customHeight="1">
      <c r="A253" s="25">
        <v>250</v>
      </c>
      <c r="B253" s="23" t="s">
        <v>191</v>
      </c>
      <c r="C253" s="23" t="s">
        <v>192</v>
      </c>
      <c r="D253" s="23" t="s">
        <v>269</v>
      </c>
      <c r="E253" s="25"/>
      <c r="F253" s="25" t="s">
        <v>106</v>
      </c>
      <c r="G253" s="25">
        <v>83</v>
      </c>
      <c r="H253" s="25">
        <v>82</v>
      </c>
      <c r="I253" s="25">
        <v>-1</v>
      </c>
      <c r="J253" s="23"/>
    </row>
    <row r="254" spans="1:10" ht="12.75" customHeight="1">
      <c r="A254" s="25">
        <v>251</v>
      </c>
      <c r="B254" s="23" t="s">
        <v>191</v>
      </c>
      <c r="C254" s="23" t="s">
        <v>192</v>
      </c>
      <c r="D254" s="23" t="s">
        <v>269</v>
      </c>
      <c r="E254" s="25"/>
      <c r="F254" s="25" t="s">
        <v>112</v>
      </c>
      <c r="G254" s="25">
        <v>72</v>
      </c>
      <c r="H254" s="25">
        <v>73</v>
      </c>
      <c r="I254" s="25">
        <v>1</v>
      </c>
      <c r="J254" s="23"/>
    </row>
    <row r="255" spans="1:10" ht="12.75" customHeight="1">
      <c r="A255" s="25">
        <v>252</v>
      </c>
      <c r="B255" s="23" t="s">
        <v>191</v>
      </c>
      <c r="C255" s="23" t="s">
        <v>192</v>
      </c>
      <c r="D255" s="23" t="s">
        <v>270</v>
      </c>
      <c r="E255" s="25" t="s">
        <v>293</v>
      </c>
      <c r="F255" s="25" t="s">
        <v>10</v>
      </c>
      <c r="G255" s="25">
        <v>81</v>
      </c>
      <c r="H255" s="25">
        <v>82</v>
      </c>
      <c r="I255" s="25">
        <v>1</v>
      </c>
      <c r="J255" s="23" t="s">
        <v>294</v>
      </c>
    </row>
    <row r="256" spans="1:10" ht="12.75" customHeight="1">
      <c r="A256" s="25">
        <v>253</v>
      </c>
      <c r="B256" s="23" t="s">
        <v>193</v>
      </c>
      <c r="C256" s="23" t="s">
        <v>194</v>
      </c>
      <c r="D256" s="23" t="s">
        <v>19</v>
      </c>
      <c r="E256" s="25"/>
      <c r="F256" s="25" t="s">
        <v>72</v>
      </c>
      <c r="G256" s="25">
        <v>84</v>
      </c>
      <c r="H256" s="25">
        <v>81</v>
      </c>
      <c r="I256" s="25">
        <v>-3</v>
      </c>
      <c r="J256" s="23"/>
    </row>
    <row r="257" spans="1:10" ht="12.75" customHeight="1">
      <c r="A257" s="25">
        <v>254</v>
      </c>
      <c r="B257" s="23" t="s">
        <v>193</v>
      </c>
      <c r="C257" s="23" t="s">
        <v>194</v>
      </c>
      <c r="D257" s="23" t="s">
        <v>269</v>
      </c>
      <c r="E257" s="25"/>
      <c r="F257" s="25" t="s">
        <v>84</v>
      </c>
      <c r="G257" s="25">
        <v>83</v>
      </c>
      <c r="H257" s="25">
        <v>85</v>
      </c>
      <c r="I257" s="25">
        <v>2</v>
      </c>
      <c r="J257" s="23"/>
    </row>
    <row r="258" spans="1:10" ht="12.75" customHeight="1">
      <c r="A258" s="25">
        <v>255</v>
      </c>
      <c r="B258" s="23" t="s">
        <v>193</v>
      </c>
      <c r="C258" s="23" t="s">
        <v>194</v>
      </c>
      <c r="D258" s="23" t="s">
        <v>269</v>
      </c>
      <c r="E258" s="25"/>
      <c r="F258" s="25" t="s">
        <v>112</v>
      </c>
      <c r="G258" s="25">
        <v>56</v>
      </c>
      <c r="H258" s="25">
        <v>55</v>
      </c>
      <c r="I258" s="25">
        <v>-1</v>
      </c>
      <c r="J258" s="23"/>
    </row>
    <row r="259" spans="1:10" ht="12.75" customHeight="1">
      <c r="A259" s="25">
        <v>256</v>
      </c>
      <c r="B259" s="23" t="s">
        <v>193</v>
      </c>
      <c r="C259" s="23" t="s">
        <v>194</v>
      </c>
      <c r="D259" s="23" t="s">
        <v>270</v>
      </c>
      <c r="E259" s="25" t="s">
        <v>291</v>
      </c>
      <c r="F259" s="25" t="s">
        <v>10</v>
      </c>
      <c r="G259" s="25">
        <v>85</v>
      </c>
      <c r="H259" s="25">
        <v>86</v>
      </c>
      <c r="I259" s="25">
        <v>1</v>
      </c>
      <c r="J259" s="23" t="s">
        <v>295</v>
      </c>
    </row>
    <row r="260" spans="1:10" ht="12.75" customHeight="1">
      <c r="A260" s="25">
        <v>257</v>
      </c>
      <c r="B260" s="23" t="s">
        <v>195</v>
      </c>
      <c r="C260" s="23" t="s">
        <v>196</v>
      </c>
      <c r="D260" s="23" t="s">
        <v>19</v>
      </c>
      <c r="E260" s="25"/>
      <c r="F260" s="25" t="s">
        <v>72</v>
      </c>
      <c r="G260" s="25">
        <v>80</v>
      </c>
      <c r="H260" s="25">
        <v>82</v>
      </c>
      <c r="I260" s="25">
        <v>2</v>
      </c>
      <c r="J260" s="23"/>
    </row>
    <row r="261" spans="1:10" ht="12.75" customHeight="1">
      <c r="A261" s="25">
        <v>258</v>
      </c>
      <c r="B261" s="23" t="s">
        <v>195</v>
      </c>
      <c r="C261" s="23" t="s">
        <v>196</v>
      </c>
      <c r="D261" s="23" t="s">
        <v>269</v>
      </c>
      <c r="E261" s="25"/>
      <c r="F261" s="25" t="s">
        <v>84</v>
      </c>
      <c r="G261" s="25">
        <v>78</v>
      </c>
      <c r="H261" s="25">
        <v>80</v>
      </c>
      <c r="I261" s="25">
        <v>2</v>
      </c>
      <c r="J261" s="23"/>
    </row>
    <row r="262" spans="1:10" ht="12.75" customHeight="1">
      <c r="A262" s="25">
        <v>259</v>
      </c>
      <c r="B262" s="23" t="s">
        <v>195</v>
      </c>
      <c r="C262" s="23" t="s">
        <v>196</v>
      </c>
      <c r="D262" s="23" t="s">
        <v>269</v>
      </c>
      <c r="E262" s="25"/>
      <c r="F262" s="25" t="s">
        <v>112</v>
      </c>
      <c r="G262" s="25">
        <v>64</v>
      </c>
      <c r="H262" s="25">
        <v>63</v>
      </c>
      <c r="I262" s="25">
        <v>-1</v>
      </c>
      <c r="J262" s="23"/>
    </row>
    <row r="263" spans="1:10" ht="12.75" customHeight="1">
      <c r="A263" s="25">
        <v>260</v>
      </c>
      <c r="B263" s="23" t="s">
        <v>195</v>
      </c>
      <c r="C263" s="23" t="s">
        <v>196</v>
      </c>
      <c r="D263" s="23" t="s">
        <v>270</v>
      </c>
      <c r="E263" s="25" t="s">
        <v>278</v>
      </c>
      <c r="F263" s="25" t="s">
        <v>10</v>
      </c>
      <c r="G263" s="25">
        <v>82</v>
      </c>
      <c r="H263" s="25">
        <v>83</v>
      </c>
      <c r="I263" s="25">
        <v>1</v>
      </c>
      <c r="J263" s="23" t="s">
        <v>296</v>
      </c>
    </row>
    <row r="264" spans="1:10" ht="12.75" customHeight="1">
      <c r="A264" s="25">
        <v>261</v>
      </c>
      <c r="B264" s="23" t="s">
        <v>197</v>
      </c>
      <c r="C264" s="23" t="s">
        <v>198</v>
      </c>
      <c r="D264" s="23" t="s">
        <v>19</v>
      </c>
      <c r="E264" s="25"/>
      <c r="F264" s="25" t="s">
        <v>72</v>
      </c>
      <c r="G264" s="25">
        <v>86</v>
      </c>
      <c r="H264" s="25">
        <v>88</v>
      </c>
      <c r="I264" s="25">
        <v>2</v>
      </c>
      <c r="J264" s="23"/>
    </row>
    <row r="265" spans="1:10" ht="12.75" customHeight="1">
      <c r="A265" s="25">
        <v>262</v>
      </c>
      <c r="B265" s="23" t="s">
        <v>197</v>
      </c>
      <c r="C265" s="23" t="s">
        <v>198</v>
      </c>
      <c r="D265" s="23" t="s">
        <v>269</v>
      </c>
      <c r="E265" s="25"/>
      <c r="F265" s="25" t="s">
        <v>91</v>
      </c>
      <c r="G265" s="25">
        <v>77</v>
      </c>
      <c r="H265" s="25">
        <v>79</v>
      </c>
      <c r="I265" s="25">
        <v>2</v>
      </c>
      <c r="J265" s="23"/>
    </row>
    <row r="266" spans="1:10" ht="12.75" customHeight="1">
      <c r="A266" s="25">
        <v>263</v>
      </c>
      <c r="B266" s="23" t="s">
        <v>199</v>
      </c>
      <c r="C266" s="23" t="s">
        <v>200</v>
      </c>
      <c r="D266" s="23" t="s">
        <v>269</v>
      </c>
      <c r="E266" s="25"/>
      <c r="F266" s="25" t="s">
        <v>84</v>
      </c>
      <c r="G266" s="25">
        <v>78</v>
      </c>
      <c r="H266" s="25">
        <v>77</v>
      </c>
      <c r="I266" s="25">
        <v>-1</v>
      </c>
      <c r="J266" s="23"/>
    </row>
    <row r="267" spans="1:10" ht="12.75" customHeight="1">
      <c r="A267" s="25">
        <v>264</v>
      </c>
      <c r="B267" s="23" t="s">
        <v>199</v>
      </c>
      <c r="C267" s="23" t="s">
        <v>200</v>
      </c>
      <c r="D267" s="23" t="s">
        <v>269</v>
      </c>
      <c r="E267" s="25"/>
      <c r="F267" s="25" t="s">
        <v>91</v>
      </c>
      <c r="G267" s="25">
        <v>83</v>
      </c>
      <c r="H267" s="25">
        <v>84</v>
      </c>
      <c r="I267" s="25">
        <v>1</v>
      </c>
      <c r="J267" s="23"/>
    </row>
    <row r="268" spans="1:10" ht="12.75" customHeight="1">
      <c r="A268" s="25">
        <v>265</v>
      </c>
      <c r="B268" s="23" t="s">
        <v>199</v>
      </c>
      <c r="C268" s="23" t="s">
        <v>200</v>
      </c>
      <c r="D268" s="23" t="s">
        <v>269</v>
      </c>
      <c r="E268" s="25"/>
      <c r="F268" s="25" t="s">
        <v>96</v>
      </c>
      <c r="G268" s="25">
        <v>78</v>
      </c>
      <c r="H268" s="25">
        <v>77</v>
      </c>
      <c r="I268" s="25">
        <v>-1</v>
      </c>
      <c r="J268" s="23"/>
    </row>
    <row r="269" spans="1:10" ht="12.75" customHeight="1">
      <c r="A269" s="25">
        <v>266</v>
      </c>
      <c r="B269" s="23" t="s">
        <v>199</v>
      </c>
      <c r="C269" s="23" t="s">
        <v>200</v>
      </c>
      <c r="D269" s="23" t="s">
        <v>269</v>
      </c>
      <c r="E269" s="25"/>
      <c r="F269" s="25" t="s">
        <v>106</v>
      </c>
      <c r="G269" s="25">
        <v>80</v>
      </c>
      <c r="H269" s="25">
        <v>79</v>
      </c>
      <c r="I269" s="25">
        <v>-1</v>
      </c>
      <c r="J269" s="23"/>
    </row>
    <row r="270" spans="1:10" ht="12.75" customHeight="1">
      <c r="A270" s="25">
        <v>267</v>
      </c>
      <c r="B270" s="23" t="s">
        <v>199</v>
      </c>
      <c r="C270" s="23" t="s">
        <v>200</v>
      </c>
      <c r="D270" s="23" t="s">
        <v>270</v>
      </c>
      <c r="E270" s="25" t="s">
        <v>43</v>
      </c>
      <c r="F270" s="25" t="s">
        <v>10</v>
      </c>
      <c r="G270" s="25">
        <v>79</v>
      </c>
      <c r="H270" s="25">
        <v>78</v>
      </c>
      <c r="I270" s="25">
        <v>-1</v>
      </c>
      <c r="J270" s="23" t="s">
        <v>297</v>
      </c>
    </row>
    <row r="271" spans="1:10" ht="12.75" customHeight="1">
      <c r="A271" s="25">
        <v>268</v>
      </c>
      <c r="B271" s="23" t="s">
        <v>201</v>
      </c>
      <c r="C271" s="23" t="s">
        <v>202</v>
      </c>
      <c r="D271" s="23" t="s">
        <v>19</v>
      </c>
      <c r="E271" s="25"/>
      <c r="F271" s="25" t="s">
        <v>72</v>
      </c>
      <c r="G271" s="25">
        <v>84</v>
      </c>
      <c r="H271" s="25">
        <v>83</v>
      </c>
      <c r="I271" s="25">
        <v>-1</v>
      </c>
      <c r="J271" s="23"/>
    </row>
    <row r="272" spans="1:10" ht="12.75" customHeight="1">
      <c r="A272" s="25">
        <v>269</v>
      </c>
      <c r="B272" s="23" t="s">
        <v>201</v>
      </c>
      <c r="C272" s="23" t="s">
        <v>202</v>
      </c>
      <c r="D272" s="23" t="s">
        <v>269</v>
      </c>
      <c r="E272" s="25"/>
      <c r="F272" s="25" t="s">
        <v>91</v>
      </c>
      <c r="G272" s="25">
        <v>80</v>
      </c>
      <c r="H272" s="25">
        <v>81</v>
      </c>
      <c r="I272" s="25">
        <v>1</v>
      </c>
      <c r="J272" s="23"/>
    </row>
    <row r="273" spans="1:10" ht="12.75" customHeight="1">
      <c r="A273" s="25">
        <v>270</v>
      </c>
      <c r="B273" s="23" t="s">
        <v>201</v>
      </c>
      <c r="C273" s="23" t="s">
        <v>202</v>
      </c>
      <c r="D273" s="23" t="s">
        <v>269</v>
      </c>
      <c r="E273" s="25"/>
      <c r="F273" s="25" t="s">
        <v>96</v>
      </c>
      <c r="G273" s="25">
        <v>80</v>
      </c>
      <c r="H273" s="25">
        <v>81</v>
      </c>
      <c r="I273" s="25">
        <v>1</v>
      </c>
      <c r="J273" s="23"/>
    </row>
    <row r="274" spans="1:10" ht="12.75" customHeight="1">
      <c r="A274" s="25">
        <v>271</v>
      </c>
      <c r="B274" s="23" t="s">
        <v>203</v>
      </c>
      <c r="C274" s="23" t="s">
        <v>204</v>
      </c>
      <c r="D274" s="23" t="s">
        <v>19</v>
      </c>
      <c r="E274" s="25"/>
      <c r="F274" s="25" t="s">
        <v>72</v>
      </c>
      <c r="G274" s="25">
        <v>91</v>
      </c>
      <c r="H274" s="25">
        <v>88</v>
      </c>
      <c r="I274" s="25">
        <v>-3</v>
      </c>
      <c r="J274" s="23"/>
    </row>
    <row r="275" spans="1:10" ht="12.75" customHeight="1">
      <c r="A275" s="25">
        <v>272</v>
      </c>
      <c r="B275" s="23" t="s">
        <v>203</v>
      </c>
      <c r="C275" s="23" t="s">
        <v>204</v>
      </c>
      <c r="D275" s="23" t="s">
        <v>269</v>
      </c>
      <c r="E275" s="25"/>
      <c r="F275" s="25" t="s">
        <v>91</v>
      </c>
      <c r="G275" s="25">
        <v>80</v>
      </c>
      <c r="H275" s="25">
        <v>81</v>
      </c>
      <c r="I275" s="25">
        <v>1</v>
      </c>
      <c r="J275" s="23"/>
    </row>
    <row r="276" spans="1:10" ht="12.75" customHeight="1">
      <c r="A276" s="25">
        <v>273</v>
      </c>
      <c r="B276" s="23" t="s">
        <v>205</v>
      </c>
      <c r="C276" s="23" t="s">
        <v>206</v>
      </c>
      <c r="D276" s="23" t="s">
        <v>19</v>
      </c>
      <c r="E276" s="25"/>
      <c r="F276" s="25" t="s">
        <v>72</v>
      </c>
      <c r="G276" s="25">
        <v>76</v>
      </c>
      <c r="H276" s="25">
        <v>80</v>
      </c>
      <c r="I276" s="25">
        <v>4</v>
      </c>
      <c r="J276" s="23"/>
    </row>
    <row r="277" spans="1:10" ht="12.75" customHeight="1">
      <c r="A277" s="25">
        <v>274</v>
      </c>
      <c r="B277" s="23" t="s">
        <v>205</v>
      </c>
      <c r="C277" s="23" t="s">
        <v>206</v>
      </c>
      <c r="D277" s="23" t="s">
        <v>269</v>
      </c>
      <c r="E277" s="25"/>
      <c r="F277" s="25" t="s">
        <v>84</v>
      </c>
      <c r="G277" s="25">
        <v>72</v>
      </c>
      <c r="H277" s="25">
        <v>73</v>
      </c>
      <c r="I277" s="25">
        <v>1</v>
      </c>
      <c r="J277" s="23"/>
    </row>
    <row r="278" spans="1:10" ht="12.75" customHeight="1">
      <c r="A278" s="25">
        <v>275</v>
      </c>
      <c r="B278" s="23" t="s">
        <v>205</v>
      </c>
      <c r="C278" s="23" t="s">
        <v>206</v>
      </c>
      <c r="D278" s="23" t="s">
        <v>269</v>
      </c>
      <c r="E278" s="25"/>
      <c r="F278" s="25" t="s">
        <v>91</v>
      </c>
      <c r="G278" s="25">
        <v>79</v>
      </c>
      <c r="H278" s="25">
        <v>80</v>
      </c>
      <c r="I278" s="25">
        <v>1</v>
      </c>
      <c r="J278" s="23"/>
    </row>
    <row r="279" spans="1:10" ht="12.75" customHeight="1">
      <c r="A279" s="25">
        <v>276</v>
      </c>
      <c r="B279" s="23" t="s">
        <v>205</v>
      </c>
      <c r="C279" s="23" t="s">
        <v>206</v>
      </c>
      <c r="D279" s="23" t="s">
        <v>269</v>
      </c>
      <c r="E279" s="25"/>
      <c r="F279" s="25" t="s">
        <v>96</v>
      </c>
      <c r="G279" s="25">
        <v>79</v>
      </c>
      <c r="H279" s="25">
        <v>78</v>
      </c>
      <c r="I279" s="25">
        <v>-1</v>
      </c>
      <c r="J279" s="23"/>
    </row>
    <row r="280" spans="1:10" ht="12.75" customHeight="1">
      <c r="A280" s="25">
        <v>277</v>
      </c>
      <c r="B280" s="23" t="s">
        <v>205</v>
      </c>
      <c r="C280" s="23" t="s">
        <v>206</v>
      </c>
      <c r="D280" s="23" t="s">
        <v>269</v>
      </c>
      <c r="E280" s="25"/>
      <c r="F280" s="25" t="s">
        <v>101</v>
      </c>
      <c r="G280" s="25">
        <v>83</v>
      </c>
      <c r="H280" s="25">
        <v>84</v>
      </c>
      <c r="I280" s="25">
        <v>1</v>
      </c>
      <c r="J280" s="23"/>
    </row>
    <row r="281" spans="1:10" ht="12.75" customHeight="1">
      <c r="A281" s="25">
        <v>278</v>
      </c>
      <c r="B281" s="23" t="s">
        <v>205</v>
      </c>
      <c r="C281" s="23" t="s">
        <v>206</v>
      </c>
      <c r="D281" s="23" t="s">
        <v>269</v>
      </c>
      <c r="E281" s="25"/>
      <c r="F281" s="25" t="s">
        <v>112</v>
      </c>
      <c r="G281" s="25">
        <v>76</v>
      </c>
      <c r="H281" s="25">
        <v>77</v>
      </c>
      <c r="I281" s="25">
        <v>1</v>
      </c>
      <c r="J281" s="23"/>
    </row>
    <row r="282" spans="1:10" ht="12.75" customHeight="1">
      <c r="A282" s="25">
        <v>279</v>
      </c>
      <c r="B282" s="23" t="s">
        <v>205</v>
      </c>
      <c r="C282" s="23" t="s">
        <v>206</v>
      </c>
      <c r="D282" s="23" t="s">
        <v>270</v>
      </c>
      <c r="E282" s="25" t="s">
        <v>257</v>
      </c>
      <c r="F282" s="25" t="s">
        <v>10</v>
      </c>
      <c r="G282" s="25">
        <v>78</v>
      </c>
      <c r="H282" s="25">
        <v>79</v>
      </c>
      <c r="I282" s="25">
        <v>1</v>
      </c>
      <c r="J282" s="23" t="s">
        <v>298</v>
      </c>
    </row>
    <row r="283" spans="1:10" ht="12.75" customHeight="1">
      <c r="A283" s="25">
        <v>280</v>
      </c>
      <c r="B283" s="23" t="s">
        <v>207</v>
      </c>
      <c r="C283" s="23" t="s">
        <v>208</v>
      </c>
      <c r="D283" s="23" t="s">
        <v>19</v>
      </c>
      <c r="E283" s="25"/>
      <c r="F283" s="25" t="s">
        <v>72</v>
      </c>
      <c r="G283" s="25">
        <v>75</v>
      </c>
      <c r="H283" s="25">
        <v>76</v>
      </c>
      <c r="I283" s="25">
        <v>1</v>
      </c>
      <c r="J283" s="23"/>
    </row>
    <row r="284" spans="1:10" ht="12.75" customHeight="1">
      <c r="A284" s="25">
        <v>281</v>
      </c>
      <c r="B284" s="23" t="s">
        <v>207</v>
      </c>
      <c r="C284" s="23" t="s">
        <v>208</v>
      </c>
      <c r="D284" s="23" t="s">
        <v>269</v>
      </c>
      <c r="E284" s="25"/>
      <c r="F284" s="25" t="s">
        <v>84</v>
      </c>
      <c r="G284" s="25">
        <v>80</v>
      </c>
      <c r="H284" s="25">
        <v>81</v>
      </c>
      <c r="I284" s="25">
        <v>1</v>
      </c>
      <c r="J284" s="23"/>
    </row>
    <row r="285" spans="1:10" ht="12.75" customHeight="1">
      <c r="A285" s="25">
        <v>282</v>
      </c>
      <c r="B285" s="23" t="s">
        <v>207</v>
      </c>
      <c r="C285" s="23" t="s">
        <v>208</v>
      </c>
      <c r="D285" s="23" t="s">
        <v>269</v>
      </c>
      <c r="E285" s="25"/>
      <c r="F285" s="25" t="s">
        <v>96</v>
      </c>
      <c r="G285" s="25">
        <v>90</v>
      </c>
      <c r="H285" s="25">
        <v>91</v>
      </c>
      <c r="I285" s="25">
        <v>1</v>
      </c>
      <c r="J285" s="23"/>
    </row>
    <row r="286" spans="1:10" ht="12.75" customHeight="1">
      <c r="A286" s="25">
        <v>283</v>
      </c>
      <c r="B286" s="23" t="s">
        <v>207</v>
      </c>
      <c r="C286" s="23" t="s">
        <v>208</v>
      </c>
      <c r="D286" s="23" t="s">
        <v>269</v>
      </c>
      <c r="E286" s="25"/>
      <c r="F286" s="25" t="s">
        <v>101</v>
      </c>
      <c r="G286" s="25">
        <v>83</v>
      </c>
      <c r="H286" s="25">
        <v>84</v>
      </c>
      <c r="I286" s="25">
        <v>1</v>
      </c>
      <c r="J286" s="23"/>
    </row>
    <row r="287" spans="1:10" ht="12.75" customHeight="1">
      <c r="A287" s="25">
        <v>284</v>
      </c>
      <c r="B287" s="23" t="s">
        <v>207</v>
      </c>
      <c r="C287" s="23" t="s">
        <v>208</v>
      </c>
      <c r="D287" s="23" t="s">
        <v>269</v>
      </c>
      <c r="E287" s="25"/>
      <c r="F287" s="25" t="s">
        <v>112</v>
      </c>
      <c r="G287" s="25">
        <v>44</v>
      </c>
      <c r="H287" s="25">
        <v>43</v>
      </c>
      <c r="I287" s="25">
        <v>-1</v>
      </c>
      <c r="J287" s="23"/>
    </row>
    <row r="288" spans="1:10" ht="12.75" customHeight="1">
      <c r="A288" s="25">
        <v>285</v>
      </c>
      <c r="B288" s="23" t="s">
        <v>207</v>
      </c>
      <c r="C288" s="23" t="s">
        <v>208</v>
      </c>
      <c r="D288" s="23" t="s">
        <v>270</v>
      </c>
      <c r="E288" s="25" t="s">
        <v>32</v>
      </c>
      <c r="F288" s="25" t="s">
        <v>10</v>
      </c>
      <c r="G288" s="25">
        <v>83</v>
      </c>
      <c r="H288" s="25">
        <v>84</v>
      </c>
      <c r="I288" s="25">
        <v>1</v>
      </c>
      <c r="J288" s="23" t="s">
        <v>299</v>
      </c>
    </row>
    <row r="289" spans="1:10" ht="12.75" customHeight="1">
      <c r="A289" s="25">
        <v>286</v>
      </c>
      <c r="B289" s="23" t="s">
        <v>209</v>
      </c>
      <c r="C289" s="23" t="s">
        <v>210</v>
      </c>
      <c r="D289" s="23" t="s">
        <v>19</v>
      </c>
      <c r="E289" s="25"/>
      <c r="F289" s="25" t="s">
        <v>72</v>
      </c>
      <c r="G289" s="25">
        <v>67</v>
      </c>
      <c r="H289" s="25">
        <v>74</v>
      </c>
      <c r="I289" s="25">
        <v>7</v>
      </c>
      <c r="J289" s="23"/>
    </row>
    <row r="290" spans="1:10" ht="12.75" customHeight="1">
      <c r="A290" s="25">
        <v>287</v>
      </c>
      <c r="B290" s="23" t="s">
        <v>209</v>
      </c>
      <c r="C290" s="23" t="s">
        <v>210</v>
      </c>
      <c r="D290" s="23" t="s">
        <v>269</v>
      </c>
      <c r="E290" s="25"/>
      <c r="F290" s="25" t="s">
        <v>84</v>
      </c>
      <c r="G290" s="25">
        <v>81</v>
      </c>
      <c r="H290" s="25">
        <v>82</v>
      </c>
      <c r="I290" s="25">
        <v>1</v>
      </c>
      <c r="J290" s="23"/>
    </row>
    <row r="291" spans="1:10" ht="12.75" customHeight="1">
      <c r="A291" s="25">
        <v>288</v>
      </c>
      <c r="B291" s="23" t="s">
        <v>209</v>
      </c>
      <c r="C291" s="23" t="s">
        <v>210</v>
      </c>
      <c r="D291" s="23" t="s">
        <v>269</v>
      </c>
      <c r="E291" s="25"/>
      <c r="F291" s="25" t="s">
        <v>106</v>
      </c>
      <c r="G291" s="25">
        <v>84</v>
      </c>
      <c r="H291" s="25">
        <v>83</v>
      </c>
      <c r="I291" s="25">
        <v>-1</v>
      </c>
      <c r="J291" s="23"/>
    </row>
    <row r="292" spans="1:10" ht="12.75" customHeight="1">
      <c r="A292" s="25">
        <v>289</v>
      </c>
      <c r="B292" s="23" t="s">
        <v>209</v>
      </c>
      <c r="C292" s="23" t="s">
        <v>210</v>
      </c>
      <c r="D292" s="23" t="s">
        <v>269</v>
      </c>
      <c r="E292" s="25"/>
      <c r="F292" s="25" t="s">
        <v>112</v>
      </c>
      <c r="G292" s="25">
        <v>42</v>
      </c>
      <c r="H292" s="25">
        <v>41</v>
      </c>
      <c r="I292" s="25">
        <v>-1</v>
      </c>
      <c r="J292" s="23"/>
    </row>
    <row r="293" spans="1:10" ht="12.75" customHeight="1">
      <c r="A293" s="25">
        <v>290</v>
      </c>
      <c r="B293" s="23" t="s">
        <v>211</v>
      </c>
      <c r="C293" s="23" t="s">
        <v>212</v>
      </c>
      <c r="D293" s="23" t="s">
        <v>19</v>
      </c>
      <c r="E293" s="25"/>
      <c r="F293" s="25" t="s">
        <v>72</v>
      </c>
      <c r="G293" s="25">
        <v>60</v>
      </c>
      <c r="H293" s="25">
        <v>65</v>
      </c>
      <c r="I293" s="25">
        <v>5</v>
      </c>
      <c r="J293" s="23"/>
    </row>
    <row r="294" spans="1:10" ht="12.75" customHeight="1">
      <c r="A294" s="25">
        <v>291</v>
      </c>
      <c r="B294" s="23" t="s">
        <v>211</v>
      </c>
      <c r="C294" s="23" t="s">
        <v>212</v>
      </c>
      <c r="D294" s="23" t="s">
        <v>269</v>
      </c>
      <c r="E294" s="25"/>
      <c r="F294" s="25" t="s">
        <v>84</v>
      </c>
      <c r="G294" s="25">
        <v>77</v>
      </c>
      <c r="H294" s="25">
        <v>78</v>
      </c>
      <c r="I294" s="25">
        <v>1</v>
      </c>
      <c r="J294" s="23"/>
    </row>
    <row r="295" spans="1:10" ht="12.75" customHeight="1">
      <c r="A295" s="25">
        <v>292</v>
      </c>
      <c r="B295" s="23" t="s">
        <v>211</v>
      </c>
      <c r="C295" s="23" t="s">
        <v>212</v>
      </c>
      <c r="D295" s="23" t="s">
        <v>269</v>
      </c>
      <c r="E295" s="25"/>
      <c r="F295" s="25" t="s">
        <v>96</v>
      </c>
      <c r="G295" s="25">
        <v>91</v>
      </c>
      <c r="H295" s="25">
        <v>90</v>
      </c>
      <c r="I295" s="25">
        <v>-1</v>
      </c>
      <c r="J295" s="23"/>
    </row>
    <row r="296" spans="1:10" ht="12.75" customHeight="1">
      <c r="A296" s="25">
        <v>293</v>
      </c>
      <c r="B296" s="23" t="s">
        <v>213</v>
      </c>
      <c r="C296" s="23" t="s">
        <v>214</v>
      </c>
      <c r="D296" s="23" t="s">
        <v>19</v>
      </c>
      <c r="E296" s="25"/>
      <c r="F296" s="25" t="s">
        <v>72</v>
      </c>
      <c r="G296" s="25">
        <v>67</v>
      </c>
      <c r="H296" s="25">
        <v>70</v>
      </c>
      <c r="I296" s="25">
        <v>3</v>
      </c>
      <c r="J296" s="23"/>
    </row>
    <row r="297" spans="1:10" ht="12.75" customHeight="1">
      <c r="A297" s="25">
        <v>294</v>
      </c>
      <c r="B297" s="23" t="s">
        <v>213</v>
      </c>
      <c r="C297" s="23" t="s">
        <v>214</v>
      </c>
      <c r="D297" s="23" t="s">
        <v>269</v>
      </c>
      <c r="E297" s="25"/>
      <c r="F297" s="25" t="s">
        <v>84</v>
      </c>
      <c r="G297" s="25">
        <v>77</v>
      </c>
      <c r="H297" s="25">
        <v>78</v>
      </c>
      <c r="I297" s="25">
        <v>1</v>
      </c>
      <c r="J297" s="23"/>
    </row>
    <row r="298" spans="1:10" ht="12.75" customHeight="1">
      <c r="A298" s="25">
        <v>295</v>
      </c>
      <c r="B298" s="23" t="s">
        <v>213</v>
      </c>
      <c r="C298" s="23" t="s">
        <v>214</v>
      </c>
      <c r="D298" s="23" t="s">
        <v>269</v>
      </c>
      <c r="E298" s="25"/>
      <c r="F298" s="25" t="s">
        <v>96</v>
      </c>
      <c r="G298" s="25">
        <v>91</v>
      </c>
      <c r="H298" s="25">
        <v>90</v>
      </c>
      <c r="I298" s="25">
        <v>-1</v>
      </c>
      <c r="J298" s="23"/>
    </row>
    <row r="299" spans="1:10" ht="12.75" customHeight="1">
      <c r="A299" s="25">
        <v>296</v>
      </c>
      <c r="B299" s="23" t="s">
        <v>213</v>
      </c>
      <c r="C299" s="23" t="s">
        <v>214</v>
      </c>
      <c r="D299" s="23" t="s">
        <v>269</v>
      </c>
      <c r="E299" s="25"/>
      <c r="F299" s="25" t="s">
        <v>112</v>
      </c>
      <c r="G299" s="25">
        <v>70</v>
      </c>
      <c r="H299" s="25">
        <v>69</v>
      </c>
      <c r="I299" s="25">
        <v>-1</v>
      </c>
      <c r="J299" s="23"/>
    </row>
    <row r="300" spans="1:10" ht="12.75" customHeight="1">
      <c r="A300" s="25">
        <v>297</v>
      </c>
      <c r="B300" s="23" t="s">
        <v>215</v>
      </c>
      <c r="C300" s="23" t="s">
        <v>216</v>
      </c>
      <c r="D300" s="23" t="s">
        <v>19</v>
      </c>
      <c r="E300" s="25"/>
      <c r="F300" s="25" t="s">
        <v>72</v>
      </c>
      <c r="G300" s="25">
        <v>58</v>
      </c>
      <c r="H300" s="25">
        <v>71</v>
      </c>
      <c r="I300" s="25">
        <v>13</v>
      </c>
      <c r="J300" s="23"/>
    </row>
    <row r="301" spans="1:10" ht="12.75" customHeight="1">
      <c r="A301" s="25">
        <v>298</v>
      </c>
      <c r="B301" s="23" t="s">
        <v>215</v>
      </c>
      <c r="C301" s="23" t="s">
        <v>216</v>
      </c>
      <c r="D301" s="23" t="s">
        <v>269</v>
      </c>
      <c r="E301" s="25"/>
      <c r="F301" s="25" t="s">
        <v>96</v>
      </c>
      <c r="G301" s="25">
        <v>83</v>
      </c>
      <c r="H301" s="25">
        <v>81</v>
      </c>
      <c r="I301" s="25">
        <v>-2</v>
      </c>
      <c r="J301" s="23"/>
    </row>
    <row r="302" spans="1:10" ht="12.75" customHeight="1">
      <c r="A302" s="25">
        <v>299</v>
      </c>
      <c r="B302" s="23" t="s">
        <v>215</v>
      </c>
      <c r="C302" s="23" t="s">
        <v>216</v>
      </c>
      <c r="D302" s="23" t="s">
        <v>269</v>
      </c>
      <c r="E302" s="25"/>
      <c r="F302" s="25" t="s">
        <v>101</v>
      </c>
      <c r="G302" s="25">
        <v>71</v>
      </c>
      <c r="H302" s="25">
        <v>72</v>
      </c>
      <c r="I302" s="25">
        <v>1</v>
      </c>
      <c r="J302" s="23"/>
    </row>
    <row r="303" spans="1:10" ht="12.75" customHeight="1">
      <c r="A303" s="25">
        <v>300</v>
      </c>
      <c r="B303" s="23" t="s">
        <v>217</v>
      </c>
      <c r="C303" s="23" t="s">
        <v>218</v>
      </c>
      <c r="D303" s="23" t="s">
        <v>269</v>
      </c>
      <c r="E303" s="25"/>
      <c r="F303" s="25" t="s">
        <v>91</v>
      </c>
      <c r="G303" s="25">
        <v>86</v>
      </c>
      <c r="H303" s="25">
        <v>87</v>
      </c>
      <c r="I303" s="25">
        <v>1</v>
      </c>
      <c r="J303" s="23"/>
    </row>
    <row r="304" spans="1:10" ht="12.75" customHeight="1">
      <c r="A304" s="25">
        <v>301</v>
      </c>
      <c r="B304" s="23" t="s">
        <v>217</v>
      </c>
      <c r="C304" s="23" t="s">
        <v>218</v>
      </c>
      <c r="D304" s="23" t="s">
        <v>269</v>
      </c>
      <c r="E304" s="25"/>
      <c r="F304" s="25" t="s">
        <v>96</v>
      </c>
      <c r="G304" s="25">
        <v>80</v>
      </c>
      <c r="H304" s="25">
        <v>79</v>
      </c>
      <c r="I304" s="25">
        <v>-1</v>
      </c>
      <c r="J304" s="23"/>
    </row>
    <row r="305" spans="1:10" ht="12.75" customHeight="1">
      <c r="A305" s="25">
        <v>302</v>
      </c>
      <c r="B305" s="23" t="s">
        <v>217</v>
      </c>
      <c r="C305" s="23" t="s">
        <v>218</v>
      </c>
      <c r="D305" s="23" t="s">
        <v>269</v>
      </c>
      <c r="E305" s="25"/>
      <c r="F305" s="25" t="s">
        <v>106</v>
      </c>
      <c r="G305" s="25">
        <v>83</v>
      </c>
      <c r="H305" s="25">
        <v>84</v>
      </c>
      <c r="I305" s="25">
        <v>1</v>
      </c>
      <c r="J305" s="23"/>
    </row>
    <row r="306" spans="1:10" ht="12.75" customHeight="1">
      <c r="A306" s="25">
        <v>303</v>
      </c>
      <c r="B306" s="23" t="s">
        <v>217</v>
      </c>
      <c r="C306" s="23" t="s">
        <v>218</v>
      </c>
      <c r="D306" s="23" t="s">
        <v>270</v>
      </c>
      <c r="E306" s="25" t="s">
        <v>300</v>
      </c>
      <c r="F306" s="25" t="s">
        <v>10</v>
      </c>
      <c r="G306" s="25">
        <v>81</v>
      </c>
      <c r="H306" s="25">
        <v>82</v>
      </c>
      <c r="I306" s="25">
        <v>1</v>
      </c>
      <c r="J306" s="23" t="s">
        <v>301</v>
      </c>
    </row>
    <row r="307" spans="1:10" ht="12.75" customHeight="1">
      <c r="A307" s="25">
        <v>304</v>
      </c>
      <c r="B307" s="23" t="s">
        <v>219</v>
      </c>
      <c r="C307" s="23" t="s">
        <v>220</v>
      </c>
      <c r="D307" s="23" t="s">
        <v>19</v>
      </c>
      <c r="E307" s="25"/>
      <c r="F307" s="25" t="s">
        <v>72</v>
      </c>
      <c r="G307" s="25">
        <v>78</v>
      </c>
      <c r="H307" s="25">
        <v>79</v>
      </c>
      <c r="I307" s="25">
        <v>1</v>
      </c>
      <c r="J307" s="23"/>
    </row>
    <row r="308" spans="1:10" ht="12.75" customHeight="1">
      <c r="A308" s="25">
        <v>305</v>
      </c>
      <c r="B308" s="23" t="s">
        <v>219</v>
      </c>
      <c r="C308" s="23" t="s">
        <v>220</v>
      </c>
      <c r="D308" s="23" t="s">
        <v>269</v>
      </c>
      <c r="E308" s="25"/>
      <c r="F308" s="25" t="s">
        <v>91</v>
      </c>
      <c r="G308" s="25">
        <v>80</v>
      </c>
      <c r="H308" s="25">
        <v>81</v>
      </c>
      <c r="I308" s="25">
        <v>1</v>
      </c>
      <c r="J308" s="23"/>
    </row>
    <row r="309" spans="1:10" ht="12.75" customHeight="1">
      <c r="A309" s="25">
        <v>306</v>
      </c>
      <c r="B309" s="23" t="s">
        <v>219</v>
      </c>
      <c r="C309" s="23" t="s">
        <v>220</v>
      </c>
      <c r="D309" s="23" t="s">
        <v>269</v>
      </c>
      <c r="E309" s="25"/>
      <c r="F309" s="25" t="s">
        <v>106</v>
      </c>
      <c r="G309" s="25">
        <v>81</v>
      </c>
      <c r="H309" s="25">
        <v>82</v>
      </c>
      <c r="I309" s="25">
        <v>1</v>
      </c>
      <c r="J309" s="23"/>
    </row>
    <row r="310" spans="1:10" ht="12.75" customHeight="1">
      <c r="A310" s="25">
        <v>307</v>
      </c>
      <c r="B310" s="23" t="s">
        <v>219</v>
      </c>
      <c r="C310" s="23" t="s">
        <v>220</v>
      </c>
      <c r="D310" s="23" t="s">
        <v>269</v>
      </c>
      <c r="E310" s="25"/>
      <c r="F310" s="25" t="s">
        <v>112</v>
      </c>
      <c r="G310" s="25">
        <v>79</v>
      </c>
      <c r="H310" s="25">
        <v>80</v>
      </c>
      <c r="I310" s="25">
        <v>1</v>
      </c>
      <c r="J310" s="23"/>
    </row>
    <row r="311" spans="1:10" ht="12.75" customHeight="1">
      <c r="A311" s="25">
        <v>308</v>
      </c>
      <c r="B311" s="23" t="s">
        <v>219</v>
      </c>
      <c r="C311" s="23" t="s">
        <v>220</v>
      </c>
      <c r="D311" s="23" t="s">
        <v>270</v>
      </c>
      <c r="E311" s="25" t="s">
        <v>257</v>
      </c>
      <c r="F311" s="25" t="s">
        <v>10</v>
      </c>
      <c r="G311" s="25">
        <v>79</v>
      </c>
      <c r="H311" s="25">
        <v>80</v>
      </c>
      <c r="I311" s="25">
        <v>1</v>
      </c>
      <c r="J311" s="23" t="s">
        <v>302</v>
      </c>
    </row>
    <row r="312" spans="1:10" ht="12.75" customHeight="1">
      <c r="A312" s="25">
        <v>309</v>
      </c>
      <c r="B312" s="23" t="s">
        <v>221</v>
      </c>
      <c r="C312" s="23" t="s">
        <v>222</v>
      </c>
      <c r="D312" s="23" t="s">
        <v>19</v>
      </c>
      <c r="E312" s="25"/>
      <c r="F312" s="25" t="s">
        <v>72</v>
      </c>
      <c r="G312" s="25">
        <v>87</v>
      </c>
      <c r="H312" s="25">
        <v>86</v>
      </c>
      <c r="I312" s="25">
        <v>-1</v>
      </c>
      <c r="J312" s="23"/>
    </row>
    <row r="313" spans="1:10" ht="12.75" customHeight="1">
      <c r="A313" s="25">
        <v>310</v>
      </c>
      <c r="B313" s="23" t="s">
        <v>221</v>
      </c>
      <c r="C313" s="23" t="s">
        <v>222</v>
      </c>
      <c r="D313" s="23" t="s">
        <v>269</v>
      </c>
      <c r="E313" s="25"/>
      <c r="F313" s="25" t="s">
        <v>96</v>
      </c>
      <c r="G313" s="25">
        <v>77</v>
      </c>
      <c r="H313" s="25">
        <v>76</v>
      </c>
      <c r="I313" s="25">
        <v>-1</v>
      </c>
      <c r="J313" s="23"/>
    </row>
    <row r="314" spans="1:10" ht="12.75" customHeight="1">
      <c r="A314" s="25">
        <v>311</v>
      </c>
      <c r="B314" s="23" t="s">
        <v>221</v>
      </c>
      <c r="C314" s="23" t="s">
        <v>222</v>
      </c>
      <c r="D314" s="23" t="s">
        <v>269</v>
      </c>
      <c r="E314" s="25"/>
      <c r="F314" s="25" t="s">
        <v>101</v>
      </c>
      <c r="G314" s="25">
        <v>82</v>
      </c>
      <c r="H314" s="25">
        <v>81</v>
      </c>
      <c r="I314" s="25">
        <v>-1</v>
      </c>
      <c r="J314" s="23"/>
    </row>
    <row r="315" spans="1:10" ht="12.75" customHeight="1">
      <c r="A315" s="25">
        <v>312</v>
      </c>
      <c r="B315" s="23" t="s">
        <v>221</v>
      </c>
      <c r="C315" s="23" t="s">
        <v>222</v>
      </c>
      <c r="D315" s="23" t="s">
        <v>269</v>
      </c>
      <c r="E315" s="25"/>
      <c r="F315" s="25" t="s">
        <v>112</v>
      </c>
      <c r="G315" s="25">
        <v>85</v>
      </c>
      <c r="H315" s="25">
        <v>84</v>
      </c>
      <c r="I315" s="25">
        <v>-1</v>
      </c>
      <c r="J315" s="23"/>
    </row>
    <row r="316" spans="1:10" ht="12.75" customHeight="1">
      <c r="A316" s="25">
        <v>313</v>
      </c>
      <c r="B316" s="23" t="s">
        <v>221</v>
      </c>
      <c r="C316" s="23" t="s">
        <v>222</v>
      </c>
      <c r="D316" s="23" t="s">
        <v>270</v>
      </c>
      <c r="E316" s="25" t="s">
        <v>42</v>
      </c>
      <c r="F316" s="25" t="s">
        <v>10</v>
      </c>
      <c r="G316" s="25">
        <v>82</v>
      </c>
      <c r="H316" s="25">
        <v>81</v>
      </c>
      <c r="I316" s="25">
        <v>-1</v>
      </c>
      <c r="J316" s="23" t="s">
        <v>303</v>
      </c>
    </row>
    <row r="317" spans="1:10" ht="12.75" customHeight="1">
      <c r="A317" s="25">
        <v>314</v>
      </c>
      <c r="B317" s="23" t="s">
        <v>223</v>
      </c>
      <c r="C317" s="23" t="s">
        <v>224</v>
      </c>
      <c r="D317" s="23" t="s">
        <v>19</v>
      </c>
      <c r="E317" s="25"/>
      <c r="F317" s="25" t="s">
        <v>72</v>
      </c>
      <c r="G317" s="25">
        <v>69</v>
      </c>
      <c r="H317" s="25">
        <v>79</v>
      </c>
      <c r="I317" s="25">
        <v>10</v>
      </c>
      <c r="J317" s="23"/>
    </row>
    <row r="318" spans="1:10" ht="12.75" customHeight="1">
      <c r="A318" s="25">
        <v>315</v>
      </c>
      <c r="B318" s="23" t="s">
        <v>223</v>
      </c>
      <c r="C318" s="23" t="s">
        <v>224</v>
      </c>
      <c r="D318" s="23" t="s">
        <v>269</v>
      </c>
      <c r="E318" s="25"/>
      <c r="F318" s="25" t="s">
        <v>96</v>
      </c>
      <c r="G318" s="25">
        <v>86</v>
      </c>
      <c r="H318" s="25">
        <v>84</v>
      </c>
      <c r="I318" s="25">
        <v>-2</v>
      </c>
      <c r="J318" s="23"/>
    </row>
    <row r="319" spans="1:10" ht="12.75" customHeight="1">
      <c r="A319" s="25">
        <v>316</v>
      </c>
      <c r="B319" s="23" t="s">
        <v>223</v>
      </c>
      <c r="C319" s="23" t="s">
        <v>224</v>
      </c>
      <c r="D319" s="23" t="s">
        <v>269</v>
      </c>
      <c r="E319" s="25"/>
      <c r="F319" s="25" t="s">
        <v>101</v>
      </c>
      <c r="G319" s="25">
        <v>71</v>
      </c>
      <c r="H319" s="25">
        <v>72</v>
      </c>
      <c r="I319" s="25">
        <v>1</v>
      </c>
      <c r="J319" s="23"/>
    </row>
    <row r="320" spans="1:10" ht="12.75" customHeight="1">
      <c r="A320" s="25">
        <v>317</v>
      </c>
      <c r="B320" s="23" t="s">
        <v>223</v>
      </c>
      <c r="C320" s="23" t="s">
        <v>224</v>
      </c>
      <c r="D320" s="23" t="s">
        <v>269</v>
      </c>
      <c r="E320" s="25"/>
      <c r="F320" s="25" t="s">
        <v>106</v>
      </c>
      <c r="G320" s="25">
        <v>87</v>
      </c>
      <c r="H320" s="25">
        <v>88</v>
      </c>
      <c r="I320" s="25">
        <v>1</v>
      </c>
      <c r="J320" s="23"/>
    </row>
    <row r="321" spans="1:10" ht="12.75" customHeight="1">
      <c r="A321" s="25">
        <v>318</v>
      </c>
      <c r="B321" s="23" t="s">
        <v>223</v>
      </c>
      <c r="C321" s="23" t="s">
        <v>224</v>
      </c>
      <c r="D321" s="23" t="s">
        <v>269</v>
      </c>
      <c r="E321" s="25"/>
      <c r="F321" s="25" t="s">
        <v>112</v>
      </c>
      <c r="G321" s="25">
        <v>84</v>
      </c>
      <c r="H321" s="25">
        <v>85</v>
      </c>
      <c r="I321" s="25">
        <v>1</v>
      </c>
      <c r="J321" s="23"/>
    </row>
    <row r="322" spans="1:10" ht="12.75" customHeight="1">
      <c r="A322" s="25">
        <v>319</v>
      </c>
      <c r="B322" s="23" t="s">
        <v>225</v>
      </c>
      <c r="C322" s="23" t="s">
        <v>226</v>
      </c>
      <c r="D322" s="23" t="s">
        <v>19</v>
      </c>
      <c r="E322" s="25"/>
      <c r="F322" s="25" t="s">
        <v>72</v>
      </c>
      <c r="G322" s="25">
        <v>80</v>
      </c>
      <c r="H322" s="25">
        <v>83</v>
      </c>
      <c r="I322" s="25">
        <v>3</v>
      </c>
      <c r="J322" s="23"/>
    </row>
    <row r="323" spans="1:10" ht="12.75" customHeight="1">
      <c r="A323" s="25">
        <v>320</v>
      </c>
      <c r="B323" s="23" t="s">
        <v>225</v>
      </c>
      <c r="C323" s="23" t="s">
        <v>226</v>
      </c>
      <c r="D323" s="23" t="s">
        <v>269</v>
      </c>
      <c r="E323" s="25"/>
      <c r="F323" s="25" t="s">
        <v>84</v>
      </c>
      <c r="G323" s="25">
        <v>86</v>
      </c>
      <c r="H323" s="25">
        <v>87</v>
      </c>
      <c r="I323" s="25">
        <v>1</v>
      </c>
      <c r="J323" s="23"/>
    </row>
    <row r="324" spans="1:10" ht="12.75" customHeight="1">
      <c r="A324" s="25">
        <v>321</v>
      </c>
      <c r="B324" s="23" t="s">
        <v>225</v>
      </c>
      <c r="C324" s="23" t="s">
        <v>226</v>
      </c>
      <c r="D324" s="23" t="s">
        <v>269</v>
      </c>
      <c r="E324" s="25"/>
      <c r="F324" s="25" t="s">
        <v>91</v>
      </c>
      <c r="G324" s="25">
        <v>83</v>
      </c>
      <c r="H324" s="25">
        <v>84</v>
      </c>
      <c r="I324" s="25">
        <v>1</v>
      </c>
      <c r="J324" s="23"/>
    </row>
    <row r="325" spans="1:10" ht="12.75" customHeight="1">
      <c r="A325" s="25">
        <v>322</v>
      </c>
      <c r="B325" s="23" t="s">
        <v>225</v>
      </c>
      <c r="C325" s="23" t="s">
        <v>226</v>
      </c>
      <c r="D325" s="23" t="s">
        <v>269</v>
      </c>
      <c r="E325" s="25"/>
      <c r="F325" s="25" t="s">
        <v>96</v>
      </c>
      <c r="G325" s="25">
        <v>87</v>
      </c>
      <c r="H325" s="25">
        <v>88</v>
      </c>
      <c r="I325" s="25">
        <v>1</v>
      </c>
      <c r="J325" s="23"/>
    </row>
    <row r="326" spans="1:10" ht="12.75" customHeight="1">
      <c r="A326" s="25">
        <v>323</v>
      </c>
      <c r="B326" s="23" t="s">
        <v>225</v>
      </c>
      <c r="C326" s="23" t="s">
        <v>226</v>
      </c>
      <c r="D326" s="23" t="s">
        <v>269</v>
      </c>
      <c r="E326" s="25"/>
      <c r="F326" s="25" t="s">
        <v>101</v>
      </c>
      <c r="G326" s="25">
        <v>79</v>
      </c>
      <c r="H326" s="25">
        <v>80</v>
      </c>
      <c r="I326" s="25">
        <v>1</v>
      </c>
      <c r="J326" s="23"/>
    </row>
    <row r="327" spans="1:10" ht="12.75" customHeight="1">
      <c r="A327" s="25">
        <v>324</v>
      </c>
      <c r="B327" s="23" t="s">
        <v>225</v>
      </c>
      <c r="C327" s="23" t="s">
        <v>226</v>
      </c>
      <c r="D327" s="23" t="s">
        <v>269</v>
      </c>
      <c r="E327" s="25"/>
      <c r="F327" s="25" t="s">
        <v>106</v>
      </c>
      <c r="G327" s="25">
        <v>88</v>
      </c>
      <c r="H327" s="25">
        <v>89</v>
      </c>
      <c r="I327" s="25">
        <v>1</v>
      </c>
      <c r="J327" s="23"/>
    </row>
    <row r="328" spans="1:10" ht="12.75" customHeight="1">
      <c r="A328" s="25">
        <v>325</v>
      </c>
      <c r="B328" s="23" t="s">
        <v>225</v>
      </c>
      <c r="C328" s="23" t="s">
        <v>226</v>
      </c>
      <c r="D328" s="23" t="s">
        <v>269</v>
      </c>
      <c r="E328" s="25"/>
      <c r="F328" s="25" t="s">
        <v>112</v>
      </c>
      <c r="G328" s="25">
        <v>50</v>
      </c>
      <c r="H328" s="25">
        <v>47</v>
      </c>
      <c r="I328" s="25">
        <v>-3</v>
      </c>
      <c r="J328" s="23"/>
    </row>
    <row r="329" spans="1:10" ht="12.75" customHeight="1">
      <c r="A329" s="25">
        <v>326</v>
      </c>
      <c r="B329" s="23" t="s">
        <v>227</v>
      </c>
      <c r="C329" s="23" t="s">
        <v>228</v>
      </c>
      <c r="D329" s="23" t="s">
        <v>19</v>
      </c>
      <c r="E329" s="25"/>
      <c r="F329" s="25" t="s">
        <v>72</v>
      </c>
      <c r="G329" s="25">
        <v>71</v>
      </c>
      <c r="H329" s="25">
        <v>77</v>
      </c>
      <c r="I329" s="25">
        <v>6</v>
      </c>
      <c r="J329" s="23"/>
    </row>
    <row r="330" spans="1:10" ht="12.75" customHeight="1">
      <c r="A330" s="25">
        <v>327</v>
      </c>
      <c r="B330" s="23" t="s">
        <v>227</v>
      </c>
      <c r="C330" s="23" t="s">
        <v>228</v>
      </c>
      <c r="D330" s="23" t="s">
        <v>269</v>
      </c>
      <c r="E330" s="25"/>
      <c r="F330" s="25" t="s">
        <v>84</v>
      </c>
      <c r="G330" s="25">
        <v>86</v>
      </c>
      <c r="H330" s="25">
        <v>87</v>
      </c>
      <c r="I330" s="25">
        <v>1</v>
      </c>
      <c r="J330" s="23"/>
    </row>
    <row r="331" spans="1:10" ht="12.75" customHeight="1">
      <c r="A331" s="25">
        <v>328</v>
      </c>
      <c r="B331" s="23" t="s">
        <v>227</v>
      </c>
      <c r="C331" s="23" t="s">
        <v>228</v>
      </c>
      <c r="D331" s="23" t="s">
        <v>269</v>
      </c>
      <c r="E331" s="25"/>
      <c r="F331" s="25" t="s">
        <v>96</v>
      </c>
      <c r="G331" s="25">
        <v>88</v>
      </c>
      <c r="H331" s="25">
        <v>89</v>
      </c>
      <c r="I331" s="25">
        <v>1</v>
      </c>
      <c r="J331" s="23"/>
    </row>
    <row r="332" spans="1:10" ht="12.75" customHeight="1">
      <c r="A332" s="25">
        <v>329</v>
      </c>
      <c r="B332" s="23" t="s">
        <v>227</v>
      </c>
      <c r="C332" s="23" t="s">
        <v>228</v>
      </c>
      <c r="D332" s="23" t="s">
        <v>269</v>
      </c>
      <c r="E332" s="25"/>
      <c r="F332" s="25" t="s">
        <v>106</v>
      </c>
      <c r="G332" s="25">
        <v>86</v>
      </c>
      <c r="H332" s="25">
        <v>87</v>
      </c>
      <c r="I332" s="25">
        <v>1</v>
      </c>
      <c r="J332" s="23"/>
    </row>
    <row r="333" spans="1:10" ht="12.75" customHeight="1">
      <c r="A333" s="25">
        <v>330</v>
      </c>
      <c r="B333" s="23" t="s">
        <v>227</v>
      </c>
      <c r="C333" s="23" t="s">
        <v>228</v>
      </c>
      <c r="D333" s="23" t="s">
        <v>269</v>
      </c>
      <c r="E333" s="25"/>
      <c r="F333" s="25" t="s">
        <v>112</v>
      </c>
      <c r="G333" s="25">
        <v>50</v>
      </c>
      <c r="H333" s="25">
        <v>49</v>
      </c>
      <c r="I333" s="25">
        <v>-1</v>
      </c>
      <c r="J333" s="23"/>
    </row>
    <row r="334" spans="1:10" ht="12.75" customHeight="1">
      <c r="A334" s="25">
        <v>331</v>
      </c>
      <c r="B334" s="23" t="s">
        <v>229</v>
      </c>
      <c r="C334" s="23" t="s">
        <v>230</v>
      </c>
      <c r="D334" s="23" t="s">
        <v>19</v>
      </c>
      <c r="E334" s="25"/>
      <c r="F334" s="25" t="s">
        <v>72</v>
      </c>
      <c r="G334" s="25">
        <v>81</v>
      </c>
      <c r="H334" s="25">
        <v>77</v>
      </c>
      <c r="I334" s="25">
        <v>-4</v>
      </c>
      <c r="J334" s="23"/>
    </row>
    <row r="335" spans="1:10" ht="12.75" customHeight="1">
      <c r="A335" s="25">
        <v>332</v>
      </c>
      <c r="B335" s="23" t="s">
        <v>229</v>
      </c>
      <c r="C335" s="23" t="s">
        <v>230</v>
      </c>
      <c r="D335" s="23" t="s">
        <v>269</v>
      </c>
      <c r="E335" s="25"/>
      <c r="F335" s="25" t="s">
        <v>84</v>
      </c>
      <c r="G335" s="25">
        <v>83</v>
      </c>
      <c r="H335" s="25">
        <v>85</v>
      </c>
      <c r="I335" s="25">
        <v>2</v>
      </c>
      <c r="J335" s="23"/>
    </row>
    <row r="336" spans="1:10" ht="12.75" customHeight="1">
      <c r="A336" s="25">
        <v>333</v>
      </c>
      <c r="B336" s="23" t="s">
        <v>229</v>
      </c>
      <c r="C336" s="23" t="s">
        <v>230</v>
      </c>
      <c r="D336" s="23" t="s">
        <v>269</v>
      </c>
      <c r="E336" s="25"/>
      <c r="F336" s="25" t="s">
        <v>96</v>
      </c>
      <c r="G336" s="25">
        <v>88</v>
      </c>
      <c r="H336" s="25">
        <v>90</v>
      </c>
      <c r="I336" s="25">
        <v>2</v>
      </c>
      <c r="J336" s="23"/>
    </row>
    <row r="337" spans="1:10" ht="12.75" customHeight="1">
      <c r="A337" s="25">
        <v>334</v>
      </c>
      <c r="B337" s="23" t="s">
        <v>229</v>
      </c>
      <c r="C337" s="23" t="s">
        <v>230</v>
      </c>
      <c r="D337" s="23" t="s">
        <v>269</v>
      </c>
      <c r="E337" s="25"/>
      <c r="F337" s="25" t="s">
        <v>101</v>
      </c>
      <c r="G337" s="25">
        <v>81</v>
      </c>
      <c r="H337" s="25">
        <v>80</v>
      </c>
      <c r="I337" s="25">
        <v>-1</v>
      </c>
      <c r="J337" s="23"/>
    </row>
    <row r="338" spans="1:10" ht="12.75" customHeight="1">
      <c r="A338" s="25">
        <v>335</v>
      </c>
      <c r="B338" s="23" t="s">
        <v>229</v>
      </c>
      <c r="C338" s="23" t="s">
        <v>230</v>
      </c>
      <c r="D338" s="23" t="s">
        <v>269</v>
      </c>
      <c r="E338" s="25"/>
      <c r="F338" s="25" t="s">
        <v>112</v>
      </c>
      <c r="G338" s="25">
        <v>46</v>
      </c>
      <c r="H338" s="25">
        <v>44</v>
      </c>
      <c r="I338" s="25">
        <v>-2</v>
      </c>
      <c r="J338" s="23"/>
    </row>
    <row r="339" spans="1:10" ht="12.75" customHeight="1">
      <c r="A339" s="25">
        <v>336</v>
      </c>
      <c r="B339" s="23" t="s">
        <v>231</v>
      </c>
      <c r="C339" s="23" t="s">
        <v>232</v>
      </c>
      <c r="D339" s="23" t="s">
        <v>19</v>
      </c>
      <c r="E339" s="25"/>
      <c r="F339" s="25" t="s">
        <v>72</v>
      </c>
      <c r="G339" s="25">
        <v>73</v>
      </c>
      <c r="H339" s="25">
        <v>77</v>
      </c>
      <c r="I339" s="25">
        <v>4</v>
      </c>
      <c r="J339" s="23"/>
    </row>
    <row r="340" spans="1:10" ht="12.75" customHeight="1">
      <c r="A340" s="25">
        <v>337</v>
      </c>
      <c r="B340" s="23" t="s">
        <v>231</v>
      </c>
      <c r="C340" s="23" t="s">
        <v>232</v>
      </c>
      <c r="D340" s="23" t="s">
        <v>269</v>
      </c>
      <c r="E340" s="25"/>
      <c r="F340" s="25" t="s">
        <v>84</v>
      </c>
      <c r="G340" s="25">
        <v>76</v>
      </c>
      <c r="H340" s="25">
        <v>77</v>
      </c>
      <c r="I340" s="25">
        <v>1</v>
      </c>
      <c r="J340" s="23"/>
    </row>
    <row r="341" spans="1:10" ht="12.75" customHeight="1">
      <c r="A341" s="25">
        <v>338</v>
      </c>
      <c r="B341" s="23" t="s">
        <v>231</v>
      </c>
      <c r="C341" s="23" t="s">
        <v>232</v>
      </c>
      <c r="D341" s="23" t="s">
        <v>269</v>
      </c>
      <c r="E341" s="25"/>
      <c r="F341" s="25" t="s">
        <v>106</v>
      </c>
      <c r="G341" s="25">
        <v>78</v>
      </c>
      <c r="H341" s="25">
        <v>77</v>
      </c>
      <c r="I341" s="25">
        <v>-1</v>
      </c>
      <c r="J341" s="23"/>
    </row>
    <row r="342" spans="1:10" ht="12.75" customHeight="1">
      <c r="A342" s="25">
        <v>339</v>
      </c>
      <c r="B342" s="23" t="s">
        <v>231</v>
      </c>
      <c r="C342" s="23" t="s">
        <v>232</v>
      </c>
      <c r="D342" s="23" t="s">
        <v>269</v>
      </c>
      <c r="E342" s="25"/>
      <c r="F342" s="25" t="s">
        <v>112</v>
      </c>
      <c r="G342" s="25">
        <v>46</v>
      </c>
      <c r="H342" s="25">
        <v>44</v>
      </c>
      <c r="I342" s="25">
        <v>-2</v>
      </c>
      <c r="J342" s="23"/>
    </row>
    <row r="343" spans="1:10" ht="12.75" customHeight="1">
      <c r="A343" s="25">
        <v>340</v>
      </c>
      <c r="B343" s="23" t="s">
        <v>233</v>
      </c>
      <c r="C343" s="23" t="s">
        <v>234</v>
      </c>
      <c r="D343" s="23" t="s">
        <v>19</v>
      </c>
      <c r="E343" s="25"/>
      <c r="F343" s="25" t="s">
        <v>72</v>
      </c>
      <c r="G343" s="25">
        <v>64</v>
      </c>
      <c r="H343" s="25">
        <v>73</v>
      </c>
      <c r="I343" s="25">
        <v>9</v>
      </c>
      <c r="J343" s="23"/>
    </row>
    <row r="344" spans="1:10" ht="12.75" customHeight="1">
      <c r="A344" s="25">
        <v>341</v>
      </c>
      <c r="B344" s="23" t="s">
        <v>233</v>
      </c>
      <c r="C344" s="23" t="s">
        <v>234</v>
      </c>
      <c r="D344" s="23" t="s">
        <v>269</v>
      </c>
      <c r="E344" s="25"/>
      <c r="F344" s="25" t="s">
        <v>84</v>
      </c>
      <c r="G344" s="25">
        <v>73</v>
      </c>
      <c r="H344" s="25">
        <v>74</v>
      </c>
      <c r="I344" s="25">
        <v>1</v>
      </c>
      <c r="J344" s="23"/>
    </row>
    <row r="345" spans="1:10" ht="12.75" customHeight="1">
      <c r="A345" s="25">
        <v>342</v>
      </c>
      <c r="B345" s="23" t="s">
        <v>233</v>
      </c>
      <c r="C345" s="23" t="s">
        <v>234</v>
      </c>
      <c r="D345" s="23" t="s">
        <v>269</v>
      </c>
      <c r="E345" s="25"/>
      <c r="F345" s="25" t="s">
        <v>91</v>
      </c>
      <c r="G345" s="25">
        <v>79</v>
      </c>
      <c r="H345" s="25">
        <v>78</v>
      </c>
      <c r="I345" s="25">
        <v>-1</v>
      </c>
      <c r="J345" s="23"/>
    </row>
    <row r="346" spans="1:10" ht="12.75" customHeight="1">
      <c r="A346" s="25">
        <v>343</v>
      </c>
      <c r="B346" s="23" t="s">
        <v>233</v>
      </c>
      <c r="C346" s="23" t="s">
        <v>234</v>
      </c>
      <c r="D346" s="23" t="s">
        <v>269</v>
      </c>
      <c r="E346" s="25"/>
      <c r="F346" s="25" t="s">
        <v>96</v>
      </c>
      <c r="G346" s="25">
        <v>83</v>
      </c>
      <c r="H346" s="25">
        <v>82</v>
      </c>
      <c r="I346" s="25">
        <v>-1</v>
      </c>
      <c r="J346" s="23"/>
    </row>
    <row r="347" spans="1:10" ht="12.75" customHeight="1">
      <c r="A347" s="25">
        <v>344</v>
      </c>
      <c r="B347" s="23" t="s">
        <v>233</v>
      </c>
      <c r="C347" s="23" t="s">
        <v>234</v>
      </c>
      <c r="D347" s="23" t="s">
        <v>269</v>
      </c>
      <c r="E347" s="25"/>
      <c r="F347" s="25" t="s">
        <v>101</v>
      </c>
      <c r="G347" s="25">
        <v>75</v>
      </c>
      <c r="H347" s="25">
        <v>76</v>
      </c>
      <c r="I347" s="25">
        <v>1</v>
      </c>
      <c r="J347" s="23"/>
    </row>
    <row r="348" spans="1:10" ht="12.75" customHeight="1">
      <c r="A348" s="25">
        <v>345</v>
      </c>
      <c r="B348" s="23" t="s">
        <v>233</v>
      </c>
      <c r="C348" s="23" t="s">
        <v>234</v>
      </c>
      <c r="D348" s="23" t="s">
        <v>269</v>
      </c>
      <c r="E348" s="25"/>
      <c r="F348" s="25" t="s">
        <v>106</v>
      </c>
      <c r="G348" s="25">
        <v>80</v>
      </c>
      <c r="H348" s="25">
        <v>81</v>
      </c>
      <c r="I348" s="25">
        <v>1</v>
      </c>
      <c r="J348" s="23"/>
    </row>
    <row r="349" spans="1:10" ht="12.75" customHeight="1">
      <c r="A349" s="25">
        <v>346</v>
      </c>
      <c r="B349" s="23" t="s">
        <v>233</v>
      </c>
      <c r="C349" s="23" t="s">
        <v>234</v>
      </c>
      <c r="D349" s="23" t="s">
        <v>269</v>
      </c>
      <c r="E349" s="25"/>
      <c r="F349" s="25" t="s">
        <v>112</v>
      </c>
      <c r="G349" s="25">
        <v>45</v>
      </c>
      <c r="H349" s="25">
        <v>44</v>
      </c>
      <c r="I349" s="25">
        <v>-1</v>
      </c>
      <c r="J349" s="23"/>
    </row>
    <row r="350" spans="1:10" ht="12.75" customHeight="1">
      <c r="A350" s="25">
        <v>347</v>
      </c>
      <c r="B350" s="23" t="s">
        <v>235</v>
      </c>
      <c r="C350" s="23" t="s">
        <v>236</v>
      </c>
      <c r="D350" s="23" t="s">
        <v>19</v>
      </c>
      <c r="E350" s="25"/>
      <c r="F350" s="25" t="s">
        <v>72</v>
      </c>
      <c r="G350" s="25">
        <v>88</v>
      </c>
      <c r="H350" s="25">
        <v>86</v>
      </c>
      <c r="I350" s="25">
        <v>-2</v>
      </c>
      <c r="J350" s="23"/>
    </row>
    <row r="351" spans="1:10" ht="12.75" customHeight="1">
      <c r="A351" s="25">
        <v>348</v>
      </c>
      <c r="B351" s="23" t="s">
        <v>235</v>
      </c>
      <c r="C351" s="23" t="s">
        <v>236</v>
      </c>
      <c r="D351" s="23" t="s">
        <v>269</v>
      </c>
      <c r="E351" s="25"/>
      <c r="F351" s="25" t="s">
        <v>84</v>
      </c>
      <c r="G351" s="25">
        <v>67</v>
      </c>
      <c r="H351" s="25">
        <v>66</v>
      </c>
      <c r="I351" s="25">
        <v>-1</v>
      </c>
      <c r="J351" s="23"/>
    </row>
    <row r="352" spans="1:10" ht="12.75" customHeight="1">
      <c r="A352" s="25">
        <v>349</v>
      </c>
      <c r="B352" s="23" t="s">
        <v>235</v>
      </c>
      <c r="C352" s="23" t="s">
        <v>236</v>
      </c>
      <c r="D352" s="23" t="s">
        <v>269</v>
      </c>
      <c r="E352" s="25"/>
      <c r="F352" s="25" t="s">
        <v>91</v>
      </c>
      <c r="G352" s="25">
        <v>78</v>
      </c>
      <c r="H352" s="25">
        <v>80</v>
      </c>
      <c r="I352" s="25">
        <v>2</v>
      </c>
      <c r="J352" s="23"/>
    </row>
    <row r="353" spans="1:10" ht="12.75" customHeight="1">
      <c r="A353" s="25">
        <v>350</v>
      </c>
      <c r="B353" s="23" t="s">
        <v>235</v>
      </c>
      <c r="C353" s="23" t="s">
        <v>236</v>
      </c>
      <c r="D353" s="23" t="s">
        <v>269</v>
      </c>
      <c r="E353" s="25"/>
      <c r="F353" s="25" t="s">
        <v>96</v>
      </c>
      <c r="G353" s="25">
        <v>73</v>
      </c>
      <c r="H353" s="25">
        <v>72</v>
      </c>
      <c r="I353" s="25">
        <v>-1</v>
      </c>
      <c r="J353" s="23"/>
    </row>
    <row r="354" spans="1:10" ht="12.75" customHeight="1">
      <c r="A354" s="25">
        <v>351</v>
      </c>
      <c r="B354" s="23" t="s">
        <v>235</v>
      </c>
      <c r="C354" s="23" t="s">
        <v>236</v>
      </c>
      <c r="D354" s="23" t="s">
        <v>269</v>
      </c>
      <c r="E354" s="25"/>
      <c r="F354" s="25" t="s">
        <v>106</v>
      </c>
      <c r="G354" s="25">
        <v>77</v>
      </c>
      <c r="H354" s="25">
        <v>78</v>
      </c>
      <c r="I354" s="25">
        <v>1</v>
      </c>
      <c r="J354" s="23"/>
    </row>
    <row r="355" spans="1:10" ht="12.75" customHeight="1">
      <c r="A355" s="25">
        <v>352</v>
      </c>
      <c r="B355" s="23" t="s">
        <v>235</v>
      </c>
      <c r="C355" s="23" t="s">
        <v>236</v>
      </c>
      <c r="D355" s="23" t="s">
        <v>269</v>
      </c>
      <c r="E355" s="25"/>
      <c r="F355" s="25" t="s">
        <v>112</v>
      </c>
      <c r="G355" s="25">
        <v>87</v>
      </c>
      <c r="H355" s="25">
        <v>86</v>
      </c>
      <c r="I355" s="25">
        <v>-1</v>
      </c>
      <c r="J355" s="23"/>
    </row>
    <row r="356" spans="1:10" ht="12.75" customHeight="1">
      <c r="A356" s="25">
        <v>353</v>
      </c>
      <c r="B356" s="23" t="s">
        <v>237</v>
      </c>
      <c r="C356" s="23" t="s">
        <v>238</v>
      </c>
      <c r="D356" s="23" t="s">
        <v>269</v>
      </c>
      <c r="E356" s="25"/>
      <c r="F356" s="25" t="s">
        <v>84</v>
      </c>
      <c r="G356" s="25">
        <v>58</v>
      </c>
      <c r="H356" s="25">
        <v>57</v>
      </c>
      <c r="I356" s="25">
        <v>-1</v>
      </c>
      <c r="J356" s="23"/>
    </row>
    <row r="357" spans="1:10" ht="12.75" customHeight="1">
      <c r="A357" s="25">
        <v>354</v>
      </c>
      <c r="B357" s="23" t="s">
        <v>237</v>
      </c>
      <c r="C357" s="23" t="s">
        <v>238</v>
      </c>
      <c r="D357" s="23" t="s">
        <v>269</v>
      </c>
      <c r="E357" s="25"/>
      <c r="F357" s="25" t="s">
        <v>91</v>
      </c>
      <c r="G357" s="25">
        <v>76</v>
      </c>
      <c r="H357" s="25">
        <v>77</v>
      </c>
      <c r="I357" s="25">
        <v>1</v>
      </c>
      <c r="J357" s="23"/>
    </row>
    <row r="358" spans="1:10" ht="12.75" customHeight="1">
      <c r="A358" s="25">
        <v>355</v>
      </c>
      <c r="B358" s="23" t="s">
        <v>237</v>
      </c>
      <c r="C358" s="23" t="s">
        <v>238</v>
      </c>
      <c r="D358" s="23" t="s">
        <v>269</v>
      </c>
      <c r="E358" s="25"/>
      <c r="F358" s="25" t="s">
        <v>106</v>
      </c>
      <c r="G358" s="25">
        <v>71</v>
      </c>
      <c r="H358" s="25">
        <v>72</v>
      </c>
      <c r="I358" s="25">
        <v>1</v>
      </c>
      <c r="J358" s="23"/>
    </row>
    <row r="359" spans="1:10" ht="12.75" customHeight="1">
      <c r="A359" s="25">
        <v>356</v>
      </c>
      <c r="B359" s="23" t="s">
        <v>237</v>
      </c>
      <c r="C359" s="23" t="s">
        <v>238</v>
      </c>
      <c r="D359" s="23" t="s">
        <v>269</v>
      </c>
      <c r="E359" s="25"/>
      <c r="F359" s="25" t="s">
        <v>112</v>
      </c>
      <c r="G359" s="25">
        <v>83</v>
      </c>
      <c r="H359" s="25">
        <v>84</v>
      </c>
      <c r="I359" s="25">
        <v>1</v>
      </c>
      <c r="J359" s="23"/>
    </row>
    <row r="360" spans="1:10" ht="12.75" customHeight="1">
      <c r="A360" s="25">
        <v>357</v>
      </c>
      <c r="B360" s="23" t="s">
        <v>239</v>
      </c>
      <c r="C360" s="23" t="s">
        <v>240</v>
      </c>
      <c r="D360" s="23" t="s">
        <v>19</v>
      </c>
      <c r="E360" s="25"/>
      <c r="F360" s="25" t="s">
        <v>72</v>
      </c>
      <c r="G360" s="25">
        <v>85</v>
      </c>
      <c r="H360" s="25">
        <v>90</v>
      </c>
      <c r="I360" s="25">
        <v>5</v>
      </c>
      <c r="J360" s="23"/>
    </row>
    <row r="361" spans="1:10" ht="12.75" customHeight="1">
      <c r="A361" s="25">
        <v>358</v>
      </c>
      <c r="B361" s="23" t="s">
        <v>239</v>
      </c>
      <c r="C361" s="23" t="s">
        <v>240</v>
      </c>
      <c r="D361" s="23" t="s">
        <v>269</v>
      </c>
      <c r="E361" s="25"/>
      <c r="F361" s="25" t="s">
        <v>91</v>
      </c>
      <c r="G361" s="25">
        <v>72</v>
      </c>
      <c r="H361" s="25">
        <v>74</v>
      </c>
      <c r="I361" s="25">
        <v>2</v>
      </c>
      <c r="J361" s="23"/>
    </row>
    <row r="362" spans="1:10" ht="12.75" customHeight="1">
      <c r="A362" s="25">
        <v>359</v>
      </c>
      <c r="B362" s="23" t="s">
        <v>239</v>
      </c>
      <c r="C362" s="23" t="s">
        <v>240</v>
      </c>
      <c r="D362" s="23" t="s">
        <v>269</v>
      </c>
      <c r="E362" s="25"/>
      <c r="F362" s="25" t="s">
        <v>101</v>
      </c>
      <c r="G362" s="25">
        <v>78</v>
      </c>
      <c r="H362" s="25">
        <v>79</v>
      </c>
      <c r="I362" s="25">
        <v>1</v>
      </c>
      <c r="J362" s="23"/>
    </row>
    <row r="363" spans="1:10" ht="12.75" customHeight="1">
      <c r="A363" s="25">
        <v>360</v>
      </c>
      <c r="B363" s="23" t="s">
        <v>239</v>
      </c>
      <c r="C363" s="23" t="s">
        <v>240</v>
      </c>
      <c r="D363" s="23" t="s">
        <v>269</v>
      </c>
      <c r="E363" s="25"/>
      <c r="F363" s="25" t="s">
        <v>106</v>
      </c>
      <c r="G363" s="25">
        <v>75</v>
      </c>
      <c r="H363" s="25">
        <v>77</v>
      </c>
      <c r="I363" s="25">
        <v>2</v>
      </c>
      <c r="J363" s="23"/>
    </row>
    <row r="364" spans="1:10" ht="12.75" customHeight="1">
      <c r="A364" s="25">
        <v>361</v>
      </c>
      <c r="B364" s="23" t="s">
        <v>239</v>
      </c>
      <c r="C364" s="23" t="s">
        <v>240</v>
      </c>
      <c r="D364" s="23" t="s">
        <v>270</v>
      </c>
      <c r="E364" s="25" t="s">
        <v>50</v>
      </c>
      <c r="F364" s="25" t="s">
        <v>10</v>
      </c>
      <c r="G364" s="25">
        <v>79</v>
      </c>
      <c r="H364" s="25">
        <v>80</v>
      </c>
      <c r="I364" s="25">
        <v>1</v>
      </c>
      <c r="J364" s="23" t="s">
        <v>284</v>
      </c>
    </row>
    <row r="365" spans="1:10" ht="12.75" customHeight="1">
      <c r="A365" s="25">
        <v>362</v>
      </c>
      <c r="B365" s="23" t="s">
        <v>241</v>
      </c>
      <c r="C365" s="23" t="s">
        <v>242</v>
      </c>
      <c r="D365" s="23" t="s">
        <v>19</v>
      </c>
      <c r="E365" s="25"/>
      <c r="F365" s="25" t="s">
        <v>72</v>
      </c>
      <c r="G365" s="25">
        <v>77</v>
      </c>
      <c r="H365" s="25">
        <v>79</v>
      </c>
      <c r="I365" s="25">
        <v>2</v>
      </c>
      <c r="J365" s="23"/>
    </row>
    <row r="366" spans="1:10" ht="12.75" customHeight="1">
      <c r="A366" s="25">
        <v>363</v>
      </c>
      <c r="B366" s="23" t="s">
        <v>241</v>
      </c>
      <c r="C366" s="23" t="s">
        <v>242</v>
      </c>
      <c r="D366" s="23" t="s">
        <v>269</v>
      </c>
      <c r="E366" s="25"/>
      <c r="F366" s="25" t="s">
        <v>84</v>
      </c>
      <c r="G366" s="25">
        <v>73</v>
      </c>
      <c r="H366" s="25">
        <v>75</v>
      </c>
      <c r="I366" s="25">
        <v>2</v>
      </c>
      <c r="J366" s="23"/>
    </row>
    <row r="367" spans="1:10" ht="12.75" customHeight="1">
      <c r="A367" s="25">
        <v>364</v>
      </c>
      <c r="B367" s="23" t="s">
        <v>241</v>
      </c>
      <c r="C367" s="23" t="s">
        <v>242</v>
      </c>
      <c r="D367" s="23" t="s">
        <v>269</v>
      </c>
      <c r="E367" s="25"/>
      <c r="F367" s="25" t="s">
        <v>91</v>
      </c>
      <c r="G367" s="25">
        <v>82</v>
      </c>
      <c r="H367" s="25">
        <v>83</v>
      </c>
      <c r="I367" s="25">
        <v>1</v>
      </c>
      <c r="J367" s="23"/>
    </row>
    <row r="368" spans="1:10" ht="12.75" customHeight="1">
      <c r="A368" s="25">
        <v>365</v>
      </c>
      <c r="B368" s="23" t="s">
        <v>241</v>
      </c>
      <c r="C368" s="23" t="s">
        <v>242</v>
      </c>
      <c r="D368" s="23" t="s">
        <v>269</v>
      </c>
      <c r="E368" s="25"/>
      <c r="F368" s="25" t="s">
        <v>96</v>
      </c>
      <c r="G368" s="25">
        <v>88</v>
      </c>
      <c r="H368" s="25">
        <v>89</v>
      </c>
      <c r="I368" s="25">
        <v>1</v>
      </c>
      <c r="J368" s="23"/>
    </row>
    <row r="369" spans="1:10" ht="12.75" customHeight="1">
      <c r="A369" s="25">
        <v>366</v>
      </c>
      <c r="B369" s="23" t="s">
        <v>241</v>
      </c>
      <c r="C369" s="23" t="s">
        <v>242</v>
      </c>
      <c r="D369" s="23" t="s">
        <v>269</v>
      </c>
      <c r="E369" s="25"/>
      <c r="F369" s="25" t="s">
        <v>106</v>
      </c>
      <c r="G369" s="25">
        <v>83</v>
      </c>
      <c r="H369" s="25">
        <v>84</v>
      </c>
      <c r="I369" s="25">
        <v>1</v>
      </c>
      <c r="J369" s="23"/>
    </row>
    <row r="370" spans="1:10" ht="12.75" customHeight="1">
      <c r="A370" s="25">
        <v>367</v>
      </c>
      <c r="B370" s="23" t="s">
        <v>241</v>
      </c>
      <c r="C370" s="23" t="s">
        <v>242</v>
      </c>
      <c r="D370" s="23" t="s">
        <v>270</v>
      </c>
      <c r="E370" s="25" t="s">
        <v>258</v>
      </c>
      <c r="F370" s="25" t="s">
        <v>10</v>
      </c>
      <c r="G370" s="25">
        <v>81</v>
      </c>
      <c r="H370" s="25">
        <v>82</v>
      </c>
      <c r="I370" s="25">
        <v>1</v>
      </c>
      <c r="J370" s="23" t="s">
        <v>304</v>
      </c>
    </row>
    <row r="371" spans="1:10" ht="12.75" customHeight="1">
      <c r="A371" s="25">
        <v>368</v>
      </c>
      <c r="B371" s="23" t="s">
        <v>243</v>
      </c>
      <c r="C371" s="23" t="s">
        <v>244</v>
      </c>
      <c r="D371" s="23" t="s">
        <v>19</v>
      </c>
      <c r="E371" s="25"/>
      <c r="F371" s="25" t="s">
        <v>72</v>
      </c>
      <c r="G371" s="25">
        <v>83</v>
      </c>
      <c r="H371" s="25">
        <v>82</v>
      </c>
      <c r="I371" s="25">
        <v>-1</v>
      </c>
      <c r="J371" s="23"/>
    </row>
    <row r="372" spans="1:10" ht="12.75" customHeight="1">
      <c r="A372" s="25">
        <v>369</v>
      </c>
      <c r="B372" s="23" t="s">
        <v>243</v>
      </c>
      <c r="C372" s="23" t="s">
        <v>244</v>
      </c>
      <c r="D372" s="23" t="s">
        <v>269</v>
      </c>
      <c r="E372" s="25"/>
      <c r="F372" s="25" t="s">
        <v>84</v>
      </c>
      <c r="G372" s="25">
        <v>80</v>
      </c>
      <c r="H372" s="25">
        <v>81</v>
      </c>
      <c r="I372" s="25">
        <v>1</v>
      </c>
      <c r="J372" s="23"/>
    </row>
    <row r="373" spans="1:10" ht="12.75" customHeight="1">
      <c r="A373" s="25">
        <v>370</v>
      </c>
      <c r="B373" s="23" t="s">
        <v>243</v>
      </c>
      <c r="C373" s="23" t="s">
        <v>244</v>
      </c>
      <c r="D373" s="23" t="s">
        <v>269</v>
      </c>
      <c r="E373" s="25"/>
      <c r="F373" s="25" t="s">
        <v>91</v>
      </c>
      <c r="G373" s="25">
        <v>81</v>
      </c>
      <c r="H373" s="25">
        <v>80</v>
      </c>
      <c r="I373" s="25">
        <v>-1</v>
      </c>
      <c r="J373" s="23"/>
    </row>
    <row r="374" spans="1:10" ht="12.75" customHeight="1">
      <c r="A374" s="25">
        <v>371</v>
      </c>
      <c r="B374" s="23" t="s">
        <v>243</v>
      </c>
      <c r="C374" s="23" t="s">
        <v>244</v>
      </c>
      <c r="D374" s="23" t="s">
        <v>269</v>
      </c>
      <c r="E374" s="25"/>
      <c r="F374" s="25" t="s">
        <v>96</v>
      </c>
      <c r="G374" s="25">
        <v>87</v>
      </c>
      <c r="H374" s="25">
        <v>88</v>
      </c>
      <c r="I374" s="25">
        <v>1</v>
      </c>
      <c r="J374" s="23"/>
    </row>
    <row r="375" spans="1:10" ht="12.75" customHeight="1">
      <c r="A375" s="25">
        <v>372</v>
      </c>
      <c r="B375" s="23" t="s">
        <v>243</v>
      </c>
      <c r="C375" s="23" t="s">
        <v>244</v>
      </c>
      <c r="D375" s="23" t="s">
        <v>269</v>
      </c>
      <c r="E375" s="25"/>
      <c r="F375" s="25" t="s">
        <v>106</v>
      </c>
      <c r="G375" s="25">
        <v>84</v>
      </c>
      <c r="H375" s="25">
        <v>85</v>
      </c>
      <c r="I375" s="25">
        <v>1</v>
      </c>
      <c r="J375" s="23"/>
    </row>
    <row r="376" spans="1:10" ht="12.75" customHeight="1">
      <c r="A376" s="25">
        <v>373</v>
      </c>
      <c r="B376" s="23" t="s">
        <v>243</v>
      </c>
      <c r="C376" s="23" t="s">
        <v>244</v>
      </c>
      <c r="D376" s="23" t="s">
        <v>270</v>
      </c>
      <c r="E376" s="25" t="s">
        <v>291</v>
      </c>
      <c r="F376" s="25" t="s">
        <v>10</v>
      </c>
      <c r="G376" s="25">
        <v>82</v>
      </c>
      <c r="H376" s="25">
        <v>83</v>
      </c>
      <c r="I376" s="25">
        <v>1</v>
      </c>
      <c r="J376" s="23" t="s">
        <v>305</v>
      </c>
    </row>
    <row r="377" spans="1:10" ht="12.75" customHeight="1">
      <c r="A377" s="25">
        <v>374</v>
      </c>
      <c r="B377" s="23" t="s">
        <v>245</v>
      </c>
      <c r="C377" s="23" t="s">
        <v>246</v>
      </c>
      <c r="D377" s="23" t="s">
        <v>19</v>
      </c>
      <c r="E377" s="25"/>
      <c r="F377" s="25" t="s">
        <v>72</v>
      </c>
      <c r="G377" s="25">
        <v>65</v>
      </c>
      <c r="H377" s="25">
        <v>75</v>
      </c>
      <c r="I377" s="25">
        <v>10</v>
      </c>
      <c r="J377" s="23"/>
    </row>
    <row r="378" spans="1:10" ht="12.75" customHeight="1">
      <c r="A378" s="25">
        <v>375</v>
      </c>
      <c r="B378" s="23" t="s">
        <v>245</v>
      </c>
      <c r="C378" s="23" t="s">
        <v>246</v>
      </c>
      <c r="D378" s="23" t="s">
        <v>269</v>
      </c>
      <c r="E378" s="25"/>
      <c r="F378" s="25" t="s">
        <v>84</v>
      </c>
      <c r="G378" s="25">
        <v>76</v>
      </c>
      <c r="H378" s="25">
        <v>78</v>
      </c>
      <c r="I378" s="25">
        <v>2</v>
      </c>
      <c r="J378" s="23"/>
    </row>
    <row r="379" spans="1:10" ht="12.75" customHeight="1">
      <c r="A379" s="25">
        <v>376</v>
      </c>
      <c r="B379" s="23" t="s">
        <v>245</v>
      </c>
      <c r="C379" s="23" t="s">
        <v>246</v>
      </c>
      <c r="D379" s="23" t="s">
        <v>269</v>
      </c>
      <c r="E379" s="25"/>
      <c r="F379" s="25" t="s">
        <v>101</v>
      </c>
      <c r="G379" s="25">
        <v>76</v>
      </c>
      <c r="H379" s="25">
        <v>77</v>
      </c>
      <c r="I379" s="25">
        <v>1</v>
      </c>
      <c r="J379" s="23"/>
    </row>
    <row r="380" spans="1:10" ht="12.75" customHeight="1">
      <c r="A380" s="25">
        <v>377</v>
      </c>
      <c r="B380" s="23" t="s">
        <v>245</v>
      </c>
      <c r="C380" s="23" t="s">
        <v>246</v>
      </c>
      <c r="D380" s="23" t="s">
        <v>270</v>
      </c>
      <c r="E380" s="25" t="s">
        <v>258</v>
      </c>
      <c r="F380" s="25" t="s">
        <v>10</v>
      </c>
      <c r="G380" s="25">
        <v>82</v>
      </c>
      <c r="H380" s="25">
        <v>83</v>
      </c>
      <c r="I380" s="25">
        <v>1</v>
      </c>
      <c r="J380" s="23" t="s">
        <v>306</v>
      </c>
    </row>
    <row r="381" spans="1:10" ht="12.75" customHeight="1">
      <c r="A381" s="25">
        <v>378</v>
      </c>
      <c r="B381" s="23" t="s">
        <v>247</v>
      </c>
      <c r="C381" s="23" t="s">
        <v>248</v>
      </c>
      <c r="D381" s="23" t="s">
        <v>19</v>
      </c>
      <c r="E381" s="25"/>
      <c r="F381" s="25" t="s">
        <v>72</v>
      </c>
      <c r="G381" s="25">
        <v>90</v>
      </c>
      <c r="H381" s="25">
        <v>89</v>
      </c>
      <c r="I381" s="25">
        <v>-1</v>
      </c>
      <c r="J381" s="23"/>
    </row>
    <row r="382" spans="1:10" ht="12.75" customHeight="1">
      <c r="A382" s="25">
        <v>379</v>
      </c>
      <c r="B382" s="23" t="s">
        <v>247</v>
      </c>
      <c r="C382" s="23" t="s">
        <v>248</v>
      </c>
      <c r="D382" s="23" t="s">
        <v>269</v>
      </c>
      <c r="E382" s="25"/>
      <c r="F382" s="25" t="s">
        <v>84</v>
      </c>
      <c r="G382" s="25">
        <v>57</v>
      </c>
      <c r="H382" s="25">
        <v>56</v>
      </c>
      <c r="I382" s="25">
        <v>-1</v>
      </c>
      <c r="J382" s="23"/>
    </row>
    <row r="383" spans="1:10" ht="12.75" customHeight="1">
      <c r="A383" s="25">
        <v>380</v>
      </c>
      <c r="B383" s="23" t="s">
        <v>247</v>
      </c>
      <c r="C383" s="23" t="s">
        <v>248</v>
      </c>
      <c r="D383" s="23" t="s">
        <v>269</v>
      </c>
      <c r="E383" s="25"/>
      <c r="F383" s="25" t="s">
        <v>91</v>
      </c>
      <c r="G383" s="25">
        <v>71</v>
      </c>
      <c r="H383" s="25">
        <v>74</v>
      </c>
      <c r="I383" s="25">
        <v>3</v>
      </c>
      <c r="J383" s="23"/>
    </row>
    <row r="384" spans="1:10" ht="12.75" customHeight="1">
      <c r="A384" s="25">
        <v>381</v>
      </c>
      <c r="B384" s="23" t="s">
        <v>247</v>
      </c>
      <c r="C384" s="23" t="s">
        <v>248</v>
      </c>
      <c r="D384" s="23" t="s">
        <v>269</v>
      </c>
      <c r="E384" s="25"/>
      <c r="F384" s="25" t="s">
        <v>96</v>
      </c>
      <c r="G384" s="25">
        <v>67</v>
      </c>
      <c r="H384" s="25">
        <v>68</v>
      </c>
      <c r="I384" s="25">
        <v>1</v>
      </c>
      <c r="J384" s="23"/>
    </row>
    <row r="385" spans="1:10" ht="12.75" customHeight="1">
      <c r="A385" s="25">
        <v>382</v>
      </c>
      <c r="B385" s="23" t="s">
        <v>247</v>
      </c>
      <c r="C385" s="23" t="s">
        <v>248</v>
      </c>
      <c r="D385" s="23" t="s">
        <v>269</v>
      </c>
      <c r="E385" s="25"/>
      <c r="F385" s="25" t="s">
        <v>106</v>
      </c>
      <c r="G385" s="25">
        <v>71</v>
      </c>
      <c r="H385" s="25">
        <v>73</v>
      </c>
      <c r="I385" s="25">
        <v>2</v>
      </c>
      <c r="J385" s="23"/>
    </row>
    <row r="386" spans="1:10" ht="12.75" customHeight="1">
      <c r="A386" s="25">
        <v>383</v>
      </c>
      <c r="B386" s="23" t="s">
        <v>247</v>
      </c>
      <c r="C386" s="23" t="s">
        <v>248</v>
      </c>
      <c r="D386" s="23" t="s">
        <v>269</v>
      </c>
      <c r="E386" s="25"/>
      <c r="F386" s="25" t="s">
        <v>112</v>
      </c>
      <c r="G386" s="25">
        <v>86</v>
      </c>
      <c r="H386" s="25">
        <v>87</v>
      </c>
      <c r="I386" s="25">
        <v>1</v>
      </c>
      <c r="J386" s="23"/>
    </row>
    <row r="387" spans="1:10" ht="12.75" customHeight="1">
      <c r="A387" s="25">
        <v>384</v>
      </c>
      <c r="B387" s="23" t="s">
        <v>247</v>
      </c>
      <c r="C387" s="23" t="s">
        <v>248</v>
      </c>
      <c r="D387" s="23" t="s">
        <v>270</v>
      </c>
      <c r="E387" s="25" t="s">
        <v>50</v>
      </c>
      <c r="F387" s="25" t="s">
        <v>10</v>
      </c>
      <c r="G387" s="25">
        <v>79</v>
      </c>
      <c r="H387" s="25">
        <v>80</v>
      </c>
      <c r="I387" s="25">
        <v>1</v>
      </c>
      <c r="J387" s="23" t="s">
        <v>284</v>
      </c>
    </row>
    <row r="388" spans="1:10" ht="12.75" customHeight="1">
      <c r="A388" s="25">
        <v>385</v>
      </c>
      <c r="B388" s="23" t="s">
        <v>249</v>
      </c>
      <c r="C388" s="23" t="s">
        <v>250</v>
      </c>
      <c r="D388" s="23" t="s">
        <v>19</v>
      </c>
      <c r="E388" s="25"/>
      <c r="F388" s="25" t="s">
        <v>72</v>
      </c>
      <c r="G388" s="25">
        <v>78</v>
      </c>
      <c r="H388" s="25">
        <v>83</v>
      </c>
      <c r="I388" s="25">
        <v>5</v>
      </c>
      <c r="J388" s="23"/>
    </row>
    <row r="389" spans="1:10" ht="12.75" customHeight="1">
      <c r="A389" s="25">
        <v>386</v>
      </c>
      <c r="B389" s="23" t="s">
        <v>249</v>
      </c>
      <c r="C389" s="23" t="s">
        <v>250</v>
      </c>
      <c r="D389" s="23" t="s">
        <v>269</v>
      </c>
      <c r="E389" s="25"/>
      <c r="F389" s="25" t="s">
        <v>91</v>
      </c>
      <c r="G389" s="25">
        <v>83</v>
      </c>
      <c r="H389" s="25">
        <v>84</v>
      </c>
      <c r="I389" s="25">
        <v>1</v>
      </c>
      <c r="J389" s="23"/>
    </row>
    <row r="390" spans="1:10" ht="12.75" customHeight="1">
      <c r="A390" s="25">
        <v>387</v>
      </c>
      <c r="B390" s="23" t="s">
        <v>249</v>
      </c>
      <c r="C390" s="23" t="s">
        <v>250</v>
      </c>
      <c r="D390" s="23" t="s">
        <v>269</v>
      </c>
      <c r="E390" s="25"/>
      <c r="F390" s="25" t="s">
        <v>101</v>
      </c>
      <c r="G390" s="25">
        <v>74</v>
      </c>
      <c r="H390" s="25">
        <v>75</v>
      </c>
      <c r="I390" s="25">
        <v>1</v>
      </c>
      <c r="J390" s="23"/>
    </row>
    <row r="391" spans="1:10" ht="12.75" customHeight="1">
      <c r="A391" s="25">
        <v>388</v>
      </c>
      <c r="B391" s="23" t="s">
        <v>249</v>
      </c>
      <c r="C391" s="23" t="s">
        <v>250</v>
      </c>
      <c r="D391" s="23" t="s">
        <v>269</v>
      </c>
      <c r="E391" s="25"/>
      <c r="F391" s="25" t="s">
        <v>106</v>
      </c>
      <c r="G391" s="25">
        <v>79</v>
      </c>
      <c r="H391" s="25">
        <v>80</v>
      </c>
      <c r="I391" s="25">
        <v>1</v>
      </c>
      <c r="J391" s="23"/>
    </row>
    <row r="392" spans="1:10" ht="12.75" customHeight="1">
      <c r="A392" s="25">
        <v>389</v>
      </c>
      <c r="B392" s="23" t="s">
        <v>249</v>
      </c>
      <c r="C392" s="23" t="s">
        <v>250</v>
      </c>
      <c r="D392" s="23" t="s">
        <v>270</v>
      </c>
      <c r="E392" s="25" t="s">
        <v>307</v>
      </c>
      <c r="F392" s="25" t="s">
        <v>10</v>
      </c>
      <c r="G392" s="25">
        <v>78</v>
      </c>
      <c r="H392" s="25">
        <v>79</v>
      </c>
      <c r="I392" s="25">
        <v>1</v>
      </c>
      <c r="J392" s="23" t="s">
        <v>308</v>
      </c>
    </row>
    <row r="393" spans="1:10" ht="12.75" customHeight="1">
      <c r="A393" s="25">
        <v>390</v>
      </c>
      <c r="B393" s="23" t="s">
        <v>251</v>
      </c>
      <c r="C393" s="23" t="s">
        <v>252</v>
      </c>
      <c r="D393" s="23" t="s">
        <v>19</v>
      </c>
      <c r="E393" s="25"/>
      <c r="F393" s="25" t="s">
        <v>72</v>
      </c>
      <c r="G393" s="25">
        <v>72</v>
      </c>
      <c r="H393" s="25">
        <v>75</v>
      </c>
      <c r="I393" s="25">
        <v>3</v>
      </c>
      <c r="J393" s="23"/>
    </row>
    <row r="394" spans="1:10" ht="12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</row>
    <row r="395" spans="1:10" ht="12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</row>
    <row r="396" spans="1:10" ht="12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</row>
    <row r="397" spans="1:10" ht="12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</row>
    <row r="398" spans="1:10" ht="12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</row>
    <row r="399" spans="1:10" ht="12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</row>
    <row r="400" spans="1:10" ht="12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</row>
    <row r="401" spans="1:10" ht="12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</row>
    <row r="402" spans="1:10" ht="12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</row>
    <row r="403" spans="1:10" ht="12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</row>
    <row r="404" spans="1:10" ht="12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</row>
    <row r="405" spans="1:10" ht="12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</row>
    <row r="406" spans="1:10" ht="12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</row>
    <row r="407" spans="1:10" ht="12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</row>
    <row r="408" spans="1:10" ht="12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</row>
    <row r="409" spans="1:10" ht="12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</row>
    <row r="410" spans="1:10" ht="12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</row>
    <row r="411" spans="1:10" ht="12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</row>
    <row r="412" spans="1:10" ht="12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</row>
    <row r="413" spans="1:10" ht="12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</row>
    <row r="414" spans="1:10" ht="12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</row>
    <row r="415" spans="1:10" ht="12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</row>
    <row r="416" spans="1:10" ht="12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</row>
    <row r="417" spans="1:10" ht="12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</row>
    <row r="418" spans="1:10" ht="12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</row>
    <row r="419" spans="1:10" ht="12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</row>
    <row r="420" spans="1:10" ht="12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</row>
    <row r="421" spans="1:10" ht="12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</row>
    <row r="422" spans="1:10" ht="12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</row>
    <row r="423" spans="1:10" ht="12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</row>
    <row r="424" spans="1:10" ht="12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</row>
    <row r="425" spans="1:10" ht="12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</row>
    <row r="426" spans="1:10" ht="12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</row>
    <row r="427" spans="1:10" ht="12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</row>
    <row r="428" spans="1:10" ht="12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</row>
    <row r="429" spans="1:10" ht="12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</row>
    <row r="430" spans="1:10" ht="12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</row>
    <row r="431" spans="1:10" ht="12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</row>
    <row r="432" spans="1:10" ht="12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</row>
    <row r="433" spans="1:10" ht="12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</row>
    <row r="434" spans="1:10" ht="12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</row>
    <row r="435" spans="1:10" ht="12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</row>
    <row r="436" spans="1:10" ht="12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</row>
    <row r="437" spans="1:10" ht="12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</row>
    <row r="438" spans="1:10" ht="12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</row>
    <row r="439" spans="1:10" ht="12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</row>
    <row r="440" spans="1:10" ht="12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</row>
    <row r="441" spans="1:10" ht="12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</row>
    <row r="442" spans="1:10" ht="12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</row>
    <row r="443" spans="1:10" ht="12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</row>
    <row r="444" spans="1:10" ht="12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</row>
    <row r="445" spans="1:10" ht="12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</row>
    <row r="446" spans="1:10" ht="12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</row>
    <row r="447" spans="1:10" ht="12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</row>
    <row r="448" spans="1:10" ht="12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</row>
    <row r="449" spans="1:10" ht="12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</row>
    <row r="450" spans="1:10" ht="12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</row>
    <row r="451" spans="1:10" ht="12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</row>
    <row r="452" spans="1:10" ht="12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</row>
    <row r="453" spans="1:10" ht="12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</row>
    <row r="454" spans="1:10" ht="12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</row>
    <row r="455" spans="1:10" ht="12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</row>
    <row r="456" spans="1:10" ht="12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</row>
    <row r="457" spans="1:10" ht="12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</row>
    <row r="458" spans="1:10" ht="12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</row>
    <row r="459" spans="1:10" ht="12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</row>
    <row r="460" spans="1:10" ht="12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</row>
    <row r="461" spans="1:10" ht="12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</row>
    <row r="462" spans="1:10" ht="12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</row>
    <row r="463" spans="1:10" ht="12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</row>
    <row r="464" spans="1:10" ht="12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</row>
    <row r="465" spans="1:10" ht="12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</row>
    <row r="466" spans="1:10" ht="12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</row>
    <row r="467" spans="1:10" ht="12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</row>
    <row r="468" spans="1:10" ht="12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</row>
    <row r="469" spans="1:10" ht="12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</row>
    <row r="470" spans="1:10" ht="12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</row>
    <row r="471" spans="1:10" ht="12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</row>
    <row r="472" spans="1:10" ht="12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</row>
    <row r="473" spans="1:10" ht="12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</row>
    <row r="474" spans="1:10" ht="12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</row>
    <row r="475" spans="1:10" ht="12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</row>
    <row r="476" spans="1:10" ht="12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</row>
    <row r="477" spans="1:10" ht="12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</row>
    <row r="478" spans="1:10" ht="12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</row>
    <row r="479" spans="1:10" ht="12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</row>
    <row r="480" spans="1:10" ht="12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</row>
    <row r="481" spans="1:10" ht="12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</row>
    <row r="482" spans="1:10" ht="12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</row>
    <row r="483" spans="1:10" ht="12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</row>
    <row r="484" spans="1:10" ht="12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</row>
    <row r="485" spans="1:10" ht="12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</row>
    <row r="486" spans="1:10" ht="12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</row>
    <row r="487" spans="1:10" ht="12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</row>
    <row r="488" spans="1:10" ht="12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</row>
    <row r="489" spans="1:10" ht="12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</row>
    <row r="490" spans="1:10" ht="12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</row>
    <row r="491" spans="1:10" ht="12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</row>
    <row r="492" spans="1:10" ht="12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</row>
    <row r="493" spans="1:10" ht="12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</row>
    <row r="494" spans="1:10" ht="12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</row>
    <row r="495" spans="1:10" ht="12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</row>
    <row r="496" spans="1:10" ht="12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</row>
    <row r="497" spans="1:10" ht="12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</row>
    <row r="498" spans="1:10" ht="12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</row>
    <row r="499" spans="1:10" ht="12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</row>
    <row r="500" spans="1:10" ht="12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</row>
    <row r="501" spans="1:10" ht="12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</row>
    <row r="502" spans="1:10" ht="12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</row>
    <row r="503" spans="1:10" ht="12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</row>
    <row r="504" spans="1:10" ht="12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</row>
    <row r="505" spans="1:10" ht="12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</row>
    <row r="506" spans="1:10" ht="12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</row>
    <row r="507" spans="1:10" ht="12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</row>
    <row r="508" spans="1:10" ht="12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</row>
    <row r="509" spans="1:10" ht="12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</row>
    <row r="510" spans="1:10" ht="12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</row>
    <row r="511" spans="1:10" ht="12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</row>
    <row r="512" spans="1:10" ht="12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</row>
    <row r="513" spans="1:10" ht="12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</row>
    <row r="514" spans="1:10" ht="12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</row>
    <row r="515" spans="1:10" ht="12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</row>
    <row r="516" spans="1:10" ht="12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</row>
    <row r="517" spans="1:10" ht="12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</row>
    <row r="518" spans="1:10" ht="12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</row>
    <row r="519" spans="1:10" ht="12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</row>
    <row r="520" spans="1:10" ht="12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</row>
    <row r="521" spans="1:10" ht="12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</row>
    <row r="522" spans="1:10" ht="12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</row>
    <row r="523" spans="1:10" ht="12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</row>
    <row r="524" spans="1:10" ht="12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</row>
    <row r="525" spans="1:10" ht="12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</row>
    <row r="526" spans="1:10" ht="12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</row>
    <row r="527" spans="1:10" ht="12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</row>
    <row r="528" spans="1:10" ht="12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</row>
    <row r="529" spans="1:10" ht="12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</row>
    <row r="530" spans="1:10" ht="12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</row>
    <row r="531" spans="1:10" ht="12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</row>
    <row r="532" spans="1:10" ht="12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</row>
    <row r="533" spans="1:10" ht="12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</row>
    <row r="534" spans="1:10" ht="12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</row>
    <row r="535" spans="1:10" ht="12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</row>
    <row r="536" spans="1:10" ht="12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</row>
    <row r="537" spans="1:10" ht="12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</row>
    <row r="538" spans="1:10" ht="12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</row>
    <row r="539" spans="1:10" ht="12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</row>
    <row r="540" spans="1:10" ht="12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</row>
    <row r="541" spans="1:10" ht="12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</row>
    <row r="542" spans="1:10" ht="12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</row>
    <row r="543" spans="1:10" ht="12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</row>
    <row r="544" spans="1:10" ht="12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</row>
    <row r="545" spans="1:10" ht="12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</row>
    <row r="546" spans="1:10" ht="12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</row>
    <row r="547" spans="1:10" ht="12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</row>
    <row r="548" spans="1:10" ht="12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</row>
    <row r="549" spans="1:10" ht="12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</row>
    <row r="550" spans="1:10" ht="12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</row>
    <row r="551" spans="1:10" ht="12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</row>
    <row r="552" spans="1:10" ht="12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</row>
    <row r="553" spans="1:10" ht="12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</row>
    <row r="554" spans="1:10" ht="12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</row>
    <row r="555" spans="1:10" ht="12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</row>
    <row r="556" spans="1:10" ht="12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</row>
    <row r="557" spans="1:10" ht="12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</row>
    <row r="558" spans="1:10" ht="12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</row>
    <row r="559" spans="1:10" ht="12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</row>
    <row r="560" spans="1:10" ht="12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</row>
    <row r="561" spans="1:10" ht="12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</row>
    <row r="562" spans="1:10" ht="12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</row>
    <row r="563" spans="1:10" ht="12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</row>
    <row r="564" spans="1:10" ht="12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</row>
    <row r="565" spans="1:10" ht="12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</row>
    <row r="566" spans="1:10" ht="12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</row>
    <row r="567" spans="1:10" ht="12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</row>
    <row r="568" spans="1:10" ht="12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</row>
    <row r="569" spans="1:10" ht="12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</row>
    <row r="570" spans="1:10" ht="12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</row>
    <row r="571" spans="1:10" ht="12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</row>
    <row r="572" spans="1:10" ht="12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</row>
    <row r="573" spans="1:10" ht="12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</row>
    <row r="574" spans="1:10" ht="12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</row>
    <row r="575" spans="1:10" ht="12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</row>
    <row r="576" spans="1:10" ht="12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</row>
    <row r="577" spans="1:10" ht="12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</row>
    <row r="578" spans="1:10" ht="12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</row>
    <row r="579" spans="1:10" ht="12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</row>
    <row r="580" spans="1:10" ht="12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</row>
    <row r="581" spans="1:10" ht="12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</row>
    <row r="582" spans="1:10" ht="12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</row>
    <row r="583" spans="1:10" ht="12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</row>
    <row r="584" spans="1:10" ht="12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</row>
    <row r="585" spans="1:10" ht="12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</row>
    <row r="586" spans="1:10" ht="12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</row>
    <row r="587" spans="1:10" ht="12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</row>
    <row r="588" spans="1:10" ht="12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</row>
    <row r="589" spans="1:10" ht="12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</row>
    <row r="590" spans="1:10" ht="12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</row>
    <row r="591" spans="1:10" ht="12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</row>
    <row r="592" spans="1:10" ht="12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</row>
    <row r="593" spans="1:10" ht="12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</row>
    <row r="594" spans="1:10" ht="12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</row>
    <row r="595" spans="1:10" ht="12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</row>
    <row r="596" spans="1:10" ht="12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</row>
    <row r="597" spans="1:10" ht="12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</row>
    <row r="598" spans="1:10" ht="12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</row>
    <row r="599" spans="1:10" ht="12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</row>
    <row r="600" spans="1:10" ht="12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</row>
    <row r="601" spans="1:10" ht="12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</row>
    <row r="602" spans="1:10" ht="12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</row>
    <row r="603" spans="1:10" ht="12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</row>
    <row r="604" spans="1:10" ht="12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</row>
    <row r="605" spans="1:10" ht="12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</row>
    <row r="606" spans="1:10" ht="12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</row>
    <row r="607" spans="1:10" ht="12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</row>
    <row r="608" spans="1:10" ht="12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</row>
    <row r="609" spans="1:10" ht="12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</row>
    <row r="610" spans="1:10" ht="12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</row>
    <row r="611" spans="1:10" ht="12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</row>
    <row r="612" spans="1:10" ht="12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</row>
    <row r="613" spans="1:10" ht="12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</row>
    <row r="614" spans="1:10" ht="12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</row>
    <row r="615" spans="1:10" ht="12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</row>
    <row r="616" spans="1:10" ht="12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</row>
    <row r="617" spans="1:10" ht="12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</row>
    <row r="618" spans="1:10" ht="12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</row>
    <row r="619" spans="1:10" ht="12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</row>
    <row r="620" spans="1:10" ht="12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</row>
    <row r="621" spans="1:10" ht="12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</row>
    <row r="622" spans="1:10" ht="12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</row>
    <row r="623" spans="1:10" ht="12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</row>
    <row r="624" spans="1:10" ht="12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</row>
    <row r="625" spans="1:10" ht="12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</row>
    <row r="626" spans="1:10" ht="12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</row>
    <row r="627" spans="1:10" ht="12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</row>
    <row r="628" spans="1:10" ht="12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</row>
    <row r="629" spans="1:10" ht="12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</row>
    <row r="630" spans="1:10" ht="12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</row>
    <row r="631" spans="1:10" ht="12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</row>
    <row r="632" spans="1:10" ht="12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</row>
    <row r="633" spans="1:10" ht="12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</row>
    <row r="634" spans="1:10" ht="12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</row>
    <row r="635" spans="1:10" ht="12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</row>
    <row r="636" spans="1:10" ht="12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</row>
    <row r="637" spans="1:10" ht="12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</row>
    <row r="638" spans="1:10" ht="12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</row>
    <row r="639" spans="1:10" ht="12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</row>
    <row r="640" spans="1:10" ht="12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</row>
    <row r="641" spans="1:10" ht="12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</row>
    <row r="642" spans="1:10" ht="12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</row>
    <row r="643" spans="1:10" ht="12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</row>
    <row r="644" spans="1:10" ht="12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</row>
    <row r="645" spans="1:10" ht="12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</row>
    <row r="646" spans="1:10" ht="12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</row>
    <row r="647" spans="1:10" ht="12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</row>
    <row r="648" spans="1:10" ht="12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</row>
    <row r="649" spans="1:10" ht="12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</row>
    <row r="650" spans="1:10" ht="12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</row>
    <row r="651" spans="1:10" ht="12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</row>
    <row r="652" spans="1:10" ht="12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</row>
    <row r="653" spans="1:10" ht="12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</row>
    <row r="654" spans="1:10" ht="12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</row>
    <row r="655" spans="1:10" ht="12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</row>
    <row r="656" spans="1:10" ht="12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</row>
    <row r="657" spans="1:10" ht="12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</row>
    <row r="658" spans="1:10" ht="12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</row>
    <row r="659" spans="1:10" ht="12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</row>
    <row r="660" spans="1:10" ht="12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</row>
    <row r="661" spans="1:10" ht="12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</row>
    <row r="662" spans="1:10" ht="12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</row>
    <row r="663" spans="1:10" ht="12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</row>
    <row r="664" spans="1:10" ht="12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</row>
    <row r="665" spans="1:10" ht="12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</row>
    <row r="666" spans="1:10" ht="12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</row>
    <row r="667" spans="1:10" ht="12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</row>
    <row r="668" spans="1:10" ht="12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</row>
    <row r="669" spans="1:10" ht="12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</row>
    <row r="670" spans="1:10" ht="12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</row>
    <row r="671" spans="1:10" ht="12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</row>
    <row r="672" spans="1:10" ht="12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</row>
    <row r="673" spans="1:10" ht="12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</row>
    <row r="674" spans="1:10" ht="12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</row>
    <row r="675" spans="1:10" ht="12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</row>
    <row r="676" spans="1:10" ht="12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</row>
    <row r="677" spans="1:10" ht="12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</row>
    <row r="678" spans="1:10" ht="12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</row>
    <row r="679" spans="1:10" ht="12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</row>
    <row r="680" spans="1:10" ht="12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</row>
    <row r="681" spans="1:10" ht="12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</row>
    <row r="682" spans="1:10" ht="12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</row>
    <row r="683" spans="1:10" ht="12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</row>
    <row r="684" spans="1:10" ht="12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</row>
    <row r="685" spans="1:10" ht="12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</row>
    <row r="686" spans="1:10" ht="12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</row>
    <row r="687" spans="1:10" ht="12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</row>
    <row r="688" spans="1:10" ht="12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</row>
    <row r="689" spans="1:10" ht="12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</row>
    <row r="690" spans="1:10" ht="12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</row>
    <row r="691" spans="1:10" ht="12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</row>
    <row r="692" spans="1:10" ht="12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</row>
    <row r="693" spans="1:10" ht="12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</row>
    <row r="694" spans="1:10" ht="12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</row>
    <row r="695" spans="1:10" ht="12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</row>
    <row r="696" spans="1:10" ht="12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</row>
    <row r="697" spans="1:10" ht="12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</row>
    <row r="698" spans="1:10" ht="12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</row>
    <row r="699" spans="1:10" ht="12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</row>
    <row r="700" spans="1:10" ht="12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</row>
    <row r="701" spans="1:10" ht="12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</row>
    <row r="702" spans="1:10" ht="12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</row>
    <row r="703" spans="1:10" ht="12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</row>
    <row r="704" spans="1:10" ht="12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</row>
    <row r="705" spans="1:10" ht="12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</row>
    <row r="706" spans="1:10" ht="12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</row>
    <row r="707" spans="1:10" ht="12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</row>
    <row r="708" spans="1:10" ht="12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</row>
    <row r="709" spans="1:10" ht="12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</row>
    <row r="710" spans="1:10" ht="12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</row>
    <row r="711" spans="1:10" ht="12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</row>
    <row r="712" spans="1:10" ht="12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</row>
    <row r="713" spans="1:10" ht="12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</row>
    <row r="714" spans="1:10" ht="12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</row>
    <row r="715" spans="1:10" ht="12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</row>
    <row r="716" spans="1:10" ht="12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</row>
    <row r="717" spans="1:10" ht="12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</row>
    <row r="718" spans="1:10" ht="12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</row>
    <row r="719" spans="1:10" ht="12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</row>
    <row r="720" spans="1:10" ht="12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</row>
    <row r="721" spans="1:10" ht="12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</row>
    <row r="722" spans="1:10" ht="12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</row>
    <row r="723" spans="1:10" ht="12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</row>
    <row r="724" spans="1:10" ht="12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</row>
    <row r="725" spans="1:10" ht="12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</row>
    <row r="726" spans="1:10" ht="12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</row>
    <row r="727" spans="1:10" ht="12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</row>
    <row r="728" spans="1:10" ht="12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</row>
    <row r="729" spans="1:10" ht="12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</row>
    <row r="730" spans="1:10" ht="12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</row>
    <row r="731" spans="1:10" ht="12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</row>
    <row r="732" spans="1:10" ht="12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</row>
    <row r="733" spans="1:10" ht="12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</row>
    <row r="734" spans="1:10" ht="12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</row>
    <row r="735" spans="1:10" ht="12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</row>
    <row r="736" spans="1:10" ht="12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</row>
    <row r="737" spans="1:10" ht="12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</row>
    <row r="738" spans="1:10" ht="12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</row>
    <row r="739" spans="1:10" ht="12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</row>
    <row r="740" spans="1:10" ht="12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</row>
    <row r="741" spans="1:10" ht="12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</row>
    <row r="742" spans="1:10" ht="12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</row>
    <row r="743" spans="1:10" ht="12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</row>
    <row r="744" spans="1:10" ht="12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</row>
    <row r="745" spans="1:10" ht="12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</row>
    <row r="746" spans="1:10" ht="12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</row>
    <row r="747" spans="1:10" ht="12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</row>
    <row r="748" spans="1:10" ht="12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</row>
    <row r="749" spans="1:10" ht="12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</row>
    <row r="750" spans="1:10" ht="12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</row>
    <row r="751" spans="1:10" ht="12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</row>
    <row r="752" spans="1:10" ht="12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</row>
    <row r="753" spans="1:10" ht="12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</row>
    <row r="754" spans="1:10" ht="12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</row>
    <row r="755" spans="1:10" ht="12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</row>
    <row r="756" spans="1:10" ht="12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</row>
    <row r="757" spans="1:10" ht="12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</row>
    <row r="758" spans="1:10" ht="12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</row>
    <row r="759" spans="1:10" ht="12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</row>
    <row r="760" spans="1:10" ht="12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</row>
    <row r="761" spans="1:10" ht="12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</row>
    <row r="762" spans="1:10" ht="12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</row>
    <row r="763" spans="1:10" ht="12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</row>
    <row r="764" spans="1:10" ht="12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</row>
    <row r="765" spans="1:10" ht="12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</row>
    <row r="766" spans="1:10" ht="12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</row>
    <row r="767" spans="1:10" ht="12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</row>
    <row r="768" spans="1:10" ht="12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</row>
    <row r="769" spans="1:10" ht="12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</row>
    <row r="770" spans="1:10" ht="12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</row>
    <row r="771" spans="1:10" ht="12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</row>
    <row r="772" spans="1:10" ht="12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</row>
    <row r="773" spans="1:10" ht="12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</row>
    <row r="774" spans="1:10" ht="12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</row>
    <row r="775" spans="1:10" ht="12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</row>
    <row r="776" spans="1:10" ht="12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</row>
    <row r="777" spans="1:10" ht="12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</row>
    <row r="778" spans="1:10" ht="12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</row>
    <row r="779" spans="1:10" ht="12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</row>
    <row r="780" spans="1:10" ht="12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</row>
    <row r="781" spans="1:10" ht="12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</row>
    <row r="782" spans="1:10" ht="12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</row>
    <row r="783" spans="1:10" ht="12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</row>
    <row r="784" spans="1:10" ht="12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</row>
    <row r="785" spans="1:10" ht="12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</row>
    <row r="786" spans="1:10" ht="12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</row>
    <row r="787" spans="1:10" ht="12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</row>
    <row r="788" spans="1:10" ht="12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</row>
    <row r="789" spans="1:10" ht="12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</row>
    <row r="790" spans="1:10" ht="12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</row>
    <row r="791" spans="1:10" ht="12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</row>
    <row r="792" spans="1:10" ht="12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</row>
    <row r="793" spans="1:10" ht="12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</row>
    <row r="794" spans="1:10" ht="12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</row>
    <row r="795" spans="1:10" ht="12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</row>
    <row r="796" spans="1:10" ht="12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</row>
    <row r="797" spans="1:10" ht="12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</row>
    <row r="798" spans="1:10" ht="12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</row>
    <row r="799" spans="1:10" ht="12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</row>
    <row r="800" spans="1:10" ht="12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</row>
    <row r="801" spans="1:10" ht="12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</row>
    <row r="802" spans="1:10" ht="12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</row>
    <row r="803" spans="1:10" ht="12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</row>
    <row r="804" spans="1:10" ht="12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</row>
    <row r="805" spans="1:10" ht="12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</row>
    <row r="806" spans="1:10" ht="12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</row>
    <row r="807" spans="1:10" ht="12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</row>
    <row r="808" spans="1:10" ht="12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</row>
    <row r="809" spans="1:10" ht="12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</row>
    <row r="810" spans="1:10" ht="12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</row>
    <row r="811" spans="1:10" ht="12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</row>
    <row r="812" spans="1:10" ht="12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</row>
    <row r="813" spans="1:10" ht="12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</row>
    <row r="814" spans="1:10" ht="12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</row>
    <row r="815" spans="1:10" ht="12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</row>
    <row r="816" spans="1:10" ht="12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</row>
    <row r="817" spans="1:10" ht="12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</row>
    <row r="818" spans="1:10" ht="12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</row>
    <row r="819" spans="1:10" ht="12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</row>
    <row r="820" spans="1:10" ht="12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</row>
    <row r="821" spans="1:10" ht="12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</row>
    <row r="822" spans="1:10" ht="12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</row>
    <row r="823" spans="1:10" ht="12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</row>
    <row r="824" spans="1:10" ht="12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</row>
    <row r="825" spans="1:10" ht="12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</row>
    <row r="826" spans="1:10" ht="12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</row>
    <row r="827" spans="1:10" ht="12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</row>
    <row r="828" spans="1:10" ht="12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</row>
    <row r="829" spans="1:10" ht="12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</row>
    <row r="830" spans="1:10" ht="12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</row>
    <row r="831" spans="1:10" ht="12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</row>
    <row r="832" spans="1:10" ht="12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</row>
    <row r="833" spans="1:10" ht="12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</row>
    <row r="834" spans="1:10" ht="12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</row>
    <row r="835" spans="1:10" ht="12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</row>
    <row r="836" spans="1:10" ht="12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</row>
    <row r="837" spans="1:10" ht="12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</row>
    <row r="838" spans="1:10" ht="12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</row>
    <row r="839" spans="1:10" ht="12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</row>
    <row r="840" spans="1:10" ht="12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</row>
    <row r="841" spans="1:10" ht="12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</row>
    <row r="842" spans="1:10" ht="12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</row>
    <row r="843" spans="1:10" ht="12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</row>
    <row r="844" spans="1:10" ht="12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</row>
    <row r="845" spans="1:10" ht="12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</row>
    <row r="846" spans="1:10" ht="12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</row>
    <row r="847" spans="1:10" ht="12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</row>
    <row r="848" spans="1:10" ht="12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</row>
    <row r="849" spans="1:10" ht="12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</row>
    <row r="850" spans="1:10" ht="12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</row>
    <row r="851" spans="1:10" ht="12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</row>
    <row r="852" spans="1:10" ht="12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</row>
    <row r="853" spans="1:10" ht="12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</row>
    <row r="854" spans="1:10" ht="12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</row>
    <row r="855" spans="1:10" ht="12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</row>
    <row r="856" spans="1:10" ht="12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</row>
    <row r="857" spans="1:10" ht="12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</row>
    <row r="858" spans="1:10" ht="12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</row>
    <row r="859" spans="1:10" ht="12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</row>
    <row r="860" spans="1:10" ht="12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</row>
    <row r="861" spans="1:10" ht="12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</row>
    <row r="862" spans="1:10" ht="12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</row>
    <row r="863" spans="1:10" ht="12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</row>
    <row r="864" spans="1:10" ht="12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</row>
    <row r="865" spans="1:10" ht="12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</row>
    <row r="866" spans="1:10" ht="12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</row>
    <row r="867" spans="1:10" ht="12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</row>
    <row r="868" spans="1:10" ht="12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</row>
    <row r="869" spans="1:10" ht="12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</row>
    <row r="870" spans="1:10" ht="12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</row>
    <row r="871" spans="1:10" ht="12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</row>
    <row r="872" spans="1:10" ht="12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</row>
    <row r="873" spans="1:10" ht="12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</row>
    <row r="874" spans="1:10" ht="12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</row>
    <row r="875" spans="1:10" ht="12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</row>
    <row r="876" spans="1:10" ht="12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</row>
    <row r="877" spans="1:10" ht="12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</row>
    <row r="878" spans="1:10" ht="12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</row>
    <row r="879" spans="1:10" ht="12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</row>
    <row r="880" spans="1:10" ht="12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</row>
    <row r="881" spans="1:10" ht="12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</row>
    <row r="882" spans="1:10" ht="12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</row>
    <row r="883" spans="1:10" ht="12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</row>
    <row r="884" spans="1:10" ht="12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</row>
    <row r="885" spans="1:10" ht="12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</row>
    <row r="886" spans="1:10" ht="12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</row>
    <row r="887" spans="1:10" ht="12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</row>
    <row r="888" spans="1:10" ht="12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</row>
    <row r="889" spans="1:10" ht="12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</row>
    <row r="890" spans="1:10" ht="12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</row>
    <row r="891" spans="1:10" ht="12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</row>
    <row r="892" spans="1:10" ht="12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</row>
    <row r="893" spans="1:10" ht="12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</row>
    <row r="894" spans="1:10" ht="12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</row>
    <row r="895" spans="1:10" ht="12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</row>
    <row r="896" spans="1:10" ht="12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</row>
    <row r="897" spans="1:10" ht="12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</row>
    <row r="898" spans="1:10" ht="12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</row>
    <row r="899" spans="1:10" ht="12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</row>
    <row r="900" spans="1:10" ht="12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</row>
    <row r="901" spans="1:10" ht="12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</row>
    <row r="902" spans="1:10" ht="12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</row>
    <row r="903" spans="1:10" ht="12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</row>
    <row r="904" spans="1:10" ht="12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</row>
    <row r="905" spans="1:10" ht="12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</row>
    <row r="906" spans="1:10" ht="12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</row>
    <row r="907" spans="1:10" ht="12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</row>
    <row r="908" spans="1:10" ht="12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</row>
    <row r="909" spans="1:10" ht="12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</row>
    <row r="910" spans="1:10" ht="12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</row>
    <row r="911" spans="1:10" ht="12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</row>
    <row r="912" spans="1:10" ht="12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</row>
    <row r="913" spans="1:10" ht="12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</row>
    <row r="914" spans="1:10" ht="12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</row>
    <row r="915" spans="1:10" ht="12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</row>
    <row r="916" spans="1:10" ht="12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</row>
    <row r="917" spans="1:10" ht="12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</row>
    <row r="918" spans="1:10" ht="12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</row>
    <row r="919" spans="1:10" ht="12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</row>
    <row r="920" spans="1:10" ht="12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</row>
    <row r="921" spans="1:10" ht="12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</row>
    <row r="922" spans="1:10" ht="12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</row>
    <row r="923" spans="1:10" ht="12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</row>
    <row r="924" spans="1:10" ht="12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</row>
    <row r="925" spans="1:10" ht="12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</row>
    <row r="926" spans="1:10" ht="12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</row>
    <row r="927" spans="1:10" ht="12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</row>
    <row r="928" spans="1:10" ht="12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</row>
    <row r="929" spans="1:10" ht="12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</row>
    <row r="930" spans="1:10" ht="12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</row>
    <row r="931" spans="1:10" ht="12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</row>
    <row r="932" spans="1:10" ht="12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</row>
    <row r="933" spans="1:10" ht="12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</row>
    <row r="934" spans="1:10" ht="12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</row>
    <row r="935" spans="1:10" ht="12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</row>
    <row r="936" spans="1:10" ht="12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</row>
    <row r="937" spans="1:10" ht="12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</row>
    <row r="938" spans="1:10" ht="12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</row>
    <row r="939" spans="1:10" ht="12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</row>
    <row r="940" spans="1:10" ht="12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</row>
    <row r="941" spans="1:10" ht="12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</row>
    <row r="942" spans="1:10" ht="12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</row>
    <row r="943" spans="1:10" ht="12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</row>
    <row r="944" spans="1:10" ht="12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</row>
    <row r="945" spans="1:10" ht="12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</row>
    <row r="946" spans="1:10" ht="12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</row>
    <row r="947" spans="1:10" ht="12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</row>
    <row r="948" spans="1:10" ht="12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</row>
    <row r="949" spans="1:10" ht="12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</row>
    <row r="950" spans="1:10" ht="12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</row>
    <row r="951" spans="1:10" ht="12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</row>
    <row r="952" spans="1:10" ht="12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</row>
    <row r="953" spans="1:10" ht="12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</row>
    <row r="954" spans="1:10" ht="12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</row>
    <row r="955" spans="1:10" ht="12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</row>
    <row r="956" spans="1:10" ht="12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</row>
    <row r="957" spans="1:10" ht="12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</row>
    <row r="958" spans="1:10" ht="12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</row>
    <row r="959" spans="1:10" ht="12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</row>
    <row r="960" spans="1:10" ht="12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</row>
    <row r="961" spans="1:10" ht="12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</row>
    <row r="962" spans="1:10" ht="12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</row>
    <row r="963" spans="1:10" ht="12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</row>
    <row r="964" spans="1:10" ht="12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</row>
    <row r="965" spans="1:10" ht="12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</row>
    <row r="966" spans="1:10" ht="12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</row>
    <row r="967" spans="1:10" ht="12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</row>
    <row r="968" spans="1:10" ht="12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</row>
    <row r="969" spans="1:10" ht="12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</row>
    <row r="970" spans="1:10" ht="12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</row>
    <row r="971" spans="1:10" ht="12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</row>
    <row r="972" spans="1:10" ht="12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</row>
    <row r="973" spans="1:10" ht="12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</row>
    <row r="974" spans="1:10" ht="12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</row>
    <row r="975" spans="1:10" ht="12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</row>
    <row r="976" spans="1:10" ht="12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</row>
    <row r="977" spans="1:10" ht="12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</row>
    <row r="978" spans="1:10" ht="12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</row>
    <row r="979" spans="1:10" ht="12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</row>
    <row r="980" spans="1:10" ht="12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</row>
    <row r="981" spans="1:10" ht="12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</row>
    <row r="982" spans="1:10" ht="12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</row>
    <row r="983" spans="1:10" ht="12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</row>
    <row r="984" spans="1:10" ht="12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</row>
    <row r="985" spans="1:10" ht="12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</row>
    <row r="986" spans="1:10" ht="12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</row>
    <row r="987" spans="1:10" ht="12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</row>
    <row r="988" spans="1:10" ht="12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</row>
    <row r="989" spans="1:10" ht="12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</row>
    <row r="990" spans="1:10" ht="12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</row>
    <row r="991" spans="1:10" ht="12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</row>
    <row r="992" spans="1:10" ht="12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</row>
    <row r="993" spans="1:10" ht="12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</row>
    <row r="994" spans="1:10" ht="12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</row>
    <row r="995" spans="1:10" ht="12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</row>
    <row r="996" spans="1:10" ht="12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</row>
    <row r="997" spans="1:10" ht="12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</row>
    <row r="998" spans="1:10" ht="12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</row>
    <row r="999" spans="1:10" ht="12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</row>
    <row r="1000" spans="1:10" ht="12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</row>
  </sheetData>
  <autoFilter ref="A3:J393"/>
  <mergeCells count="2">
    <mergeCell ref="A1:J1"/>
    <mergeCell ref="A2:J2"/>
  </mergeCells>
  <conditionalFormatting sqref="I4:I393">
    <cfRule type="cellIs" dxfId="1" priority="1" operator="greaterThan">
      <formula>0</formula>
    </cfRule>
  </conditionalFormatting>
  <conditionalFormatting sqref="I4:I393">
    <cfRule type="cellIs" dxfId="0" priority="2" operator="lessThan">
      <formula>0</formula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99</vt:i4>
      </vt:variant>
    </vt:vector>
  </HeadingPairs>
  <TitlesOfParts>
    <vt:vector size="99" baseType="lpstr">
      <vt:lpstr>Trang tính1</vt:lpstr>
      <vt:lpstr>Messi Icon</vt:lpstr>
      <vt:lpstr>Bale Icon</vt:lpstr>
      <vt:lpstr>CR7 Icon</vt:lpstr>
      <vt:lpstr>Neymar Icon</vt:lpstr>
      <vt:lpstr>Hazard Icon</vt:lpstr>
      <vt:lpstr>Kane</vt:lpstr>
      <vt:lpstr>Lewandowski Icon</vt:lpstr>
      <vt:lpstr>Ibrahimovic Icon</vt:lpstr>
      <vt:lpstr>Giroup Prime</vt:lpstr>
      <vt:lpstr>Son Icon</vt:lpstr>
      <vt:lpstr>Rodri</vt:lpstr>
      <vt:lpstr>Xavi Icon</vt:lpstr>
      <vt:lpstr>Iniesta Icon</vt:lpstr>
      <vt:lpstr>Bellingham</vt:lpstr>
      <vt:lpstr>Maddison</vt:lpstr>
      <vt:lpstr>Joao Neves</vt:lpstr>
      <vt:lpstr>Fabian Ruiz</vt:lpstr>
      <vt:lpstr>Bruno Fernandes</vt:lpstr>
      <vt:lpstr>Porro</vt:lpstr>
      <vt:lpstr>Nuno Mendes</vt:lpstr>
      <vt:lpstr>Udogie</vt:lpstr>
      <vt:lpstr>Yamal</vt:lpstr>
      <vt:lpstr>Ben Davies prime</vt:lpstr>
      <vt:lpstr>Mbappe</vt:lpstr>
      <vt:lpstr>Haland</vt:lpstr>
      <vt:lpstr>Doku</vt:lpstr>
      <vt:lpstr>Savinho</vt:lpstr>
      <vt:lpstr>Marmoush</vt:lpstr>
      <vt:lpstr>Perisic Icon</vt:lpstr>
      <vt:lpstr>Vitinha</vt:lpstr>
      <vt:lpstr>Pedri</vt:lpstr>
      <vt:lpstr>Kudus</vt:lpstr>
      <vt:lpstr>Kulusevki</vt:lpstr>
      <vt:lpstr>Kvaratkhelia</vt:lpstr>
      <vt:lpstr>Kante Icon</vt:lpstr>
      <vt:lpstr>Romero</vt:lpstr>
      <vt:lpstr>Van de Ven</vt:lpstr>
      <vt:lpstr>Lisandro Martinez</vt:lpstr>
      <vt:lpstr>Gvardiol</vt:lpstr>
      <vt:lpstr>Ake</vt:lpstr>
      <vt:lpstr>Ruben Dias</vt:lpstr>
      <vt:lpstr>Van Hecke</vt:lpstr>
      <vt:lpstr>Senesi</vt:lpstr>
      <vt:lpstr>Maguire</vt:lpstr>
      <vt:lpstr>Dier</vt:lpstr>
      <vt:lpstr>Gallager</vt:lpstr>
      <vt:lpstr>Pape Sarr</vt:lpstr>
      <vt:lpstr>Bentancur</vt:lpstr>
      <vt:lpstr>Tonali</vt:lpstr>
      <vt:lpstr>Bissouma Prime</vt:lpstr>
      <vt:lpstr>Rice</vt:lpstr>
      <vt:lpstr>Salah</vt:lpstr>
      <vt:lpstr>Solanke</vt:lpstr>
      <vt:lpstr>Muller Icon</vt:lpstr>
      <vt:lpstr>Lahm Icon</vt:lpstr>
      <vt:lpstr>Xabi Alonso Icon</vt:lpstr>
      <vt:lpstr>Richarlison</vt:lpstr>
      <vt:lpstr>Semenyo</vt:lpstr>
      <vt:lpstr>Foden</vt:lpstr>
      <vt:lpstr>Reijinders</vt:lpstr>
      <vt:lpstr>O.Dembele</vt:lpstr>
      <vt:lpstr>Musiala</vt:lpstr>
      <vt:lpstr>Palhinha</vt:lpstr>
      <vt:lpstr>Arnold</vt:lpstr>
      <vt:lpstr>Hakimi</vt:lpstr>
      <vt:lpstr>A.Davies</vt:lpstr>
      <vt:lpstr>Matheus Nunes</vt:lpstr>
      <vt:lpstr>Vinicius</vt:lpstr>
      <vt:lpstr>Robben Icon</vt:lpstr>
      <vt:lpstr>Ribery Icon</vt:lpstr>
      <vt:lpstr>Modric Icon</vt:lpstr>
      <vt:lpstr>Kroos Icon</vt:lpstr>
      <vt:lpstr>Kimmich</vt:lpstr>
      <vt:lpstr>Laimer</vt:lpstr>
      <vt:lpstr>Casemiro Icon</vt:lpstr>
      <vt:lpstr>Busquest Icon</vt:lpstr>
      <vt:lpstr>Benzema Icon</vt:lpstr>
      <vt:lpstr>Suarez Icon</vt:lpstr>
      <vt:lpstr>Aguero Icon</vt:lpstr>
      <vt:lpstr>Werner
</vt:lpstr>
      <vt:lpstr>Wermer_Prime</vt:lpstr>
      <vt:lpstr>Odobert
</vt:lpstr>
      <vt:lpstr>Tel</vt:lpstr>
      <vt:lpstr>Marquinhos</vt:lpstr>
      <vt:lpstr>Upamecano</vt:lpstr>
      <vt:lpstr>Tah</vt:lpstr>
      <vt:lpstr>Doue</vt:lpstr>
      <vt:lpstr>Luis Diaz</vt:lpstr>
      <vt:lpstr>Olise</vt:lpstr>
      <vt:lpstr>Pacho</vt:lpstr>
      <vt:lpstr>Pavlovic</vt:lpstr>
      <vt:lpstr>M.Fernandes</vt:lpstr>
      <vt:lpstr>Archie Gray</vt:lpstr>
      <vt:lpstr>Saka</vt:lpstr>
      <vt:lpstr>Van Dijk</vt:lpstr>
      <vt:lpstr>Xavi Simons</vt:lpstr>
      <vt:lpstr>Mousa Dembele Prime</vt:lpstr>
      <vt:lpstr>Thay đổi so với gốc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2026-10-18T01:47:03Z</dcterms:created>
  <dcterms:modified xsi:type="dcterms:W3CDTF">2026-10-25T16:56:36Z</dcterms:modified>
</cp:coreProperties>
</file>