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Game\GiaiTri_DesignPlayerCard\PlayerCard\Data\"/>
    </mc:Choice>
  </mc:AlternateContent>
  <bookViews>
    <workbookView xWindow="0" yWindow="0" windowWidth="2370" windowHeight="105" firstSheet="53" activeTab="61"/>
  </bookViews>
  <sheets>
    <sheet name="Trang tính1" sheetId="1" r:id="rId1"/>
    <sheet name="Messi Icon" sheetId="2" r:id="rId2"/>
    <sheet name="Bale Icon" sheetId="3" r:id="rId3"/>
    <sheet name="CR7 Icon" sheetId="4" r:id="rId4"/>
    <sheet name="Neymar Icon" sheetId="5" r:id="rId5"/>
    <sheet name="Hazard Icon" sheetId="6" r:id="rId6"/>
    <sheet name="Kane" sheetId="7" r:id="rId7"/>
    <sheet name="Ibrahimovic Icon" sheetId="8" r:id="rId8"/>
    <sheet name="Son Icon" sheetId="9" r:id="rId9"/>
    <sheet name="Rodri" sheetId="10" r:id="rId10"/>
    <sheet name="Xavi Icon" sheetId="11" r:id="rId11"/>
    <sheet name="Iniesta Icon" sheetId="12" r:id="rId12"/>
    <sheet name="Bellingham" sheetId="13" r:id="rId13"/>
    <sheet name="Maddison" sheetId="14" r:id="rId14"/>
    <sheet name="Joao Neves" sheetId="15" r:id="rId15"/>
    <sheet name="Fabian Ruiz" sheetId="16" r:id="rId16"/>
    <sheet name="Bruno Fernandes" sheetId="17" r:id="rId17"/>
    <sheet name="Porro" sheetId="18" r:id="rId18"/>
    <sheet name="Nuno Mendes" sheetId="19" r:id="rId19"/>
    <sheet name="Udogie" sheetId="20" r:id="rId20"/>
    <sheet name="Yamal" sheetId="21" r:id="rId21"/>
    <sheet name="Ben Davies prime" sheetId="22" r:id="rId22"/>
    <sheet name="Mbappe" sheetId="23" r:id="rId23"/>
    <sheet name="Haland" sheetId="24" r:id="rId24"/>
    <sheet name="Doku" sheetId="25" r:id="rId25"/>
    <sheet name="Savinho" sheetId="26" r:id="rId26"/>
    <sheet name="Marmoush" sheetId="27" r:id="rId27"/>
    <sheet name="Perisic Icon" sheetId="28" r:id="rId28"/>
    <sheet name="Vitinha" sheetId="29" r:id="rId29"/>
    <sheet name="Pedri" sheetId="30" r:id="rId30"/>
    <sheet name="Kudus" sheetId="31" r:id="rId31"/>
    <sheet name="Kulusevki" sheetId="32" r:id="rId32"/>
    <sheet name="Kvaratkhelia" sheetId="33" r:id="rId33"/>
    <sheet name="Kante Icon" sheetId="34" r:id="rId34"/>
    <sheet name="Romero" sheetId="35" r:id="rId35"/>
    <sheet name="Van de Ven" sheetId="36" r:id="rId36"/>
    <sheet name="Lisandro Martinez" sheetId="37" r:id="rId37"/>
    <sheet name="Gvardiol" sheetId="38" r:id="rId38"/>
    <sheet name="Ake" sheetId="39" r:id="rId39"/>
    <sheet name="Ruben Dias" sheetId="40" r:id="rId40"/>
    <sheet name="Maguire" sheetId="41" r:id="rId41"/>
    <sheet name="Gallager" sheetId="42" r:id="rId42"/>
    <sheet name="Pape Sarr" sheetId="43" r:id="rId43"/>
    <sheet name="Bentancur" sheetId="44" r:id="rId44"/>
    <sheet name="Tonali" sheetId="45" r:id="rId45"/>
    <sheet name="Bissouma Prime" sheetId="46" r:id="rId46"/>
    <sheet name="Rice" sheetId="47" r:id="rId47"/>
    <sheet name="Salah" sheetId="48" r:id="rId48"/>
    <sheet name="Solanke" sheetId="49" r:id="rId49"/>
    <sheet name="Muller Icon" sheetId="50" r:id="rId50"/>
    <sheet name="Lahm Icon" sheetId="51" r:id="rId51"/>
    <sheet name="Xabi Alonso Icon" sheetId="52" r:id="rId52"/>
    <sheet name="Richarlison" sheetId="53" r:id="rId53"/>
    <sheet name="Semenyo" sheetId="54" r:id="rId54"/>
    <sheet name="Foden" sheetId="55" r:id="rId55"/>
    <sheet name="Reijinders" sheetId="56" r:id="rId56"/>
    <sheet name="O.Dembele" sheetId="57" r:id="rId57"/>
    <sheet name="Musiala" sheetId="58" r:id="rId58"/>
    <sheet name="Palhinha" sheetId="59" r:id="rId59"/>
    <sheet name="Arnold" sheetId="60" r:id="rId60"/>
    <sheet name="Hakimi" sheetId="61" r:id="rId61"/>
    <sheet name="A.Davies" sheetId="62" r:id="rId62"/>
    <sheet name="Matheus Nunes" sheetId="63" r:id="rId63"/>
    <sheet name="Vinicius" sheetId="64" r:id="rId64"/>
    <sheet name="Robben Icon" sheetId="65" r:id="rId65"/>
    <sheet name="Ribery Icon" sheetId="66" r:id="rId66"/>
    <sheet name="Modric Icon" sheetId="67" r:id="rId67"/>
    <sheet name="Kroos Icon" sheetId="68" r:id="rId68"/>
    <sheet name="Kimmich" sheetId="69" r:id="rId69"/>
    <sheet name="Laimer" sheetId="70" r:id="rId70"/>
    <sheet name="Casemiro Icon" sheetId="71" r:id="rId71"/>
    <sheet name="Busquest Icon" sheetId="72" r:id="rId72"/>
    <sheet name="Benzema Icon" sheetId="73" r:id="rId73"/>
    <sheet name="Suarez Icon" sheetId="74" r:id="rId74"/>
    <sheet name="Aguero Icon" sheetId="75" r:id="rId75"/>
    <sheet name="Werner_x000a_" sheetId="76" r:id="rId76"/>
    <sheet name="Odobert_x000a_" sheetId="77" r:id="rId77"/>
    <sheet name="Marquinhos" sheetId="78" r:id="rId78"/>
    <sheet name="Upamecano" sheetId="79" r:id="rId79"/>
    <sheet name="Tah" sheetId="80" r:id="rId80"/>
    <sheet name="Doue" sheetId="81" r:id="rId81"/>
    <sheet name="Luis Diaz" sheetId="82" r:id="rId82"/>
    <sheet name="Olise" sheetId="83" r:id="rId83"/>
    <sheet name="Pacho" sheetId="84" r:id="rId84"/>
    <sheet name="Pavlovic" sheetId="85" r:id="rId85"/>
    <sheet name="M.Fernandes" sheetId="86" r:id="rId86"/>
    <sheet name="Thay đổi so với gốc" sheetId="87" r:id="rId87"/>
  </sheets>
  <definedNames>
    <definedName name="_xlnm._FilterDatabase" localSheetId="86" hidden="1">'Thay đổi so với gốc'!$A$3:$J$393</definedName>
  </definedNames>
  <calcPr calcId="162913" forceFullCalc="1"/>
</workbook>
</file>

<file path=xl/calcChain.xml><?xml version="1.0" encoding="utf-8"?>
<calcChain xmlns="http://schemas.openxmlformats.org/spreadsheetml/2006/main">
  <c r="F12" i="86" l="1"/>
  <c r="E12" i="86"/>
  <c r="D12" i="86"/>
  <c r="C12" i="86"/>
  <c r="B12" i="86"/>
  <c r="A12" i="86"/>
  <c r="D27" i="86" s="1"/>
  <c r="F11" i="86"/>
  <c r="I26" i="86" s="1"/>
  <c r="I27" i="86" s="1"/>
  <c r="E11" i="86"/>
  <c r="H26" i="86" s="1"/>
  <c r="H27" i="86" s="1"/>
  <c r="D11" i="86"/>
  <c r="G26" i="86" s="1"/>
  <c r="G27" i="86" s="1"/>
  <c r="C11" i="86"/>
  <c r="F26" i="86" s="1"/>
  <c r="F27" i="86" s="1"/>
  <c r="B11" i="86"/>
  <c r="F10" i="86"/>
  <c r="E10" i="86"/>
  <c r="D10" i="86"/>
  <c r="C10" i="86"/>
  <c r="B10" i="86"/>
  <c r="A10" i="86"/>
  <c r="D25" i="86" s="1"/>
  <c r="F9" i="86"/>
  <c r="I24" i="86" s="1"/>
  <c r="I25" i="86" s="1"/>
  <c r="E9" i="86"/>
  <c r="H24" i="86" s="1"/>
  <c r="H25" i="86" s="1"/>
  <c r="D9" i="86"/>
  <c r="G24" i="86" s="1"/>
  <c r="G25" i="86" s="1"/>
  <c r="C9" i="86"/>
  <c r="F24" i="86" s="1"/>
  <c r="F25" i="86" s="1"/>
  <c r="B9" i="86"/>
  <c r="E24" i="86" s="1"/>
  <c r="E25" i="86" s="1"/>
  <c r="F8" i="86"/>
  <c r="E8" i="86"/>
  <c r="D8" i="86"/>
  <c r="C8" i="86"/>
  <c r="B8" i="86"/>
  <c r="A8" i="86"/>
  <c r="D23" i="86" s="1"/>
  <c r="F7" i="86"/>
  <c r="I22" i="86" s="1"/>
  <c r="E7" i="86"/>
  <c r="H22" i="86" s="1"/>
  <c r="H23" i="86" s="1"/>
  <c r="D7" i="86"/>
  <c r="G22" i="86" s="1"/>
  <c r="G23" i="86" s="1"/>
  <c r="C7" i="86"/>
  <c r="F22" i="86" s="1"/>
  <c r="F23" i="86" s="1"/>
  <c r="B7" i="86"/>
  <c r="E22" i="86" s="1"/>
  <c r="E23" i="86" s="1"/>
  <c r="F6" i="86"/>
  <c r="E6" i="86"/>
  <c r="D6" i="86"/>
  <c r="C6" i="86"/>
  <c r="B6" i="86"/>
  <c r="A6" i="86"/>
  <c r="D21" i="86" s="1"/>
  <c r="F5" i="86"/>
  <c r="I20" i="86" s="1"/>
  <c r="I21" i="86" s="1"/>
  <c r="E5" i="86"/>
  <c r="H20" i="86" s="1"/>
  <c r="H21" i="86" s="1"/>
  <c r="D5" i="86"/>
  <c r="G20" i="86" s="1"/>
  <c r="G21" i="86" s="1"/>
  <c r="C5" i="86"/>
  <c r="F20" i="86" s="1"/>
  <c r="F21" i="86" s="1"/>
  <c r="B5" i="86"/>
  <c r="E20" i="86" s="1"/>
  <c r="E21" i="86" s="1"/>
  <c r="F4" i="86"/>
  <c r="E4" i="86"/>
  <c r="D4" i="86"/>
  <c r="C4" i="86"/>
  <c r="B4" i="86"/>
  <c r="A4" i="86"/>
  <c r="D19" i="86" s="1"/>
  <c r="F3" i="86"/>
  <c r="I18" i="86" s="1"/>
  <c r="I19" i="86" s="1"/>
  <c r="E3" i="86"/>
  <c r="H18" i="86" s="1"/>
  <c r="H19" i="86" s="1"/>
  <c r="D3" i="86"/>
  <c r="G18" i="86" s="1"/>
  <c r="G19" i="86" s="1"/>
  <c r="C3" i="86"/>
  <c r="F18" i="86" s="1"/>
  <c r="F19" i="86" s="1"/>
  <c r="B3" i="86"/>
  <c r="E18" i="86" s="1"/>
  <c r="E19" i="86" s="1"/>
  <c r="F2" i="86"/>
  <c r="E2" i="86"/>
  <c r="D2" i="86"/>
  <c r="C2" i="86"/>
  <c r="B2" i="86"/>
  <c r="A2" i="86"/>
  <c r="D17" i="86" s="1"/>
  <c r="F1" i="86"/>
  <c r="I16" i="86" s="1"/>
  <c r="I17" i="86" s="1"/>
  <c r="E1" i="86"/>
  <c r="H16" i="86" s="1"/>
  <c r="H17" i="86" s="1"/>
  <c r="D1" i="86"/>
  <c r="G16" i="86" s="1"/>
  <c r="G17" i="86" s="1"/>
  <c r="C1" i="86"/>
  <c r="F16" i="86" s="1"/>
  <c r="F17" i="86" s="1"/>
  <c r="B1" i="86"/>
  <c r="E16" i="86" s="1"/>
  <c r="E17" i="86" s="1"/>
  <c r="F12" i="85"/>
  <c r="E12" i="85"/>
  <c r="D12" i="85"/>
  <c r="C12" i="85"/>
  <c r="B12" i="85"/>
  <c r="A12" i="85"/>
  <c r="D27" i="85" s="1"/>
  <c r="F11" i="85"/>
  <c r="I26" i="85" s="1"/>
  <c r="I27" i="85" s="1"/>
  <c r="E11" i="85"/>
  <c r="H26" i="85" s="1"/>
  <c r="H27" i="85" s="1"/>
  <c r="D11" i="85"/>
  <c r="G26" i="85" s="1"/>
  <c r="G27" i="85" s="1"/>
  <c r="C11" i="85"/>
  <c r="F26" i="85" s="1"/>
  <c r="F27" i="85" s="1"/>
  <c r="B11" i="85"/>
  <c r="E26" i="85" s="1"/>
  <c r="E27" i="85" s="1"/>
  <c r="F10" i="85"/>
  <c r="E10" i="85"/>
  <c r="D10" i="85"/>
  <c r="C10" i="85"/>
  <c r="B10" i="85"/>
  <c r="A10" i="85"/>
  <c r="D25" i="85" s="1"/>
  <c r="F9" i="85"/>
  <c r="I24" i="85" s="1"/>
  <c r="I25" i="85" s="1"/>
  <c r="E9" i="85"/>
  <c r="H24" i="85" s="1"/>
  <c r="H25" i="85" s="1"/>
  <c r="D9" i="85"/>
  <c r="G24" i="85" s="1"/>
  <c r="G25" i="85" s="1"/>
  <c r="C9" i="85"/>
  <c r="F24" i="85" s="1"/>
  <c r="F25" i="85" s="1"/>
  <c r="B9" i="85"/>
  <c r="E24" i="85" s="1"/>
  <c r="E25" i="85" s="1"/>
  <c r="F8" i="85"/>
  <c r="E8" i="85"/>
  <c r="D8" i="85"/>
  <c r="C8" i="85"/>
  <c r="B8" i="85"/>
  <c r="A8" i="85"/>
  <c r="D23" i="85" s="1"/>
  <c r="F7" i="85"/>
  <c r="I22" i="85" s="1"/>
  <c r="E7" i="85"/>
  <c r="H22" i="85" s="1"/>
  <c r="H23" i="85" s="1"/>
  <c r="D7" i="85"/>
  <c r="G22" i="85" s="1"/>
  <c r="G23" i="85" s="1"/>
  <c r="C7" i="85"/>
  <c r="F22" i="85" s="1"/>
  <c r="F23" i="85" s="1"/>
  <c r="B7" i="85"/>
  <c r="E22" i="85" s="1"/>
  <c r="E23" i="85" s="1"/>
  <c r="F6" i="85"/>
  <c r="E6" i="85"/>
  <c r="D6" i="85"/>
  <c r="C6" i="85"/>
  <c r="B6" i="85"/>
  <c r="A6" i="85"/>
  <c r="D21" i="85" s="1"/>
  <c r="F5" i="85"/>
  <c r="I20" i="85" s="1"/>
  <c r="I21" i="85" s="1"/>
  <c r="E5" i="85"/>
  <c r="H20" i="85" s="1"/>
  <c r="H21" i="85" s="1"/>
  <c r="D5" i="85"/>
  <c r="G20" i="85" s="1"/>
  <c r="G21" i="85" s="1"/>
  <c r="C5" i="85"/>
  <c r="F20" i="85" s="1"/>
  <c r="F21" i="85" s="1"/>
  <c r="B5" i="85"/>
  <c r="E20" i="85" s="1"/>
  <c r="E21" i="85" s="1"/>
  <c r="F4" i="85"/>
  <c r="E4" i="85"/>
  <c r="D4" i="85"/>
  <c r="C4" i="85"/>
  <c r="B4" i="85"/>
  <c r="A4" i="85"/>
  <c r="D19" i="85" s="1"/>
  <c r="F3" i="85"/>
  <c r="I18" i="85" s="1"/>
  <c r="I19" i="85" s="1"/>
  <c r="E3" i="85"/>
  <c r="H18" i="85" s="1"/>
  <c r="H19" i="85" s="1"/>
  <c r="D3" i="85"/>
  <c r="G18" i="85" s="1"/>
  <c r="G19" i="85" s="1"/>
  <c r="C3" i="85"/>
  <c r="F18" i="85" s="1"/>
  <c r="F19" i="85" s="1"/>
  <c r="B3" i="85"/>
  <c r="E18" i="85" s="1"/>
  <c r="E19" i="85" s="1"/>
  <c r="F2" i="85"/>
  <c r="E2" i="85"/>
  <c r="D2" i="85"/>
  <c r="C2" i="85"/>
  <c r="B2" i="85"/>
  <c r="A2" i="85"/>
  <c r="D17" i="85" s="1"/>
  <c r="F1" i="85"/>
  <c r="I16" i="85" s="1"/>
  <c r="I17" i="85" s="1"/>
  <c r="E1" i="85"/>
  <c r="H16" i="85" s="1"/>
  <c r="H17" i="85" s="1"/>
  <c r="D1" i="85"/>
  <c r="G16" i="85" s="1"/>
  <c r="G17" i="85" s="1"/>
  <c r="C1" i="85"/>
  <c r="F16" i="85" s="1"/>
  <c r="F17" i="85" s="1"/>
  <c r="B1" i="85"/>
  <c r="E16" i="85" s="1"/>
  <c r="E17" i="85" s="1"/>
  <c r="F12" i="84"/>
  <c r="E12" i="84"/>
  <c r="D12" i="84"/>
  <c r="C12" i="84"/>
  <c r="B12" i="84"/>
  <c r="A12" i="84"/>
  <c r="D27" i="84" s="1"/>
  <c r="F11" i="84"/>
  <c r="I26" i="84" s="1"/>
  <c r="I27" i="84" s="1"/>
  <c r="E11" i="84"/>
  <c r="H26" i="84" s="1"/>
  <c r="H27" i="84" s="1"/>
  <c r="D11" i="84"/>
  <c r="G26" i="84" s="1"/>
  <c r="G27" i="84" s="1"/>
  <c r="C11" i="84"/>
  <c r="F26" i="84" s="1"/>
  <c r="F27" i="84" s="1"/>
  <c r="B11" i="84"/>
  <c r="E26" i="84" s="1"/>
  <c r="E27" i="84" s="1"/>
  <c r="F10" i="84"/>
  <c r="E10" i="84"/>
  <c r="D10" i="84"/>
  <c r="C10" i="84"/>
  <c r="B10" i="84"/>
  <c r="A10" i="84"/>
  <c r="D25" i="84" s="1"/>
  <c r="F9" i="84"/>
  <c r="I24" i="84" s="1"/>
  <c r="I25" i="84" s="1"/>
  <c r="E9" i="84"/>
  <c r="H24" i="84" s="1"/>
  <c r="H25" i="84" s="1"/>
  <c r="D9" i="84"/>
  <c r="G24" i="84" s="1"/>
  <c r="G25" i="84" s="1"/>
  <c r="C9" i="84"/>
  <c r="F24" i="84" s="1"/>
  <c r="F25" i="84" s="1"/>
  <c r="B9" i="84"/>
  <c r="E24" i="84" s="1"/>
  <c r="E25" i="84" s="1"/>
  <c r="F8" i="84"/>
  <c r="E8" i="84"/>
  <c r="D8" i="84"/>
  <c r="C8" i="84"/>
  <c r="B8" i="84"/>
  <c r="A8" i="84"/>
  <c r="D23" i="84" s="1"/>
  <c r="F7" i="84"/>
  <c r="I22" i="84" s="1"/>
  <c r="E7" i="84"/>
  <c r="H22" i="84" s="1"/>
  <c r="H23" i="84" s="1"/>
  <c r="D7" i="84"/>
  <c r="G22" i="84" s="1"/>
  <c r="G23" i="84" s="1"/>
  <c r="C7" i="84"/>
  <c r="F22" i="84" s="1"/>
  <c r="F23" i="84" s="1"/>
  <c r="B7" i="84"/>
  <c r="E22" i="84" s="1"/>
  <c r="E23" i="84" s="1"/>
  <c r="F6" i="84"/>
  <c r="E6" i="84"/>
  <c r="D6" i="84"/>
  <c r="C6" i="84"/>
  <c r="B6" i="84"/>
  <c r="A6" i="84"/>
  <c r="D21" i="84" s="1"/>
  <c r="F5" i="84"/>
  <c r="I20" i="84" s="1"/>
  <c r="I21" i="84" s="1"/>
  <c r="E5" i="84"/>
  <c r="H20" i="84" s="1"/>
  <c r="H21" i="84" s="1"/>
  <c r="D5" i="84"/>
  <c r="G20" i="84" s="1"/>
  <c r="G21" i="84" s="1"/>
  <c r="C5" i="84"/>
  <c r="F20" i="84" s="1"/>
  <c r="F21" i="84" s="1"/>
  <c r="B5" i="84"/>
  <c r="E20" i="84" s="1"/>
  <c r="E21" i="84" s="1"/>
  <c r="F4" i="84"/>
  <c r="E4" i="84"/>
  <c r="D4" i="84"/>
  <c r="C4" i="84"/>
  <c r="B4" i="84"/>
  <c r="A4" i="84"/>
  <c r="D19" i="84" s="1"/>
  <c r="F3" i="84"/>
  <c r="I18" i="84" s="1"/>
  <c r="I19" i="84" s="1"/>
  <c r="E3" i="84"/>
  <c r="H18" i="84" s="1"/>
  <c r="H19" i="84" s="1"/>
  <c r="D3" i="84"/>
  <c r="G18" i="84" s="1"/>
  <c r="G19" i="84" s="1"/>
  <c r="C3" i="84"/>
  <c r="F18" i="84" s="1"/>
  <c r="F19" i="84" s="1"/>
  <c r="B3" i="84"/>
  <c r="E18" i="84" s="1"/>
  <c r="E19" i="84" s="1"/>
  <c r="F2" i="84"/>
  <c r="E2" i="84"/>
  <c r="D2" i="84"/>
  <c r="C2" i="84"/>
  <c r="B2" i="84"/>
  <c r="A2" i="84"/>
  <c r="D17" i="84" s="1"/>
  <c r="F1" i="84"/>
  <c r="I16" i="84" s="1"/>
  <c r="I17" i="84" s="1"/>
  <c r="E1" i="84"/>
  <c r="H16" i="84" s="1"/>
  <c r="H17" i="84" s="1"/>
  <c r="D1" i="84"/>
  <c r="G16" i="84" s="1"/>
  <c r="G17" i="84" s="1"/>
  <c r="C1" i="84"/>
  <c r="F16" i="84" s="1"/>
  <c r="F17" i="84" s="1"/>
  <c r="B1" i="84"/>
  <c r="E16" i="84" s="1"/>
  <c r="E17" i="84" s="1"/>
  <c r="F12" i="83"/>
  <c r="E12" i="83"/>
  <c r="D12" i="83"/>
  <c r="C12" i="83"/>
  <c r="B12" i="83"/>
  <c r="A12" i="83"/>
  <c r="D27" i="83" s="1"/>
  <c r="F11" i="83"/>
  <c r="I26" i="83" s="1"/>
  <c r="I27" i="83" s="1"/>
  <c r="E11" i="83"/>
  <c r="H26" i="83" s="1"/>
  <c r="H27" i="83" s="1"/>
  <c r="D11" i="83"/>
  <c r="G26" i="83" s="1"/>
  <c r="G27" i="83" s="1"/>
  <c r="C11" i="83"/>
  <c r="F26" i="83" s="1"/>
  <c r="F27" i="83" s="1"/>
  <c r="B11" i="83"/>
  <c r="E26" i="83" s="1"/>
  <c r="E27" i="83" s="1"/>
  <c r="F10" i="83"/>
  <c r="E10" i="83"/>
  <c r="D10" i="83"/>
  <c r="C10" i="83"/>
  <c r="B10" i="83"/>
  <c r="A10" i="83"/>
  <c r="D25" i="83" s="1"/>
  <c r="F9" i="83"/>
  <c r="I24" i="83" s="1"/>
  <c r="I25" i="83" s="1"/>
  <c r="E9" i="83"/>
  <c r="H24" i="83" s="1"/>
  <c r="H25" i="83" s="1"/>
  <c r="D9" i="83"/>
  <c r="G24" i="83" s="1"/>
  <c r="G25" i="83" s="1"/>
  <c r="C9" i="83"/>
  <c r="F24" i="83" s="1"/>
  <c r="F25" i="83" s="1"/>
  <c r="B9" i="83"/>
  <c r="E24" i="83" s="1"/>
  <c r="E25" i="83" s="1"/>
  <c r="F8" i="83"/>
  <c r="E8" i="83"/>
  <c r="D8" i="83"/>
  <c r="C8" i="83"/>
  <c r="B8" i="83"/>
  <c r="A8" i="83"/>
  <c r="D23" i="83" s="1"/>
  <c r="F7" i="83"/>
  <c r="I22" i="83" s="1"/>
  <c r="E7" i="83"/>
  <c r="H22" i="83" s="1"/>
  <c r="H23" i="83" s="1"/>
  <c r="D7" i="83"/>
  <c r="G22" i="83" s="1"/>
  <c r="G23" i="83" s="1"/>
  <c r="C7" i="83"/>
  <c r="F22" i="83" s="1"/>
  <c r="F23" i="83" s="1"/>
  <c r="B7" i="83"/>
  <c r="E22" i="83" s="1"/>
  <c r="E23" i="83" s="1"/>
  <c r="F6" i="83"/>
  <c r="E6" i="83"/>
  <c r="D6" i="83"/>
  <c r="C6" i="83"/>
  <c r="B6" i="83"/>
  <c r="A6" i="83"/>
  <c r="D21" i="83" s="1"/>
  <c r="F5" i="83"/>
  <c r="I20" i="83" s="1"/>
  <c r="I21" i="83" s="1"/>
  <c r="E5" i="83"/>
  <c r="H20" i="83" s="1"/>
  <c r="H21" i="83" s="1"/>
  <c r="D5" i="83"/>
  <c r="G20" i="83" s="1"/>
  <c r="G21" i="83" s="1"/>
  <c r="C5" i="83"/>
  <c r="F20" i="83" s="1"/>
  <c r="F21" i="83" s="1"/>
  <c r="B5" i="83"/>
  <c r="F4" i="83"/>
  <c r="E4" i="83"/>
  <c r="D4" i="83"/>
  <c r="C4" i="83"/>
  <c r="B4" i="83"/>
  <c r="A4" i="83"/>
  <c r="D19" i="83" s="1"/>
  <c r="F3" i="83"/>
  <c r="I18" i="83" s="1"/>
  <c r="I19" i="83" s="1"/>
  <c r="E3" i="83"/>
  <c r="H18" i="83" s="1"/>
  <c r="H19" i="83" s="1"/>
  <c r="D3" i="83"/>
  <c r="G18" i="83" s="1"/>
  <c r="G19" i="83" s="1"/>
  <c r="C3" i="83"/>
  <c r="F18" i="83" s="1"/>
  <c r="F19" i="83" s="1"/>
  <c r="B3" i="83"/>
  <c r="E18" i="83" s="1"/>
  <c r="E19" i="83" s="1"/>
  <c r="F2" i="83"/>
  <c r="E2" i="83"/>
  <c r="D2" i="83"/>
  <c r="C2" i="83"/>
  <c r="B2" i="83"/>
  <c r="A2" i="83"/>
  <c r="D17" i="83" s="1"/>
  <c r="F1" i="83"/>
  <c r="I16" i="83" s="1"/>
  <c r="I17" i="83" s="1"/>
  <c r="E1" i="83"/>
  <c r="H16" i="83" s="1"/>
  <c r="H17" i="83" s="1"/>
  <c r="D1" i="83"/>
  <c r="G16" i="83" s="1"/>
  <c r="G17" i="83" s="1"/>
  <c r="C1" i="83"/>
  <c r="F16" i="83" s="1"/>
  <c r="F17" i="83" s="1"/>
  <c r="B1" i="83"/>
  <c r="E16" i="83" s="1"/>
  <c r="E17" i="83" s="1"/>
  <c r="F12" i="82"/>
  <c r="E12" i="82"/>
  <c r="D12" i="82"/>
  <c r="C12" i="82"/>
  <c r="B12" i="82"/>
  <c r="A12" i="82"/>
  <c r="D27" i="82" s="1"/>
  <c r="F11" i="82"/>
  <c r="I26" i="82" s="1"/>
  <c r="I27" i="82" s="1"/>
  <c r="E11" i="82"/>
  <c r="H26" i="82" s="1"/>
  <c r="H27" i="82" s="1"/>
  <c r="D11" i="82"/>
  <c r="G26" i="82" s="1"/>
  <c r="G27" i="82" s="1"/>
  <c r="C11" i="82"/>
  <c r="F26" i="82" s="1"/>
  <c r="F27" i="82" s="1"/>
  <c r="B11" i="82"/>
  <c r="F10" i="82"/>
  <c r="E10" i="82"/>
  <c r="D10" i="82"/>
  <c r="C10" i="82"/>
  <c r="B10" i="82"/>
  <c r="A10" i="82"/>
  <c r="D25" i="82" s="1"/>
  <c r="F9" i="82"/>
  <c r="I24" i="82" s="1"/>
  <c r="I25" i="82" s="1"/>
  <c r="E9" i="82"/>
  <c r="H24" i="82" s="1"/>
  <c r="H25" i="82" s="1"/>
  <c r="D9" i="82"/>
  <c r="G24" i="82" s="1"/>
  <c r="G25" i="82" s="1"/>
  <c r="C9" i="82"/>
  <c r="F24" i="82" s="1"/>
  <c r="F25" i="82" s="1"/>
  <c r="B9" i="82"/>
  <c r="E24" i="82" s="1"/>
  <c r="E25" i="82" s="1"/>
  <c r="F8" i="82"/>
  <c r="E8" i="82"/>
  <c r="D8" i="82"/>
  <c r="C8" i="82"/>
  <c r="B8" i="82"/>
  <c r="A8" i="82"/>
  <c r="D23" i="82" s="1"/>
  <c r="F7" i="82"/>
  <c r="I22" i="82" s="1"/>
  <c r="E7" i="82"/>
  <c r="H22" i="82" s="1"/>
  <c r="H23" i="82" s="1"/>
  <c r="D7" i="82"/>
  <c r="G22" i="82" s="1"/>
  <c r="G23" i="82" s="1"/>
  <c r="C7" i="82"/>
  <c r="F22" i="82" s="1"/>
  <c r="F23" i="82" s="1"/>
  <c r="B7" i="82"/>
  <c r="E22" i="82" s="1"/>
  <c r="E23" i="82" s="1"/>
  <c r="F6" i="82"/>
  <c r="E6" i="82"/>
  <c r="D6" i="82"/>
  <c r="C6" i="82"/>
  <c r="B6" i="82"/>
  <c r="A6" i="82"/>
  <c r="D21" i="82" s="1"/>
  <c r="F5" i="82"/>
  <c r="I20" i="82" s="1"/>
  <c r="I21" i="82" s="1"/>
  <c r="E5" i="82"/>
  <c r="H20" i="82" s="1"/>
  <c r="H21" i="82" s="1"/>
  <c r="D5" i="82"/>
  <c r="G20" i="82" s="1"/>
  <c r="G21" i="82" s="1"/>
  <c r="C5" i="82"/>
  <c r="F20" i="82" s="1"/>
  <c r="F21" i="82" s="1"/>
  <c r="B5" i="82"/>
  <c r="E20" i="82" s="1"/>
  <c r="E21" i="82" s="1"/>
  <c r="F4" i="82"/>
  <c r="E4" i="82"/>
  <c r="D4" i="82"/>
  <c r="C4" i="82"/>
  <c r="B4" i="82"/>
  <c r="A4" i="82"/>
  <c r="D19" i="82" s="1"/>
  <c r="F3" i="82"/>
  <c r="I18" i="82" s="1"/>
  <c r="I19" i="82" s="1"/>
  <c r="E3" i="82"/>
  <c r="H18" i="82" s="1"/>
  <c r="H19" i="82" s="1"/>
  <c r="D3" i="82"/>
  <c r="G18" i="82" s="1"/>
  <c r="G19" i="82" s="1"/>
  <c r="C3" i="82"/>
  <c r="F18" i="82" s="1"/>
  <c r="F19" i="82" s="1"/>
  <c r="B3" i="82"/>
  <c r="E18" i="82" s="1"/>
  <c r="E19" i="82" s="1"/>
  <c r="F2" i="82"/>
  <c r="E2" i="82"/>
  <c r="D2" i="82"/>
  <c r="C2" i="82"/>
  <c r="B2" i="82"/>
  <c r="A2" i="82"/>
  <c r="D17" i="82" s="1"/>
  <c r="F1" i="82"/>
  <c r="I16" i="82" s="1"/>
  <c r="I17" i="82" s="1"/>
  <c r="E1" i="82"/>
  <c r="H16" i="82" s="1"/>
  <c r="H17" i="82" s="1"/>
  <c r="D1" i="82"/>
  <c r="G16" i="82" s="1"/>
  <c r="G17" i="82" s="1"/>
  <c r="C1" i="82"/>
  <c r="F16" i="82" s="1"/>
  <c r="F17" i="82" s="1"/>
  <c r="B1" i="82"/>
  <c r="E16" i="82" s="1"/>
  <c r="E17" i="82" s="1"/>
  <c r="F12" i="81"/>
  <c r="E12" i="81"/>
  <c r="D12" i="81"/>
  <c r="C12" i="81"/>
  <c r="B12" i="81"/>
  <c r="A12" i="81"/>
  <c r="D27" i="81" s="1"/>
  <c r="F11" i="81"/>
  <c r="I26" i="81" s="1"/>
  <c r="I27" i="81" s="1"/>
  <c r="E11" i="81"/>
  <c r="H26" i="81" s="1"/>
  <c r="H27" i="81" s="1"/>
  <c r="D11" i="81"/>
  <c r="G26" i="81" s="1"/>
  <c r="G27" i="81" s="1"/>
  <c r="C11" i="81"/>
  <c r="F26" i="81" s="1"/>
  <c r="F27" i="81" s="1"/>
  <c r="B11" i="81"/>
  <c r="E26" i="81" s="1"/>
  <c r="E27" i="81" s="1"/>
  <c r="F10" i="81"/>
  <c r="E10" i="81"/>
  <c r="D10" i="81"/>
  <c r="C10" i="81"/>
  <c r="B10" i="81"/>
  <c r="A10" i="81"/>
  <c r="D25" i="81" s="1"/>
  <c r="F9" i="81"/>
  <c r="I24" i="81" s="1"/>
  <c r="I25" i="81" s="1"/>
  <c r="E9" i="81"/>
  <c r="H24" i="81" s="1"/>
  <c r="H25" i="81" s="1"/>
  <c r="D9" i="81"/>
  <c r="G24" i="81" s="1"/>
  <c r="G25" i="81" s="1"/>
  <c r="C9" i="81"/>
  <c r="B9" i="81"/>
  <c r="E24" i="81" s="1"/>
  <c r="E25" i="81" s="1"/>
  <c r="F8" i="81"/>
  <c r="E8" i="81"/>
  <c r="D8" i="81"/>
  <c r="C8" i="81"/>
  <c r="B8" i="81"/>
  <c r="A8" i="81"/>
  <c r="D23" i="81" s="1"/>
  <c r="F7" i="81"/>
  <c r="I22" i="81" s="1"/>
  <c r="E7" i="81"/>
  <c r="H22" i="81" s="1"/>
  <c r="H23" i="81" s="1"/>
  <c r="D7" i="81"/>
  <c r="G22" i="81" s="1"/>
  <c r="G23" i="81" s="1"/>
  <c r="C7" i="81"/>
  <c r="F22" i="81" s="1"/>
  <c r="F23" i="81" s="1"/>
  <c r="B7" i="81"/>
  <c r="E22" i="81" s="1"/>
  <c r="E23" i="81" s="1"/>
  <c r="F6" i="81"/>
  <c r="E6" i="81"/>
  <c r="D6" i="81"/>
  <c r="C6" i="81"/>
  <c r="B6" i="81"/>
  <c r="A6" i="81"/>
  <c r="D21" i="81" s="1"/>
  <c r="F5" i="81"/>
  <c r="I20" i="81" s="1"/>
  <c r="I21" i="81" s="1"/>
  <c r="E5" i="81"/>
  <c r="H20" i="81" s="1"/>
  <c r="H21" i="81" s="1"/>
  <c r="D5" i="81"/>
  <c r="G20" i="81" s="1"/>
  <c r="G21" i="81" s="1"/>
  <c r="C5" i="81"/>
  <c r="B5" i="81"/>
  <c r="E20" i="81" s="1"/>
  <c r="E21" i="81" s="1"/>
  <c r="F4" i="81"/>
  <c r="E4" i="81"/>
  <c r="D4" i="81"/>
  <c r="C4" i="81"/>
  <c r="B4" i="81"/>
  <c r="A4" i="81"/>
  <c r="D19" i="81" s="1"/>
  <c r="F3" i="81"/>
  <c r="I18" i="81" s="1"/>
  <c r="I19" i="81" s="1"/>
  <c r="E3" i="81"/>
  <c r="H18" i="81" s="1"/>
  <c r="H19" i="81" s="1"/>
  <c r="D3" i="81"/>
  <c r="G18" i="81" s="1"/>
  <c r="G19" i="81" s="1"/>
  <c r="C3" i="81"/>
  <c r="B3" i="81"/>
  <c r="E18" i="81" s="1"/>
  <c r="E19" i="81" s="1"/>
  <c r="F2" i="81"/>
  <c r="E2" i="81"/>
  <c r="D2" i="81"/>
  <c r="C2" i="81"/>
  <c r="B2" i="81"/>
  <c r="A2" i="81"/>
  <c r="D17" i="81" s="1"/>
  <c r="F1" i="81"/>
  <c r="I16" i="81" s="1"/>
  <c r="I17" i="81" s="1"/>
  <c r="E1" i="81"/>
  <c r="H16" i="81" s="1"/>
  <c r="H17" i="81" s="1"/>
  <c r="D1" i="81"/>
  <c r="G16" i="81" s="1"/>
  <c r="G17" i="81" s="1"/>
  <c r="C1" i="81"/>
  <c r="F16" i="81" s="1"/>
  <c r="F17" i="81" s="1"/>
  <c r="B1" i="81"/>
  <c r="E16" i="81" s="1"/>
  <c r="E17" i="81" s="1"/>
  <c r="F12" i="80"/>
  <c r="E12" i="80"/>
  <c r="D12" i="80"/>
  <c r="C12" i="80"/>
  <c r="B12" i="80"/>
  <c r="A12" i="80"/>
  <c r="D27" i="80" s="1"/>
  <c r="F11" i="80"/>
  <c r="I26" i="80" s="1"/>
  <c r="I27" i="80" s="1"/>
  <c r="E11" i="80"/>
  <c r="H26" i="80" s="1"/>
  <c r="H27" i="80" s="1"/>
  <c r="D11" i="80"/>
  <c r="G26" i="80" s="1"/>
  <c r="G27" i="80" s="1"/>
  <c r="C11" i="80"/>
  <c r="F26" i="80" s="1"/>
  <c r="F27" i="80" s="1"/>
  <c r="B11" i="80"/>
  <c r="E26" i="80" s="1"/>
  <c r="E27" i="80" s="1"/>
  <c r="F10" i="80"/>
  <c r="E10" i="80"/>
  <c r="D10" i="80"/>
  <c r="C10" i="80"/>
  <c r="B10" i="80"/>
  <c r="A10" i="80"/>
  <c r="D25" i="80" s="1"/>
  <c r="F9" i="80"/>
  <c r="I24" i="80" s="1"/>
  <c r="I25" i="80" s="1"/>
  <c r="E9" i="80"/>
  <c r="H24" i="80" s="1"/>
  <c r="H25" i="80" s="1"/>
  <c r="D9" i="80"/>
  <c r="G24" i="80" s="1"/>
  <c r="G25" i="80" s="1"/>
  <c r="C9" i="80"/>
  <c r="F24" i="80" s="1"/>
  <c r="F25" i="80" s="1"/>
  <c r="B9" i="80"/>
  <c r="E24" i="80" s="1"/>
  <c r="E25" i="80" s="1"/>
  <c r="F8" i="80"/>
  <c r="E8" i="80"/>
  <c r="D8" i="80"/>
  <c r="C8" i="80"/>
  <c r="B8" i="80"/>
  <c r="A8" i="80"/>
  <c r="D23" i="80" s="1"/>
  <c r="F7" i="80"/>
  <c r="I22" i="80" s="1"/>
  <c r="E7" i="80"/>
  <c r="H22" i="80" s="1"/>
  <c r="H23" i="80" s="1"/>
  <c r="D7" i="80"/>
  <c r="G22" i="80" s="1"/>
  <c r="G23" i="80" s="1"/>
  <c r="C7" i="80"/>
  <c r="F22" i="80" s="1"/>
  <c r="F23" i="80" s="1"/>
  <c r="B7" i="80"/>
  <c r="E22" i="80" s="1"/>
  <c r="E23" i="80" s="1"/>
  <c r="F6" i="80"/>
  <c r="E6" i="80"/>
  <c r="D6" i="80"/>
  <c r="C6" i="80"/>
  <c r="B6" i="80"/>
  <c r="A6" i="80"/>
  <c r="D21" i="80" s="1"/>
  <c r="F5" i="80"/>
  <c r="I20" i="80" s="1"/>
  <c r="I21" i="80" s="1"/>
  <c r="E5" i="80"/>
  <c r="H20" i="80" s="1"/>
  <c r="H21" i="80" s="1"/>
  <c r="D5" i="80"/>
  <c r="G20" i="80" s="1"/>
  <c r="G21" i="80" s="1"/>
  <c r="C5" i="80"/>
  <c r="F20" i="80" s="1"/>
  <c r="F21" i="80" s="1"/>
  <c r="B5" i="80"/>
  <c r="E20" i="80" s="1"/>
  <c r="E21" i="80" s="1"/>
  <c r="F4" i="80"/>
  <c r="E4" i="80"/>
  <c r="D4" i="80"/>
  <c r="C4" i="80"/>
  <c r="B4" i="80"/>
  <c r="A4" i="80"/>
  <c r="D19" i="80" s="1"/>
  <c r="F3" i="80"/>
  <c r="I18" i="80" s="1"/>
  <c r="I19" i="80" s="1"/>
  <c r="E3" i="80"/>
  <c r="H18" i="80" s="1"/>
  <c r="H19" i="80" s="1"/>
  <c r="D3" i="80"/>
  <c r="G18" i="80" s="1"/>
  <c r="G19" i="80" s="1"/>
  <c r="C3" i="80"/>
  <c r="F18" i="80" s="1"/>
  <c r="F19" i="80" s="1"/>
  <c r="B3" i="80"/>
  <c r="E18" i="80" s="1"/>
  <c r="E19" i="80" s="1"/>
  <c r="F2" i="80"/>
  <c r="E2" i="80"/>
  <c r="D2" i="80"/>
  <c r="C2" i="80"/>
  <c r="B2" i="80"/>
  <c r="A2" i="80"/>
  <c r="D17" i="80" s="1"/>
  <c r="F1" i="80"/>
  <c r="I16" i="80" s="1"/>
  <c r="I17" i="80" s="1"/>
  <c r="E1" i="80"/>
  <c r="H16" i="80" s="1"/>
  <c r="H17" i="80" s="1"/>
  <c r="D1" i="80"/>
  <c r="G16" i="80" s="1"/>
  <c r="G17" i="80" s="1"/>
  <c r="C1" i="80"/>
  <c r="F16" i="80" s="1"/>
  <c r="F17" i="80" s="1"/>
  <c r="B1" i="80"/>
  <c r="E16" i="80" s="1"/>
  <c r="E17" i="80" s="1"/>
  <c r="F12" i="79"/>
  <c r="E12" i="79"/>
  <c r="D12" i="79"/>
  <c r="C12" i="79"/>
  <c r="B12" i="79"/>
  <c r="A12" i="79"/>
  <c r="D27" i="79" s="1"/>
  <c r="F11" i="79"/>
  <c r="I26" i="79" s="1"/>
  <c r="I27" i="79" s="1"/>
  <c r="E11" i="79"/>
  <c r="H26" i="79" s="1"/>
  <c r="H27" i="79" s="1"/>
  <c r="D11" i="79"/>
  <c r="G26" i="79" s="1"/>
  <c r="G27" i="79" s="1"/>
  <c r="C11" i="79"/>
  <c r="F26" i="79" s="1"/>
  <c r="F27" i="79" s="1"/>
  <c r="B11" i="79"/>
  <c r="E26" i="79" s="1"/>
  <c r="E27" i="79" s="1"/>
  <c r="F10" i="79"/>
  <c r="E10" i="79"/>
  <c r="D10" i="79"/>
  <c r="C10" i="79"/>
  <c r="B10" i="79"/>
  <c r="A10" i="79"/>
  <c r="D25" i="79" s="1"/>
  <c r="F9" i="79"/>
  <c r="I24" i="79" s="1"/>
  <c r="I25" i="79" s="1"/>
  <c r="E9" i="79"/>
  <c r="H24" i="79" s="1"/>
  <c r="H25" i="79" s="1"/>
  <c r="D9" i="79"/>
  <c r="G24" i="79" s="1"/>
  <c r="G25" i="79" s="1"/>
  <c r="C9" i="79"/>
  <c r="F24" i="79" s="1"/>
  <c r="F25" i="79" s="1"/>
  <c r="B9" i="79"/>
  <c r="E24" i="79" s="1"/>
  <c r="E25" i="79" s="1"/>
  <c r="F8" i="79"/>
  <c r="E8" i="79"/>
  <c r="D8" i="79"/>
  <c r="C8" i="79"/>
  <c r="B8" i="79"/>
  <c r="A8" i="79"/>
  <c r="D23" i="79" s="1"/>
  <c r="F7" i="79"/>
  <c r="I22" i="79" s="1"/>
  <c r="E7" i="79"/>
  <c r="H22" i="79" s="1"/>
  <c r="H23" i="79" s="1"/>
  <c r="D7" i="79"/>
  <c r="G22" i="79" s="1"/>
  <c r="G23" i="79" s="1"/>
  <c r="C7" i="79"/>
  <c r="F22" i="79" s="1"/>
  <c r="F23" i="79" s="1"/>
  <c r="B7" i="79"/>
  <c r="F6" i="79"/>
  <c r="E6" i="79"/>
  <c r="D6" i="79"/>
  <c r="C6" i="79"/>
  <c r="B6" i="79"/>
  <c r="A6" i="79"/>
  <c r="D21" i="79" s="1"/>
  <c r="F5" i="79"/>
  <c r="I20" i="79" s="1"/>
  <c r="I21" i="79" s="1"/>
  <c r="E5" i="79"/>
  <c r="H20" i="79" s="1"/>
  <c r="H21" i="79" s="1"/>
  <c r="D5" i="79"/>
  <c r="G20" i="79" s="1"/>
  <c r="G21" i="79" s="1"/>
  <c r="C5" i="79"/>
  <c r="F20" i="79" s="1"/>
  <c r="F21" i="79" s="1"/>
  <c r="B5" i="79"/>
  <c r="F4" i="79"/>
  <c r="E4" i="79"/>
  <c r="D4" i="79"/>
  <c r="C4" i="79"/>
  <c r="B4" i="79"/>
  <c r="A4" i="79"/>
  <c r="D19" i="79" s="1"/>
  <c r="F3" i="79"/>
  <c r="I18" i="79" s="1"/>
  <c r="I19" i="79" s="1"/>
  <c r="E3" i="79"/>
  <c r="H18" i="79" s="1"/>
  <c r="H19" i="79" s="1"/>
  <c r="D3" i="79"/>
  <c r="G18" i="79" s="1"/>
  <c r="G19" i="79" s="1"/>
  <c r="C3" i="79"/>
  <c r="F18" i="79" s="1"/>
  <c r="F19" i="79" s="1"/>
  <c r="B3" i="79"/>
  <c r="F2" i="79"/>
  <c r="E2" i="79"/>
  <c r="D2" i="79"/>
  <c r="C2" i="79"/>
  <c r="B2" i="79"/>
  <c r="A2" i="79"/>
  <c r="D17" i="79" s="1"/>
  <c r="F1" i="79"/>
  <c r="I16" i="79" s="1"/>
  <c r="I17" i="79" s="1"/>
  <c r="E1" i="79"/>
  <c r="H16" i="79" s="1"/>
  <c r="H17" i="79" s="1"/>
  <c r="D1" i="79"/>
  <c r="G16" i="79" s="1"/>
  <c r="G17" i="79" s="1"/>
  <c r="C1" i="79"/>
  <c r="F16" i="79" s="1"/>
  <c r="F17" i="79" s="1"/>
  <c r="B1" i="79"/>
  <c r="F12" i="78"/>
  <c r="E12" i="78"/>
  <c r="D12" i="78"/>
  <c r="C12" i="78"/>
  <c r="B12" i="78"/>
  <c r="A12" i="78"/>
  <c r="D27" i="78" s="1"/>
  <c r="F11" i="78"/>
  <c r="I26" i="78" s="1"/>
  <c r="I27" i="78" s="1"/>
  <c r="E11" i="78"/>
  <c r="H26" i="78" s="1"/>
  <c r="H27" i="78" s="1"/>
  <c r="D11" i="78"/>
  <c r="G26" i="78" s="1"/>
  <c r="G27" i="78" s="1"/>
  <c r="C11" i="78"/>
  <c r="F26" i="78" s="1"/>
  <c r="F27" i="78" s="1"/>
  <c r="B11" i="78"/>
  <c r="F10" i="78"/>
  <c r="E10" i="78"/>
  <c r="D10" i="78"/>
  <c r="C10" i="78"/>
  <c r="B10" i="78"/>
  <c r="A10" i="78"/>
  <c r="D25" i="78" s="1"/>
  <c r="F9" i="78"/>
  <c r="I24" i="78" s="1"/>
  <c r="I25" i="78" s="1"/>
  <c r="E9" i="78"/>
  <c r="H24" i="78" s="1"/>
  <c r="H25" i="78" s="1"/>
  <c r="D9" i="78"/>
  <c r="G24" i="78" s="1"/>
  <c r="G25" i="78" s="1"/>
  <c r="C9" i="78"/>
  <c r="F24" i="78" s="1"/>
  <c r="F25" i="78" s="1"/>
  <c r="B9" i="78"/>
  <c r="F8" i="78"/>
  <c r="E8" i="78"/>
  <c r="D8" i="78"/>
  <c r="C8" i="78"/>
  <c r="B8" i="78"/>
  <c r="A8" i="78"/>
  <c r="D23" i="78" s="1"/>
  <c r="F7" i="78"/>
  <c r="I22" i="78" s="1"/>
  <c r="E7" i="78"/>
  <c r="H22" i="78" s="1"/>
  <c r="H23" i="78" s="1"/>
  <c r="D7" i="78"/>
  <c r="G22" i="78" s="1"/>
  <c r="G23" i="78" s="1"/>
  <c r="C7" i="78"/>
  <c r="F22" i="78" s="1"/>
  <c r="F23" i="78" s="1"/>
  <c r="B7" i="78"/>
  <c r="F6" i="78"/>
  <c r="E6" i="78"/>
  <c r="D6" i="78"/>
  <c r="C6" i="78"/>
  <c r="B6" i="78"/>
  <c r="A6" i="78"/>
  <c r="D21" i="78" s="1"/>
  <c r="F5" i="78"/>
  <c r="I20" i="78" s="1"/>
  <c r="I21" i="78" s="1"/>
  <c r="E5" i="78"/>
  <c r="H20" i="78" s="1"/>
  <c r="H21" i="78" s="1"/>
  <c r="D5" i="78"/>
  <c r="C5" i="78"/>
  <c r="F20" i="78" s="1"/>
  <c r="F21" i="78" s="1"/>
  <c r="B5" i="78"/>
  <c r="E20" i="78" s="1"/>
  <c r="E21" i="78" s="1"/>
  <c r="F4" i="78"/>
  <c r="E4" i="78"/>
  <c r="D4" i="78"/>
  <c r="C4" i="78"/>
  <c r="B4" i="78"/>
  <c r="A4" i="78"/>
  <c r="D19" i="78" s="1"/>
  <c r="F3" i="78"/>
  <c r="I18" i="78" s="1"/>
  <c r="I19" i="78" s="1"/>
  <c r="E3" i="78"/>
  <c r="H18" i="78" s="1"/>
  <c r="H19" i="78" s="1"/>
  <c r="D3" i="78"/>
  <c r="G18" i="78" s="1"/>
  <c r="G19" i="78" s="1"/>
  <c r="C3" i="78"/>
  <c r="F18" i="78" s="1"/>
  <c r="F19" i="78" s="1"/>
  <c r="B3" i="78"/>
  <c r="F2" i="78"/>
  <c r="E2" i="78"/>
  <c r="D2" i="78"/>
  <c r="C2" i="78"/>
  <c r="B2" i="78"/>
  <c r="A2" i="78"/>
  <c r="D17" i="78" s="1"/>
  <c r="F1" i="78"/>
  <c r="I16" i="78" s="1"/>
  <c r="I17" i="78" s="1"/>
  <c r="E1" i="78"/>
  <c r="H16" i="78" s="1"/>
  <c r="H17" i="78" s="1"/>
  <c r="D1" i="78"/>
  <c r="G16" i="78" s="1"/>
  <c r="G17" i="78" s="1"/>
  <c r="C1" i="78"/>
  <c r="F16" i="78" s="1"/>
  <c r="F17" i="78" s="1"/>
  <c r="B1" i="78"/>
  <c r="F12" i="77"/>
  <c r="E12" i="77"/>
  <c r="D12" i="77"/>
  <c r="C12" i="77"/>
  <c r="B12" i="77"/>
  <c r="A12" i="77"/>
  <c r="D27" i="77" s="1"/>
  <c r="F11" i="77"/>
  <c r="I26" i="77" s="1"/>
  <c r="I27" i="77" s="1"/>
  <c r="E11" i="77"/>
  <c r="H26" i="77" s="1"/>
  <c r="H27" i="77" s="1"/>
  <c r="D11" i="77"/>
  <c r="G26" i="77" s="1"/>
  <c r="G27" i="77" s="1"/>
  <c r="C11" i="77"/>
  <c r="F26" i="77" s="1"/>
  <c r="F27" i="77" s="1"/>
  <c r="B11" i="77"/>
  <c r="E26" i="77" s="1"/>
  <c r="E27" i="77" s="1"/>
  <c r="F10" i="77"/>
  <c r="E10" i="77"/>
  <c r="D10" i="77"/>
  <c r="C10" i="77"/>
  <c r="B10" i="77"/>
  <c r="A10" i="77"/>
  <c r="D25" i="77" s="1"/>
  <c r="F9" i="77"/>
  <c r="I24" i="77" s="1"/>
  <c r="I25" i="77" s="1"/>
  <c r="E9" i="77"/>
  <c r="H24" i="77" s="1"/>
  <c r="H25" i="77" s="1"/>
  <c r="D9" i="77"/>
  <c r="G24" i="77" s="1"/>
  <c r="G25" i="77" s="1"/>
  <c r="C9" i="77"/>
  <c r="F24" i="77" s="1"/>
  <c r="F25" i="77" s="1"/>
  <c r="B9" i="77"/>
  <c r="F8" i="77"/>
  <c r="E8" i="77"/>
  <c r="D8" i="77"/>
  <c r="C8" i="77"/>
  <c r="B8" i="77"/>
  <c r="A8" i="77"/>
  <c r="D23" i="77" s="1"/>
  <c r="F7" i="77"/>
  <c r="I22" i="77" s="1"/>
  <c r="E7" i="77"/>
  <c r="H22" i="77" s="1"/>
  <c r="H23" i="77" s="1"/>
  <c r="D7" i="77"/>
  <c r="G22" i="77" s="1"/>
  <c r="G23" i="77" s="1"/>
  <c r="C7" i="77"/>
  <c r="F22" i="77" s="1"/>
  <c r="F23" i="77" s="1"/>
  <c r="B7" i="77"/>
  <c r="E22" i="77" s="1"/>
  <c r="E23" i="77" s="1"/>
  <c r="F6" i="77"/>
  <c r="E6" i="77"/>
  <c r="D6" i="77"/>
  <c r="C6" i="77"/>
  <c r="B6" i="77"/>
  <c r="A6" i="77"/>
  <c r="D21" i="77" s="1"/>
  <c r="F5" i="77"/>
  <c r="I20" i="77" s="1"/>
  <c r="I21" i="77" s="1"/>
  <c r="E5" i="77"/>
  <c r="H20" i="77" s="1"/>
  <c r="H21" i="77" s="1"/>
  <c r="D5" i="77"/>
  <c r="G20" i="77" s="1"/>
  <c r="G21" i="77" s="1"/>
  <c r="C5" i="77"/>
  <c r="F20" i="77" s="1"/>
  <c r="F21" i="77" s="1"/>
  <c r="B5" i="77"/>
  <c r="F4" i="77"/>
  <c r="E4" i="77"/>
  <c r="D4" i="77"/>
  <c r="C4" i="77"/>
  <c r="B4" i="77"/>
  <c r="A4" i="77"/>
  <c r="D19" i="77" s="1"/>
  <c r="F3" i="77"/>
  <c r="I18" i="77" s="1"/>
  <c r="I19" i="77" s="1"/>
  <c r="E3" i="77"/>
  <c r="H18" i="77" s="1"/>
  <c r="H19" i="77" s="1"/>
  <c r="D3" i="77"/>
  <c r="C3" i="77"/>
  <c r="F18" i="77" s="1"/>
  <c r="F19" i="77" s="1"/>
  <c r="B3" i="77"/>
  <c r="E18" i="77" s="1"/>
  <c r="E19" i="77" s="1"/>
  <c r="F2" i="77"/>
  <c r="E2" i="77"/>
  <c r="D2" i="77"/>
  <c r="C2" i="77"/>
  <c r="B2" i="77"/>
  <c r="A2" i="77"/>
  <c r="D17" i="77" s="1"/>
  <c r="F1" i="77"/>
  <c r="I16" i="77" s="1"/>
  <c r="I17" i="77" s="1"/>
  <c r="E1" i="77"/>
  <c r="H16" i="77" s="1"/>
  <c r="H17" i="77" s="1"/>
  <c r="D1" i="77"/>
  <c r="G16" i="77" s="1"/>
  <c r="G17" i="77" s="1"/>
  <c r="C1" i="77"/>
  <c r="B1" i="77"/>
  <c r="E16" i="77" s="1"/>
  <c r="E17" i="77" s="1"/>
  <c r="F12" i="76"/>
  <c r="E12" i="76"/>
  <c r="D12" i="76"/>
  <c r="C12" i="76"/>
  <c r="B12" i="76"/>
  <c r="A12" i="76"/>
  <c r="D27" i="76" s="1"/>
  <c r="F11" i="76"/>
  <c r="I26" i="76" s="1"/>
  <c r="I27" i="76" s="1"/>
  <c r="E11" i="76"/>
  <c r="H26" i="76" s="1"/>
  <c r="H27" i="76" s="1"/>
  <c r="D11" i="76"/>
  <c r="G26" i="76" s="1"/>
  <c r="G27" i="76" s="1"/>
  <c r="C11" i="76"/>
  <c r="F26" i="76" s="1"/>
  <c r="F27" i="76" s="1"/>
  <c r="B11" i="76"/>
  <c r="E26" i="76" s="1"/>
  <c r="E27" i="76" s="1"/>
  <c r="F10" i="76"/>
  <c r="E10" i="76"/>
  <c r="D10" i="76"/>
  <c r="C10" i="76"/>
  <c r="B10" i="76"/>
  <c r="A10" i="76"/>
  <c r="D25" i="76" s="1"/>
  <c r="F9" i="76"/>
  <c r="I24" i="76" s="1"/>
  <c r="I25" i="76" s="1"/>
  <c r="E9" i="76"/>
  <c r="H24" i="76" s="1"/>
  <c r="H25" i="76" s="1"/>
  <c r="D9" i="76"/>
  <c r="C9" i="76"/>
  <c r="F24" i="76" s="1"/>
  <c r="F25" i="76" s="1"/>
  <c r="B9" i="76"/>
  <c r="E24" i="76" s="1"/>
  <c r="E25" i="76" s="1"/>
  <c r="F8" i="76"/>
  <c r="E8" i="76"/>
  <c r="D8" i="76"/>
  <c r="C8" i="76"/>
  <c r="B8" i="76"/>
  <c r="A8" i="76"/>
  <c r="D23" i="76" s="1"/>
  <c r="F7" i="76"/>
  <c r="I22" i="76" s="1"/>
  <c r="E7" i="76"/>
  <c r="H22" i="76" s="1"/>
  <c r="H23" i="76" s="1"/>
  <c r="D7" i="76"/>
  <c r="G22" i="76" s="1"/>
  <c r="G23" i="76" s="1"/>
  <c r="C7" i="76"/>
  <c r="F22" i="76" s="1"/>
  <c r="F23" i="76" s="1"/>
  <c r="B7" i="76"/>
  <c r="F6" i="76"/>
  <c r="E6" i="76"/>
  <c r="D6" i="76"/>
  <c r="C6" i="76"/>
  <c r="B6" i="76"/>
  <c r="A6" i="76"/>
  <c r="D21" i="76" s="1"/>
  <c r="F5" i="76"/>
  <c r="I20" i="76" s="1"/>
  <c r="I21" i="76" s="1"/>
  <c r="E5" i="76"/>
  <c r="H20" i="76" s="1"/>
  <c r="H21" i="76" s="1"/>
  <c r="D5" i="76"/>
  <c r="G20" i="76" s="1"/>
  <c r="G21" i="76" s="1"/>
  <c r="C5" i="76"/>
  <c r="F20" i="76" s="1"/>
  <c r="F21" i="76" s="1"/>
  <c r="B5" i="76"/>
  <c r="F4" i="76"/>
  <c r="E4" i="76"/>
  <c r="D4" i="76"/>
  <c r="C4" i="76"/>
  <c r="B4" i="76"/>
  <c r="A4" i="76"/>
  <c r="D19" i="76" s="1"/>
  <c r="F3" i="76"/>
  <c r="I18" i="76" s="1"/>
  <c r="I19" i="76" s="1"/>
  <c r="E3" i="76"/>
  <c r="H18" i="76" s="1"/>
  <c r="H19" i="76" s="1"/>
  <c r="D3" i="76"/>
  <c r="G18" i="76" s="1"/>
  <c r="G19" i="76" s="1"/>
  <c r="C3" i="76"/>
  <c r="F18" i="76" s="1"/>
  <c r="F19" i="76" s="1"/>
  <c r="B3" i="76"/>
  <c r="F2" i="76"/>
  <c r="E2" i="76"/>
  <c r="D2" i="76"/>
  <c r="C2" i="76"/>
  <c r="B2" i="76"/>
  <c r="A2" i="76"/>
  <c r="D17" i="76" s="1"/>
  <c r="F1" i="76"/>
  <c r="I16" i="76" s="1"/>
  <c r="I17" i="76" s="1"/>
  <c r="E1" i="76"/>
  <c r="H16" i="76" s="1"/>
  <c r="H17" i="76" s="1"/>
  <c r="D1" i="76"/>
  <c r="G16" i="76" s="1"/>
  <c r="G17" i="76" s="1"/>
  <c r="C1" i="76"/>
  <c r="B1" i="76"/>
  <c r="E16" i="76" s="1"/>
  <c r="E17" i="76" s="1"/>
  <c r="F12" i="75"/>
  <c r="E12" i="75"/>
  <c r="D12" i="75"/>
  <c r="C12" i="75"/>
  <c r="B12" i="75"/>
  <c r="A12" i="75"/>
  <c r="D27" i="75" s="1"/>
  <c r="F11" i="75"/>
  <c r="I26" i="75" s="1"/>
  <c r="I27" i="75" s="1"/>
  <c r="E11" i="75"/>
  <c r="H26" i="75" s="1"/>
  <c r="H27" i="75" s="1"/>
  <c r="D11" i="75"/>
  <c r="G26" i="75" s="1"/>
  <c r="G27" i="75" s="1"/>
  <c r="C11" i="75"/>
  <c r="F26" i="75" s="1"/>
  <c r="F27" i="75" s="1"/>
  <c r="B11" i="75"/>
  <c r="F10" i="75"/>
  <c r="E10" i="75"/>
  <c r="D10" i="75"/>
  <c r="C10" i="75"/>
  <c r="B10" i="75"/>
  <c r="A10" i="75"/>
  <c r="D25" i="75" s="1"/>
  <c r="F9" i="75"/>
  <c r="I24" i="75" s="1"/>
  <c r="I25" i="75" s="1"/>
  <c r="E9" i="75"/>
  <c r="H24" i="75" s="1"/>
  <c r="H25" i="75" s="1"/>
  <c r="D9" i="75"/>
  <c r="G24" i="75" s="1"/>
  <c r="G25" i="75" s="1"/>
  <c r="C9" i="75"/>
  <c r="F24" i="75" s="1"/>
  <c r="F25" i="75" s="1"/>
  <c r="B9" i="75"/>
  <c r="F8" i="75"/>
  <c r="E8" i="75"/>
  <c r="D8" i="75"/>
  <c r="C8" i="75"/>
  <c r="B8" i="75"/>
  <c r="A8" i="75"/>
  <c r="D23" i="75" s="1"/>
  <c r="F7" i="75"/>
  <c r="I22" i="75" s="1"/>
  <c r="E7" i="75"/>
  <c r="H22" i="75" s="1"/>
  <c r="H23" i="75" s="1"/>
  <c r="D7" i="75"/>
  <c r="G22" i="75" s="1"/>
  <c r="G23" i="75" s="1"/>
  <c r="C7" i="75"/>
  <c r="F22" i="75" s="1"/>
  <c r="F23" i="75" s="1"/>
  <c r="B7" i="75"/>
  <c r="E22" i="75" s="1"/>
  <c r="E23" i="75" s="1"/>
  <c r="F6" i="75"/>
  <c r="E6" i="75"/>
  <c r="D6" i="75"/>
  <c r="C6" i="75"/>
  <c r="B6" i="75"/>
  <c r="A6" i="75"/>
  <c r="D21" i="75" s="1"/>
  <c r="F5" i="75"/>
  <c r="I20" i="75" s="1"/>
  <c r="I21" i="75" s="1"/>
  <c r="E5" i="75"/>
  <c r="H20" i="75" s="1"/>
  <c r="H21" i="75" s="1"/>
  <c r="D5" i="75"/>
  <c r="G20" i="75" s="1"/>
  <c r="G21" i="75" s="1"/>
  <c r="C5" i="75"/>
  <c r="F20" i="75" s="1"/>
  <c r="F21" i="75" s="1"/>
  <c r="B5" i="75"/>
  <c r="F4" i="75"/>
  <c r="E4" i="75"/>
  <c r="D4" i="75"/>
  <c r="C4" i="75"/>
  <c r="B4" i="75"/>
  <c r="A4" i="75"/>
  <c r="D19" i="75" s="1"/>
  <c r="F3" i="75"/>
  <c r="I18" i="75" s="1"/>
  <c r="I19" i="75" s="1"/>
  <c r="E3" i="75"/>
  <c r="H18" i="75" s="1"/>
  <c r="H19" i="75" s="1"/>
  <c r="D3" i="75"/>
  <c r="G18" i="75" s="1"/>
  <c r="G19" i="75" s="1"/>
  <c r="C3" i="75"/>
  <c r="F18" i="75" s="1"/>
  <c r="F19" i="75" s="1"/>
  <c r="B3" i="75"/>
  <c r="F2" i="75"/>
  <c r="E2" i="75"/>
  <c r="D2" i="75"/>
  <c r="C2" i="75"/>
  <c r="B2" i="75"/>
  <c r="A2" i="75"/>
  <c r="D17" i="75" s="1"/>
  <c r="F1" i="75"/>
  <c r="I16" i="75" s="1"/>
  <c r="I17" i="75" s="1"/>
  <c r="E1" i="75"/>
  <c r="H16" i="75" s="1"/>
  <c r="H17" i="75" s="1"/>
  <c r="D1" i="75"/>
  <c r="G16" i="75" s="1"/>
  <c r="G17" i="75" s="1"/>
  <c r="C1" i="75"/>
  <c r="F16" i="75" s="1"/>
  <c r="F17" i="75" s="1"/>
  <c r="B1" i="75"/>
  <c r="F12" i="74"/>
  <c r="E12" i="74"/>
  <c r="D12" i="74"/>
  <c r="C12" i="74"/>
  <c r="B12" i="74"/>
  <c r="A12" i="74"/>
  <c r="D27" i="74" s="1"/>
  <c r="F11" i="74"/>
  <c r="I26" i="74" s="1"/>
  <c r="I27" i="74" s="1"/>
  <c r="E11" i="74"/>
  <c r="H26" i="74" s="1"/>
  <c r="H27" i="74" s="1"/>
  <c r="D11" i="74"/>
  <c r="G26" i="74" s="1"/>
  <c r="G27" i="74" s="1"/>
  <c r="C11" i="74"/>
  <c r="F26" i="74" s="1"/>
  <c r="F27" i="74" s="1"/>
  <c r="B11" i="74"/>
  <c r="E26" i="74" s="1"/>
  <c r="E27" i="74" s="1"/>
  <c r="F10" i="74"/>
  <c r="E10" i="74"/>
  <c r="D10" i="74"/>
  <c r="C10" i="74"/>
  <c r="B10" i="74"/>
  <c r="A10" i="74"/>
  <c r="D25" i="74" s="1"/>
  <c r="F9" i="74"/>
  <c r="I24" i="74" s="1"/>
  <c r="I25" i="74" s="1"/>
  <c r="E9" i="74"/>
  <c r="H24" i="74" s="1"/>
  <c r="H25" i="74" s="1"/>
  <c r="D9" i="74"/>
  <c r="G24" i="74" s="1"/>
  <c r="G25" i="74" s="1"/>
  <c r="C9" i="74"/>
  <c r="F24" i="74" s="1"/>
  <c r="F25" i="74" s="1"/>
  <c r="B9" i="74"/>
  <c r="F8" i="74"/>
  <c r="E8" i="74"/>
  <c r="D8" i="74"/>
  <c r="C8" i="74"/>
  <c r="B8" i="74"/>
  <c r="A8" i="74"/>
  <c r="D23" i="74" s="1"/>
  <c r="F7" i="74"/>
  <c r="I22" i="74" s="1"/>
  <c r="E7" i="74"/>
  <c r="H22" i="74" s="1"/>
  <c r="H23" i="74" s="1"/>
  <c r="D7" i="74"/>
  <c r="G22" i="74" s="1"/>
  <c r="G23" i="74" s="1"/>
  <c r="C7" i="74"/>
  <c r="F22" i="74" s="1"/>
  <c r="F23" i="74" s="1"/>
  <c r="B7" i="74"/>
  <c r="F6" i="74"/>
  <c r="E6" i="74"/>
  <c r="D6" i="74"/>
  <c r="C6" i="74"/>
  <c r="B6" i="74"/>
  <c r="A6" i="74"/>
  <c r="D21" i="74" s="1"/>
  <c r="F5" i="74"/>
  <c r="I20" i="74" s="1"/>
  <c r="I21" i="74" s="1"/>
  <c r="E5" i="74"/>
  <c r="H20" i="74" s="1"/>
  <c r="H21" i="74" s="1"/>
  <c r="D5" i="74"/>
  <c r="G20" i="74" s="1"/>
  <c r="G21" i="74" s="1"/>
  <c r="C5" i="74"/>
  <c r="F20" i="74" s="1"/>
  <c r="F21" i="74" s="1"/>
  <c r="B5" i="74"/>
  <c r="E20" i="74" s="1"/>
  <c r="E21" i="74" s="1"/>
  <c r="F4" i="74"/>
  <c r="E4" i="74"/>
  <c r="D4" i="74"/>
  <c r="C4" i="74"/>
  <c r="B4" i="74"/>
  <c r="A4" i="74"/>
  <c r="D19" i="74" s="1"/>
  <c r="F3" i="74"/>
  <c r="I18" i="74" s="1"/>
  <c r="I19" i="74" s="1"/>
  <c r="E3" i="74"/>
  <c r="H18" i="74" s="1"/>
  <c r="H19" i="74" s="1"/>
  <c r="D3" i="74"/>
  <c r="C3" i="74"/>
  <c r="F18" i="74" s="1"/>
  <c r="F19" i="74" s="1"/>
  <c r="B3" i="74"/>
  <c r="E18" i="74" s="1"/>
  <c r="E19" i="74" s="1"/>
  <c r="F2" i="74"/>
  <c r="E2" i="74"/>
  <c r="D2" i="74"/>
  <c r="C2" i="74"/>
  <c r="B2" i="74"/>
  <c r="A2" i="74"/>
  <c r="D17" i="74" s="1"/>
  <c r="F1" i="74"/>
  <c r="I16" i="74" s="1"/>
  <c r="I17" i="74" s="1"/>
  <c r="E1" i="74"/>
  <c r="H16" i="74" s="1"/>
  <c r="H17" i="74" s="1"/>
  <c r="D1" i="74"/>
  <c r="G16" i="74" s="1"/>
  <c r="G17" i="74" s="1"/>
  <c r="C1" i="74"/>
  <c r="F16" i="74" s="1"/>
  <c r="F17" i="74" s="1"/>
  <c r="B1" i="74"/>
  <c r="E16" i="74" s="1"/>
  <c r="E17" i="74" s="1"/>
  <c r="F12" i="73"/>
  <c r="E12" i="73"/>
  <c r="D12" i="73"/>
  <c r="C12" i="73"/>
  <c r="B12" i="73"/>
  <c r="A12" i="73"/>
  <c r="D27" i="73" s="1"/>
  <c r="F11" i="73"/>
  <c r="I26" i="73" s="1"/>
  <c r="I27" i="73" s="1"/>
  <c r="E11" i="73"/>
  <c r="H26" i="73" s="1"/>
  <c r="H27" i="73" s="1"/>
  <c r="D11" i="73"/>
  <c r="G26" i="73" s="1"/>
  <c r="G27" i="73" s="1"/>
  <c r="C11" i="73"/>
  <c r="F26" i="73" s="1"/>
  <c r="F27" i="73" s="1"/>
  <c r="B11" i="73"/>
  <c r="E26" i="73" s="1"/>
  <c r="E27" i="73" s="1"/>
  <c r="F10" i="73"/>
  <c r="E10" i="73"/>
  <c r="D10" i="73"/>
  <c r="C10" i="73"/>
  <c r="B10" i="73"/>
  <c r="A10" i="73"/>
  <c r="D25" i="73" s="1"/>
  <c r="F9" i="73"/>
  <c r="I24" i="73" s="1"/>
  <c r="I25" i="73" s="1"/>
  <c r="E9" i="73"/>
  <c r="H24" i="73" s="1"/>
  <c r="H25" i="73" s="1"/>
  <c r="D9" i="73"/>
  <c r="G24" i="73" s="1"/>
  <c r="G25" i="73" s="1"/>
  <c r="C9" i="73"/>
  <c r="F24" i="73" s="1"/>
  <c r="F25" i="73" s="1"/>
  <c r="B9" i="73"/>
  <c r="E24" i="73" s="1"/>
  <c r="E25" i="73" s="1"/>
  <c r="F8" i="73"/>
  <c r="E8" i="73"/>
  <c r="D8" i="73"/>
  <c r="C8" i="73"/>
  <c r="B8" i="73"/>
  <c r="A8" i="73"/>
  <c r="D23" i="73" s="1"/>
  <c r="F7" i="73"/>
  <c r="I22" i="73" s="1"/>
  <c r="E7" i="73"/>
  <c r="H22" i="73" s="1"/>
  <c r="H23" i="73" s="1"/>
  <c r="D7" i="73"/>
  <c r="G22" i="73" s="1"/>
  <c r="G23" i="73" s="1"/>
  <c r="C7" i="73"/>
  <c r="F22" i="73" s="1"/>
  <c r="F23" i="73" s="1"/>
  <c r="B7" i="73"/>
  <c r="E22" i="73" s="1"/>
  <c r="E23" i="73" s="1"/>
  <c r="F6" i="73"/>
  <c r="E6" i="73"/>
  <c r="D6" i="73"/>
  <c r="C6" i="73"/>
  <c r="B6" i="73"/>
  <c r="A6" i="73"/>
  <c r="D21" i="73" s="1"/>
  <c r="F5" i="73"/>
  <c r="I20" i="73" s="1"/>
  <c r="I21" i="73" s="1"/>
  <c r="E5" i="73"/>
  <c r="H20" i="73" s="1"/>
  <c r="H21" i="73" s="1"/>
  <c r="D5" i="73"/>
  <c r="G20" i="73" s="1"/>
  <c r="G21" i="73" s="1"/>
  <c r="C5" i="73"/>
  <c r="F20" i="73" s="1"/>
  <c r="F21" i="73" s="1"/>
  <c r="B5" i="73"/>
  <c r="E20" i="73" s="1"/>
  <c r="E21" i="73" s="1"/>
  <c r="F4" i="73"/>
  <c r="E4" i="73"/>
  <c r="D4" i="73"/>
  <c r="C4" i="73"/>
  <c r="B4" i="73"/>
  <c r="A4" i="73"/>
  <c r="D19" i="73" s="1"/>
  <c r="F3" i="73"/>
  <c r="I18" i="73" s="1"/>
  <c r="I19" i="73" s="1"/>
  <c r="E3" i="73"/>
  <c r="H18" i="73" s="1"/>
  <c r="H19" i="73" s="1"/>
  <c r="D3" i="73"/>
  <c r="G18" i="73" s="1"/>
  <c r="G19" i="73" s="1"/>
  <c r="C3" i="73"/>
  <c r="B3" i="73"/>
  <c r="E18" i="73" s="1"/>
  <c r="E19" i="73" s="1"/>
  <c r="F2" i="73"/>
  <c r="E2" i="73"/>
  <c r="D2" i="73"/>
  <c r="C2" i="73"/>
  <c r="B2" i="73"/>
  <c r="A2" i="73"/>
  <c r="D17" i="73" s="1"/>
  <c r="F1" i="73"/>
  <c r="I16" i="73" s="1"/>
  <c r="I17" i="73" s="1"/>
  <c r="E1" i="73"/>
  <c r="H16" i="73" s="1"/>
  <c r="H17" i="73" s="1"/>
  <c r="D1" i="73"/>
  <c r="G16" i="73" s="1"/>
  <c r="G17" i="73" s="1"/>
  <c r="C1" i="73"/>
  <c r="F16" i="73" s="1"/>
  <c r="F17" i="73" s="1"/>
  <c r="B1" i="73"/>
  <c r="E16" i="73" s="1"/>
  <c r="E17" i="73" s="1"/>
  <c r="F12" i="72"/>
  <c r="E12" i="72"/>
  <c r="D12" i="72"/>
  <c r="C12" i="72"/>
  <c r="B12" i="72"/>
  <c r="A12" i="72"/>
  <c r="D27" i="72" s="1"/>
  <c r="F11" i="72"/>
  <c r="I26" i="72" s="1"/>
  <c r="I27" i="72" s="1"/>
  <c r="E11" i="72"/>
  <c r="H26" i="72" s="1"/>
  <c r="H27" i="72" s="1"/>
  <c r="D11" i="72"/>
  <c r="G26" i="72" s="1"/>
  <c r="G27" i="72" s="1"/>
  <c r="C11" i="72"/>
  <c r="F26" i="72" s="1"/>
  <c r="F27" i="72" s="1"/>
  <c r="B11" i="72"/>
  <c r="F10" i="72"/>
  <c r="E10" i="72"/>
  <c r="D10" i="72"/>
  <c r="C10" i="72"/>
  <c r="B10" i="72"/>
  <c r="A10" i="72"/>
  <c r="D25" i="72" s="1"/>
  <c r="F9" i="72"/>
  <c r="I24" i="72" s="1"/>
  <c r="I25" i="72" s="1"/>
  <c r="E9" i="72"/>
  <c r="H24" i="72" s="1"/>
  <c r="H25" i="72" s="1"/>
  <c r="D9" i="72"/>
  <c r="G24" i="72" s="1"/>
  <c r="G25" i="72" s="1"/>
  <c r="C9" i="72"/>
  <c r="F24" i="72" s="1"/>
  <c r="F25" i="72" s="1"/>
  <c r="B9" i="72"/>
  <c r="F8" i="72"/>
  <c r="E8" i="72"/>
  <c r="D8" i="72"/>
  <c r="C8" i="72"/>
  <c r="B8" i="72"/>
  <c r="A8" i="72"/>
  <c r="D23" i="72" s="1"/>
  <c r="F7" i="72"/>
  <c r="I22" i="72" s="1"/>
  <c r="E7" i="72"/>
  <c r="H22" i="72" s="1"/>
  <c r="H23" i="72" s="1"/>
  <c r="D7" i="72"/>
  <c r="G22" i="72" s="1"/>
  <c r="G23" i="72" s="1"/>
  <c r="C7" i="72"/>
  <c r="F22" i="72" s="1"/>
  <c r="F23" i="72" s="1"/>
  <c r="B7" i="72"/>
  <c r="E22" i="72" s="1"/>
  <c r="E23" i="72" s="1"/>
  <c r="F6" i="72"/>
  <c r="E6" i="72"/>
  <c r="D6" i="72"/>
  <c r="C6" i="72"/>
  <c r="B6" i="72"/>
  <c r="A6" i="72"/>
  <c r="D21" i="72" s="1"/>
  <c r="F5" i="72"/>
  <c r="I20" i="72" s="1"/>
  <c r="I21" i="72" s="1"/>
  <c r="E5" i="72"/>
  <c r="H20" i="72" s="1"/>
  <c r="H21" i="72" s="1"/>
  <c r="D5" i="72"/>
  <c r="G20" i="72" s="1"/>
  <c r="G21" i="72" s="1"/>
  <c r="C5" i="72"/>
  <c r="F20" i="72" s="1"/>
  <c r="F21" i="72" s="1"/>
  <c r="B5" i="72"/>
  <c r="E20" i="72" s="1"/>
  <c r="E21" i="72" s="1"/>
  <c r="F4" i="72"/>
  <c r="E4" i="72"/>
  <c r="D4" i="72"/>
  <c r="C4" i="72"/>
  <c r="B4" i="72"/>
  <c r="A4" i="72"/>
  <c r="D19" i="72" s="1"/>
  <c r="F3" i="72"/>
  <c r="I18" i="72" s="1"/>
  <c r="I19" i="72" s="1"/>
  <c r="E3" i="72"/>
  <c r="H18" i="72" s="1"/>
  <c r="H19" i="72" s="1"/>
  <c r="D3" i="72"/>
  <c r="G18" i="72" s="1"/>
  <c r="G19" i="72" s="1"/>
  <c r="C3" i="72"/>
  <c r="F18" i="72" s="1"/>
  <c r="F19" i="72" s="1"/>
  <c r="B3" i="72"/>
  <c r="E18" i="72" s="1"/>
  <c r="E19" i="72" s="1"/>
  <c r="F2" i="72"/>
  <c r="E2" i="72"/>
  <c r="D2" i="72"/>
  <c r="C2" i="72"/>
  <c r="B2" i="72"/>
  <c r="A2" i="72"/>
  <c r="D17" i="72" s="1"/>
  <c r="F1" i="72"/>
  <c r="I16" i="72" s="1"/>
  <c r="I17" i="72" s="1"/>
  <c r="E1" i="72"/>
  <c r="H16" i="72" s="1"/>
  <c r="H17" i="72" s="1"/>
  <c r="D1" i="72"/>
  <c r="G16" i="72" s="1"/>
  <c r="G17" i="72" s="1"/>
  <c r="C1" i="72"/>
  <c r="F16" i="72" s="1"/>
  <c r="F17" i="72" s="1"/>
  <c r="B1" i="72"/>
  <c r="E16" i="72" s="1"/>
  <c r="E17" i="72" s="1"/>
  <c r="F12" i="71"/>
  <c r="E12" i="71"/>
  <c r="D12" i="71"/>
  <c r="C12" i="71"/>
  <c r="B12" i="71"/>
  <c r="A12" i="71"/>
  <c r="D27" i="71" s="1"/>
  <c r="F11" i="71"/>
  <c r="I26" i="71" s="1"/>
  <c r="I27" i="71" s="1"/>
  <c r="E11" i="71"/>
  <c r="H26" i="71" s="1"/>
  <c r="H27" i="71" s="1"/>
  <c r="D11" i="71"/>
  <c r="G26" i="71" s="1"/>
  <c r="G27" i="71" s="1"/>
  <c r="C11" i="71"/>
  <c r="F26" i="71" s="1"/>
  <c r="F27" i="71" s="1"/>
  <c r="B11" i="71"/>
  <c r="E26" i="71" s="1"/>
  <c r="E27" i="71" s="1"/>
  <c r="F10" i="71"/>
  <c r="E10" i="71"/>
  <c r="D10" i="71"/>
  <c r="C10" i="71"/>
  <c r="B10" i="71"/>
  <c r="A10" i="71"/>
  <c r="D25" i="71" s="1"/>
  <c r="F9" i="71"/>
  <c r="I24" i="71" s="1"/>
  <c r="I25" i="71" s="1"/>
  <c r="E9" i="71"/>
  <c r="H24" i="71" s="1"/>
  <c r="H25" i="71" s="1"/>
  <c r="D9" i="71"/>
  <c r="C9" i="71"/>
  <c r="F24" i="71" s="1"/>
  <c r="F25" i="71" s="1"/>
  <c r="B9" i="71"/>
  <c r="E24" i="71" s="1"/>
  <c r="E25" i="71" s="1"/>
  <c r="F8" i="71"/>
  <c r="E8" i="71"/>
  <c r="D8" i="71"/>
  <c r="C8" i="71"/>
  <c r="B8" i="71"/>
  <c r="A8" i="71"/>
  <c r="D23" i="71" s="1"/>
  <c r="F7" i="71"/>
  <c r="I22" i="71" s="1"/>
  <c r="E7" i="71"/>
  <c r="H22" i="71" s="1"/>
  <c r="H23" i="71" s="1"/>
  <c r="D7" i="71"/>
  <c r="G22" i="71" s="1"/>
  <c r="G23" i="71" s="1"/>
  <c r="C7" i="71"/>
  <c r="F22" i="71" s="1"/>
  <c r="F23" i="71" s="1"/>
  <c r="B7" i="71"/>
  <c r="E22" i="71" s="1"/>
  <c r="E23" i="71" s="1"/>
  <c r="F6" i="71"/>
  <c r="E6" i="71"/>
  <c r="D6" i="71"/>
  <c r="C6" i="71"/>
  <c r="B6" i="71"/>
  <c r="A6" i="71"/>
  <c r="D21" i="71" s="1"/>
  <c r="F5" i="71"/>
  <c r="I20" i="71" s="1"/>
  <c r="I21" i="71" s="1"/>
  <c r="E5" i="71"/>
  <c r="H20" i="71" s="1"/>
  <c r="H21" i="71" s="1"/>
  <c r="D5" i="71"/>
  <c r="G20" i="71" s="1"/>
  <c r="G21" i="71" s="1"/>
  <c r="C5" i="71"/>
  <c r="F20" i="71" s="1"/>
  <c r="F21" i="71" s="1"/>
  <c r="B5" i="71"/>
  <c r="E20" i="71" s="1"/>
  <c r="E21" i="71" s="1"/>
  <c r="F4" i="71"/>
  <c r="E4" i="71"/>
  <c r="D4" i="71"/>
  <c r="C4" i="71"/>
  <c r="B4" i="71"/>
  <c r="A4" i="71"/>
  <c r="D19" i="71" s="1"/>
  <c r="F3" i="71"/>
  <c r="I18" i="71" s="1"/>
  <c r="I19" i="71" s="1"/>
  <c r="E3" i="71"/>
  <c r="D3" i="71"/>
  <c r="G18" i="71" s="1"/>
  <c r="G19" i="71" s="1"/>
  <c r="C3" i="71"/>
  <c r="F18" i="71" s="1"/>
  <c r="F19" i="71" s="1"/>
  <c r="B3" i="71"/>
  <c r="E18" i="71" s="1"/>
  <c r="E19" i="71" s="1"/>
  <c r="F2" i="71"/>
  <c r="E2" i="71"/>
  <c r="D2" i="71"/>
  <c r="C2" i="71"/>
  <c r="B2" i="71"/>
  <c r="A2" i="71"/>
  <c r="D17" i="71" s="1"/>
  <c r="F1" i="71"/>
  <c r="I16" i="71" s="1"/>
  <c r="I17" i="71" s="1"/>
  <c r="E1" i="71"/>
  <c r="H16" i="71" s="1"/>
  <c r="H17" i="71" s="1"/>
  <c r="D1" i="71"/>
  <c r="G16" i="71" s="1"/>
  <c r="G17" i="71" s="1"/>
  <c r="C1" i="71"/>
  <c r="F16" i="71" s="1"/>
  <c r="F17" i="71" s="1"/>
  <c r="B1" i="71"/>
  <c r="E16" i="71" s="1"/>
  <c r="E17" i="71" s="1"/>
  <c r="F12" i="70"/>
  <c r="E12" i="70"/>
  <c r="D12" i="70"/>
  <c r="C12" i="70"/>
  <c r="B12" i="70"/>
  <c r="A12" i="70"/>
  <c r="D27" i="70" s="1"/>
  <c r="F11" i="70"/>
  <c r="I26" i="70" s="1"/>
  <c r="I27" i="70" s="1"/>
  <c r="E11" i="70"/>
  <c r="H26" i="70" s="1"/>
  <c r="H27" i="70" s="1"/>
  <c r="D11" i="70"/>
  <c r="C11" i="70"/>
  <c r="F26" i="70" s="1"/>
  <c r="F27" i="70" s="1"/>
  <c r="B11" i="70"/>
  <c r="E26" i="70" s="1"/>
  <c r="E27" i="70" s="1"/>
  <c r="F10" i="70"/>
  <c r="E10" i="70"/>
  <c r="D10" i="70"/>
  <c r="C10" i="70"/>
  <c r="B10" i="70"/>
  <c r="A10" i="70"/>
  <c r="D25" i="70" s="1"/>
  <c r="F9" i="70"/>
  <c r="I24" i="70" s="1"/>
  <c r="I25" i="70" s="1"/>
  <c r="E9" i="70"/>
  <c r="H24" i="70" s="1"/>
  <c r="H25" i="70" s="1"/>
  <c r="D9" i="70"/>
  <c r="G24" i="70" s="1"/>
  <c r="G25" i="70" s="1"/>
  <c r="C9" i="70"/>
  <c r="F24" i="70" s="1"/>
  <c r="F25" i="70" s="1"/>
  <c r="B9" i="70"/>
  <c r="F8" i="70"/>
  <c r="E8" i="70"/>
  <c r="D8" i="70"/>
  <c r="C8" i="70"/>
  <c r="B8" i="70"/>
  <c r="A8" i="70"/>
  <c r="D23" i="70" s="1"/>
  <c r="F7" i="70"/>
  <c r="I22" i="70" s="1"/>
  <c r="E7" i="70"/>
  <c r="H22" i="70" s="1"/>
  <c r="H23" i="70" s="1"/>
  <c r="D7" i="70"/>
  <c r="G22" i="70" s="1"/>
  <c r="G23" i="70" s="1"/>
  <c r="C7" i="70"/>
  <c r="F22" i="70" s="1"/>
  <c r="F23" i="70" s="1"/>
  <c r="B7" i="70"/>
  <c r="E22" i="70" s="1"/>
  <c r="E23" i="70" s="1"/>
  <c r="F6" i="70"/>
  <c r="E6" i="70"/>
  <c r="D6" i="70"/>
  <c r="C6" i="70"/>
  <c r="B6" i="70"/>
  <c r="A6" i="70"/>
  <c r="D21" i="70" s="1"/>
  <c r="F5" i="70"/>
  <c r="I20" i="70" s="1"/>
  <c r="I21" i="70" s="1"/>
  <c r="E5" i="70"/>
  <c r="D5" i="70"/>
  <c r="G20" i="70" s="1"/>
  <c r="G21" i="70" s="1"/>
  <c r="C5" i="70"/>
  <c r="F20" i="70" s="1"/>
  <c r="F21" i="70" s="1"/>
  <c r="B5" i="70"/>
  <c r="E20" i="70" s="1"/>
  <c r="E21" i="70" s="1"/>
  <c r="F4" i="70"/>
  <c r="E4" i="70"/>
  <c r="D4" i="70"/>
  <c r="C4" i="70"/>
  <c r="B4" i="70"/>
  <c r="A4" i="70"/>
  <c r="D19" i="70" s="1"/>
  <c r="F3" i="70"/>
  <c r="I18" i="70" s="1"/>
  <c r="I19" i="70" s="1"/>
  <c r="E3" i="70"/>
  <c r="H18" i="70" s="1"/>
  <c r="H19" i="70" s="1"/>
  <c r="D3" i="70"/>
  <c r="G18" i="70" s="1"/>
  <c r="G19" i="70" s="1"/>
  <c r="C3" i="70"/>
  <c r="F18" i="70" s="1"/>
  <c r="F19" i="70" s="1"/>
  <c r="B3" i="70"/>
  <c r="E18" i="70" s="1"/>
  <c r="E19" i="70" s="1"/>
  <c r="F2" i="70"/>
  <c r="E2" i="70"/>
  <c r="D2" i="70"/>
  <c r="C2" i="70"/>
  <c r="B2" i="70"/>
  <c r="A2" i="70"/>
  <c r="D17" i="70" s="1"/>
  <c r="F1" i="70"/>
  <c r="I16" i="70" s="1"/>
  <c r="I17" i="70" s="1"/>
  <c r="E1" i="70"/>
  <c r="H16" i="70" s="1"/>
  <c r="H17" i="70" s="1"/>
  <c r="D1" i="70"/>
  <c r="G16" i="70" s="1"/>
  <c r="G17" i="70" s="1"/>
  <c r="C1" i="70"/>
  <c r="F16" i="70" s="1"/>
  <c r="F17" i="70" s="1"/>
  <c r="B1" i="70"/>
  <c r="F12" i="69"/>
  <c r="E12" i="69"/>
  <c r="D12" i="69"/>
  <c r="C12" i="69"/>
  <c r="B12" i="69"/>
  <c r="A12" i="69"/>
  <c r="D27" i="69" s="1"/>
  <c r="F11" i="69"/>
  <c r="I26" i="69" s="1"/>
  <c r="I27" i="69" s="1"/>
  <c r="E11" i="69"/>
  <c r="H26" i="69" s="1"/>
  <c r="H27" i="69" s="1"/>
  <c r="D11" i="69"/>
  <c r="G26" i="69" s="1"/>
  <c r="G27" i="69" s="1"/>
  <c r="C11" i="69"/>
  <c r="F26" i="69" s="1"/>
  <c r="F27" i="69" s="1"/>
  <c r="B11" i="69"/>
  <c r="E26" i="69" s="1"/>
  <c r="E27" i="69" s="1"/>
  <c r="F10" i="69"/>
  <c r="E10" i="69"/>
  <c r="D10" i="69"/>
  <c r="C10" i="69"/>
  <c r="B10" i="69"/>
  <c r="A10" i="69"/>
  <c r="D25" i="69" s="1"/>
  <c r="F9" i="69"/>
  <c r="I24" i="69" s="1"/>
  <c r="I25" i="69" s="1"/>
  <c r="E9" i="69"/>
  <c r="H24" i="69" s="1"/>
  <c r="H25" i="69" s="1"/>
  <c r="D9" i="69"/>
  <c r="G24" i="69" s="1"/>
  <c r="G25" i="69" s="1"/>
  <c r="C9" i="69"/>
  <c r="F24" i="69" s="1"/>
  <c r="F25" i="69" s="1"/>
  <c r="B9" i="69"/>
  <c r="E24" i="69" s="1"/>
  <c r="E25" i="69" s="1"/>
  <c r="F8" i="69"/>
  <c r="E8" i="69"/>
  <c r="D8" i="69"/>
  <c r="C8" i="69"/>
  <c r="B8" i="69"/>
  <c r="A8" i="69"/>
  <c r="D23" i="69" s="1"/>
  <c r="F7" i="69"/>
  <c r="I22" i="69" s="1"/>
  <c r="E7" i="69"/>
  <c r="H22" i="69" s="1"/>
  <c r="H23" i="69" s="1"/>
  <c r="D7" i="69"/>
  <c r="G22" i="69" s="1"/>
  <c r="G23" i="69" s="1"/>
  <c r="C7" i="69"/>
  <c r="F22" i="69" s="1"/>
  <c r="F23" i="69" s="1"/>
  <c r="B7" i="69"/>
  <c r="E22" i="69" s="1"/>
  <c r="E23" i="69" s="1"/>
  <c r="F6" i="69"/>
  <c r="E6" i="69"/>
  <c r="D6" i="69"/>
  <c r="C6" i="69"/>
  <c r="B6" i="69"/>
  <c r="A6" i="69"/>
  <c r="D21" i="69" s="1"/>
  <c r="F5" i="69"/>
  <c r="I20" i="69" s="1"/>
  <c r="I21" i="69" s="1"/>
  <c r="E5" i="69"/>
  <c r="H20" i="69" s="1"/>
  <c r="H21" i="69" s="1"/>
  <c r="D5" i="69"/>
  <c r="C5" i="69"/>
  <c r="F20" i="69" s="1"/>
  <c r="F21" i="69" s="1"/>
  <c r="B5" i="69"/>
  <c r="E20" i="69" s="1"/>
  <c r="E21" i="69" s="1"/>
  <c r="F4" i="69"/>
  <c r="E4" i="69"/>
  <c r="D4" i="69"/>
  <c r="C4" i="69"/>
  <c r="B4" i="69"/>
  <c r="A4" i="69"/>
  <c r="D19" i="69" s="1"/>
  <c r="F3" i="69"/>
  <c r="I18" i="69" s="1"/>
  <c r="I19" i="69" s="1"/>
  <c r="E3" i="69"/>
  <c r="H18" i="69" s="1"/>
  <c r="H19" i="69" s="1"/>
  <c r="D3" i="69"/>
  <c r="G18" i="69" s="1"/>
  <c r="G19" i="69" s="1"/>
  <c r="C3" i="69"/>
  <c r="F18" i="69" s="1"/>
  <c r="F19" i="69" s="1"/>
  <c r="B3" i="69"/>
  <c r="F2" i="69"/>
  <c r="E2" i="69"/>
  <c r="D2" i="69"/>
  <c r="C2" i="69"/>
  <c r="B2" i="69"/>
  <c r="A2" i="69"/>
  <c r="D17" i="69" s="1"/>
  <c r="F1" i="69"/>
  <c r="I16" i="69" s="1"/>
  <c r="I17" i="69" s="1"/>
  <c r="E1" i="69"/>
  <c r="H16" i="69" s="1"/>
  <c r="H17" i="69" s="1"/>
  <c r="D1" i="69"/>
  <c r="G16" i="69" s="1"/>
  <c r="G17" i="69" s="1"/>
  <c r="C1" i="69"/>
  <c r="F16" i="69" s="1"/>
  <c r="F17" i="69" s="1"/>
  <c r="B1" i="69"/>
  <c r="F12" i="68"/>
  <c r="E12" i="68"/>
  <c r="D12" i="68"/>
  <c r="C12" i="68"/>
  <c r="B12" i="68"/>
  <c r="A12" i="68"/>
  <c r="D27" i="68" s="1"/>
  <c r="F11" i="68"/>
  <c r="I26" i="68" s="1"/>
  <c r="I27" i="68" s="1"/>
  <c r="E11" i="68"/>
  <c r="H26" i="68" s="1"/>
  <c r="H27" i="68" s="1"/>
  <c r="D11" i="68"/>
  <c r="G26" i="68" s="1"/>
  <c r="G27" i="68" s="1"/>
  <c r="C11" i="68"/>
  <c r="F26" i="68" s="1"/>
  <c r="F27" i="68" s="1"/>
  <c r="B11" i="68"/>
  <c r="F10" i="68"/>
  <c r="E10" i="68"/>
  <c r="D10" i="68"/>
  <c r="C10" i="68"/>
  <c r="B10" i="68"/>
  <c r="A10" i="68"/>
  <c r="D25" i="68" s="1"/>
  <c r="F9" i="68"/>
  <c r="I24" i="68" s="1"/>
  <c r="I25" i="68" s="1"/>
  <c r="E9" i="68"/>
  <c r="H24" i="68" s="1"/>
  <c r="H25" i="68" s="1"/>
  <c r="D9" i="68"/>
  <c r="G24" i="68" s="1"/>
  <c r="G25" i="68" s="1"/>
  <c r="C9" i="68"/>
  <c r="F24" i="68" s="1"/>
  <c r="F25" i="68" s="1"/>
  <c r="B9" i="68"/>
  <c r="E24" i="68" s="1"/>
  <c r="E25" i="68" s="1"/>
  <c r="F8" i="68"/>
  <c r="E8" i="68"/>
  <c r="D8" i="68"/>
  <c r="C8" i="68"/>
  <c r="B8" i="68"/>
  <c r="A8" i="68"/>
  <c r="D23" i="68" s="1"/>
  <c r="F7" i="68"/>
  <c r="I22" i="68" s="1"/>
  <c r="E7" i="68"/>
  <c r="H22" i="68" s="1"/>
  <c r="H23" i="68" s="1"/>
  <c r="D7" i="68"/>
  <c r="G22" i="68" s="1"/>
  <c r="G23" i="68" s="1"/>
  <c r="C7" i="68"/>
  <c r="F22" i="68" s="1"/>
  <c r="F23" i="68" s="1"/>
  <c r="B7" i="68"/>
  <c r="E22" i="68" s="1"/>
  <c r="E23" i="68" s="1"/>
  <c r="F6" i="68"/>
  <c r="E6" i="68"/>
  <c r="D6" i="68"/>
  <c r="C6" i="68"/>
  <c r="B6" i="68"/>
  <c r="A6" i="68"/>
  <c r="D21" i="68" s="1"/>
  <c r="F5" i="68"/>
  <c r="I20" i="68" s="1"/>
  <c r="I21" i="68" s="1"/>
  <c r="E5" i="68"/>
  <c r="H20" i="68" s="1"/>
  <c r="H21" i="68" s="1"/>
  <c r="D5" i="68"/>
  <c r="G20" i="68" s="1"/>
  <c r="G21" i="68" s="1"/>
  <c r="C5" i="68"/>
  <c r="F20" i="68" s="1"/>
  <c r="F21" i="68" s="1"/>
  <c r="B5" i="68"/>
  <c r="E20" i="68" s="1"/>
  <c r="E21" i="68" s="1"/>
  <c r="F4" i="68"/>
  <c r="E4" i="68"/>
  <c r="D4" i="68"/>
  <c r="C4" i="68"/>
  <c r="B4" i="68"/>
  <c r="A4" i="68"/>
  <c r="D19" i="68" s="1"/>
  <c r="F3" i="68"/>
  <c r="I18" i="68" s="1"/>
  <c r="I19" i="68" s="1"/>
  <c r="E3" i="68"/>
  <c r="H18" i="68" s="1"/>
  <c r="H19" i="68" s="1"/>
  <c r="D3" i="68"/>
  <c r="G18" i="68" s="1"/>
  <c r="G19" i="68" s="1"/>
  <c r="C3" i="68"/>
  <c r="F18" i="68" s="1"/>
  <c r="F19" i="68" s="1"/>
  <c r="B3" i="68"/>
  <c r="F2" i="68"/>
  <c r="E2" i="68"/>
  <c r="D2" i="68"/>
  <c r="C2" i="68"/>
  <c r="B2" i="68"/>
  <c r="A2" i="68"/>
  <c r="D17" i="68" s="1"/>
  <c r="F1" i="68"/>
  <c r="E1" i="68"/>
  <c r="H16" i="68" s="1"/>
  <c r="H17" i="68" s="1"/>
  <c r="D1" i="68"/>
  <c r="G16" i="68" s="1"/>
  <c r="G17" i="68" s="1"/>
  <c r="C1" i="68"/>
  <c r="F16" i="68" s="1"/>
  <c r="F17" i="68" s="1"/>
  <c r="B1" i="68"/>
  <c r="E16" i="68" s="1"/>
  <c r="E17" i="68" s="1"/>
  <c r="F12" i="67"/>
  <c r="E12" i="67"/>
  <c r="D12" i="67"/>
  <c r="C12" i="67"/>
  <c r="B12" i="67"/>
  <c r="A12" i="67"/>
  <c r="D27" i="67" s="1"/>
  <c r="F11" i="67"/>
  <c r="I26" i="67" s="1"/>
  <c r="I27" i="67" s="1"/>
  <c r="E11" i="67"/>
  <c r="H26" i="67" s="1"/>
  <c r="H27" i="67" s="1"/>
  <c r="D11" i="67"/>
  <c r="G26" i="67" s="1"/>
  <c r="G27" i="67" s="1"/>
  <c r="C11" i="67"/>
  <c r="F26" i="67" s="1"/>
  <c r="F27" i="67" s="1"/>
  <c r="B11" i="67"/>
  <c r="F10" i="67"/>
  <c r="E10" i="67"/>
  <c r="D10" i="67"/>
  <c r="C10" i="67"/>
  <c r="B10" i="67"/>
  <c r="A10" i="67"/>
  <c r="D25" i="67" s="1"/>
  <c r="F9" i="67"/>
  <c r="I24" i="67" s="1"/>
  <c r="I25" i="67" s="1"/>
  <c r="E9" i="67"/>
  <c r="H24" i="67" s="1"/>
  <c r="H25" i="67" s="1"/>
  <c r="D9" i="67"/>
  <c r="G24" i="67" s="1"/>
  <c r="G25" i="67" s="1"/>
  <c r="C9" i="67"/>
  <c r="F24" i="67" s="1"/>
  <c r="F25" i="67" s="1"/>
  <c r="B9" i="67"/>
  <c r="E24" i="67" s="1"/>
  <c r="E25" i="67" s="1"/>
  <c r="F8" i="67"/>
  <c r="E8" i="67"/>
  <c r="D8" i="67"/>
  <c r="C8" i="67"/>
  <c r="B8" i="67"/>
  <c r="A8" i="67"/>
  <c r="D23" i="67" s="1"/>
  <c r="F7" i="67"/>
  <c r="I22" i="67" s="1"/>
  <c r="E7" i="67"/>
  <c r="H22" i="67" s="1"/>
  <c r="H23" i="67" s="1"/>
  <c r="D7" i="67"/>
  <c r="G22" i="67" s="1"/>
  <c r="G23" i="67" s="1"/>
  <c r="C7" i="67"/>
  <c r="F22" i="67" s="1"/>
  <c r="F23" i="67" s="1"/>
  <c r="B7" i="67"/>
  <c r="E22" i="67" s="1"/>
  <c r="E23" i="67" s="1"/>
  <c r="F6" i="67"/>
  <c r="E6" i="67"/>
  <c r="D6" i="67"/>
  <c r="C6" i="67"/>
  <c r="B6" i="67"/>
  <c r="A6" i="67"/>
  <c r="D21" i="67" s="1"/>
  <c r="F5" i="67"/>
  <c r="I20" i="67" s="1"/>
  <c r="I21" i="67" s="1"/>
  <c r="E5" i="67"/>
  <c r="H20" i="67" s="1"/>
  <c r="H21" i="67" s="1"/>
  <c r="D5" i="67"/>
  <c r="G20" i="67" s="1"/>
  <c r="G21" i="67" s="1"/>
  <c r="C5" i="67"/>
  <c r="F20" i="67" s="1"/>
  <c r="F21" i="67" s="1"/>
  <c r="B5" i="67"/>
  <c r="E20" i="67" s="1"/>
  <c r="E21" i="67" s="1"/>
  <c r="F4" i="67"/>
  <c r="E4" i="67"/>
  <c r="D4" i="67"/>
  <c r="C4" i="67"/>
  <c r="B4" i="67"/>
  <c r="A4" i="67"/>
  <c r="D19" i="67" s="1"/>
  <c r="F3" i="67"/>
  <c r="I18" i="67" s="1"/>
  <c r="I19" i="67" s="1"/>
  <c r="E3" i="67"/>
  <c r="H18" i="67" s="1"/>
  <c r="H19" i="67" s="1"/>
  <c r="D3" i="67"/>
  <c r="G18" i="67" s="1"/>
  <c r="G19" i="67" s="1"/>
  <c r="C3" i="67"/>
  <c r="F18" i="67" s="1"/>
  <c r="F19" i="67" s="1"/>
  <c r="B3" i="67"/>
  <c r="E18" i="67" s="1"/>
  <c r="E19" i="67" s="1"/>
  <c r="F2" i="67"/>
  <c r="E2" i="67"/>
  <c r="D2" i="67"/>
  <c r="C2" i="67"/>
  <c r="B2" i="67"/>
  <c r="A2" i="67"/>
  <c r="D17" i="67" s="1"/>
  <c r="F1" i="67"/>
  <c r="I16" i="67" s="1"/>
  <c r="I17" i="67" s="1"/>
  <c r="E1" i="67"/>
  <c r="H16" i="67" s="1"/>
  <c r="H17" i="67" s="1"/>
  <c r="D1" i="67"/>
  <c r="G16" i="67" s="1"/>
  <c r="G17" i="67" s="1"/>
  <c r="C1" i="67"/>
  <c r="F16" i="67" s="1"/>
  <c r="F17" i="67" s="1"/>
  <c r="B1" i="67"/>
  <c r="E16" i="67" s="1"/>
  <c r="E17" i="67" s="1"/>
  <c r="F12" i="66"/>
  <c r="E12" i="66"/>
  <c r="D12" i="66"/>
  <c r="C12" i="66"/>
  <c r="B12" i="66"/>
  <c r="A12" i="66"/>
  <c r="D27" i="66" s="1"/>
  <c r="F11" i="66"/>
  <c r="I26" i="66" s="1"/>
  <c r="I27" i="66" s="1"/>
  <c r="E11" i="66"/>
  <c r="H26" i="66" s="1"/>
  <c r="H27" i="66" s="1"/>
  <c r="D11" i="66"/>
  <c r="G26" i="66" s="1"/>
  <c r="G27" i="66" s="1"/>
  <c r="C11" i="66"/>
  <c r="F26" i="66" s="1"/>
  <c r="F27" i="66" s="1"/>
  <c r="B11" i="66"/>
  <c r="E26" i="66" s="1"/>
  <c r="E27" i="66" s="1"/>
  <c r="F10" i="66"/>
  <c r="E10" i="66"/>
  <c r="D10" i="66"/>
  <c r="C10" i="66"/>
  <c r="B10" i="66"/>
  <c r="A10" i="66"/>
  <c r="D25" i="66" s="1"/>
  <c r="F9" i="66"/>
  <c r="I24" i="66" s="1"/>
  <c r="I25" i="66" s="1"/>
  <c r="E9" i="66"/>
  <c r="H24" i="66" s="1"/>
  <c r="H25" i="66" s="1"/>
  <c r="D9" i="66"/>
  <c r="G24" i="66" s="1"/>
  <c r="G25" i="66" s="1"/>
  <c r="C9" i="66"/>
  <c r="B9" i="66"/>
  <c r="E24" i="66" s="1"/>
  <c r="E25" i="66" s="1"/>
  <c r="F8" i="66"/>
  <c r="E8" i="66"/>
  <c r="D8" i="66"/>
  <c r="C8" i="66"/>
  <c r="B8" i="66"/>
  <c r="A8" i="66"/>
  <c r="D23" i="66" s="1"/>
  <c r="F7" i="66"/>
  <c r="I22" i="66" s="1"/>
  <c r="E7" i="66"/>
  <c r="H22" i="66" s="1"/>
  <c r="H23" i="66" s="1"/>
  <c r="D7" i="66"/>
  <c r="G22" i="66" s="1"/>
  <c r="G23" i="66" s="1"/>
  <c r="C7" i="66"/>
  <c r="F22" i="66" s="1"/>
  <c r="F23" i="66" s="1"/>
  <c r="B7" i="66"/>
  <c r="E22" i="66" s="1"/>
  <c r="E23" i="66" s="1"/>
  <c r="F6" i="66"/>
  <c r="E6" i="66"/>
  <c r="D6" i="66"/>
  <c r="C6" i="66"/>
  <c r="B6" i="66"/>
  <c r="A6" i="66"/>
  <c r="D21" i="66" s="1"/>
  <c r="F5" i="66"/>
  <c r="I20" i="66" s="1"/>
  <c r="I21" i="66" s="1"/>
  <c r="E5" i="66"/>
  <c r="H20" i="66" s="1"/>
  <c r="H21" i="66" s="1"/>
  <c r="D5" i="66"/>
  <c r="G20" i="66" s="1"/>
  <c r="G21" i="66" s="1"/>
  <c r="C5" i="66"/>
  <c r="F20" i="66" s="1"/>
  <c r="F21" i="66" s="1"/>
  <c r="B5" i="66"/>
  <c r="E20" i="66" s="1"/>
  <c r="E21" i="66" s="1"/>
  <c r="F4" i="66"/>
  <c r="E4" i="66"/>
  <c r="D4" i="66"/>
  <c r="C4" i="66"/>
  <c r="B4" i="66"/>
  <c r="A4" i="66"/>
  <c r="D19" i="66" s="1"/>
  <c r="F3" i="66"/>
  <c r="I18" i="66" s="1"/>
  <c r="I19" i="66" s="1"/>
  <c r="E3" i="66"/>
  <c r="H18" i="66" s="1"/>
  <c r="H19" i="66" s="1"/>
  <c r="D3" i="66"/>
  <c r="G18" i="66" s="1"/>
  <c r="G19" i="66" s="1"/>
  <c r="C3" i="66"/>
  <c r="F18" i="66" s="1"/>
  <c r="F19" i="66" s="1"/>
  <c r="B3" i="66"/>
  <c r="F2" i="66"/>
  <c r="E2" i="66"/>
  <c r="D2" i="66"/>
  <c r="C2" i="66"/>
  <c r="B2" i="66"/>
  <c r="A2" i="66"/>
  <c r="D17" i="66" s="1"/>
  <c r="F1" i="66"/>
  <c r="I16" i="66" s="1"/>
  <c r="I17" i="66" s="1"/>
  <c r="E1" i="66"/>
  <c r="H16" i="66" s="1"/>
  <c r="H17" i="66" s="1"/>
  <c r="D1" i="66"/>
  <c r="G16" i="66" s="1"/>
  <c r="G17" i="66" s="1"/>
  <c r="C1" i="66"/>
  <c r="F16" i="66" s="1"/>
  <c r="F17" i="66" s="1"/>
  <c r="B1" i="66"/>
  <c r="E16" i="66" s="1"/>
  <c r="E17" i="66" s="1"/>
  <c r="F12" i="65"/>
  <c r="E12" i="65"/>
  <c r="D12" i="65"/>
  <c r="C12" i="65"/>
  <c r="B12" i="65"/>
  <c r="A12" i="65"/>
  <c r="D27" i="65" s="1"/>
  <c r="F11" i="65"/>
  <c r="I26" i="65" s="1"/>
  <c r="I27" i="65" s="1"/>
  <c r="E11" i="65"/>
  <c r="H26" i="65" s="1"/>
  <c r="H27" i="65" s="1"/>
  <c r="D11" i="65"/>
  <c r="G26" i="65" s="1"/>
  <c r="G27" i="65" s="1"/>
  <c r="C11" i="65"/>
  <c r="F26" i="65" s="1"/>
  <c r="F27" i="65" s="1"/>
  <c r="B11" i="65"/>
  <c r="E26" i="65" s="1"/>
  <c r="E27" i="65" s="1"/>
  <c r="F10" i="65"/>
  <c r="E10" i="65"/>
  <c r="D10" i="65"/>
  <c r="C10" i="65"/>
  <c r="B10" i="65"/>
  <c r="A10" i="65"/>
  <c r="D25" i="65" s="1"/>
  <c r="F9" i="65"/>
  <c r="I24" i="65" s="1"/>
  <c r="I25" i="65" s="1"/>
  <c r="E9" i="65"/>
  <c r="H24" i="65" s="1"/>
  <c r="H25" i="65" s="1"/>
  <c r="D9" i="65"/>
  <c r="G24" i="65" s="1"/>
  <c r="G25" i="65" s="1"/>
  <c r="C9" i="65"/>
  <c r="F24" i="65" s="1"/>
  <c r="F25" i="65" s="1"/>
  <c r="B9" i="65"/>
  <c r="E24" i="65" s="1"/>
  <c r="E25" i="65" s="1"/>
  <c r="F8" i="65"/>
  <c r="E8" i="65"/>
  <c r="D8" i="65"/>
  <c r="C8" i="65"/>
  <c r="B8" i="65"/>
  <c r="A8" i="65"/>
  <c r="D23" i="65" s="1"/>
  <c r="F7" i="65"/>
  <c r="I22" i="65" s="1"/>
  <c r="E7" i="65"/>
  <c r="H22" i="65" s="1"/>
  <c r="H23" i="65" s="1"/>
  <c r="D7" i="65"/>
  <c r="G22" i="65" s="1"/>
  <c r="G23" i="65" s="1"/>
  <c r="C7" i="65"/>
  <c r="F22" i="65" s="1"/>
  <c r="F23" i="65" s="1"/>
  <c r="B7" i="65"/>
  <c r="E22" i="65" s="1"/>
  <c r="E23" i="65" s="1"/>
  <c r="F6" i="65"/>
  <c r="E6" i="65"/>
  <c r="D6" i="65"/>
  <c r="C6" i="65"/>
  <c r="B6" i="65"/>
  <c r="A6" i="65"/>
  <c r="D21" i="65" s="1"/>
  <c r="F5" i="65"/>
  <c r="I20" i="65" s="1"/>
  <c r="I21" i="65" s="1"/>
  <c r="E5" i="65"/>
  <c r="H20" i="65" s="1"/>
  <c r="H21" i="65" s="1"/>
  <c r="D5" i="65"/>
  <c r="G20" i="65" s="1"/>
  <c r="G21" i="65" s="1"/>
  <c r="C5" i="65"/>
  <c r="F20" i="65" s="1"/>
  <c r="F21" i="65" s="1"/>
  <c r="B5" i="65"/>
  <c r="E20" i="65" s="1"/>
  <c r="E21" i="65" s="1"/>
  <c r="F4" i="65"/>
  <c r="E4" i="65"/>
  <c r="D4" i="65"/>
  <c r="C4" i="65"/>
  <c r="B4" i="65"/>
  <c r="A4" i="65"/>
  <c r="D19" i="65" s="1"/>
  <c r="F3" i="65"/>
  <c r="I18" i="65" s="1"/>
  <c r="I19" i="65" s="1"/>
  <c r="E3" i="65"/>
  <c r="H18" i="65" s="1"/>
  <c r="H19" i="65" s="1"/>
  <c r="D3" i="65"/>
  <c r="G18" i="65" s="1"/>
  <c r="G19" i="65" s="1"/>
  <c r="C3" i="65"/>
  <c r="F18" i="65" s="1"/>
  <c r="F19" i="65" s="1"/>
  <c r="B3" i="65"/>
  <c r="E18" i="65" s="1"/>
  <c r="E19" i="65" s="1"/>
  <c r="F2" i="65"/>
  <c r="E2" i="65"/>
  <c r="D2" i="65"/>
  <c r="C2" i="65"/>
  <c r="B2" i="65"/>
  <c r="A2" i="65"/>
  <c r="D17" i="65" s="1"/>
  <c r="F1" i="65"/>
  <c r="I16" i="65" s="1"/>
  <c r="I17" i="65" s="1"/>
  <c r="E1" i="65"/>
  <c r="H16" i="65" s="1"/>
  <c r="H17" i="65" s="1"/>
  <c r="D1" i="65"/>
  <c r="G16" i="65" s="1"/>
  <c r="G17" i="65" s="1"/>
  <c r="C1" i="65"/>
  <c r="F16" i="65" s="1"/>
  <c r="F17" i="65" s="1"/>
  <c r="B1" i="65"/>
  <c r="E16" i="65" s="1"/>
  <c r="E17" i="65" s="1"/>
  <c r="F12" i="64"/>
  <c r="E12" i="64"/>
  <c r="D12" i="64"/>
  <c r="C12" i="64"/>
  <c r="B12" i="64"/>
  <c r="A12" i="64"/>
  <c r="D27" i="64" s="1"/>
  <c r="F11" i="64"/>
  <c r="I26" i="64" s="1"/>
  <c r="I27" i="64" s="1"/>
  <c r="E11" i="64"/>
  <c r="H26" i="64" s="1"/>
  <c r="H27" i="64" s="1"/>
  <c r="D11" i="64"/>
  <c r="G26" i="64" s="1"/>
  <c r="G27" i="64" s="1"/>
  <c r="C11" i="64"/>
  <c r="F26" i="64" s="1"/>
  <c r="F27" i="64" s="1"/>
  <c r="B11" i="64"/>
  <c r="E26" i="64" s="1"/>
  <c r="E27" i="64" s="1"/>
  <c r="F10" i="64"/>
  <c r="E10" i="64"/>
  <c r="D10" i="64"/>
  <c r="C10" i="64"/>
  <c r="B10" i="64"/>
  <c r="A10" i="64"/>
  <c r="D25" i="64" s="1"/>
  <c r="F9" i="64"/>
  <c r="I24" i="64" s="1"/>
  <c r="I25" i="64" s="1"/>
  <c r="E9" i="64"/>
  <c r="H24" i="64" s="1"/>
  <c r="H25" i="64" s="1"/>
  <c r="D9" i="64"/>
  <c r="G24" i="64" s="1"/>
  <c r="G25" i="64" s="1"/>
  <c r="C9" i="64"/>
  <c r="F24" i="64" s="1"/>
  <c r="F25" i="64" s="1"/>
  <c r="B9" i="64"/>
  <c r="E24" i="64" s="1"/>
  <c r="E25" i="64" s="1"/>
  <c r="F8" i="64"/>
  <c r="E8" i="64"/>
  <c r="D8" i="64"/>
  <c r="C8" i="64"/>
  <c r="B8" i="64"/>
  <c r="A8" i="64"/>
  <c r="D23" i="64" s="1"/>
  <c r="F7" i="64"/>
  <c r="I22" i="64" s="1"/>
  <c r="E7" i="64"/>
  <c r="H22" i="64" s="1"/>
  <c r="H23" i="64" s="1"/>
  <c r="D7" i="64"/>
  <c r="G22" i="64" s="1"/>
  <c r="G23" i="64" s="1"/>
  <c r="C7" i="64"/>
  <c r="F22" i="64" s="1"/>
  <c r="F23" i="64" s="1"/>
  <c r="B7" i="64"/>
  <c r="E22" i="64" s="1"/>
  <c r="E23" i="64" s="1"/>
  <c r="F6" i="64"/>
  <c r="E6" i="64"/>
  <c r="D6" i="64"/>
  <c r="C6" i="64"/>
  <c r="B6" i="64"/>
  <c r="A6" i="64"/>
  <c r="D21" i="64" s="1"/>
  <c r="F5" i="64"/>
  <c r="I20" i="64" s="1"/>
  <c r="I21" i="64" s="1"/>
  <c r="E5" i="64"/>
  <c r="H20" i="64" s="1"/>
  <c r="H21" i="64" s="1"/>
  <c r="D5" i="64"/>
  <c r="G20" i="64" s="1"/>
  <c r="G21" i="64" s="1"/>
  <c r="C5" i="64"/>
  <c r="F20" i="64" s="1"/>
  <c r="F21" i="64" s="1"/>
  <c r="B5" i="64"/>
  <c r="F4" i="64"/>
  <c r="E4" i="64"/>
  <c r="D4" i="64"/>
  <c r="C4" i="64"/>
  <c r="B4" i="64"/>
  <c r="A4" i="64"/>
  <c r="D19" i="64" s="1"/>
  <c r="F3" i="64"/>
  <c r="I18" i="64" s="1"/>
  <c r="I19" i="64" s="1"/>
  <c r="E3" i="64"/>
  <c r="H18" i="64" s="1"/>
  <c r="H19" i="64" s="1"/>
  <c r="D3" i="64"/>
  <c r="G18" i="64" s="1"/>
  <c r="G19" i="64" s="1"/>
  <c r="C3" i="64"/>
  <c r="F18" i="64" s="1"/>
  <c r="F19" i="64" s="1"/>
  <c r="B3" i="64"/>
  <c r="E18" i="64" s="1"/>
  <c r="E19" i="64" s="1"/>
  <c r="F2" i="64"/>
  <c r="E2" i="64"/>
  <c r="D2" i="64"/>
  <c r="C2" i="64"/>
  <c r="B2" i="64"/>
  <c r="A2" i="64"/>
  <c r="D17" i="64" s="1"/>
  <c r="F1" i="64"/>
  <c r="I16" i="64" s="1"/>
  <c r="I17" i="64" s="1"/>
  <c r="E1" i="64"/>
  <c r="H16" i="64" s="1"/>
  <c r="H17" i="64" s="1"/>
  <c r="D1" i="64"/>
  <c r="G16" i="64" s="1"/>
  <c r="G17" i="64" s="1"/>
  <c r="C1" i="64"/>
  <c r="F16" i="64" s="1"/>
  <c r="F17" i="64" s="1"/>
  <c r="B1" i="64"/>
  <c r="E16" i="64" s="1"/>
  <c r="E17" i="64" s="1"/>
  <c r="F12" i="63"/>
  <c r="E12" i="63"/>
  <c r="D12" i="63"/>
  <c r="C12" i="63"/>
  <c r="B12" i="63"/>
  <c r="A12" i="63"/>
  <c r="D27" i="63" s="1"/>
  <c r="F11" i="63"/>
  <c r="I26" i="63" s="1"/>
  <c r="I27" i="63" s="1"/>
  <c r="E11" i="63"/>
  <c r="H26" i="63" s="1"/>
  <c r="H27" i="63" s="1"/>
  <c r="D11" i="63"/>
  <c r="G26" i="63" s="1"/>
  <c r="G27" i="63" s="1"/>
  <c r="C11" i="63"/>
  <c r="F26" i="63" s="1"/>
  <c r="F27" i="63" s="1"/>
  <c r="B11" i="63"/>
  <c r="F10" i="63"/>
  <c r="E10" i="63"/>
  <c r="D10" i="63"/>
  <c r="C10" i="63"/>
  <c r="B10" i="63"/>
  <c r="A10" i="63"/>
  <c r="D25" i="63" s="1"/>
  <c r="F9" i="63"/>
  <c r="I24" i="63" s="1"/>
  <c r="I25" i="63" s="1"/>
  <c r="E9" i="63"/>
  <c r="D9" i="63"/>
  <c r="G24" i="63" s="1"/>
  <c r="G25" i="63" s="1"/>
  <c r="C9" i="63"/>
  <c r="F24" i="63" s="1"/>
  <c r="F25" i="63" s="1"/>
  <c r="B9" i="63"/>
  <c r="E24" i="63" s="1"/>
  <c r="E25" i="63" s="1"/>
  <c r="F8" i="63"/>
  <c r="E8" i="63"/>
  <c r="D8" i="63"/>
  <c r="C8" i="63"/>
  <c r="B8" i="63"/>
  <c r="A8" i="63"/>
  <c r="D23" i="63" s="1"/>
  <c r="F7" i="63"/>
  <c r="I22" i="63" s="1"/>
  <c r="E7" i="63"/>
  <c r="H22" i="63" s="1"/>
  <c r="H23" i="63" s="1"/>
  <c r="D7" i="63"/>
  <c r="G22" i="63" s="1"/>
  <c r="G23" i="63" s="1"/>
  <c r="C7" i="63"/>
  <c r="F22" i="63" s="1"/>
  <c r="F23" i="63" s="1"/>
  <c r="B7" i="63"/>
  <c r="E22" i="63" s="1"/>
  <c r="E23" i="63" s="1"/>
  <c r="F6" i="63"/>
  <c r="E6" i="63"/>
  <c r="D6" i="63"/>
  <c r="C6" i="63"/>
  <c r="B6" i="63"/>
  <c r="A6" i="63"/>
  <c r="D21" i="63" s="1"/>
  <c r="F5" i="63"/>
  <c r="I20" i="63" s="1"/>
  <c r="I21" i="63" s="1"/>
  <c r="E5" i="63"/>
  <c r="H20" i="63" s="1"/>
  <c r="H21" i="63" s="1"/>
  <c r="D5" i="63"/>
  <c r="G20" i="63" s="1"/>
  <c r="G21" i="63" s="1"/>
  <c r="C5" i="63"/>
  <c r="F20" i="63" s="1"/>
  <c r="F21" i="63" s="1"/>
  <c r="B5" i="63"/>
  <c r="E20" i="63" s="1"/>
  <c r="E21" i="63" s="1"/>
  <c r="F4" i="63"/>
  <c r="E4" i="63"/>
  <c r="D4" i="63"/>
  <c r="C4" i="63"/>
  <c r="B4" i="63"/>
  <c r="A4" i="63"/>
  <c r="D19" i="63" s="1"/>
  <c r="F3" i="63"/>
  <c r="I18" i="63" s="1"/>
  <c r="I19" i="63" s="1"/>
  <c r="E3" i="63"/>
  <c r="H18" i="63" s="1"/>
  <c r="H19" i="63" s="1"/>
  <c r="D3" i="63"/>
  <c r="G18" i="63" s="1"/>
  <c r="G19" i="63" s="1"/>
  <c r="C3" i="63"/>
  <c r="F18" i="63" s="1"/>
  <c r="F19" i="63" s="1"/>
  <c r="B3" i="63"/>
  <c r="E18" i="63" s="1"/>
  <c r="E19" i="63" s="1"/>
  <c r="F2" i="63"/>
  <c r="E2" i="63"/>
  <c r="D2" i="63"/>
  <c r="C2" i="63"/>
  <c r="B2" i="63"/>
  <c r="A2" i="63"/>
  <c r="D17" i="63" s="1"/>
  <c r="F1" i="63"/>
  <c r="I16" i="63" s="1"/>
  <c r="I17" i="63" s="1"/>
  <c r="E1" i="63"/>
  <c r="H16" i="63" s="1"/>
  <c r="H17" i="63" s="1"/>
  <c r="D1" i="63"/>
  <c r="G16" i="63" s="1"/>
  <c r="G17" i="63" s="1"/>
  <c r="C1" i="63"/>
  <c r="F16" i="63" s="1"/>
  <c r="F17" i="63" s="1"/>
  <c r="B1" i="63"/>
  <c r="E16" i="63" s="1"/>
  <c r="E17" i="63" s="1"/>
  <c r="F12" i="62"/>
  <c r="E12" i="62"/>
  <c r="D12" i="62"/>
  <c r="C12" i="62"/>
  <c r="B12" i="62"/>
  <c r="A12" i="62"/>
  <c r="D27" i="62" s="1"/>
  <c r="F11" i="62"/>
  <c r="I26" i="62" s="1"/>
  <c r="I27" i="62" s="1"/>
  <c r="E11" i="62"/>
  <c r="H26" i="62" s="1"/>
  <c r="H27" i="62" s="1"/>
  <c r="D11" i="62"/>
  <c r="G26" i="62" s="1"/>
  <c r="G27" i="62" s="1"/>
  <c r="C11" i="62"/>
  <c r="F26" i="62" s="1"/>
  <c r="F27" i="62" s="1"/>
  <c r="B11" i="62"/>
  <c r="F10" i="62"/>
  <c r="E10" i="62"/>
  <c r="D10" i="62"/>
  <c r="C10" i="62"/>
  <c r="B10" i="62"/>
  <c r="A10" i="62"/>
  <c r="D25" i="62" s="1"/>
  <c r="F9" i="62"/>
  <c r="I24" i="62" s="1"/>
  <c r="I25" i="62" s="1"/>
  <c r="E9" i="62"/>
  <c r="H24" i="62" s="1"/>
  <c r="H25" i="62" s="1"/>
  <c r="D9" i="62"/>
  <c r="G24" i="62" s="1"/>
  <c r="G25" i="62" s="1"/>
  <c r="C9" i="62"/>
  <c r="F24" i="62" s="1"/>
  <c r="F25" i="62" s="1"/>
  <c r="B9" i="62"/>
  <c r="E24" i="62" s="1"/>
  <c r="E25" i="62" s="1"/>
  <c r="F8" i="62"/>
  <c r="E8" i="62"/>
  <c r="D8" i="62"/>
  <c r="C8" i="62"/>
  <c r="B8" i="62"/>
  <c r="A8" i="62"/>
  <c r="D23" i="62" s="1"/>
  <c r="F7" i="62"/>
  <c r="I22" i="62" s="1"/>
  <c r="E7" i="62"/>
  <c r="H22" i="62" s="1"/>
  <c r="H23" i="62" s="1"/>
  <c r="D7" i="62"/>
  <c r="G22" i="62" s="1"/>
  <c r="G23" i="62" s="1"/>
  <c r="C7" i="62"/>
  <c r="F22" i="62" s="1"/>
  <c r="F23" i="62" s="1"/>
  <c r="B7" i="62"/>
  <c r="F6" i="62"/>
  <c r="E6" i="62"/>
  <c r="D6" i="62"/>
  <c r="C6" i="62"/>
  <c r="B6" i="62"/>
  <c r="A6" i="62"/>
  <c r="D21" i="62" s="1"/>
  <c r="F5" i="62"/>
  <c r="I20" i="62" s="1"/>
  <c r="I21" i="62" s="1"/>
  <c r="E5" i="62"/>
  <c r="H20" i="62" s="1"/>
  <c r="H21" i="62" s="1"/>
  <c r="D5" i="62"/>
  <c r="G20" i="62" s="1"/>
  <c r="G21" i="62" s="1"/>
  <c r="C5" i="62"/>
  <c r="F20" i="62" s="1"/>
  <c r="F21" i="62" s="1"/>
  <c r="B5" i="62"/>
  <c r="E20" i="62" s="1"/>
  <c r="E21" i="62" s="1"/>
  <c r="F4" i="62"/>
  <c r="E4" i="62"/>
  <c r="D4" i="62"/>
  <c r="C4" i="62"/>
  <c r="B4" i="62"/>
  <c r="A4" i="62"/>
  <c r="D19" i="62" s="1"/>
  <c r="F3" i="62"/>
  <c r="I18" i="62" s="1"/>
  <c r="I19" i="62" s="1"/>
  <c r="E3" i="62"/>
  <c r="H18" i="62" s="1"/>
  <c r="H19" i="62" s="1"/>
  <c r="D3" i="62"/>
  <c r="G18" i="62" s="1"/>
  <c r="G19" i="62" s="1"/>
  <c r="C3" i="62"/>
  <c r="F18" i="62" s="1"/>
  <c r="F19" i="62" s="1"/>
  <c r="B3" i="62"/>
  <c r="E18" i="62" s="1"/>
  <c r="E19" i="62" s="1"/>
  <c r="F2" i="62"/>
  <c r="E2" i="62"/>
  <c r="D2" i="62"/>
  <c r="C2" i="62"/>
  <c r="B2" i="62"/>
  <c r="A2" i="62"/>
  <c r="D17" i="62" s="1"/>
  <c r="F1" i="62"/>
  <c r="I16" i="62" s="1"/>
  <c r="I17" i="62" s="1"/>
  <c r="E1" i="62"/>
  <c r="H16" i="62" s="1"/>
  <c r="H17" i="62" s="1"/>
  <c r="D1" i="62"/>
  <c r="G16" i="62" s="1"/>
  <c r="G17" i="62" s="1"/>
  <c r="C1" i="62"/>
  <c r="F16" i="62" s="1"/>
  <c r="F17" i="62" s="1"/>
  <c r="B1" i="62"/>
  <c r="E16" i="62" s="1"/>
  <c r="E17" i="62" s="1"/>
  <c r="F12" i="61"/>
  <c r="E12" i="61"/>
  <c r="D12" i="61"/>
  <c r="C12" i="61"/>
  <c r="B12" i="61"/>
  <c r="A12" i="61"/>
  <c r="D27" i="61" s="1"/>
  <c r="F11" i="61"/>
  <c r="I26" i="61" s="1"/>
  <c r="I27" i="61" s="1"/>
  <c r="E11" i="61"/>
  <c r="H26" i="61" s="1"/>
  <c r="H27" i="61" s="1"/>
  <c r="D11" i="61"/>
  <c r="G26" i="61" s="1"/>
  <c r="G27" i="61" s="1"/>
  <c r="C11" i="61"/>
  <c r="F26" i="61" s="1"/>
  <c r="F27" i="61" s="1"/>
  <c r="B11" i="61"/>
  <c r="E26" i="61" s="1"/>
  <c r="E27" i="61" s="1"/>
  <c r="F10" i="61"/>
  <c r="E10" i="61"/>
  <c r="D10" i="61"/>
  <c r="C10" i="61"/>
  <c r="B10" i="61"/>
  <c r="A10" i="61"/>
  <c r="D25" i="61" s="1"/>
  <c r="F9" i="61"/>
  <c r="I24" i="61" s="1"/>
  <c r="I25" i="61" s="1"/>
  <c r="E9" i="61"/>
  <c r="H24" i="61" s="1"/>
  <c r="H25" i="61" s="1"/>
  <c r="D9" i="61"/>
  <c r="G24" i="61" s="1"/>
  <c r="G25" i="61" s="1"/>
  <c r="C9" i="61"/>
  <c r="F24" i="61" s="1"/>
  <c r="F25" i="61" s="1"/>
  <c r="B9" i="61"/>
  <c r="E24" i="61" s="1"/>
  <c r="E25" i="61" s="1"/>
  <c r="F8" i="61"/>
  <c r="E8" i="61"/>
  <c r="D8" i="61"/>
  <c r="C8" i="61"/>
  <c r="B8" i="61"/>
  <c r="A8" i="61"/>
  <c r="D23" i="61" s="1"/>
  <c r="F7" i="61"/>
  <c r="I22" i="61" s="1"/>
  <c r="E7" i="61"/>
  <c r="H22" i="61" s="1"/>
  <c r="H23" i="61" s="1"/>
  <c r="D7" i="61"/>
  <c r="G22" i="61" s="1"/>
  <c r="G23" i="61" s="1"/>
  <c r="C7" i="61"/>
  <c r="F22" i="61" s="1"/>
  <c r="F23" i="61" s="1"/>
  <c r="B7" i="61"/>
  <c r="E22" i="61" s="1"/>
  <c r="E23" i="61" s="1"/>
  <c r="F6" i="61"/>
  <c r="E6" i="61"/>
  <c r="D6" i="61"/>
  <c r="C6" i="61"/>
  <c r="B6" i="61"/>
  <c r="A6" i="61"/>
  <c r="D21" i="61" s="1"/>
  <c r="F5" i="61"/>
  <c r="I20" i="61" s="1"/>
  <c r="I21" i="61" s="1"/>
  <c r="E5" i="61"/>
  <c r="H20" i="61" s="1"/>
  <c r="H21" i="61" s="1"/>
  <c r="D5" i="61"/>
  <c r="G20" i="61" s="1"/>
  <c r="G21" i="61" s="1"/>
  <c r="C5" i="61"/>
  <c r="F20" i="61" s="1"/>
  <c r="F21" i="61" s="1"/>
  <c r="B5" i="61"/>
  <c r="F4" i="61"/>
  <c r="E4" i="61"/>
  <c r="D4" i="61"/>
  <c r="C4" i="61"/>
  <c r="B4" i="61"/>
  <c r="A4" i="61"/>
  <c r="D19" i="61" s="1"/>
  <c r="F3" i="61"/>
  <c r="I18" i="61" s="1"/>
  <c r="I19" i="61" s="1"/>
  <c r="E3" i="61"/>
  <c r="H18" i="61" s="1"/>
  <c r="H19" i="61" s="1"/>
  <c r="D3" i="61"/>
  <c r="G18" i="61" s="1"/>
  <c r="G19" i="61" s="1"/>
  <c r="C3" i="61"/>
  <c r="F18" i="61" s="1"/>
  <c r="F19" i="61" s="1"/>
  <c r="B3" i="61"/>
  <c r="E18" i="61" s="1"/>
  <c r="E19" i="61" s="1"/>
  <c r="F2" i="61"/>
  <c r="E2" i="61"/>
  <c r="D2" i="61"/>
  <c r="C2" i="61"/>
  <c r="B2" i="61"/>
  <c r="A2" i="61"/>
  <c r="D17" i="61" s="1"/>
  <c r="F1" i="61"/>
  <c r="I16" i="61" s="1"/>
  <c r="I17" i="61" s="1"/>
  <c r="E1" i="61"/>
  <c r="H16" i="61" s="1"/>
  <c r="H17" i="61" s="1"/>
  <c r="D1" i="61"/>
  <c r="G16" i="61" s="1"/>
  <c r="G17" i="61" s="1"/>
  <c r="C1" i="61"/>
  <c r="F16" i="61" s="1"/>
  <c r="F17" i="61" s="1"/>
  <c r="B1" i="61"/>
  <c r="F12" i="60"/>
  <c r="E12" i="60"/>
  <c r="D12" i="60"/>
  <c r="C12" i="60"/>
  <c r="B12" i="60"/>
  <c r="A12" i="60"/>
  <c r="D27" i="60" s="1"/>
  <c r="F11" i="60"/>
  <c r="I26" i="60" s="1"/>
  <c r="I27" i="60" s="1"/>
  <c r="E11" i="60"/>
  <c r="H26" i="60" s="1"/>
  <c r="H27" i="60" s="1"/>
  <c r="D11" i="60"/>
  <c r="G26" i="60" s="1"/>
  <c r="G27" i="60" s="1"/>
  <c r="C11" i="60"/>
  <c r="F26" i="60" s="1"/>
  <c r="F27" i="60" s="1"/>
  <c r="B11" i="60"/>
  <c r="F10" i="60"/>
  <c r="E10" i="60"/>
  <c r="D10" i="60"/>
  <c r="C10" i="60"/>
  <c r="B10" i="60"/>
  <c r="A10" i="60"/>
  <c r="D25" i="60" s="1"/>
  <c r="F9" i="60"/>
  <c r="I24" i="60" s="1"/>
  <c r="I25" i="60" s="1"/>
  <c r="E9" i="60"/>
  <c r="H24" i="60" s="1"/>
  <c r="H25" i="60" s="1"/>
  <c r="D9" i="60"/>
  <c r="G24" i="60" s="1"/>
  <c r="G25" i="60" s="1"/>
  <c r="C9" i="60"/>
  <c r="F24" i="60" s="1"/>
  <c r="F25" i="60" s="1"/>
  <c r="B9" i="60"/>
  <c r="E24" i="60" s="1"/>
  <c r="E25" i="60" s="1"/>
  <c r="F8" i="60"/>
  <c r="E8" i="60"/>
  <c r="D8" i="60"/>
  <c r="C8" i="60"/>
  <c r="B8" i="60"/>
  <c r="A8" i="60"/>
  <c r="D23" i="60" s="1"/>
  <c r="F7" i="60"/>
  <c r="I22" i="60" s="1"/>
  <c r="E7" i="60"/>
  <c r="H22" i="60" s="1"/>
  <c r="H23" i="60" s="1"/>
  <c r="D7" i="60"/>
  <c r="G22" i="60" s="1"/>
  <c r="G23" i="60" s="1"/>
  <c r="C7" i="60"/>
  <c r="F22" i="60" s="1"/>
  <c r="F23" i="60" s="1"/>
  <c r="B7" i="60"/>
  <c r="E22" i="60" s="1"/>
  <c r="E23" i="60" s="1"/>
  <c r="F6" i="60"/>
  <c r="E6" i="60"/>
  <c r="D6" i="60"/>
  <c r="C6" i="60"/>
  <c r="B6" i="60"/>
  <c r="A6" i="60"/>
  <c r="D21" i="60" s="1"/>
  <c r="F5" i="60"/>
  <c r="I20" i="60" s="1"/>
  <c r="I21" i="60" s="1"/>
  <c r="E5" i="60"/>
  <c r="H20" i="60" s="1"/>
  <c r="H21" i="60" s="1"/>
  <c r="D5" i="60"/>
  <c r="C5" i="60"/>
  <c r="F20" i="60" s="1"/>
  <c r="F21" i="60" s="1"/>
  <c r="B5" i="60"/>
  <c r="E20" i="60" s="1"/>
  <c r="E21" i="60" s="1"/>
  <c r="F4" i="60"/>
  <c r="E4" i="60"/>
  <c r="D4" i="60"/>
  <c r="C4" i="60"/>
  <c r="B4" i="60"/>
  <c r="A4" i="60"/>
  <c r="D19" i="60" s="1"/>
  <c r="F3" i="60"/>
  <c r="I18" i="60" s="1"/>
  <c r="I19" i="60" s="1"/>
  <c r="E3" i="60"/>
  <c r="H18" i="60" s="1"/>
  <c r="H19" i="60" s="1"/>
  <c r="D3" i="60"/>
  <c r="G18" i="60" s="1"/>
  <c r="G19" i="60" s="1"/>
  <c r="C3" i="60"/>
  <c r="F18" i="60" s="1"/>
  <c r="F19" i="60" s="1"/>
  <c r="B3" i="60"/>
  <c r="F2" i="60"/>
  <c r="E2" i="60"/>
  <c r="D2" i="60"/>
  <c r="C2" i="60"/>
  <c r="B2" i="60"/>
  <c r="A2" i="60"/>
  <c r="D17" i="60" s="1"/>
  <c r="F1" i="60"/>
  <c r="I16" i="60" s="1"/>
  <c r="I17" i="60" s="1"/>
  <c r="E1" i="60"/>
  <c r="H16" i="60" s="1"/>
  <c r="H17" i="60" s="1"/>
  <c r="D1" i="60"/>
  <c r="G16" i="60" s="1"/>
  <c r="G17" i="60" s="1"/>
  <c r="C1" i="60"/>
  <c r="F16" i="60" s="1"/>
  <c r="F17" i="60" s="1"/>
  <c r="B1" i="60"/>
  <c r="E16" i="60" s="1"/>
  <c r="E17" i="60" s="1"/>
  <c r="F12" i="59"/>
  <c r="E12" i="59"/>
  <c r="D12" i="59"/>
  <c r="C12" i="59"/>
  <c r="B12" i="59"/>
  <c r="A12" i="59"/>
  <c r="D27" i="59" s="1"/>
  <c r="F11" i="59"/>
  <c r="I26" i="59" s="1"/>
  <c r="I27" i="59" s="1"/>
  <c r="E11" i="59"/>
  <c r="H26" i="59" s="1"/>
  <c r="H27" i="59" s="1"/>
  <c r="D11" i="59"/>
  <c r="G26" i="59" s="1"/>
  <c r="G27" i="59" s="1"/>
  <c r="C11" i="59"/>
  <c r="F26" i="59" s="1"/>
  <c r="F27" i="59" s="1"/>
  <c r="B11" i="59"/>
  <c r="E26" i="59" s="1"/>
  <c r="E27" i="59" s="1"/>
  <c r="F10" i="59"/>
  <c r="E10" i="59"/>
  <c r="D10" i="59"/>
  <c r="C10" i="59"/>
  <c r="B10" i="59"/>
  <c r="A10" i="59"/>
  <c r="D25" i="59" s="1"/>
  <c r="F9" i="59"/>
  <c r="I24" i="59" s="1"/>
  <c r="I25" i="59" s="1"/>
  <c r="E9" i="59"/>
  <c r="H24" i="59" s="1"/>
  <c r="H25" i="59" s="1"/>
  <c r="D9" i="59"/>
  <c r="G24" i="59" s="1"/>
  <c r="G25" i="59" s="1"/>
  <c r="C9" i="59"/>
  <c r="F24" i="59" s="1"/>
  <c r="F25" i="59" s="1"/>
  <c r="B9" i="59"/>
  <c r="E24" i="59" s="1"/>
  <c r="E25" i="59" s="1"/>
  <c r="F8" i="59"/>
  <c r="E8" i="59"/>
  <c r="D8" i="59"/>
  <c r="C8" i="59"/>
  <c r="B8" i="59"/>
  <c r="A8" i="59"/>
  <c r="D23" i="59" s="1"/>
  <c r="F7" i="59"/>
  <c r="I22" i="59" s="1"/>
  <c r="E7" i="59"/>
  <c r="H22" i="59" s="1"/>
  <c r="H23" i="59" s="1"/>
  <c r="D7" i="59"/>
  <c r="G22" i="59" s="1"/>
  <c r="G23" i="59" s="1"/>
  <c r="C7" i="59"/>
  <c r="F22" i="59" s="1"/>
  <c r="F23" i="59" s="1"/>
  <c r="B7" i="59"/>
  <c r="E22" i="59" s="1"/>
  <c r="E23" i="59" s="1"/>
  <c r="F6" i="59"/>
  <c r="E6" i="59"/>
  <c r="D6" i="59"/>
  <c r="C6" i="59"/>
  <c r="B6" i="59"/>
  <c r="A6" i="59"/>
  <c r="D21" i="59" s="1"/>
  <c r="F5" i="59"/>
  <c r="I20" i="59" s="1"/>
  <c r="I21" i="59" s="1"/>
  <c r="E5" i="59"/>
  <c r="H20" i="59" s="1"/>
  <c r="H21" i="59" s="1"/>
  <c r="D5" i="59"/>
  <c r="G20" i="59" s="1"/>
  <c r="G21" i="59" s="1"/>
  <c r="C5" i="59"/>
  <c r="F20" i="59" s="1"/>
  <c r="F21" i="59" s="1"/>
  <c r="B5" i="59"/>
  <c r="E20" i="59" s="1"/>
  <c r="E21" i="59" s="1"/>
  <c r="F4" i="59"/>
  <c r="E4" i="59"/>
  <c r="D4" i="59"/>
  <c r="C4" i="59"/>
  <c r="B4" i="59"/>
  <c r="A4" i="59"/>
  <c r="D19" i="59" s="1"/>
  <c r="F3" i="59"/>
  <c r="I18" i="59" s="1"/>
  <c r="I19" i="59" s="1"/>
  <c r="E3" i="59"/>
  <c r="H18" i="59" s="1"/>
  <c r="H19" i="59" s="1"/>
  <c r="D3" i="59"/>
  <c r="G18" i="59" s="1"/>
  <c r="G19" i="59" s="1"/>
  <c r="C3" i="59"/>
  <c r="F18" i="59" s="1"/>
  <c r="F19" i="59" s="1"/>
  <c r="B3" i="59"/>
  <c r="E18" i="59" s="1"/>
  <c r="E19" i="59" s="1"/>
  <c r="F2" i="59"/>
  <c r="E2" i="59"/>
  <c r="D2" i="59"/>
  <c r="C2" i="59"/>
  <c r="B2" i="59"/>
  <c r="A2" i="59"/>
  <c r="D17" i="59" s="1"/>
  <c r="F1" i="59"/>
  <c r="I16" i="59" s="1"/>
  <c r="I17" i="59" s="1"/>
  <c r="E1" i="59"/>
  <c r="H16" i="59" s="1"/>
  <c r="H17" i="59" s="1"/>
  <c r="D1" i="59"/>
  <c r="G16" i="59" s="1"/>
  <c r="G17" i="59" s="1"/>
  <c r="C1" i="59"/>
  <c r="F16" i="59" s="1"/>
  <c r="F17" i="59" s="1"/>
  <c r="B1" i="59"/>
  <c r="E16" i="59" s="1"/>
  <c r="E17" i="59" s="1"/>
  <c r="F12" i="58"/>
  <c r="E12" i="58"/>
  <c r="D12" i="58"/>
  <c r="C12" i="58"/>
  <c r="B12" i="58"/>
  <c r="A12" i="58"/>
  <c r="D27" i="58" s="1"/>
  <c r="F11" i="58"/>
  <c r="I26" i="58" s="1"/>
  <c r="I27" i="58" s="1"/>
  <c r="E11" i="58"/>
  <c r="H26" i="58" s="1"/>
  <c r="H27" i="58" s="1"/>
  <c r="D11" i="58"/>
  <c r="G26" i="58" s="1"/>
  <c r="G27" i="58" s="1"/>
  <c r="C11" i="58"/>
  <c r="F26" i="58" s="1"/>
  <c r="F27" i="58" s="1"/>
  <c r="B11" i="58"/>
  <c r="F10" i="58"/>
  <c r="E10" i="58"/>
  <c r="D10" i="58"/>
  <c r="C10" i="58"/>
  <c r="B10" i="58"/>
  <c r="A10" i="58"/>
  <c r="D25" i="58" s="1"/>
  <c r="F9" i="58"/>
  <c r="I24" i="58" s="1"/>
  <c r="I25" i="58" s="1"/>
  <c r="E9" i="58"/>
  <c r="H24" i="58" s="1"/>
  <c r="H25" i="58" s="1"/>
  <c r="D9" i="58"/>
  <c r="G24" i="58" s="1"/>
  <c r="G25" i="58" s="1"/>
  <c r="C9" i="58"/>
  <c r="F24" i="58" s="1"/>
  <c r="F25" i="58" s="1"/>
  <c r="B9" i="58"/>
  <c r="E24" i="58" s="1"/>
  <c r="E25" i="58" s="1"/>
  <c r="F8" i="58"/>
  <c r="E8" i="58"/>
  <c r="D8" i="58"/>
  <c r="C8" i="58"/>
  <c r="B8" i="58"/>
  <c r="A8" i="58"/>
  <c r="D23" i="58" s="1"/>
  <c r="F7" i="58"/>
  <c r="I22" i="58" s="1"/>
  <c r="E7" i="58"/>
  <c r="H22" i="58" s="1"/>
  <c r="H23" i="58" s="1"/>
  <c r="D7" i="58"/>
  <c r="G22" i="58" s="1"/>
  <c r="G23" i="58" s="1"/>
  <c r="C7" i="58"/>
  <c r="F22" i="58" s="1"/>
  <c r="F23" i="58" s="1"/>
  <c r="B7" i="58"/>
  <c r="E22" i="58" s="1"/>
  <c r="E23" i="58" s="1"/>
  <c r="F6" i="58"/>
  <c r="E6" i="58"/>
  <c r="D6" i="58"/>
  <c r="C6" i="58"/>
  <c r="B6" i="58"/>
  <c r="A6" i="58"/>
  <c r="D21" i="58" s="1"/>
  <c r="F5" i="58"/>
  <c r="I20" i="58" s="1"/>
  <c r="I21" i="58" s="1"/>
  <c r="E5" i="58"/>
  <c r="H20" i="58" s="1"/>
  <c r="H21" i="58" s="1"/>
  <c r="D5" i="58"/>
  <c r="G20" i="58" s="1"/>
  <c r="G21" i="58" s="1"/>
  <c r="C5" i="58"/>
  <c r="F20" i="58" s="1"/>
  <c r="F21" i="58" s="1"/>
  <c r="B5" i="58"/>
  <c r="F4" i="58"/>
  <c r="E4" i="58"/>
  <c r="D4" i="58"/>
  <c r="C4" i="58"/>
  <c r="B4" i="58"/>
  <c r="A4" i="58"/>
  <c r="D19" i="58" s="1"/>
  <c r="F3" i="58"/>
  <c r="I18" i="58" s="1"/>
  <c r="I19" i="58" s="1"/>
  <c r="E3" i="58"/>
  <c r="H18" i="58" s="1"/>
  <c r="H19" i="58" s="1"/>
  <c r="D3" i="58"/>
  <c r="G18" i="58" s="1"/>
  <c r="G19" i="58" s="1"/>
  <c r="C3" i="58"/>
  <c r="F18" i="58" s="1"/>
  <c r="F19" i="58" s="1"/>
  <c r="B3" i="58"/>
  <c r="E18" i="58" s="1"/>
  <c r="E19" i="58" s="1"/>
  <c r="F2" i="58"/>
  <c r="E2" i="58"/>
  <c r="D2" i="58"/>
  <c r="C2" i="58"/>
  <c r="B2" i="58"/>
  <c r="A2" i="58"/>
  <c r="D17" i="58" s="1"/>
  <c r="F1" i="58"/>
  <c r="I16" i="58" s="1"/>
  <c r="I17" i="58" s="1"/>
  <c r="E1" i="58"/>
  <c r="H16" i="58" s="1"/>
  <c r="H17" i="58" s="1"/>
  <c r="D1" i="58"/>
  <c r="G16" i="58" s="1"/>
  <c r="G17" i="58" s="1"/>
  <c r="C1" i="58"/>
  <c r="F16" i="58" s="1"/>
  <c r="F17" i="58" s="1"/>
  <c r="B1" i="58"/>
  <c r="F12" i="57"/>
  <c r="E12" i="57"/>
  <c r="D12" i="57"/>
  <c r="C12" i="57"/>
  <c r="B12" i="57"/>
  <c r="A12" i="57"/>
  <c r="D27" i="57" s="1"/>
  <c r="F11" i="57"/>
  <c r="I26" i="57" s="1"/>
  <c r="I27" i="57" s="1"/>
  <c r="E11" i="57"/>
  <c r="H26" i="57" s="1"/>
  <c r="H27" i="57" s="1"/>
  <c r="D11" i="57"/>
  <c r="G26" i="57" s="1"/>
  <c r="G27" i="57" s="1"/>
  <c r="C11" i="57"/>
  <c r="F26" i="57" s="1"/>
  <c r="F27" i="57" s="1"/>
  <c r="B11" i="57"/>
  <c r="E26" i="57" s="1"/>
  <c r="E27" i="57" s="1"/>
  <c r="F10" i="57"/>
  <c r="E10" i="57"/>
  <c r="D10" i="57"/>
  <c r="C10" i="57"/>
  <c r="B10" i="57"/>
  <c r="A10" i="57"/>
  <c r="D25" i="57" s="1"/>
  <c r="F9" i="57"/>
  <c r="I24" i="57" s="1"/>
  <c r="I25" i="57" s="1"/>
  <c r="E9" i="57"/>
  <c r="H24" i="57" s="1"/>
  <c r="H25" i="57" s="1"/>
  <c r="D9" i="57"/>
  <c r="G24" i="57" s="1"/>
  <c r="G25" i="57" s="1"/>
  <c r="C9" i="57"/>
  <c r="F24" i="57" s="1"/>
  <c r="F25" i="57" s="1"/>
  <c r="B9" i="57"/>
  <c r="E24" i="57" s="1"/>
  <c r="E25" i="57" s="1"/>
  <c r="F8" i="57"/>
  <c r="E8" i="57"/>
  <c r="D8" i="57"/>
  <c r="C8" i="57"/>
  <c r="B8" i="57"/>
  <c r="A8" i="57"/>
  <c r="D23" i="57" s="1"/>
  <c r="F7" i="57"/>
  <c r="I22" i="57" s="1"/>
  <c r="E7" i="57"/>
  <c r="H22" i="57" s="1"/>
  <c r="H23" i="57" s="1"/>
  <c r="D7" i="57"/>
  <c r="G22" i="57" s="1"/>
  <c r="G23" i="57" s="1"/>
  <c r="C7" i="57"/>
  <c r="F22" i="57" s="1"/>
  <c r="F23" i="57" s="1"/>
  <c r="B7" i="57"/>
  <c r="E22" i="57" s="1"/>
  <c r="E23" i="57" s="1"/>
  <c r="F6" i="57"/>
  <c r="E6" i="57"/>
  <c r="D6" i="57"/>
  <c r="C6" i="57"/>
  <c r="B6" i="57"/>
  <c r="A6" i="57"/>
  <c r="D21" i="57" s="1"/>
  <c r="F5" i="57"/>
  <c r="I20" i="57" s="1"/>
  <c r="I21" i="57" s="1"/>
  <c r="E5" i="57"/>
  <c r="H20" i="57" s="1"/>
  <c r="H21" i="57" s="1"/>
  <c r="D5" i="57"/>
  <c r="G20" i="57" s="1"/>
  <c r="G21" i="57" s="1"/>
  <c r="C5" i="57"/>
  <c r="F20" i="57" s="1"/>
  <c r="F21" i="57" s="1"/>
  <c r="B5" i="57"/>
  <c r="F4" i="57"/>
  <c r="E4" i="57"/>
  <c r="D4" i="57"/>
  <c r="C4" i="57"/>
  <c r="B4" i="57"/>
  <c r="A4" i="57"/>
  <c r="D19" i="57" s="1"/>
  <c r="F3" i="57"/>
  <c r="I18" i="57" s="1"/>
  <c r="I19" i="57" s="1"/>
  <c r="E3" i="57"/>
  <c r="H18" i="57" s="1"/>
  <c r="H19" i="57" s="1"/>
  <c r="D3" i="57"/>
  <c r="G18" i="57" s="1"/>
  <c r="G19" i="57" s="1"/>
  <c r="C3" i="57"/>
  <c r="F18" i="57" s="1"/>
  <c r="F19" i="57" s="1"/>
  <c r="B3" i="57"/>
  <c r="E18" i="57" s="1"/>
  <c r="E19" i="57" s="1"/>
  <c r="F2" i="57"/>
  <c r="E2" i="57"/>
  <c r="D2" i="57"/>
  <c r="C2" i="57"/>
  <c r="B2" i="57"/>
  <c r="A2" i="57"/>
  <c r="D17" i="57" s="1"/>
  <c r="F1" i="57"/>
  <c r="I16" i="57" s="1"/>
  <c r="I17" i="57" s="1"/>
  <c r="E1" i="57"/>
  <c r="H16" i="57" s="1"/>
  <c r="H17" i="57" s="1"/>
  <c r="D1" i="57"/>
  <c r="G16" i="57" s="1"/>
  <c r="G17" i="57" s="1"/>
  <c r="C1" i="57"/>
  <c r="F16" i="57" s="1"/>
  <c r="F17" i="57" s="1"/>
  <c r="B1" i="57"/>
  <c r="E16" i="57" s="1"/>
  <c r="E17" i="57" s="1"/>
  <c r="F12" i="56"/>
  <c r="E12" i="56"/>
  <c r="D12" i="56"/>
  <c r="C12" i="56"/>
  <c r="B12" i="56"/>
  <c r="A12" i="56"/>
  <c r="D27" i="56" s="1"/>
  <c r="F11" i="56"/>
  <c r="I26" i="56" s="1"/>
  <c r="I27" i="56" s="1"/>
  <c r="E11" i="56"/>
  <c r="H26" i="56" s="1"/>
  <c r="H27" i="56" s="1"/>
  <c r="D11" i="56"/>
  <c r="G26" i="56" s="1"/>
  <c r="G27" i="56" s="1"/>
  <c r="C11" i="56"/>
  <c r="F26" i="56" s="1"/>
  <c r="F27" i="56" s="1"/>
  <c r="B11" i="56"/>
  <c r="E26" i="56" s="1"/>
  <c r="E27" i="56" s="1"/>
  <c r="F10" i="56"/>
  <c r="E10" i="56"/>
  <c r="D10" i="56"/>
  <c r="C10" i="56"/>
  <c r="B10" i="56"/>
  <c r="A10" i="56"/>
  <c r="D25" i="56" s="1"/>
  <c r="F9" i="56"/>
  <c r="I24" i="56" s="1"/>
  <c r="I25" i="56" s="1"/>
  <c r="E9" i="56"/>
  <c r="H24" i="56" s="1"/>
  <c r="H25" i="56" s="1"/>
  <c r="D9" i="56"/>
  <c r="G24" i="56" s="1"/>
  <c r="G25" i="56" s="1"/>
  <c r="C9" i="56"/>
  <c r="F24" i="56" s="1"/>
  <c r="F25" i="56" s="1"/>
  <c r="B9" i="56"/>
  <c r="E24" i="56" s="1"/>
  <c r="E25" i="56" s="1"/>
  <c r="F8" i="56"/>
  <c r="E8" i="56"/>
  <c r="D8" i="56"/>
  <c r="C8" i="56"/>
  <c r="B8" i="56"/>
  <c r="A8" i="56"/>
  <c r="D23" i="56" s="1"/>
  <c r="F7" i="56"/>
  <c r="I22" i="56" s="1"/>
  <c r="E7" i="56"/>
  <c r="H22" i="56" s="1"/>
  <c r="H23" i="56" s="1"/>
  <c r="D7" i="56"/>
  <c r="G22" i="56" s="1"/>
  <c r="G23" i="56" s="1"/>
  <c r="C7" i="56"/>
  <c r="F22" i="56" s="1"/>
  <c r="F23" i="56" s="1"/>
  <c r="B7" i="56"/>
  <c r="E22" i="56" s="1"/>
  <c r="E23" i="56" s="1"/>
  <c r="F6" i="56"/>
  <c r="E6" i="56"/>
  <c r="D6" i="56"/>
  <c r="C6" i="56"/>
  <c r="B6" i="56"/>
  <c r="A6" i="56"/>
  <c r="D21" i="56" s="1"/>
  <c r="F5" i="56"/>
  <c r="I20" i="56" s="1"/>
  <c r="I21" i="56" s="1"/>
  <c r="E5" i="56"/>
  <c r="H20" i="56" s="1"/>
  <c r="H21" i="56" s="1"/>
  <c r="D5" i="56"/>
  <c r="G20" i="56" s="1"/>
  <c r="G21" i="56" s="1"/>
  <c r="C5" i="56"/>
  <c r="F20" i="56" s="1"/>
  <c r="F21" i="56" s="1"/>
  <c r="B5" i="56"/>
  <c r="E20" i="56" s="1"/>
  <c r="E21" i="56" s="1"/>
  <c r="F4" i="56"/>
  <c r="E4" i="56"/>
  <c r="D4" i="56"/>
  <c r="C4" i="56"/>
  <c r="B4" i="56"/>
  <c r="A4" i="56"/>
  <c r="D19" i="56" s="1"/>
  <c r="F3" i="56"/>
  <c r="I18" i="56" s="1"/>
  <c r="I19" i="56" s="1"/>
  <c r="E3" i="56"/>
  <c r="H18" i="56" s="1"/>
  <c r="H19" i="56" s="1"/>
  <c r="D3" i="56"/>
  <c r="G18" i="56" s="1"/>
  <c r="G19" i="56" s="1"/>
  <c r="C3" i="56"/>
  <c r="F18" i="56" s="1"/>
  <c r="F19" i="56" s="1"/>
  <c r="B3" i="56"/>
  <c r="E18" i="56" s="1"/>
  <c r="E19" i="56" s="1"/>
  <c r="F2" i="56"/>
  <c r="E2" i="56"/>
  <c r="D2" i="56"/>
  <c r="C2" i="56"/>
  <c r="B2" i="56"/>
  <c r="A2" i="56"/>
  <c r="D17" i="56" s="1"/>
  <c r="F1" i="56"/>
  <c r="I16" i="56" s="1"/>
  <c r="I17" i="56" s="1"/>
  <c r="E1" i="56"/>
  <c r="H16" i="56" s="1"/>
  <c r="H17" i="56" s="1"/>
  <c r="D1" i="56"/>
  <c r="G16" i="56" s="1"/>
  <c r="G17" i="56" s="1"/>
  <c r="C1" i="56"/>
  <c r="F16" i="56" s="1"/>
  <c r="F17" i="56" s="1"/>
  <c r="B1" i="56"/>
  <c r="E16" i="56" s="1"/>
  <c r="E17" i="56" s="1"/>
  <c r="F12" i="55"/>
  <c r="E12" i="55"/>
  <c r="D12" i="55"/>
  <c r="C12" i="55"/>
  <c r="B12" i="55"/>
  <c r="A12" i="55"/>
  <c r="D27" i="55" s="1"/>
  <c r="F11" i="55"/>
  <c r="I26" i="55" s="1"/>
  <c r="I27" i="55" s="1"/>
  <c r="E11" i="55"/>
  <c r="H26" i="55" s="1"/>
  <c r="H27" i="55" s="1"/>
  <c r="D11" i="55"/>
  <c r="G26" i="55" s="1"/>
  <c r="G27" i="55" s="1"/>
  <c r="C11" i="55"/>
  <c r="F26" i="55" s="1"/>
  <c r="F27" i="55" s="1"/>
  <c r="B11" i="55"/>
  <c r="E26" i="55" s="1"/>
  <c r="E27" i="55" s="1"/>
  <c r="F10" i="55"/>
  <c r="E10" i="55"/>
  <c r="D10" i="55"/>
  <c r="C10" i="55"/>
  <c r="B10" i="55"/>
  <c r="A10" i="55"/>
  <c r="D25" i="55" s="1"/>
  <c r="F9" i="55"/>
  <c r="I24" i="55" s="1"/>
  <c r="I25" i="55" s="1"/>
  <c r="E9" i="55"/>
  <c r="H24" i="55" s="1"/>
  <c r="H25" i="55" s="1"/>
  <c r="D9" i="55"/>
  <c r="G24" i="55" s="1"/>
  <c r="G25" i="55" s="1"/>
  <c r="C9" i="55"/>
  <c r="F24" i="55" s="1"/>
  <c r="F25" i="55" s="1"/>
  <c r="B9" i="55"/>
  <c r="E24" i="55" s="1"/>
  <c r="E25" i="55" s="1"/>
  <c r="F8" i="55"/>
  <c r="E8" i="55"/>
  <c r="D8" i="55"/>
  <c r="C8" i="55"/>
  <c r="B8" i="55"/>
  <c r="A8" i="55"/>
  <c r="D23" i="55" s="1"/>
  <c r="F7" i="55"/>
  <c r="I22" i="55" s="1"/>
  <c r="E7" i="55"/>
  <c r="H22" i="55" s="1"/>
  <c r="H23" i="55" s="1"/>
  <c r="D7" i="55"/>
  <c r="G22" i="55" s="1"/>
  <c r="G23" i="55" s="1"/>
  <c r="C7" i="55"/>
  <c r="F22" i="55" s="1"/>
  <c r="F23" i="55" s="1"/>
  <c r="B7" i="55"/>
  <c r="E22" i="55" s="1"/>
  <c r="E23" i="55" s="1"/>
  <c r="F6" i="55"/>
  <c r="E6" i="55"/>
  <c r="D6" i="55"/>
  <c r="C6" i="55"/>
  <c r="B6" i="55"/>
  <c r="A6" i="55"/>
  <c r="D21" i="55" s="1"/>
  <c r="F5" i="55"/>
  <c r="I20" i="55" s="1"/>
  <c r="I21" i="55" s="1"/>
  <c r="E5" i="55"/>
  <c r="H20" i="55" s="1"/>
  <c r="H21" i="55" s="1"/>
  <c r="D5" i="55"/>
  <c r="C5" i="55"/>
  <c r="F20" i="55" s="1"/>
  <c r="F21" i="55" s="1"/>
  <c r="B5" i="55"/>
  <c r="E20" i="55" s="1"/>
  <c r="E21" i="55" s="1"/>
  <c r="F4" i="55"/>
  <c r="E4" i="55"/>
  <c r="D4" i="55"/>
  <c r="C4" i="55"/>
  <c r="B4" i="55"/>
  <c r="A4" i="55"/>
  <c r="D19" i="55" s="1"/>
  <c r="F3" i="55"/>
  <c r="I18" i="55" s="1"/>
  <c r="I19" i="55" s="1"/>
  <c r="E3" i="55"/>
  <c r="H18" i="55" s="1"/>
  <c r="H19" i="55" s="1"/>
  <c r="D3" i="55"/>
  <c r="G18" i="55" s="1"/>
  <c r="G19" i="55" s="1"/>
  <c r="C3" i="55"/>
  <c r="F18" i="55" s="1"/>
  <c r="F19" i="55" s="1"/>
  <c r="B3" i="55"/>
  <c r="F2" i="55"/>
  <c r="E2" i="55"/>
  <c r="D2" i="55"/>
  <c r="C2" i="55"/>
  <c r="B2" i="55"/>
  <c r="A2" i="55"/>
  <c r="D17" i="55" s="1"/>
  <c r="F1" i="55"/>
  <c r="I16" i="55" s="1"/>
  <c r="I17" i="55" s="1"/>
  <c r="E1" i="55"/>
  <c r="H16" i="55" s="1"/>
  <c r="H17" i="55" s="1"/>
  <c r="D1" i="55"/>
  <c r="G16" i="55" s="1"/>
  <c r="G17" i="55" s="1"/>
  <c r="C1" i="55"/>
  <c r="F16" i="55" s="1"/>
  <c r="F17" i="55" s="1"/>
  <c r="B1" i="55"/>
  <c r="E16" i="55" s="1"/>
  <c r="E17" i="55" s="1"/>
  <c r="F12" i="54"/>
  <c r="E12" i="54"/>
  <c r="D12" i="54"/>
  <c r="C12" i="54"/>
  <c r="B12" i="54"/>
  <c r="A12" i="54"/>
  <c r="D27" i="54" s="1"/>
  <c r="F11" i="54"/>
  <c r="I26" i="54" s="1"/>
  <c r="I27" i="54" s="1"/>
  <c r="E11" i="54"/>
  <c r="H26" i="54" s="1"/>
  <c r="H27" i="54" s="1"/>
  <c r="D11" i="54"/>
  <c r="G26" i="54" s="1"/>
  <c r="G27" i="54" s="1"/>
  <c r="C11" i="54"/>
  <c r="F26" i="54" s="1"/>
  <c r="F27" i="54" s="1"/>
  <c r="B11" i="54"/>
  <c r="E26" i="54" s="1"/>
  <c r="E27" i="54" s="1"/>
  <c r="F10" i="54"/>
  <c r="E10" i="54"/>
  <c r="D10" i="54"/>
  <c r="C10" i="54"/>
  <c r="B10" i="54"/>
  <c r="A10" i="54"/>
  <c r="D25" i="54" s="1"/>
  <c r="F9" i="54"/>
  <c r="I24" i="54" s="1"/>
  <c r="I25" i="54" s="1"/>
  <c r="E9" i="54"/>
  <c r="H24" i="54" s="1"/>
  <c r="H25" i="54" s="1"/>
  <c r="D9" i="54"/>
  <c r="C9" i="54"/>
  <c r="F24" i="54" s="1"/>
  <c r="F25" i="54" s="1"/>
  <c r="B9" i="54"/>
  <c r="E24" i="54" s="1"/>
  <c r="E25" i="54" s="1"/>
  <c r="F8" i="54"/>
  <c r="E8" i="54"/>
  <c r="D8" i="54"/>
  <c r="C8" i="54"/>
  <c r="B8" i="54"/>
  <c r="A8" i="54"/>
  <c r="D23" i="54" s="1"/>
  <c r="F7" i="54"/>
  <c r="I22" i="54" s="1"/>
  <c r="E7" i="54"/>
  <c r="H22" i="54" s="1"/>
  <c r="H23" i="54" s="1"/>
  <c r="D7" i="54"/>
  <c r="G22" i="54" s="1"/>
  <c r="G23" i="54" s="1"/>
  <c r="C7" i="54"/>
  <c r="F22" i="54" s="1"/>
  <c r="F23" i="54" s="1"/>
  <c r="B7" i="54"/>
  <c r="F6" i="54"/>
  <c r="E6" i="54"/>
  <c r="D6" i="54"/>
  <c r="C6" i="54"/>
  <c r="B6" i="54"/>
  <c r="A6" i="54"/>
  <c r="D21" i="54" s="1"/>
  <c r="F5" i="54"/>
  <c r="E5" i="54"/>
  <c r="H20" i="54" s="1"/>
  <c r="H21" i="54" s="1"/>
  <c r="D5" i="54"/>
  <c r="G20" i="54" s="1"/>
  <c r="G21" i="54" s="1"/>
  <c r="C5" i="54"/>
  <c r="F20" i="54" s="1"/>
  <c r="F21" i="54" s="1"/>
  <c r="B5" i="54"/>
  <c r="E20" i="54" s="1"/>
  <c r="E21" i="54" s="1"/>
  <c r="F4" i="54"/>
  <c r="E4" i="54"/>
  <c r="D4" i="54"/>
  <c r="C4" i="54"/>
  <c r="B4" i="54"/>
  <c r="A4" i="54"/>
  <c r="D19" i="54" s="1"/>
  <c r="F3" i="54"/>
  <c r="I18" i="54" s="1"/>
  <c r="I19" i="54" s="1"/>
  <c r="E3" i="54"/>
  <c r="H18" i="54" s="1"/>
  <c r="H19" i="54" s="1"/>
  <c r="D3" i="54"/>
  <c r="C3" i="54"/>
  <c r="F18" i="54" s="1"/>
  <c r="F19" i="54" s="1"/>
  <c r="B3" i="54"/>
  <c r="E18" i="54" s="1"/>
  <c r="E19" i="54" s="1"/>
  <c r="F2" i="54"/>
  <c r="E2" i="54"/>
  <c r="D2" i="54"/>
  <c r="C2" i="54"/>
  <c r="B2" i="54"/>
  <c r="A2" i="54"/>
  <c r="D17" i="54" s="1"/>
  <c r="F1" i="54"/>
  <c r="I16" i="54" s="1"/>
  <c r="I17" i="54" s="1"/>
  <c r="E1" i="54"/>
  <c r="H16" i="54" s="1"/>
  <c r="H17" i="54" s="1"/>
  <c r="D1" i="54"/>
  <c r="G16" i="54" s="1"/>
  <c r="G17" i="54" s="1"/>
  <c r="C1" i="54"/>
  <c r="F16" i="54" s="1"/>
  <c r="F17" i="54" s="1"/>
  <c r="B1" i="54"/>
  <c r="E16" i="54" s="1"/>
  <c r="E17" i="54" s="1"/>
  <c r="F12" i="53"/>
  <c r="E12" i="53"/>
  <c r="D12" i="53"/>
  <c r="C12" i="53"/>
  <c r="B12" i="53"/>
  <c r="A12" i="53"/>
  <c r="D27" i="53" s="1"/>
  <c r="F11" i="53"/>
  <c r="I26" i="53" s="1"/>
  <c r="I27" i="53" s="1"/>
  <c r="E11" i="53"/>
  <c r="H26" i="53" s="1"/>
  <c r="H27" i="53" s="1"/>
  <c r="D11" i="53"/>
  <c r="G26" i="53" s="1"/>
  <c r="G27" i="53" s="1"/>
  <c r="C11" i="53"/>
  <c r="F26" i="53" s="1"/>
  <c r="F27" i="53" s="1"/>
  <c r="B11" i="53"/>
  <c r="E26" i="53" s="1"/>
  <c r="E27" i="53" s="1"/>
  <c r="F10" i="53"/>
  <c r="E10" i="53"/>
  <c r="D10" i="53"/>
  <c r="C10" i="53"/>
  <c r="B10" i="53"/>
  <c r="A10" i="53"/>
  <c r="D25" i="53" s="1"/>
  <c r="F9" i="53"/>
  <c r="I24" i="53" s="1"/>
  <c r="I25" i="53" s="1"/>
  <c r="E9" i="53"/>
  <c r="H24" i="53" s="1"/>
  <c r="H25" i="53" s="1"/>
  <c r="D9" i="53"/>
  <c r="G24" i="53" s="1"/>
  <c r="G25" i="53" s="1"/>
  <c r="C9" i="53"/>
  <c r="F24" i="53" s="1"/>
  <c r="F25" i="53" s="1"/>
  <c r="B9" i="53"/>
  <c r="F8" i="53"/>
  <c r="E8" i="53"/>
  <c r="D8" i="53"/>
  <c r="C8" i="53"/>
  <c r="B8" i="53"/>
  <c r="A8" i="53"/>
  <c r="D23" i="53" s="1"/>
  <c r="F7" i="53"/>
  <c r="I22" i="53" s="1"/>
  <c r="E7" i="53"/>
  <c r="H22" i="53" s="1"/>
  <c r="H23" i="53" s="1"/>
  <c r="D7" i="53"/>
  <c r="G22" i="53" s="1"/>
  <c r="G23" i="53" s="1"/>
  <c r="C7" i="53"/>
  <c r="F22" i="53" s="1"/>
  <c r="F23" i="53" s="1"/>
  <c r="B7" i="53"/>
  <c r="E22" i="53" s="1"/>
  <c r="E23" i="53" s="1"/>
  <c r="F6" i="53"/>
  <c r="E6" i="53"/>
  <c r="D6" i="53"/>
  <c r="C6" i="53"/>
  <c r="B6" i="53"/>
  <c r="A6" i="53"/>
  <c r="D21" i="53" s="1"/>
  <c r="F5" i="53"/>
  <c r="I20" i="53" s="1"/>
  <c r="I21" i="53" s="1"/>
  <c r="E5" i="53"/>
  <c r="H20" i="53" s="1"/>
  <c r="H21" i="53" s="1"/>
  <c r="D5" i="53"/>
  <c r="G20" i="53" s="1"/>
  <c r="G21" i="53" s="1"/>
  <c r="C5" i="53"/>
  <c r="F20" i="53" s="1"/>
  <c r="F21" i="53" s="1"/>
  <c r="B5" i="53"/>
  <c r="E20" i="53" s="1"/>
  <c r="E21" i="53" s="1"/>
  <c r="F4" i="53"/>
  <c r="E4" i="53"/>
  <c r="D4" i="53"/>
  <c r="C4" i="53"/>
  <c r="B4" i="53"/>
  <c r="A4" i="53"/>
  <c r="D19" i="53" s="1"/>
  <c r="F3" i="53"/>
  <c r="I18" i="53" s="1"/>
  <c r="I19" i="53" s="1"/>
  <c r="E3" i="53"/>
  <c r="H18" i="53" s="1"/>
  <c r="H19" i="53" s="1"/>
  <c r="D3" i="53"/>
  <c r="G18" i="53" s="1"/>
  <c r="G19" i="53" s="1"/>
  <c r="C3" i="53"/>
  <c r="F18" i="53" s="1"/>
  <c r="F19" i="53" s="1"/>
  <c r="B3" i="53"/>
  <c r="F2" i="53"/>
  <c r="E2" i="53"/>
  <c r="D2" i="53"/>
  <c r="C2" i="53"/>
  <c r="B2" i="53"/>
  <c r="A2" i="53"/>
  <c r="D17" i="53" s="1"/>
  <c r="F1" i="53"/>
  <c r="I16" i="53" s="1"/>
  <c r="I17" i="53" s="1"/>
  <c r="E1" i="53"/>
  <c r="H16" i="53" s="1"/>
  <c r="H17" i="53" s="1"/>
  <c r="D1" i="53"/>
  <c r="G16" i="53" s="1"/>
  <c r="G17" i="53" s="1"/>
  <c r="C1" i="53"/>
  <c r="F16" i="53" s="1"/>
  <c r="F17" i="53" s="1"/>
  <c r="B1" i="53"/>
  <c r="E16" i="53" s="1"/>
  <c r="E17" i="53" s="1"/>
  <c r="F12" i="52"/>
  <c r="E12" i="52"/>
  <c r="D12" i="52"/>
  <c r="C12" i="52"/>
  <c r="B12" i="52"/>
  <c r="A12" i="52"/>
  <c r="D27" i="52" s="1"/>
  <c r="F11" i="52"/>
  <c r="I26" i="52" s="1"/>
  <c r="I27" i="52" s="1"/>
  <c r="E11" i="52"/>
  <c r="D11" i="52"/>
  <c r="G26" i="52" s="1"/>
  <c r="G27" i="52" s="1"/>
  <c r="C11" i="52"/>
  <c r="F26" i="52" s="1"/>
  <c r="F27" i="52" s="1"/>
  <c r="B11" i="52"/>
  <c r="E26" i="52" s="1"/>
  <c r="E27" i="52" s="1"/>
  <c r="F10" i="52"/>
  <c r="E10" i="52"/>
  <c r="D10" i="52"/>
  <c r="C10" i="52"/>
  <c r="B10" i="52"/>
  <c r="A10" i="52"/>
  <c r="D25" i="52" s="1"/>
  <c r="F9" i="52"/>
  <c r="I24" i="52" s="1"/>
  <c r="I25" i="52" s="1"/>
  <c r="E9" i="52"/>
  <c r="H24" i="52" s="1"/>
  <c r="H25" i="52" s="1"/>
  <c r="D9" i="52"/>
  <c r="G24" i="52" s="1"/>
  <c r="G25" i="52" s="1"/>
  <c r="C9" i="52"/>
  <c r="F24" i="52" s="1"/>
  <c r="F25" i="52" s="1"/>
  <c r="B9" i="52"/>
  <c r="E24" i="52" s="1"/>
  <c r="E25" i="52" s="1"/>
  <c r="F8" i="52"/>
  <c r="E8" i="52"/>
  <c r="D8" i="52"/>
  <c r="C8" i="52"/>
  <c r="B8" i="52"/>
  <c r="A8" i="52"/>
  <c r="D23" i="52" s="1"/>
  <c r="F7" i="52"/>
  <c r="I22" i="52" s="1"/>
  <c r="E7" i="52"/>
  <c r="H22" i="52" s="1"/>
  <c r="H23" i="52" s="1"/>
  <c r="D7" i="52"/>
  <c r="G22" i="52" s="1"/>
  <c r="G23" i="52" s="1"/>
  <c r="C7" i="52"/>
  <c r="F22" i="52" s="1"/>
  <c r="F23" i="52" s="1"/>
  <c r="B7" i="52"/>
  <c r="F6" i="52"/>
  <c r="E6" i="52"/>
  <c r="D6" i="52"/>
  <c r="C6" i="52"/>
  <c r="B6" i="52"/>
  <c r="A6" i="52"/>
  <c r="D21" i="52" s="1"/>
  <c r="F5" i="52"/>
  <c r="I20" i="52" s="1"/>
  <c r="I21" i="52" s="1"/>
  <c r="E5" i="52"/>
  <c r="H20" i="52" s="1"/>
  <c r="H21" i="52" s="1"/>
  <c r="D5" i="52"/>
  <c r="G20" i="52" s="1"/>
  <c r="G21" i="52" s="1"/>
  <c r="C5" i="52"/>
  <c r="F20" i="52" s="1"/>
  <c r="F21" i="52" s="1"/>
  <c r="B5" i="52"/>
  <c r="E20" i="52" s="1"/>
  <c r="E21" i="52" s="1"/>
  <c r="F4" i="52"/>
  <c r="E4" i="52"/>
  <c r="D4" i="52"/>
  <c r="C4" i="52"/>
  <c r="B4" i="52"/>
  <c r="A4" i="52"/>
  <c r="D19" i="52" s="1"/>
  <c r="F3" i="52"/>
  <c r="I18" i="52" s="1"/>
  <c r="I19" i="52" s="1"/>
  <c r="E3" i="52"/>
  <c r="H18" i="52" s="1"/>
  <c r="H19" i="52" s="1"/>
  <c r="D3" i="52"/>
  <c r="G18" i="52" s="1"/>
  <c r="G19" i="52" s="1"/>
  <c r="C3" i="52"/>
  <c r="F18" i="52" s="1"/>
  <c r="F19" i="52" s="1"/>
  <c r="B3" i="52"/>
  <c r="E18" i="52" s="1"/>
  <c r="E19" i="52" s="1"/>
  <c r="F2" i="52"/>
  <c r="E2" i="52"/>
  <c r="D2" i="52"/>
  <c r="C2" i="52"/>
  <c r="B2" i="52"/>
  <c r="A2" i="52"/>
  <c r="D17" i="52" s="1"/>
  <c r="F1" i="52"/>
  <c r="I16" i="52" s="1"/>
  <c r="I17" i="52" s="1"/>
  <c r="E1" i="52"/>
  <c r="H16" i="52" s="1"/>
  <c r="H17" i="52" s="1"/>
  <c r="D1" i="52"/>
  <c r="G16" i="52" s="1"/>
  <c r="G17" i="52" s="1"/>
  <c r="C1" i="52"/>
  <c r="F16" i="52" s="1"/>
  <c r="F17" i="52" s="1"/>
  <c r="B1" i="52"/>
  <c r="F12" i="51"/>
  <c r="E12" i="51"/>
  <c r="D12" i="51"/>
  <c r="C12" i="51"/>
  <c r="B12" i="51"/>
  <c r="A12" i="51"/>
  <c r="D27" i="51" s="1"/>
  <c r="F11" i="51"/>
  <c r="I26" i="51" s="1"/>
  <c r="I27" i="51" s="1"/>
  <c r="E11" i="51"/>
  <c r="H26" i="51" s="1"/>
  <c r="H27" i="51" s="1"/>
  <c r="D11" i="51"/>
  <c r="G26" i="51" s="1"/>
  <c r="G27" i="51" s="1"/>
  <c r="C11" i="51"/>
  <c r="F26" i="51" s="1"/>
  <c r="F27" i="51" s="1"/>
  <c r="B11" i="51"/>
  <c r="E26" i="51" s="1"/>
  <c r="E27" i="51" s="1"/>
  <c r="F10" i="51"/>
  <c r="E10" i="51"/>
  <c r="D10" i="51"/>
  <c r="C10" i="51"/>
  <c r="B10" i="51"/>
  <c r="A10" i="51"/>
  <c r="D25" i="51" s="1"/>
  <c r="F9" i="51"/>
  <c r="I24" i="51" s="1"/>
  <c r="I25" i="51" s="1"/>
  <c r="E9" i="51"/>
  <c r="H24" i="51" s="1"/>
  <c r="H25" i="51" s="1"/>
  <c r="D9" i="51"/>
  <c r="G24" i="51" s="1"/>
  <c r="G25" i="51" s="1"/>
  <c r="C9" i="51"/>
  <c r="F24" i="51" s="1"/>
  <c r="F25" i="51" s="1"/>
  <c r="B9" i="51"/>
  <c r="E24" i="51" s="1"/>
  <c r="E25" i="51" s="1"/>
  <c r="F8" i="51"/>
  <c r="E8" i="51"/>
  <c r="D8" i="51"/>
  <c r="C8" i="51"/>
  <c r="B8" i="51"/>
  <c r="A8" i="51"/>
  <c r="D23" i="51" s="1"/>
  <c r="F7" i="51"/>
  <c r="I22" i="51" s="1"/>
  <c r="E7" i="51"/>
  <c r="H22" i="51" s="1"/>
  <c r="H23" i="51" s="1"/>
  <c r="D7" i="51"/>
  <c r="G22" i="51" s="1"/>
  <c r="G23" i="51" s="1"/>
  <c r="C7" i="51"/>
  <c r="F22" i="51" s="1"/>
  <c r="F23" i="51" s="1"/>
  <c r="B7" i="51"/>
  <c r="F6" i="51"/>
  <c r="E6" i="51"/>
  <c r="D6" i="51"/>
  <c r="C6" i="51"/>
  <c r="B6" i="51"/>
  <c r="A6" i="51"/>
  <c r="D21" i="51" s="1"/>
  <c r="F5" i="51"/>
  <c r="I20" i="51" s="1"/>
  <c r="I21" i="51" s="1"/>
  <c r="E5" i="51"/>
  <c r="H20" i="51" s="1"/>
  <c r="H21" i="51" s="1"/>
  <c r="D5" i="51"/>
  <c r="G20" i="51" s="1"/>
  <c r="G21" i="51" s="1"/>
  <c r="C5" i="51"/>
  <c r="F20" i="51" s="1"/>
  <c r="F21" i="51" s="1"/>
  <c r="B5" i="51"/>
  <c r="F4" i="51"/>
  <c r="E4" i="51"/>
  <c r="D4" i="51"/>
  <c r="C4" i="51"/>
  <c r="B4" i="51"/>
  <c r="A4" i="51"/>
  <c r="D19" i="51" s="1"/>
  <c r="F3" i="51"/>
  <c r="I18" i="51" s="1"/>
  <c r="I19" i="51" s="1"/>
  <c r="E3" i="51"/>
  <c r="H18" i="51" s="1"/>
  <c r="H19" i="51" s="1"/>
  <c r="D3" i="51"/>
  <c r="G18" i="51" s="1"/>
  <c r="G19" i="51" s="1"/>
  <c r="C3" i="51"/>
  <c r="F18" i="51" s="1"/>
  <c r="F19" i="51" s="1"/>
  <c r="B3" i="51"/>
  <c r="E18" i="51" s="1"/>
  <c r="E19" i="51" s="1"/>
  <c r="F2" i="51"/>
  <c r="E2" i="51"/>
  <c r="D2" i="51"/>
  <c r="C2" i="51"/>
  <c r="B2" i="51"/>
  <c r="A2" i="51"/>
  <c r="D17" i="51" s="1"/>
  <c r="F1" i="51"/>
  <c r="I16" i="51" s="1"/>
  <c r="I17" i="51" s="1"/>
  <c r="E1" i="51"/>
  <c r="H16" i="51" s="1"/>
  <c r="H17" i="51" s="1"/>
  <c r="D1" i="51"/>
  <c r="G16" i="51" s="1"/>
  <c r="G17" i="51" s="1"/>
  <c r="C1" i="51"/>
  <c r="F16" i="51" s="1"/>
  <c r="F17" i="51" s="1"/>
  <c r="B1" i="51"/>
  <c r="E16" i="51" s="1"/>
  <c r="E17" i="51" s="1"/>
  <c r="F12" i="50"/>
  <c r="E12" i="50"/>
  <c r="D12" i="50"/>
  <c r="C12" i="50"/>
  <c r="B12" i="50"/>
  <c r="A12" i="50"/>
  <c r="D27" i="50" s="1"/>
  <c r="F11" i="50"/>
  <c r="I26" i="50" s="1"/>
  <c r="I27" i="50" s="1"/>
  <c r="E11" i="50"/>
  <c r="H26" i="50" s="1"/>
  <c r="H27" i="50" s="1"/>
  <c r="D11" i="50"/>
  <c r="G26" i="50" s="1"/>
  <c r="G27" i="50" s="1"/>
  <c r="C11" i="50"/>
  <c r="F26" i="50" s="1"/>
  <c r="F27" i="50" s="1"/>
  <c r="B11" i="50"/>
  <c r="F10" i="50"/>
  <c r="E10" i="50"/>
  <c r="D10" i="50"/>
  <c r="C10" i="50"/>
  <c r="B10" i="50"/>
  <c r="A10" i="50"/>
  <c r="D25" i="50" s="1"/>
  <c r="F9" i="50"/>
  <c r="I24" i="50" s="1"/>
  <c r="I25" i="50" s="1"/>
  <c r="E9" i="50"/>
  <c r="H24" i="50" s="1"/>
  <c r="H25" i="50" s="1"/>
  <c r="D9" i="50"/>
  <c r="G24" i="50" s="1"/>
  <c r="G25" i="50" s="1"/>
  <c r="C9" i="50"/>
  <c r="F24" i="50" s="1"/>
  <c r="F25" i="50" s="1"/>
  <c r="B9" i="50"/>
  <c r="E24" i="50" s="1"/>
  <c r="E25" i="50" s="1"/>
  <c r="F8" i="50"/>
  <c r="E8" i="50"/>
  <c r="D8" i="50"/>
  <c r="C8" i="50"/>
  <c r="B8" i="50"/>
  <c r="A8" i="50"/>
  <c r="D23" i="50" s="1"/>
  <c r="F7" i="50"/>
  <c r="I22" i="50" s="1"/>
  <c r="E7" i="50"/>
  <c r="H22" i="50" s="1"/>
  <c r="H23" i="50" s="1"/>
  <c r="D7" i="50"/>
  <c r="C7" i="50"/>
  <c r="F22" i="50" s="1"/>
  <c r="F23" i="50" s="1"/>
  <c r="B7" i="50"/>
  <c r="E22" i="50" s="1"/>
  <c r="E23" i="50" s="1"/>
  <c r="F6" i="50"/>
  <c r="E6" i="50"/>
  <c r="D6" i="50"/>
  <c r="C6" i="50"/>
  <c r="B6" i="50"/>
  <c r="A6" i="50"/>
  <c r="D21" i="50" s="1"/>
  <c r="F5" i="50"/>
  <c r="I20" i="50" s="1"/>
  <c r="I21" i="50" s="1"/>
  <c r="E5" i="50"/>
  <c r="H20" i="50" s="1"/>
  <c r="H21" i="50" s="1"/>
  <c r="D5" i="50"/>
  <c r="G20" i="50" s="1"/>
  <c r="G21" i="50" s="1"/>
  <c r="C5" i="50"/>
  <c r="F20" i="50" s="1"/>
  <c r="F21" i="50" s="1"/>
  <c r="B5" i="50"/>
  <c r="E20" i="50" s="1"/>
  <c r="E21" i="50" s="1"/>
  <c r="F4" i="50"/>
  <c r="E4" i="50"/>
  <c r="D4" i="50"/>
  <c r="C4" i="50"/>
  <c r="B4" i="50"/>
  <c r="A4" i="50"/>
  <c r="D19" i="50" s="1"/>
  <c r="F3" i="50"/>
  <c r="I18" i="50" s="1"/>
  <c r="I19" i="50" s="1"/>
  <c r="E3" i="50"/>
  <c r="H18" i="50" s="1"/>
  <c r="H19" i="50" s="1"/>
  <c r="D3" i="50"/>
  <c r="G18" i="50" s="1"/>
  <c r="G19" i="50" s="1"/>
  <c r="C3" i="50"/>
  <c r="F18" i="50" s="1"/>
  <c r="F19" i="50" s="1"/>
  <c r="B3" i="50"/>
  <c r="F2" i="50"/>
  <c r="E2" i="50"/>
  <c r="D2" i="50"/>
  <c r="C2" i="50"/>
  <c r="B2" i="50"/>
  <c r="A2" i="50"/>
  <c r="D17" i="50" s="1"/>
  <c r="F1" i="50"/>
  <c r="I16" i="50" s="1"/>
  <c r="I17" i="50" s="1"/>
  <c r="E1" i="50"/>
  <c r="H16" i="50" s="1"/>
  <c r="H17" i="50" s="1"/>
  <c r="D1" i="50"/>
  <c r="G16" i="50" s="1"/>
  <c r="G17" i="50" s="1"/>
  <c r="C1" i="50"/>
  <c r="F16" i="50" s="1"/>
  <c r="F17" i="50" s="1"/>
  <c r="B1" i="50"/>
  <c r="E16" i="50" s="1"/>
  <c r="E17" i="50" s="1"/>
  <c r="F12" i="49"/>
  <c r="E12" i="49"/>
  <c r="D12" i="49"/>
  <c r="C12" i="49"/>
  <c r="B12" i="49"/>
  <c r="A12" i="49"/>
  <c r="D27" i="49" s="1"/>
  <c r="F11" i="49"/>
  <c r="I26" i="49" s="1"/>
  <c r="I27" i="49" s="1"/>
  <c r="E11" i="49"/>
  <c r="H26" i="49" s="1"/>
  <c r="H27" i="49" s="1"/>
  <c r="D11" i="49"/>
  <c r="G26" i="49" s="1"/>
  <c r="G27" i="49" s="1"/>
  <c r="C11" i="49"/>
  <c r="B11" i="49"/>
  <c r="E26" i="49" s="1"/>
  <c r="E27" i="49" s="1"/>
  <c r="F10" i="49"/>
  <c r="E10" i="49"/>
  <c r="D10" i="49"/>
  <c r="C10" i="49"/>
  <c r="B10" i="49"/>
  <c r="A10" i="49"/>
  <c r="D25" i="49" s="1"/>
  <c r="F9" i="49"/>
  <c r="I24" i="49" s="1"/>
  <c r="I25" i="49" s="1"/>
  <c r="E9" i="49"/>
  <c r="H24" i="49" s="1"/>
  <c r="H25" i="49" s="1"/>
  <c r="D9" i="49"/>
  <c r="G24" i="49" s="1"/>
  <c r="G25" i="49" s="1"/>
  <c r="C9" i="49"/>
  <c r="F24" i="49" s="1"/>
  <c r="F25" i="49" s="1"/>
  <c r="B9" i="49"/>
  <c r="E24" i="49" s="1"/>
  <c r="E25" i="49" s="1"/>
  <c r="F8" i="49"/>
  <c r="E8" i="49"/>
  <c r="D8" i="49"/>
  <c r="C8" i="49"/>
  <c r="B8" i="49"/>
  <c r="A8" i="49"/>
  <c r="D23" i="49" s="1"/>
  <c r="F7" i="49"/>
  <c r="I22" i="49" s="1"/>
  <c r="E7" i="49"/>
  <c r="H22" i="49" s="1"/>
  <c r="H23" i="49" s="1"/>
  <c r="D7" i="49"/>
  <c r="G22" i="49" s="1"/>
  <c r="G23" i="49" s="1"/>
  <c r="C7" i="49"/>
  <c r="F22" i="49" s="1"/>
  <c r="F23" i="49" s="1"/>
  <c r="B7" i="49"/>
  <c r="E22" i="49" s="1"/>
  <c r="E23" i="49" s="1"/>
  <c r="F6" i="49"/>
  <c r="E6" i="49"/>
  <c r="D6" i="49"/>
  <c r="C6" i="49"/>
  <c r="B6" i="49"/>
  <c r="A6" i="49"/>
  <c r="D21" i="49" s="1"/>
  <c r="F5" i="49"/>
  <c r="I20" i="49" s="1"/>
  <c r="I21" i="49" s="1"/>
  <c r="E5" i="49"/>
  <c r="D5" i="49"/>
  <c r="G20" i="49" s="1"/>
  <c r="G21" i="49" s="1"/>
  <c r="C5" i="49"/>
  <c r="F20" i="49" s="1"/>
  <c r="F21" i="49" s="1"/>
  <c r="B5" i="49"/>
  <c r="E20" i="49" s="1"/>
  <c r="E21" i="49" s="1"/>
  <c r="F4" i="49"/>
  <c r="E4" i="49"/>
  <c r="D4" i="49"/>
  <c r="C4" i="49"/>
  <c r="B4" i="49"/>
  <c r="A4" i="49"/>
  <c r="D19" i="49" s="1"/>
  <c r="F3" i="49"/>
  <c r="I18" i="49" s="1"/>
  <c r="I19" i="49" s="1"/>
  <c r="E3" i="49"/>
  <c r="H18" i="49" s="1"/>
  <c r="H19" i="49" s="1"/>
  <c r="D3" i="49"/>
  <c r="G18" i="49" s="1"/>
  <c r="G19" i="49" s="1"/>
  <c r="C3" i="49"/>
  <c r="F18" i="49" s="1"/>
  <c r="F19" i="49" s="1"/>
  <c r="B3" i="49"/>
  <c r="E18" i="49" s="1"/>
  <c r="E19" i="49" s="1"/>
  <c r="F2" i="49"/>
  <c r="E2" i="49"/>
  <c r="D2" i="49"/>
  <c r="C2" i="49"/>
  <c r="B2" i="49"/>
  <c r="A2" i="49"/>
  <c r="D17" i="49" s="1"/>
  <c r="F1" i="49"/>
  <c r="I16" i="49" s="1"/>
  <c r="I17" i="49" s="1"/>
  <c r="E1" i="49"/>
  <c r="H16" i="49" s="1"/>
  <c r="H17" i="49" s="1"/>
  <c r="D1" i="49"/>
  <c r="G16" i="49" s="1"/>
  <c r="G17" i="49" s="1"/>
  <c r="C1" i="49"/>
  <c r="F16" i="49" s="1"/>
  <c r="F17" i="49" s="1"/>
  <c r="B1" i="49"/>
  <c r="F12" i="48"/>
  <c r="E12" i="48"/>
  <c r="D12" i="48"/>
  <c r="C12" i="48"/>
  <c r="B12" i="48"/>
  <c r="A12" i="48"/>
  <c r="D27" i="48" s="1"/>
  <c r="F11" i="48"/>
  <c r="I26" i="48" s="1"/>
  <c r="I27" i="48" s="1"/>
  <c r="E11" i="48"/>
  <c r="H26" i="48" s="1"/>
  <c r="H27" i="48" s="1"/>
  <c r="D11" i="48"/>
  <c r="G26" i="48" s="1"/>
  <c r="G27" i="48" s="1"/>
  <c r="C11" i="48"/>
  <c r="F26" i="48" s="1"/>
  <c r="F27" i="48" s="1"/>
  <c r="B11" i="48"/>
  <c r="E26" i="48" s="1"/>
  <c r="E27" i="48" s="1"/>
  <c r="F10" i="48"/>
  <c r="E10" i="48"/>
  <c r="D10" i="48"/>
  <c r="C10" i="48"/>
  <c r="B10" i="48"/>
  <c r="A10" i="48"/>
  <c r="D25" i="48" s="1"/>
  <c r="F9" i="48"/>
  <c r="I24" i="48" s="1"/>
  <c r="I25" i="48" s="1"/>
  <c r="E9" i="48"/>
  <c r="H24" i="48" s="1"/>
  <c r="H25" i="48" s="1"/>
  <c r="D9" i="48"/>
  <c r="G24" i="48" s="1"/>
  <c r="G25" i="48" s="1"/>
  <c r="C9" i="48"/>
  <c r="F24" i="48" s="1"/>
  <c r="F25" i="48" s="1"/>
  <c r="B9" i="48"/>
  <c r="E24" i="48" s="1"/>
  <c r="E25" i="48" s="1"/>
  <c r="F8" i="48"/>
  <c r="E8" i="48"/>
  <c r="D8" i="48"/>
  <c r="C8" i="48"/>
  <c r="B8" i="48"/>
  <c r="A8" i="48"/>
  <c r="D23" i="48" s="1"/>
  <c r="F7" i="48"/>
  <c r="I22" i="48" s="1"/>
  <c r="E7" i="48"/>
  <c r="H22" i="48" s="1"/>
  <c r="H23" i="48" s="1"/>
  <c r="D7" i="48"/>
  <c r="G22" i="48" s="1"/>
  <c r="G23" i="48" s="1"/>
  <c r="C7" i="48"/>
  <c r="F22" i="48" s="1"/>
  <c r="F23" i="48" s="1"/>
  <c r="B7" i="48"/>
  <c r="E22" i="48" s="1"/>
  <c r="E23" i="48" s="1"/>
  <c r="F6" i="48"/>
  <c r="E6" i="48"/>
  <c r="D6" i="48"/>
  <c r="C6" i="48"/>
  <c r="B6" i="48"/>
  <c r="A6" i="48"/>
  <c r="D21" i="48" s="1"/>
  <c r="F5" i="48"/>
  <c r="I20" i="48" s="1"/>
  <c r="I21" i="48" s="1"/>
  <c r="E5" i="48"/>
  <c r="H20" i="48" s="1"/>
  <c r="H21" i="48" s="1"/>
  <c r="D5" i="48"/>
  <c r="G20" i="48" s="1"/>
  <c r="G21" i="48" s="1"/>
  <c r="C5" i="48"/>
  <c r="F20" i="48" s="1"/>
  <c r="F21" i="48" s="1"/>
  <c r="B5" i="48"/>
  <c r="E20" i="48" s="1"/>
  <c r="E21" i="48" s="1"/>
  <c r="F4" i="48"/>
  <c r="E4" i="48"/>
  <c r="D4" i="48"/>
  <c r="C4" i="48"/>
  <c r="B4" i="48"/>
  <c r="A4" i="48"/>
  <c r="D19" i="48" s="1"/>
  <c r="F3" i="48"/>
  <c r="I18" i="48" s="1"/>
  <c r="I19" i="48" s="1"/>
  <c r="E3" i="48"/>
  <c r="D3" i="48"/>
  <c r="G18" i="48" s="1"/>
  <c r="G19" i="48" s="1"/>
  <c r="C3" i="48"/>
  <c r="F18" i="48" s="1"/>
  <c r="F19" i="48" s="1"/>
  <c r="B3" i="48"/>
  <c r="E18" i="48" s="1"/>
  <c r="E19" i="48" s="1"/>
  <c r="F2" i="48"/>
  <c r="E2" i="48"/>
  <c r="D2" i="48"/>
  <c r="C2" i="48"/>
  <c r="B2" i="48"/>
  <c r="A2" i="48"/>
  <c r="D17" i="48" s="1"/>
  <c r="F1" i="48"/>
  <c r="I16" i="48" s="1"/>
  <c r="I17" i="48" s="1"/>
  <c r="E1" i="48"/>
  <c r="H16" i="48" s="1"/>
  <c r="H17" i="48" s="1"/>
  <c r="D1" i="48"/>
  <c r="G16" i="48" s="1"/>
  <c r="G17" i="48" s="1"/>
  <c r="C1" i="48"/>
  <c r="F16" i="48" s="1"/>
  <c r="F17" i="48" s="1"/>
  <c r="B1" i="48"/>
  <c r="F12" i="47"/>
  <c r="E12" i="47"/>
  <c r="D12" i="47"/>
  <c r="C12" i="47"/>
  <c r="B12" i="47"/>
  <c r="A12" i="47"/>
  <c r="D27" i="47" s="1"/>
  <c r="F11" i="47"/>
  <c r="I26" i="47" s="1"/>
  <c r="I27" i="47" s="1"/>
  <c r="E11" i="47"/>
  <c r="H26" i="47" s="1"/>
  <c r="H27" i="47" s="1"/>
  <c r="D11" i="47"/>
  <c r="G26" i="47" s="1"/>
  <c r="G27" i="47" s="1"/>
  <c r="C11" i="47"/>
  <c r="F26" i="47" s="1"/>
  <c r="F27" i="47" s="1"/>
  <c r="B11" i="47"/>
  <c r="F10" i="47"/>
  <c r="E10" i="47"/>
  <c r="D10" i="47"/>
  <c r="C10" i="47"/>
  <c r="B10" i="47"/>
  <c r="A10" i="47"/>
  <c r="D25" i="47" s="1"/>
  <c r="F9" i="47"/>
  <c r="I24" i="47" s="1"/>
  <c r="I25" i="47" s="1"/>
  <c r="E9" i="47"/>
  <c r="D9" i="47"/>
  <c r="G24" i="47" s="1"/>
  <c r="G25" i="47" s="1"/>
  <c r="C9" i="47"/>
  <c r="F24" i="47" s="1"/>
  <c r="F25" i="47" s="1"/>
  <c r="B9" i="47"/>
  <c r="E24" i="47" s="1"/>
  <c r="E25" i="47" s="1"/>
  <c r="F8" i="47"/>
  <c r="E8" i="47"/>
  <c r="D8" i="47"/>
  <c r="C8" i="47"/>
  <c r="B8" i="47"/>
  <c r="A8" i="47"/>
  <c r="D23" i="47" s="1"/>
  <c r="F7" i="47"/>
  <c r="I22" i="47" s="1"/>
  <c r="E7" i="47"/>
  <c r="H22" i="47" s="1"/>
  <c r="H23" i="47" s="1"/>
  <c r="D7" i="47"/>
  <c r="G22" i="47" s="1"/>
  <c r="G23" i="47" s="1"/>
  <c r="C7" i="47"/>
  <c r="F22" i="47" s="1"/>
  <c r="F23" i="47" s="1"/>
  <c r="B7" i="47"/>
  <c r="F6" i="47"/>
  <c r="E6" i="47"/>
  <c r="D6" i="47"/>
  <c r="C6" i="47"/>
  <c r="B6" i="47"/>
  <c r="A6" i="47"/>
  <c r="D21" i="47" s="1"/>
  <c r="F5" i="47"/>
  <c r="I20" i="47" s="1"/>
  <c r="I21" i="47" s="1"/>
  <c r="E5" i="47"/>
  <c r="H20" i="47" s="1"/>
  <c r="H21" i="47" s="1"/>
  <c r="D5" i="47"/>
  <c r="G20" i="47" s="1"/>
  <c r="G21" i="47" s="1"/>
  <c r="C5" i="47"/>
  <c r="F20" i="47" s="1"/>
  <c r="F21" i="47" s="1"/>
  <c r="B5" i="47"/>
  <c r="F4" i="47"/>
  <c r="E4" i="47"/>
  <c r="D4" i="47"/>
  <c r="C4" i="47"/>
  <c r="B4" i="47"/>
  <c r="A4" i="47"/>
  <c r="D19" i="47" s="1"/>
  <c r="F3" i="47"/>
  <c r="I18" i="47" s="1"/>
  <c r="I19" i="47" s="1"/>
  <c r="E3" i="47"/>
  <c r="H18" i="47" s="1"/>
  <c r="H19" i="47" s="1"/>
  <c r="D3" i="47"/>
  <c r="G18" i="47" s="1"/>
  <c r="G19" i="47" s="1"/>
  <c r="C3" i="47"/>
  <c r="F18" i="47" s="1"/>
  <c r="F19" i="47" s="1"/>
  <c r="B3" i="47"/>
  <c r="E18" i="47" s="1"/>
  <c r="E19" i="47" s="1"/>
  <c r="F2" i="47"/>
  <c r="E2" i="47"/>
  <c r="D2" i="47"/>
  <c r="C2" i="47"/>
  <c r="B2" i="47"/>
  <c r="A2" i="47"/>
  <c r="D17" i="47" s="1"/>
  <c r="F1" i="47"/>
  <c r="I16" i="47" s="1"/>
  <c r="I17" i="47" s="1"/>
  <c r="E1" i="47"/>
  <c r="H16" i="47" s="1"/>
  <c r="H17" i="47" s="1"/>
  <c r="D1" i="47"/>
  <c r="C1" i="47"/>
  <c r="F16" i="47" s="1"/>
  <c r="F17" i="47" s="1"/>
  <c r="B1" i="47"/>
  <c r="E16" i="47" s="1"/>
  <c r="E17" i="47" s="1"/>
  <c r="F12" i="46"/>
  <c r="E12" i="46"/>
  <c r="D12" i="46"/>
  <c r="C12" i="46"/>
  <c r="B12" i="46"/>
  <c r="A12" i="46"/>
  <c r="D27" i="46" s="1"/>
  <c r="F11" i="46"/>
  <c r="I26" i="46" s="1"/>
  <c r="I27" i="46" s="1"/>
  <c r="E11" i="46"/>
  <c r="H26" i="46" s="1"/>
  <c r="H27" i="46" s="1"/>
  <c r="D11" i="46"/>
  <c r="G26" i="46" s="1"/>
  <c r="G27" i="46" s="1"/>
  <c r="C11" i="46"/>
  <c r="F26" i="46" s="1"/>
  <c r="F27" i="46" s="1"/>
  <c r="B11" i="46"/>
  <c r="F10" i="46"/>
  <c r="E10" i="46"/>
  <c r="D10" i="46"/>
  <c r="C10" i="46"/>
  <c r="B10" i="46"/>
  <c r="A10" i="46"/>
  <c r="D25" i="46" s="1"/>
  <c r="F9" i="46"/>
  <c r="I24" i="46" s="1"/>
  <c r="I25" i="46" s="1"/>
  <c r="E9" i="46"/>
  <c r="H24" i="46" s="1"/>
  <c r="H25" i="46" s="1"/>
  <c r="D9" i="46"/>
  <c r="G24" i="46" s="1"/>
  <c r="G25" i="46" s="1"/>
  <c r="C9" i="46"/>
  <c r="F24" i="46" s="1"/>
  <c r="F25" i="46" s="1"/>
  <c r="B9" i="46"/>
  <c r="E24" i="46" s="1"/>
  <c r="E25" i="46" s="1"/>
  <c r="F8" i="46"/>
  <c r="E8" i="46"/>
  <c r="D8" i="46"/>
  <c r="C8" i="46"/>
  <c r="B8" i="46"/>
  <c r="A8" i="46"/>
  <c r="D23" i="46" s="1"/>
  <c r="F7" i="46"/>
  <c r="I22" i="46" s="1"/>
  <c r="E7" i="46"/>
  <c r="H22" i="46" s="1"/>
  <c r="H23" i="46" s="1"/>
  <c r="D7" i="46"/>
  <c r="G22" i="46" s="1"/>
  <c r="G23" i="46" s="1"/>
  <c r="C7" i="46"/>
  <c r="F22" i="46" s="1"/>
  <c r="F23" i="46" s="1"/>
  <c r="B7" i="46"/>
  <c r="E22" i="46" s="1"/>
  <c r="E23" i="46" s="1"/>
  <c r="F6" i="46"/>
  <c r="E6" i="46"/>
  <c r="D6" i="46"/>
  <c r="C6" i="46"/>
  <c r="B6" i="46"/>
  <c r="A6" i="46"/>
  <c r="D21" i="46" s="1"/>
  <c r="F5" i="46"/>
  <c r="I20" i="46" s="1"/>
  <c r="I21" i="46" s="1"/>
  <c r="E5" i="46"/>
  <c r="H20" i="46" s="1"/>
  <c r="H21" i="46" s="1"/>
  <c r="D5" i="46"/>
  <c r="G20" i="46" s="1"/>
  <c r="G21" i="46" s="1"/>
  <c r="C5" i="46"/>
  <c r="F20" i="46" s="1"/>
  <c r="F21" i="46" s="1"/>
  <c r="B5" i="46"/>
  <c r="E20" i="46" s="1"/>
  <c r="E21" i="46" s="1"/>
  <c r="F4" i="46"/>
  <c r="E4" i="46"/>
  <c r="D4" i="46"/>
  <c r="C4" i="46"/>
  <c r="B4" i="46"/>
  <c r="A4" i="46"/>
  <c r="D19" i="46" s="1"/>
  <c r="F3" i="46"/>
  <c r="I18" i="46" s="1"/>
  <c r="I19" i="46" s="1"/>
  <c r="E3" i="46"/>
  <c r="H18" i="46" s="1"/>
  <c r="H19" i="46" s="1"/>
  <c r="D3" i="46"/>
  <c r="G18" i="46" s="1"/>
  <c r="G19" i="46" s="1"/>
  <c r="C3" i="46"/>
  <c r="F18" i="46" s="1"/>
  <c r="F19" i="46" s="1"/>
  <c r="B3" i="46"/>
  <c r="F2" i="46"/>
  <c r="E2" i="46"/>
  <c r="D2" i="46"/>
  <c r="C2" i="46"/>
  <c r="B2" i="46"/>
  <c r="A2" i="46"/>
  <c r="D17" i="46" s="1"/>
  <c r="F1" i="46"/>
  <c r="I16" i="46" s="1"/>
  <c r="I17" i="46" s="1"/>
  <c r="E1" i="46"/>
  <c r="H16" i="46" s="1"/>
  <c r="H17" i="46" s="1"/>
  <c r="D1" i="46"/>
  <c r="G16" i="46" s="1"/>
  <c r="G17" i="46" s="1"/>
  <c r="C1" i="46"/>
  <c r="F16" i="46" s="1"/>
  <c r="F17" i="46" s="1"/>
  <c r="B1" i="46"/>
  <c r="E16" i="46" s="1"/>
  <c r="E17" i="46" s="1"/>
  <c r="F12" i="45"/>
  <c r="E12" i="45"/>
  <c r="D12" i="45"/>
  <c r="C12" i="45"/>
  <c r="B12" i="45"/>
  <c r="A12" i="45"/>
  <c r="D27" i="45" s="1"/>
  <c r="F11" i="45"/>
  <c r="I26" i="45" s="1"/>
  <c r="I27" i="45" s="1"/>
  <c r="E11" i="45"/>
  <c r="H26" i="45" s="1"/>
  <c r="H27" i="45" s="1"/>
  <c r="D11" i="45"/>
  <c r="G26" i="45" s="1"/>
  <c r="G27" i="45" s="1"/>
  <c r="C11" i="45"/>
  <c r="B11" i="45"/>
  <c r="E26" i="45" s="1"/>
  <c r="E27" i="45" s="1"/>
  <c r="F10" i="45"/>
  <c r="E10" i="45"/>
  <c r="D10" i="45"/>
  <c r="C10" i="45"/>
  <c r="B10" i="45"/>
  <c r="A10" i="45"/>
  <c r="D25" i="45" s="1"/>
  <c r="F9" i="45"/>
  <c r="I24" i="45" s="1"/>
  <c r="I25" i="45" s="1"/>
  <c r="E9" i="45"/>
  <c r="H24" i="45" s="1"/>
  <c r="H25" i="45" s="1"/>
  <c r="D9" i="45"/>
  <c r="G24" i="45" s="1"/>
  <c r="G25" i="45" s="1"/>
  <c r="C9" i="45"/>
  <c r="F24" i="45" s="1"/>
  <c r="F25" i="45" s="1"/>
  <c r="B9" i="45"/>
  <c r="E24" i="45" s="1"/>
  <c r="E25" i="45" s="1"/>
  <c r="F8" i="45"/>
  <c r="E8" i="45"/>
  <c r="D8" i="45"/>
  <c r="C8" i="45"/>
  <c r="B8" i="45"/>
  <c r="A8" i="45"/>
  <c r="D23" i="45" s="1"/>
  <c r="F7" i="45"/>
  <c r="I22" i="45" s="1"/>
  <c r="E7" i="45"/>
  <c r="H22" i="45" s="1"/>
  <c r="H23" i="45" s="1"/>
  <c r="D7" i="45"/>
  <c r="G22" i="45" s="1"/>
  <c r="G23" i="45" s="1"/>
  <c r="C7" i="45"/>
  <c r="F22" i="45" s="1"/>
  <c r="F23" i="45" s="1"/>
  <c r="B7" i="45"/>
  <c r="E22" i="45" s="1"/>
  <c r="E23" i="45" s="1"/>
  <c r="F6" i="45"/>
  <c r="E6" i="45"/>
  <c r="D6" i="45"/>
  <c r="C6" i="45"/>
  <c r="B6" i="45"/>
  <c r="A6" i="45"/>
  <c r="D21" i="45" s="1"/>
  <c r="F5" i="45"/>
  <c r="I20" i="45" s="1"/>
  <c r="I21" i="45" s="1"/>
  <c r="E5" i="45"/>
  <c r="H20" i="45" s="1"/>
  <c r="H21" i="45" s="1"/>
  <c r="D5" i="45"/>
  <c r="G20" i="45" s="1"/>
  <c r="G21" i="45" s="1"/>
  <c r="C5" i="45"/>
  <c r="F20" i="45" s="1"/>
  <c r="F21" i="45" s="1"/>
  <c r="B5" i="45"/>
  <c r="E20" i="45" s="1"/>
  <c r="E21" i="45" s="1"/>
  <c r="F4" i="45"/>
  <c r="E4" i="45"/>
  <c r="D4" i="45"/>
  <c r="C4" i="45"/>
  <c r="B4" i="45"/>
  <c r="A4" i="45"/>
  <c r="D19" i="45" s="1"/>
  <c r="F3" i="45"/>
  <c r="I18" i="45" s="1"/>
  <c r="I19" i="45" s="1"/>
  <c r="E3" i="45"/>
  <c r="H18" i="45" s="1"/>
  <c r="H19" i="45" s="1"/>
  <c r="D3" i="45"/>
  <c r="G18" i="45" s="1"/>
  <c r="G19" i="45" s="1"/>
  <c r="C3" i="45"/>
  <c r="F18" i="45" s="1"/>
  <c r="F19" i="45" s="1"/>
  <c r="B3" i="45"/>
  <c r="E18" i="45" s="1"/>
  <c r="E19" i="45" s="1"/>
  <c r="F2" i="45"/>
  <c r="E2" i="45"/>
  <c r="D2" i="45"/>
  <c r="C2" i="45"/>
  <c r="B2" i="45"/>
  <c r="A2" i="45"/>
  <c r="D17" i="45" s="1"/>
  <c r="F1" i="45"/>
  <c r="I16" i="45" s="1"/>
  <c r="I17" i="45" s="1"/>
  <c r="E1" i="45"/>
  <c r="H16" i="45" s="1"/>
  <c r="H17" i="45" s="1"/>
  <c r="D1" i="45"/>
  <c r="G16" i="45" s="1"/>
  <c r="G17" i="45" s="1"/>
  <c r="C1" i="45"/>
  <c r="F16" i="45" s="1"/>
  <c r="F17" i="45" s="1"/>
  <c r="B1" i="45"/>
  <c r="F12" i="44"/>
  <c r="E12" i="44"/>
  <c r="D12" i="44"/>
  <c r="C12" i="44"/>
  <c r="B12" i="44"/>
  <c r="A12" i="44"/>
  <c r="D27" i="44" s="1"/>
  <c r="F11" i="44"/>
  <c r="I26" i="44" s="1"/>
  <c r="I27" i="44" s="1"/>
  <c r="E11" i="44"/>
  <c r="H26" i="44" s="1"/>
  <c r="H27" i="44" s="1"/>
  <c r="D11" i="44"/>
  <c r="G26" i="44" s="1"/>
  <c r="G27" i="44" s="1"/>
  <c r="C11" i="44"/>
  <c r="F26" i="44" s="1"/>
  <c r="F27" i="44" s="1"/>
  <c r="B11" i="44"/>
  <c r="E26" i="44" s="1"/>
  <c r="E27" i="44" s="1"/>
  <c r="F10" i="44"/>
  <c r="E10" i="44"/>
  <c r="D10" i="44"/>
  <c r="C10" i="44"/>
  <c r="B10" i="44"/>
  <c r="A10" i="44"/>
  <c r="D25" i="44" s="1"/>
  <c r="F9" i="44"/>
  <c r="I24" i="44" s="1"/>
  <c r="I25" i="44" s="1"/>
  <c r="E9" i="44"/>
  <c r="H24" i="44" s="1"/>
  <c r="H25" i="44" s="1"/>
  <c r="D9" i="44"/>
  <c r="G24" i="44" s="1"/>
  <c r="G25" i="44" s="1"/>
  <c r="C9" i="44"/>
  <c r="F24" i="44" s="1"/>
  <c r="F25" i="44" s="1"/>
  <c r="B9" i="44"/>
  <c r="E24" i="44" s="1"/>
  <c r="E25" i="44" s="1"/>
  <c r="F8" i="44"/>
  <c r="E8" i="44"/>
  <c r="D8" i="44"/>
  <c r="C8" i="44"/>
  <c r="B8" i="44"/>
  <c r="A8" i="44"/>
  <c r="D23" i="44" s="1"/>
  <c r="F7" i="44"/>
  <c r="I22" i="44" s="1"/>
  <c r="E7" i="44"/>
  <c r="H22" i="44" s="1"/>
  <c r="H23" i="44" s="1"/>
  <c r="D7" i="44"/>
  <c r="G22" i="44" s="1"/>
  <c r="G23" i="44" s="1"/>
  <c r="C7" i="44"/>
  <c r="F22" i="44" s="1"/>
  <c r="F23" i="44" s="1"/>
  <c r="B7" i="44"/>
  <c r="E22" i="44" s="1"/>
  <c r="E23" i="44" s="1"/>
  <c r="F6" i="44"/>
  <c r="E6" i="44"/>
  <c r="D6" i="44"/>
  <c r="C6" i="44"/>
  <c r="B6" i="44"/>
  <c r="A6" i="44"/>
  <c r="D21" i="44" s="1"/>
  <c r="F5" i="44"/>
  <c r="I20" i="44" s="1"/>
  <c r="I21" i="44" s="1"/>
  <c r="E5" i="44"/>
  <c r="H20" i="44" s="1"/>
  <c r="H21" i="44" s="1"/>
  <c r="D5" i="44"/>
  <c r="G20" i="44" s="1"/>
  <c r="G21" i="44" s="1"/>
  <c r="C5" i="44"/>
  <c r="F20" i="44" s="1"/>
  <c r="F21" i="44" s="1"/>
  <c r="B5" i="44"/>
  <c r="E20" i="44" s="1"/>
  <c r="E21" i="44" s="1"/>
  <c r="F4" i="44"/>
  <c r="E4" i="44"/>
  <c r="D4" i="44"/>
  <c r="C4" i="44"/>
  <c r="B4" i="44"/>
  <c r="A4" i="44"/>
  <c r="D19" i="44" s="1"/>
  <c r="F3" i="44"/>
  <c r="I18" i="44" s="1"/>
  <c r="I19" i="44" s="1"/>
  <c r="E3" i="44"/>
  <c r="H18" i="44" s="1"/>
  <c r="H19" i="44" s="1"/>
  <c r="D3" i="44"/>
  <c r="G18" i="44" s="1"/>
  <c r="G19" i="44" s="1"/>
  <c r="C3" i="44"/>
  <c r="F18" i="44" s="1"/>
  <c r="F19" i="44" s="1"/>
  <c r="B3" i="44"/>
  <c r="F2" i="44"/>
  <c r="E2" i="44"/>
  <c r="D2" i="44"/>
  <c r="C2" i="44"/>
  <c r="B2" i="44"/>
  <c r="A2" i="44"/>
  <c r="D17" i="44" s="1"/>
  <c r="F1" i="44"/>
  <c r="I16" i="44" s="1"/>
  <c r="I17" i="44" s="1"/>
  <c r="E1" i="44"/>
  <c r="H16" i="44" s="1"/>
  <c r="H17" i="44" s="1"/>
  <c r="D1" i="44"/>
  <c r="G16" i="44" s="1"/>
  <c r="G17" i="44" s="1"/>
  <c r="C1" i="44"/>
  <c r="F16" i="44" s="1"/>
  <c r="F17" i="44" s="1"/>
  <c r="B1" i="44"/>
  <c r="F12" i="43"/>
  <c r="E12" i="43"/>
  <c r="D12" i="43"/>
  <c r="C12" i="43"/>
  <c r="B12" i="43"/>
  <c r="A12" i="43"/>
  <c r="D27" i="43" s="1"/>
  <c r="F11" i="43"/>
  <c r="I26" i="43" s="1"/>
  <c r="I27" i="43" s="1"/>
  <c r="E11" i="43"/>
  <c r="H26" i="43" s="1"/>
  <c r="H27" i="43" s="1"/>
  <c r="D11" i="43"/>
  <c r="G26" i="43" s="1"/>
  <c r="G27" i="43" s="1"/>
  <c r="C11" i="43"/>
  <c r="F26" i="43" s="1"/>
  <c r="F27" i="43" s="1"/>
  <c r="B11" i="43"/>
  <c r="E26" i="43" s="1"/>
  <c r="E27" i="43" s="1"/>
  <c r="F10" i="43"/>
  <c r="E10" i="43"/>
  <c r="D10" i="43"/>
  <c r="C10" i="43"/>
  <c r="B10" i="43"/>
  <c r="A10" i="43"/>
  <c r="D25" i="43" s="1"/>
  <c r="F9" i="43"/>
  <c r="I24" i="43" s="1"/>
  <c r="I25" i="43" s="1"/>
  <c r="E9" i="43"/>
  <c r="H24" i="43" s="1"/>
  <c r="H25" i="43" s="1"/>
  <c r="D9" i="43"/>
  <c r="G24" i="43" s="1"/>
  <c r="G25" i="43" s="1"/>
  <c r="C9" i="43"/>
  <c r="F24" i="43" s="1"/>
  <c r="F25" i="43" s="1"/>
  <c r="B9" i="43"/>
  <c r="F8" i="43"/>
  <c r="E8" i="43"/>
  <c r="D8" i="43"/>
  <c r="C8" i="43"/>
  <c r="B8" i="43"/>
  <c r="A8" i="43"/>
  <c r="D23" i="43" s="1"/>
  <c r="F7" i="43"/>
  <c r="I22" i="43" s="1"/>
  <c r="E7" i="43"/>
  <c r="H22" i="43" s="1"/>
  <c r="H23" i="43" s="1"/>
  <c r="D7" i="43"/>
  <c r="G22" i="43" s="1"/>
  <c r="G23" i="43" s="1"/>
  <c r="C7" i="43"/>
  <c r="F22" i="43" s="1"/>
  <c r="F23" i="43" s="1"/>
  <c r="B7" i="43"/>
  <c r="F6" i="43"/>
  <c r="E6" i="43"/>
  <c r="D6" i="43"/>
  <c r="C6" i="43"/>
  <c r="B6" i="43"/>
  <c r="A6" i="43"/>
  <c r="D21" i="43" s="1"/>
  <c r="F5" i="43"/>
  <c r="I20" i="43" s="1"/>
  <c r="I21" i="43" s="1"/>
  <c r="E5" i="43"/>
  <c r="H20" i="43" s="1"/>
  <c r="H21" i="43" s="1"/>
  <c r="D5" i="43"/>
  <c r="G20" i="43" s="1"/>
  <c r="G21" i="43" s="1"/>
  <c r="C5" i="43"/>
  <c r="F20" i="43" s="1"/>
  <c r="F21" i="43" s="1"/>
  <c r="B5" i="43"/>
  <c r="F4" i="43"/>
  <c r="E4" i="43"/>
  <c r="D4" i="43"/>
  <c r="C4" i="43"/>
  <c r="B4" i="43"/>
  <c r="A4" i="43"/>
  <c r="D19" i="43" s="1"/>
  <c r="F3" i="43"/>
  <c r="I18" i="43" s="1"/>
  <c r="I19" i="43" s="1"/>
  <c r="E3" i="43"/>
  <c r="H18" i="43" s="1"/>
  <c r="H19" i="43" s="1"/>
  <c r="D3" i="43"/>
  <c r="G18" i="43" s="1"/>
  <c r="G19" i="43" s="1"/>
  <c r="C3" i="43"/>
  <c r="B3" i="43"/>
  <c r="E18" i="43" s="1"/>
  <c r="E19" i="43" s="1"/>
  <c r="F2" i="43"/>
  <c r="E2" i="43"/>
  <c r="D2" i="43"/>
  <c r="C2" i="43"/>
  <c r="B2" i="43"/>
  <c r="A2" i="43"/>
  <c r="D17" i="43" s="1"/>
  <c r="F1" i="43"/>
  <c r="I16" i="43" s="1"/>
  <c r="I17" i="43" s="1"/>
  <c r="E1" i="43"/>
  <c r="H16" i="43" s="1"/>
  <c r="H17" i="43" s="1"/>
  <c r="D1" i="43"/>
  <c r="G16" i="43" s="1"/>
  <c r="G17" i="43" s="1"/>
  <c r="C1" i="43"/>
  <c r="F16" i="43" s="1"/>
  <c r="F17" i="43" s="1"/>
  <c r="B1" i="43"/>
  <c r="E16" i="43" s="1"/>
  <c r="E17" i="43" s="1"/>
  <c r="F12" i="42"/>
  <c r="E12" i="42"/>
  <c r="D12" i="42"/>
  <c r="C12" i="42"/>
  <c r="B12" i="42"/>
  <c r="A12" i="42"/>
  <c r="D27" i="42" s="1"/>
  <c r="F11" i="42"/>
  <c r="I26" i="42" s="1"/>
  <c r="I27" i="42" s="1"/>
  <c r="E11" i="42"/>
  <c r="H26" i="42" s="1"/>
  <c r="H27" i="42" s="1"/>
  <c r="D11" i="42"/>
  <c r="G26" i="42" s="1"/>
  <c r="G27" i="42" s="1"/>
  <c r="C11" i="42"/>
  <c r="F26" i="42" s="1"/>
  <c r="F27" i="42" s="1"/>
  <c r="B11" i="42"/>
  <c r="F10" i="42"/>
  <c r="E10" i="42"/>
  <c r="D10" i="42"/>
  <c r="C10" i="42"/>
  <c r="B10" i="42"/>
  <c r="A10" i="42"/>
  <c r="D25" i="42" s="1"/>
  <c r="F9" i="42"/>
  <c r="I24" i="42" s="1"/>
  <c r="I25" i="42" s="1"/>
  <c r="E9" i="42"/>
  <c r="H24" i="42" s="1"/>
  <c r="H25" i="42" s="1"/>
  <c r="D9" i="42"/>
  <c r="G24" i="42" s="1"/>
  <c r="G25" i="42" s="1"/>
  <c r="C9" i="42"/>
  <c r="F24" i="42" s="1"/>
  <c r="F25" i="42" s="1"/>
  <c r="B9" i="42"/>
  <c r="E24" i="42" s="1"/>
  <c r="E25" i="42" s="1"/>
  <c r="F8" i="42"/>
  <c r="E8" i="42"/>
  <c r="D8" i="42"/>
  <c r="C8" i="42"/>
  <c r="B8" i="42"/>
  <c r="A8" i="42"/>
  <c r="D23" i="42" s="1"/>
  <c r="F7" i="42"/>
  <c r="I22" i="42" s="1"/>
  <c r="E7" i="42"/>
  <c r="H22" i="42" s="1"/>
  <c r="H23" i="42" s="1"/>
  <c r="D7" i="42"/>
  <c r="G22" i="42" s="1"/>
  <c r="G23" i="42" s="1"/>
  <c r="C7" i="42"/>
  <c r="F22" i="42" s="1"/>
  <c r="F23" i="42" s="1"/>
  <c r="B7" i="42"/>
  <c r="E22" i="42" s="1"/>
  <c r="E23" i="42" s="1"/>
  <c r="F6" i="42"/>
  <c r="E6" i="42"/>
  <c r="D6" i="42"/>
  <c r="C6" i="42"/>
  <c r="B6" i="42"/>
  <c r="A6" i="42"/>
  <c r="D21" i="42" s="1"/>
  <c r="F5" i="42"/>
  <c r="I20" i="42" s="1"/>
  <c r="I21" i="42" s="1"/>
  <c r="E5" i="42"/>
  <c r="H20" i="42" s="1"/>
  <c r="H21" i="42" s="1"/>
  <c r="D5" i="42"/>
  <c r="G20" i="42" s="1"/>
  <c r="G21" i="42" s="1"/>
  <c r="C5" i="42"/>
  <c r="F20" i="42" s="1"/>
  <c r="F21" i="42" s="1"/>
  <c r="B5" i="42"/>
  <c r="E20" i="42" s="1"/>
  <c r="E21" i="42" s="1"/>
  <c r="F4" i="42"/>
  <c r="E4" i="42"/>
  <c r="D4" i="42"/>
  <c r="C4" i="42"/>
  <c r="B4" i="42"/>
  <c r="A4" i="42"/>
  <c r="D19" i="42" s="1"/>
  <c r="F3" i="42"/>
  <c r="I18" i="42" s="1"/>
  <c r="I19" i="42" s="1"/>
  <c r="E3" i="42"/>
  <c r="H18" i="42" s="1"/>
  <c r="H19" i="42" s="1"/>
  <c r="D3" i="42"/>
  <c r="G18" i="42" s="1"/>
  <c r="G19" i="42" s="1"/>
  <c r="C3" i="42"/>
  <c r="F18" i="42" s="1"/>
  <c r="F19" i="42" s="1"/>
  <c r="B3" i="42"/>
  <c r="F2" i="42"/>
  <c r="E2" i="42"/>
  <c r="D2" i="42"/>
  <c r="C2" i="42"/>
  <c r="B2" i="42"/>
  <c r="A2" i="42"/>
  <c r="D17" i="42" s="1"/>
  <c r="F1" i="42"/>
  <c r="I16" i="42" s="1"/>
  <c r="I17" i="42" s="1"/>
  <c r="E1" i="42"/>
  <c r="H16" i="42" s="1"/>
  <c r="H17" i="42" s="1"/>
  <c r="D1" i="42"/>
  <c r="G16" i="42" s="1"/>
  <c r="G17" i="42" s="1"/>
  <c r="C1" i="42"/>
  <c r="F16" i="42" s="1"/>
  <c r="F17" i="42" s="1"/>
  <c r="B1" i="42"/>
  <c r="F12" i="41"/>
  <c r="E12" i="41"/>
  <c r="D12" i="41"/>
  <c r="C12" i="41"/>
  <c r="B12" i="41"/>
  <c r="A12" i="41"/>
  <c r="D27" i="41" s="1"/>
  <c r="F11" i="41"/>
  <c r="I26" i="41" s="1"/>
  <c r="I27" i="41" s="1"/>
  <c r="E11" i="41"/>
  <c r="H26" i="41" s="1"/>
  <c r="H27" i="41" s="1"/>
  <c r="D11" i="41"/>
  <c r="G26" i="41" s="1"/>
  <c r="G27" i="41" s="1"/>
  <c r="C11" i="41"/>
  <c r="F26" i="41" s="1"/>
  <c r="F27" i="41" s="1"/>
  <c r="B11" i="41"/>
  <c r="E26" i="41" s="1"/>
  <c r="E27" i="41" s="1"/>
  <c r="F10" i="41"/>
  <c r="E10" i="41"/>
  <c r="D10" i="41"/>
  <c r="C10" i="41"/>
  <c r="B10" i="41"/>
  <c r="A10" i="41"/>
  <c r="D25" i="41" s="1"/>
  <c r="F9" i="41"/>
  <c r="I24" i="41" s="1"/>
  <c r="I25" i="41" s="1"/>
  <c r="E9" i="41"/>
  <c r="H24" i="41" s="1"/>
  <c r="H25" i="41" s="1"/>
  <c r="D9" i="41"/>
  <c r="G24" i="41" s="1"/>
  <c r="G25" i="41" s="1"/>
  <c r="C9" i="41"/>
  <c r="F24" i="41" s="1"/>
  <c r="F25" i="41" s="1"/>
  <c r="B9" i="41"/>
  <c r="F8" i="41"/>
  <c r="E8" i="41"/>
  <c r="D8" i="41"/>
  <c r="C8" i="41"/>
  <c r="B8" i="41"/>
  <c r="A8" i="41"/>
  <c r="D23" i="41" s="1"/>
  <c r="F7" i="41"/>
  <c r="I22" i="41" s="1"/>
  <c r="E7" i="41"/>
  <c r="H22" i="41" s="1"/>
  <c r="H23" i="41" s="1"/>
  <c r="D7" i="41"/>
  <c r="G22" i="41" s="1"/>
  <c r="G23" i="41" s="1"/>
  <c r="C7" i="41"/>
  <c r="F22" i="41" s="1"/>
  <c r="F23" i="41" s="1"/>
  <c r="B7" i="41"/>
  <c r="E22" i="41" s="1"/>
  <c r="E23" i="41" s="1"/>
  <c r="F6" i="41"/>
  <c r="E6" i="41"/>
  <c r="D6" i="41"/>
  <c r="C6" i="41"/>
  <c r="B6" i="41"/>
  <c r="A6" i="41"/>
  <c r="D21" i="41" s="1"/>
  <c r="F5" i="41"/>
  <c r="I20" i="41" s="1"/>
  <c r="I21" i="41" s="1"/>
  <c r="E5" i="41"/>
  <c r="H20" i="41" s="1"/>
  <c r="H21" i="41" s="1"/>
  <c r="D5" i="41"/>
  <c r="G20" i="41" s="1"/>
  <c r="G21" i="41" s="1"/>
  <c r="C5" i="41"/>
  <c r="F20" i="41" s="1"/>
  <c r="F21" i="41" s="1"/>
  <c r="B5" i="41"/>
  <c r="E20" i="41" s="1"/>
  <c r="E21" i="41" s="1"/>
  <c r="F4" i="41"/>
  <c r="E4" i="41"/>
  <c r="D4" i="41"/>
  <c r="C4" i="41"/>
  <c r="B4" i="41"/>
  <c r="A4" i="41"/>
  <c r="D19" i="41" s="1"/>
  <c r="F3" i="41"/>
  <c r="I18" i="41" s="1"/>
  <c r="I19" i="41" s="1"/>
  <c r="E3" i="41"/>
  <c r="D3" i="41"/>
  <c r="G18" i="41" s="1"/>
  <c r="G19" i="41" s="1"/>
  <c r="C3" i="41"/>
  <c r="F18" i="41" s="1"/>
  <c r="F19" i="41" s="1"/>
  <c r="B3" i="41"/>
  <c r="E18" i="41" s="1"/>
  <c r="E19" i="41" s="1"/>
  <c r="F2" i="41"/>
  <c r="E2" i="41"/>
  <c r="D2" i="41"/>
  <c r="C2" i="41"/>
  <c r="B2" i="41"/>
  <c r="A2" i="41"/>
  <c r="D17" i="41" s="1"/>
  <c r="F1" i="41"/>
  <c r="I16" i="41" s="1"/>
  <c r="I17" i="41" s="1"/>
  <c r="E1" i="41"/>
  <c r="H16" i="41" s="1"/>
  <c r="H17" i="41" s="1"/>
  <c r="D1" i="41"/>
  <c r="G16" i="41" s="1"/>
  <c r="G17" i="41" s="1"/>
  <c r="C1" i="41"/>
  <c r="F16" i="41" s="1"/>
  <c r="F17" i="41" s="1"/>
  <c r="B1" i="41"/>
  <c r="F12" i="40"/>
  <c r="E12" i="40"/>
  <c r="D12" i="40"/>
  <c r="C12" i="40"/>
  <c r="B12" i="40"/>
  <c r="A12" i="40"/>
  <c r="D27" i="40" s="1"/>
  <c r="F11" i="40"/>
  <c r="I26" i="40" s="1"/>
  <c r="I27" i="40" s="1"/>
  <c r="E11" i="40"/>
  <c r="H26" i="40" s="1"/>
  <c r="H27" i="40" s="1"/>
  <c r="D11" i="40"/>
  <c r="G26" i="40" s="1"/>
  <c r="G27" i="40" s="1"/>
  <c r="C11" i="40"/>
  <c r="F26" i="40" s="1"/>
  <c r="F27" i="40" s="1"/>
  <c r="B11" i="40"/>
  <c r="E26" i="40" s="1"/>
  <c r="E27" i="40" s="1"/>
  <c r="F10" i="40"/>
  <c r="E10" i="40"/>
  <c r="D10" i="40"/>
  <c r="C10" i="40"/>
  <c r="B10" i="40"/>
  <c r="A10" i="40"/>
  <c r="D25" i="40" s="1"/>
  <c r="F9" i="40"/>
  <c r="I24" i="40" s="1"/>
  <c r="I25" i="40" s="1"/>
  <c r="E9" i="40"/>
  <c r="H24" i="40" s="1"/>
  <c r="H25" i="40" s="1"/>
  <c r="D9" i="40"/>
  <c r="G24" i="40" s="1"/>
  <c r="G25" i="40" s="1"/>
  <c r="C9" i="40"/>
  <c r="F24" i="40" s="1"/>
  <c r="F25" i="40" s="1"/>
  <c r="B9" i="40"/>
  <c r="E24" i="40" s="1"/>
  <c r="E25" i="40" s="1"/>
  <c r="F8" i="40"/>
  <c r="E8" i="40"/>
  <c r="D8" i="40"/>
  <c r="C8" i="40"/>
  <c r="B8" i="40"/>
  <c r="A8" i="40"/>
  <c r="D23" i="40" s="1"/>
  <c r="F7" i="40"/>
  <c r="I22" i="40" s="1"/>
  <c r="E7" i="40"/>
  <c r="H22" i="40" s="1"/>
  <c r="H23" i="40" s="1"/>
  <c r="D7" i="40"/>
  <c r="G22" i="40" s="1"/>
  <c r="G23" i="40" s="1"/>
  <c r="C7" i="40"/>
  <c r="F22" i="40" s="1"/>
  <c r="F23" i="40" s="1"/>
  <c r="B7" i="40"/>
  <c r="E22" i="40" s="1"/>
  <c r="E23" i="40" s="1"/>
  <c r="F6" i="40"/>
  <c r="E6" i="40"/>
  <c r="D6" i="40"/>
  <c r="C6" i="40"/>
  <c r="B6" i="40"/>
  <c r="A6" i="40"/>
  <c r="D21" i="40" s="1"/>
  <c r="F5" i="40"/>
  <c r="I20" i="40" s="1"/>
  <c r="I21" i="40" s="1"/>
  <c r="E5" i="40"/>
  <c r="H20" i="40" s="1"/>
  <c r="H21" i="40" s="1"/>
  <c r="D5" i="40"/>
  <c r="G20" i="40" s="1"/>
  <c r="G21" i="40" s="1"/>
  <c r="C5" i="40"/>
  <c r="F20" i="40" s="1"/>
  <c r="F21" i="40" s="1"/>
  <c r="B5" i="40"/>
  <c r="E20" i="40" s="1"/>
  <c r="E21" i="40" s="1"/>
  <c r="F4" i="40"/>
  <c r="E4" i="40"/>
  <c r="D4" i="40"/>
  <c r="C4" i="40"/>
  <c r="B4" i="40"/>
  <c r="A4" i="40"/>
  <c r="D19" i="40" s="1"/>
  <c r="F3" i="40"/>
  <c r="I18" i="40" s="1"/>
  <c r="I19" i="40" s="1"/>
  <c r="E3" i="40"/>
  <c r="H18" i="40" s="1"/>
  <c r="H19" i="40" s="1"/>
  <c r="D3" i="40"/>
  <c r="G18" i="40" s="1"/>
  <c r="G19" i="40" s="1"/>
  <c r="C3" i="40"/>
  <c r="F18" i="40" s="1"/>
  <c r="F19" i="40" s="1"/>
  <c r="B3" i="40"/>
  <c r="E18" i="40" s="1"/>
  <c r="E19" i="40" s="1"/>
  <c r="F2" i="40"/>
  <c r="E2" i="40"/>
  <c r="D2" i="40"/>
  <c r="C2" i="40"/>
  <c r="B2" i="40"/>
  <c r="A2" i="40"/>
  <c r="D17" i="40" s="1"/>
  <c r="F1" i="40"/>
  <c r="I16" i="40" s="1"/>
  <c r="I17" i="40" s="1"/>
  <c r="E1" i="40"/>
  <c r="H16" i="40" s="1"/>
  <c r="H17" i="40" s="1"/>
  <c r="D1" i="40"/>
  <c r="G16" i="40" s="1"/>
  <c r="G17" i="40" s="1"/>
  <c r="C1" i="40"/>
  <c r="F16" i="40" s="1"/>
  <c r="F17" i="40" s="1"/>
  <c r="B1" i="40"/>
  <c r="E16" i="40" s="1"/>
  <c r="E17" i="40" s="1"/>
  <c r="F12" i="39"/>
  <c r="E12" i="39"/>
  <c r="D12" i="39"/>
  <c r="C12" i="39"/>
  <c r="B12" i="39"/>
  <c r="A12" i="39"/>
  <c r="D27" i="39" s="1"/>
  <c r="F11" i="39"/>
  <c r="I26" i="39" s="1"/>
  <c r="I27" i="39" s="1"/>
  <c r="E11" i="39"/>
  <c r="H26" i="39" s="1"/>
  <c r="H27" i="39" s="1"/>
  <c r="D11" i="39"/>
  <c r="G26" i="39" s="1"/>
  <c r="G27" i="39" s="1"/>
  <c r="C11" i="39"/>
  <c r="F26" i="39" s="1"/>
  <c r="F27" i="39" s="1"/>
  <c r="B11" i="39"/>
  <c r="E26" i="39" s="1"/>
  <c r="E27" i="39" s="1"/>
  <c r="F10" i="39"/>
  <c r="E10" i="39"/>
  <c r="D10" i="39"/>
  <c r="C10" i="39"/>
  <c r="B10" i="39"/>
  <c r="A10" i="39"/>
  <c r="D25" i="39" s="1"/>
  <c r="F9" i="39"/>
  <c r="I24" i="39" s="1"/>
  <c r="I25" i="39" s="1"/>
  <c r="E9" i="39"/>
  <c r="H24" i="39" s="1"/>
  <c r="H25" i="39" s="1"/>
  <c r="D9" i="39"/>
  <c r="G24" i="39" s="1"/>
  <c r="G25" i="39" s="1"/>
  <c r="C9" i="39"/>
  <c r="F24" i="39" s="1"/>
  <c r="F25" i="39" s="1"/>
  <c r="B9" i="39"/>
  <c r="E24" i="39" s="1"/>
  <c r="E25" i="39" s="1"/>
  <c r="F8" i="39"/>
  <c r="E8" i="39"/>
  <c r="D8" i="39"/>
  <c r="C8" i="39"/>
  <c r="B8" i="39"/>
  <c r="A8" i="39"/>
  <c r="D23" i="39" s="1"/>
  <c r="F7" i="39"/>
  <c r="I22" i="39" s="1"/>
  <c r="E7" i="39"/>
  <c r="H22" i="39" s="1"/>
  <c r="H23" i="39" s="1"/>
  <c r="D7" i="39"/>
  <c r="G22" i="39" s="1"/>
  <c r="G23" i="39" s="1"/>
  <c r="C7" i="39"/>
  <c r="F22" i="39" s="1"/>
  <c r="F23" i="39" s="1"/>
  <c r="B7" i="39"/>
  <c r="E22" i="39" s="1"/>
  <c r="E23" i="39" s="1"/>
  <c r="F6" i="39"/>
  <c r="E6" i="39"/>
  <c r="D6" i="39"/>
  <c r="C6" i="39"/>
  <c r="B6" i="39"/>
  <c r="A6" i="39"/>
  <c r="D21" i="39" s="1"/>
  <c r="F5" i="39"/>
  <c r="I20" i="39" s="1"/>
  <c r="I21" i="39" s="1"/>
  <c r="E5" i="39"/>
  <c r="H20" i="39" s="1"/>
  <c r="H21" i="39" s="1"/>
  <c r="D5" i="39"/>
  <c r="G20" i="39" s="1"/>
  <c r="G21" i="39" s="1"/>
  <c r="C5" i="39"/>
  <c r="F20" i="39" s="1"/>
  <c r="F21" i="39" s="1"/>
  <c r="B5" i="39"/>
  <c r="F4" i="39"/>
  <c r="E4" i="39"/>
  <c r="D4" i="39"/>
  <c r="C4" i="39"/>
  <c r="B4" i="39"/>
  <c r="A4" i="39"/>
  <c r="D19" i="39" s="1"/>
  <c r="F3" i="39"/>
  <c r="I18" i="39" s="1"/>
  <c r="I19" i="39" s="1"/>
  <c r="E3" i="39"/>
  <c r="H18" i="39" s="1"/>
  <c r="H19" i="39" s="1"/>
  <c r="D3" i="39"/>
  <c r="G18" i="39" s="1"/>
  <c r="G19" i="39" s="1"/>
  <c r="C3" i="39"/>
  <c r="F18" i="39" s="1"/>
  <c r="F19" i="39" s="1"/>
  <c r="B3" i="39"/>
  <c r="E18" i="39" s="1"/>
  <c r="E19" i="39" s="1"/>
  <c r="F2" i="39"/>
  <c r="E2" i="39"/>
  <c r="D2" i="39"/>
  <c r="C2" i="39"/>
  <c r="B2" i="39"/>
  <c r="A2" i="39"/>
  <c r="D17" i="39" s="1"/>
  <c r="F1" i="39"/>
  <c r="I16" i="39" s="1"/>
  <c r="I17" i="39" s="1"/>
  <c r="E1" i="39"/>
  <c r="H16" i="39" s="1"/>
  <c r="H17" i="39" s="1"/>
  <c r="D1" i="39"/>
  <c r="G16" i="39" s="1"/>
  <c r="G17" i="39" s="1"/>
  <c r="C1" i="39"/>
  <c r="F16" i="39" s="1"/>
  <c r="F17" i="39" s="1"/>
  <c r="B1" i="39"/>
  <c r="E16" i="39" s="1"/>
  <c r="E17" i="39" s="1"/>
  <c r="F12" i="38"/>
  <c r="E12" i="38"/>
  <c r="D12" i="38"/>
  <c r="C12" i="38"/>
  <c r="B12" i="38"/>
  <c r="A12" i="38"/>
  <c r="D27" i="38" s="1"/>
  <c r="F11" i="38"/>
  <c r="I26" i="38" s="1"/>
  <c r="I27" i="38" s="1"/>
  <c r="E11" i="38"/>
  <c r="H26" i="38" s="1"/>
  <c r="H27" i="38" s="1"/>
  <c r="D11" i="38"/>
  <c r="G26" i="38" s="1"/>
  <c r="G27" i="38" s="1"/>
  <c r="C11" i="38"/>
  <c r="F26" i="38" s="1"/>
  <c r="F27" i="38" s="1"/>
  <c r="B11" i="38"/>
  <c r="E26" i="38" s="1"/>
  <c r="E27" i="38" s="1"/>
  <c r="F10" i="38"/>
  <c r="E10" i="38"/>
  <c r="D10" i="38"/>
  <c r="C10" i="38"/>
  <c r="B10" i="38"/>
  <c r="A10" i="38"/>
  <c r="D25" i="38" s="1"/>
  <c r="F9" i="38"/>
  <c r="I24" i="38" s="1"/>
  <c r="I25" i="38" s="1"/>
  <c r="E9" i="38"/>
  <c r="H24" i="38" s="1"/>
  <c r="H25" i="38" s="1"/>
  <c r="D9" i="38"/>
  <c r="G24" i="38" s="1"/>
  <c r="G25" i="38" s="1"/>
  <c r="C9" i="38"/>
  <c r="F24" i="38" s="1"/>
  <c r="F25" i="38" s="1"/>
  <c r="B9" i="38"/>
  <c r="E24" i="38" s="1"/>
  <c r="E25" i="38" s="1"/>
  <c r="F8" i="38"/>
  <c r="E8" i="38"/>
  <c r="D8" i="38"/>
  <c r="C8" i="38"/>
  <c r="B8" i="38"/>
  <c r="A8" i="38"/>
  <c r="D23" i="38" s="1"/>
  <c r="F7" i="38"/>
  <c r="I22" i="38" s="1"/>
  <c r="E7" i="38"/>
  <c r="H22" i="38" s="1"/>
  <c r="H23" i="38" s="1"/>
  <c r="D7" i="38"/>
  <c r="G22" i="38" s="1"/>
  <c r="G23" i="38" s="1"/>
  <c r="C7" i="38"/>
  <c r="F22" i="38" s="1"/>
  <c r="F23" i="38" s="1"/>
  <c r="B7" i="38"/>
  <c r="E22" i="38" s="1"/>
  <c r="E23" i="38" s="1"/>
  <c r="F6" i="38"/>
  <c r="E6" i="38"/>
  <c r="D6" i="38"/>
  <c r="C6" i="38"/>
  <c r="B6" i="38"/>
  <c r="A6" i="38"/>
  <c r="D21" i="38" s="1"/>
  <c r="F5" i="38"/>
  <c r="I20" i="38" s="1"/>
  <c r="I21" i="38" s="1"/>
  <c r="E5" i="38"/>
  <c r="H20" i="38" s="1"/>
  <c r="H21" i="38" s="1"/>
  <c r="D5" i="38"/>
  <c r="C5" i="38"/>
  <c r="F20" i="38" s="1"/>
  <c r="F21" i="38" s="1"/>
  <c r="B5" i="38"/>
  <c r="E20" i="38" s="1"/>
  <c r="E21" i="38" s="1"/>
  <c r="F4" i="38"/>
  <c r="E4" i="38"/>
  <c r="D4" i="38"/>
  <c r="C4" i="38"/>
  <c r="B4" i="38"/>
  <c r="A4" i="38"/>
  <c r="D19" i="38" s="1"/>
  <c r="F3" i="38"/>
  <c r="I18" i="38" s="1"/>
  <c r="I19" i="38" s="1"/>
  <c r="E3" i="38"/>
  <c r="H18" i="38" s="1"/>
  <c r="H19" i="38" s="1"/>
  <c r="D3" i="38"/>
  <c r="G18" i="38" s="1"/>
  <c r="G19" i="38" s="1"/>
  <c r="C3" i="38"/>
  <c r="F18" i="38" s="1"/>
  <c r="F19" i="38" s="1"/>
  <c r="B3" i="38"/>
  <c r="F2" i="38"/>
  <c r="E2" i="38"/>
  <c r="D2" i="38"/>
  <c r="C2" i="38"/>
  <c r="B2" i="38"/>
  <c r="A2" i="38"/>
  <c r="D17" i="38" s="1"/>
  <c r="F1" i="38"/>
  <c r="I16" i="38" s="1"/>
  <c r="I17" i="38" s="1"/>
  <c r="E1" i="38"/>
  <c r="H16" i="38" s="1"/>
  <c r="H17" i="38" s="1"/>
  <c r="D1" i="38"/>
  <c r="G16" i="38" s="1"/>
  <c r="G17" i="38" s="1"/>
  <c r="C1" i="38"/>
  <c r="F16" i="38" s="1"/>
  <c r="F17" i="38" s="1"/>
  <c r="B1" i="38"/>
  <c r="F12" i="37"/>
  <c r="E12" i="37"/>
  <c r="D12" i="37"/>
  <c r="C12" i="37"/>
  <c r="B12" i="37"/>
  <c r="A12" i="37"/>
  <c r="D27" i="37" s="1"/>
  <c r="F11" i="37"/>
  <c r="I26" i="37" s="1"/>
  <c r="I27" i="37" s="1"/>
  <c r="E11" i="37"/>
  <c r="H26" i="37" s="1"/>
  <c r="H27" i="37" s="1"/>
  <c r="D11" i="37"/>
  <c r="G26" i="37" s="1"/>
  <c r="G27" i="37" s="1"/>
  <c r="C11" i="37"/>
  <c r="F26" i="37" s="1"/>
  <c r="F27" i="37" s="1"/>
  <c r="B11" i="37"/>
  <c r="F10" i="37"/>
  <c r="E10" i="37"/>
  <c r="D10" i="37"/>
  <c r="C10" i="37"/>
  <c r="B10" i="37"/>
  <c r="A10" i="37"/>
  <c r="D25" i="37" s="1"/>
  <c r="F9" i="37"/>
  <c r="I24" i="37" s="1"/>
  <c r="I25" i="37" s="1"/>
  <c r="E9" i="37"/>
  <c r="H24" i="37" s="1"/>
  <c r="H25" i="37" s="1"/>
  <c r="D9" i="37"/>
  <c r="G24" i="37" s="1"/>
  <c r="G25" i="37" s="1"/>
  <c r="C9" i="37"/>
  <c r="F24" i="37" s="1"/>
  <c r="F25" i="37" s="1"/>
  <c r="B9" i="37"/>
  <c r="F8" i="37"/>
  <c r="E8" i="37"/>
  <c r="D8" i="37"/>
  <c r="C8" i="37"/>
  <c r="B8" i="37"/>
  <c r="A8" i="37"/>
  <c r="D23" i="37" s="1"/>
  <c r="F7" i="37"/>
  <c r="I22" i="37" s="1"/>
  <c r="E7" i="37"/>
  <c r="H22" i="37" s="1"/>
  <c r="H23" i="37" s="1"/>
  <c r="D7" i="37"/>
  <c r="G22" i="37" s="1"/>
  <c r="G23" i="37" s="1"/>
  <c r="C7" i="37"/>
  <c r="F22" i="37" s="1"/>
  <c r="F23" i="37" s="1"/>
  <c r="B7" i="37"/>
  <c r="E22" i="37" s="1"/>
  <c r="E23" i="37" s="1"/>
  <c r="F6" i="37"/>
  <c r="E6" i="37"/>
  <c r="D6" i="37"/>
  <c r="C6" i="37"/>
  <c r="B6" i="37"/>
  <c r="A6" i="37"/>
  <c r="D21" i="37" s="1"/>
  <c r="F5" i="37"/>
  <c r="I20" i="37" s="1"/>
  <c r="I21" i="37" s="1"/>
  <c r="E5" i="37"/>
  <c r="H20" i="37" s="1"/>
  <c r="H21" i="37" s="1"/>
  <c r="D5" i="37"/>
  <c r="G20" i="37" s="1"/>
  <c r="G21" i="37" s="1"/>
  <c r="C5" i="37"/>
  <c r="F20" i="37" s="1"/>
  <c r="F21" i="37" s="1"/>
  <c r="B5" i="37"/>
  <c r="E20" i="37" s="1"/>
  <c r="E21" i="37" s="1"/>
  <c r="F4" i="37"/>
  <c r="E4" i="37"/>
  <c r="D4" i="37"/>
  <c r="C4" i="37"/>
  <c r="B4" i="37"/>
  <c r="A4" i="37"/>
  <c r="D19" i="37" s="1"/>
  <c r="F3" i="37"/>
  <c r="I18" i="37" s="1"/>
  <c r="I19" i="37" s="1"/>
  <c r="E3" i="37"/>
  <c r="H18" i="37" s="1"/>
  <c r="H19" i="37" s="1"/>
  <c r="D3" i="37"/>
  <c r="G18" i="37" s="1"/>
  <c r="G19" i="37" s="1"/>
  <c r="C3" i="37"/>
  <c r="F18" i="37" s="1"/>
  <c r="F19" i="37" s="1"/>
  <c r="B3" i="37"/>
  <c r="F2" i="37"/>
  <c r="E2" i="37"/>
  <c r="D2" i="37"/>
  <c r="C2" i="37"/>
  <c r="B2" i="37"/>
  <c r="A2" i="37"/>
  <c r="D17" i="37" s="1"/>
  <c r="F1" i="37"/>
  <c r="I16" i="37" s="1"/>
  <c r="I17" i="37" s="1"/>
  <c r="E1" i="37"/>
  <c r="H16" i="37" s="1"/>
  <c r="H17" i="37" s="1"/>
  <c r="D1" i="37"/>
  <c r="G16" i="37" s="1"/>
  <c r="G17" i="37" s="1"/>
  <c r="C1" i="37"/>
  <c r="F16" i="37" s="1"/>
  <c r="F17" i="37" s="1"/>
  <c r="B1" i="37"/>
  <c r="E16" i="37" s="1"/>
  <c r="E17" i="37" s="1"/>
  <c r="F12" i="36"/>
  <c r="E12" i="36"/>
  <c r="D12" i="36"/>
  <c r="C12" i="36"/>
  <c r="B12" i="36"/>
  <c r="A12" i="36"/>
  <c r="D27" i="36" s="1"/>
  <c r="F11" i="36"/>
  <c r="I26" i="36" s="1"/>
  <c r="I27" i="36" s="1"/>
  <c r="E11" i="36"/>
  <c r="H26" i="36" s="1"/>
  <c r="H27" i="36" s="1"/>
  <c r="D11" i="36"/>
  <c r="G26" i="36" s="1"/>
  <c r="G27" i="36" s="1"/>
  <c r="C11" i="36"/>
  <c r="F26" i="36" s="1"/>
  <c r="F27" i="36" s="1"/>
  <c r="B11" i="36"/>
  <c r="E26" i="36" s="1"/>
  <c r="E27" i="36" s="1"/>
  <c r="F10" i="36"/>
  <c r="E10" i="36"/>
  <c r="D10" i="36"/>
  <c r="C10" i="36"/>
  <c r="B10" i="36"/>
  <c r="A10" i="36"/>
  <c r="D25" i="36" s="1"/>
  <c r="F9" i="36"/>
  <c r="I24" i="36" s="1"/>
  <c r="I25" i="36" s="1"/>
  <c r="E9" i="36"/>
  <c r="H24" i="36" s="1"/>
  <c r="H25" i="36" s="1"/>
  <c r="D9" i="36"/>
  <c r="G24" i="36" s="1"/>
  <c r="G25" i="36" s="1"/>
  <c r="C9" i="36"/>
  <c r="F24" i="36" s="1"/>
  <c r="F25" i="36" s="1"/>
  <c r="B9" i="36"/>
  <c r="F8" i="36"/>
  <c r="E8" i="36"/>
  <c r="D8" i="36"/>
  <c r="C8" i="36"/>
  <c r="B8" i="36"/>
  <c r="A8" i="36"/>
  <c r="D23" i="36" s="1"/>
  <c r="F7" i="36"/>
  <c r="I22" i="36" s="1"/>
  <c r="E7" i="36"/>
  <c r="H22" i="36" s="1"/>
  <c r="H23" i="36" s="1"/>
  <c r="D7" i="36"/>
  <c r="G22" i="36" s="1"/>
  <c r="G23" i="36" s="1"/>
  <c r="C7" i="36"/>
  <c r="F22" i="36" s="1"/>
  <c r="F23" i="36" s="1"/>
  <c r="B7" i="36"/>
  <c r="E22" i="36" s="1"/>
  <c r="E23" i="36" s="1"/>
  <c r="F6" i="36"/>
  <c r="E6" i="36"/>
  <c r="D6" i="36"/>
  <c r="C6" i="36"/>
  <c r="B6" i="36"/>
  <c r="A6" i="36"/>
  <c r="D21" i="36" s="1"/>
  <c r="F5" i="36"/>
  <c r="I20" i="36" s="1"/>
  <c r="I21" i="36" s="1"/>
  <c r="E5" i="36"/>
  <c r="H20" i="36" s="1"/>
  <c r="H21" i="36" s="1"/>
  <c r="D5" i="36"/>
  <c r="G20" i="36" s="1"/>
  <c r="G21" i="36" s="1"/>
  <c r="C5" i="36"/>
  <c r="F20" i="36" s="1"/>
  <c r="F21" i="36" s="1"/>
  <c r="B5" i="36"/>
  <c r="E20" i="36" s="1"/>
  <c r="E21" i="36" s="1"/>
  <c r="F4" i="36"/>
  <c r="E4" i="36"/>
  <c r="D4" i="36"/>
  <c r="C4" i="36"/>
  <c r="B4" i="36"/>
  <c r="A4" i="36"/>
  <c r="D19" i="36" s="1"/>
  <c r="F3" i="36"/>
  <c r="I18" i="36" s="1"/>
  <c r="I19" i="36" s="1"/>
  <c r="E3" i="36"/>
  <c r="H18" i="36" s="1"/>
  <c r="H19" i="36" s="1"/>
  <c r="D3" i="36"/>
  <c r="G18" i="36" s="1"/>
  <c r="G19" i="36" s="1"/>
  <c r="C3" i="36"/>
  <c r="B3" i="36"/>
  <c r="E18" i="36" s="1"/>
  <c r="E19" i="36" s="1"/>
  <c r="F2" i="36"/>
  <c r="E2" i="36"/>
  <c r="D2" i="36"/>
  <c r="C2" i="36"/>
  <c r="B2" i="36"/>
  <c r="A2" i="36"/>
  <c r="D17" i="36" s="1"/>
  <c r="F1" i="36"/>
  <c r="I16" i="36" s="1"/>
  <c r="I17" i="36" s="1"/>
  <c r="E1" i="36"/>
  <c r="H16" i="36" s="1"/>
  <c r="H17" i="36" s="1"/>
  <c r="D1" i="36"/>
  <c r="G16" i="36" s="1"/>
  <c r="G17" i="36" s="1"/>
  <c r="C1" i="36"/>
  <c r="B1" i="36"/>
  <c r="E16" i="36" s="1"/>
  <c r="E17" i="36" s="1"/>
  <c r="F12" i="35"/>
  <c r="E12" i="35"/>
  <c r="D12" i="35"/>
  <c r="C12" i="35"/>
  <c r="B12" i="35"/>
  <c r="A12" i="35"/>
  <c r="D27" i="35" s="1"/>
  <c r="F11" i="35"/>
  <c r="I26" i="35" s="1"/>
  <c r="I27" i="35" s="1"/>
  <c r="E11" i="35"/>
  <c r="H26" i="35" s="1"/>
  <c r="H27" i="35" s="1"/>
  <c r="D11" i="35"/>
  <c r="G26" i="35" s="1"/>
  <c r="G27" i="35" s="1"/>
  <c r="C11" i="35"/>
  <c r="F26" i="35" s="1"/>
  <c r="F27" i="35" s="1"/>
  <c r="B11" i="35"/>
  <c r="E26" i="35" s="1"/>
  <c r="E27" i="35" s="1"/>
  <c r="F10" i="35"/>
  <c r="E10" i="35"/>
  <c r="D10" i="35"/>
  <c r="C10" i="35"/>
  <c r="B10" i="35"/>
  <c r="A10" i="35"/>
  <c r="D25" i="35" s="1"/>
  <c r="F9" i="35"/>
  <c r="I24" i="35" s="1"/>
  <c r="I25" i="35" s="1"/>
  <c r="E9" i="35"/>
  <c r="H24" i="35" s="1"/>
  <c r="H25" i="35" s="1"/>
  <c r="D9" i="35"/>
  <c r="G24" i="35" s="1"/>
  <c r="G25" i="35" s="1"/>
  <c r="C9" i="35"/>
  <c r="F24" i="35" s="1"/>
  <c r="F25" i="35" s="1"/>
  <c r="B9" i="35"/>
  <c r="E24" i="35" s="1"/>
  <c r="E25" i="35" s="1"/>
  <c r="F8" i="35"/>
  <c r="E8" i="35"/>
  <c r="D8" i="35"/>
  <c r="C8" i="35"/>
  <c r="B8" i="35"/>
  <c r="A8" i="35"/>
  <c r="D23" i="35" s="1"/>
  <c r="F7" i="35"/>
  <c r="I22" i="35" s="1"/>
  <c r="E7" i="35"/>
  <c r="H22" i="35" s="1"/>
  <c r="H23" i="35" s="1"/>
  <c r="D7" i="35"/>
  <c r="G22" i="35" s="1"/>
  <c r="G23" i="35" s="1"/>
  <c r="C7" i="35"/>
  <c r="F22" i="35" s="1"/>
  <c r="F23" i="35" s="1"/>
  <c r="B7" i="35"/>
  <c r="E22" i="35" s="1"/>
  <c r="E23" i="35" s="1"/>
  <c r="F6" i="35"/>
  <c r="E6" i="35"/>
  <c r="D6" i="35"/>
  <c r="C6" i="35"/>
  <c r="B6" i="35"/>
  <c r="A6" i="35"/>
  <c r="D21" i="35" s="1"/>
  <c r="F5" i="35"/>
  <c r="I20" i="35" s="1"/>
  <c r="I21" i="35" s="1"/>
  <c r="E5" i="35"/>
  <c r="H20" i="35" s="1"/>
  <c r="H21" i="35" s="1"/>
  <c r="D5" i="35"/>
  <c r="G20" i="35" s="1"/>
  <c r="G21" i="35" s="1"/>
  <c r="C5" i="35"/>
  <c r="F20" i="35" s="1"/>
  <c r="F21" i="35" s="1"/>
  <c r="B5" i="35"/>
  <c r="F4" i="35"/>
  <c r="E4" i="35"/>
  <c r="D4" i="35"/>
  <c r="C4" i="35"/>
  <c r="B4" i="35"/>
  <c r="A4" i="35"/>
  <c r="D19" i="35" s="1"/>
  <c r="F3" i="35"/>
  <c r="I18" i="35" s="1"/>
  <c r="I19" i="35" s="1"/>
  <c r="E3" i="35"/>
  <c r="H18" i="35" s="1"/>
  <c r="H19" i="35" s="1"/>
  <c r="D3" i="35"/>
  <c r="G18" i="35" s="1"/>
  <c r="G19" i="35" s="1"/>
  <c r="C3" i="35"/>
  <c r="F18" i="35" s="1"/>
  <c r="F19" i="35" s="1"/>
  <c r="B3" i="35"/>
  <c r="E18" i="35" s="1"/>
  <c r="E19" i="35" s="1"/>
  <c r="F2" i="35"/>
  <c r="E2" i="35"/>
  <c r="D2" i="35"/>
  <c r="C2" i="35"/>
  <c r="B2" i="35"/>
  <c r="A2" i="35"/>
  <c r="D17" i="35" s="1"/>
  <c r="F1" i="35"/>
  <c r="I16" i="35" s="1"/>
  <c r="I17" i="35" s="1"/>
  <c r="E1" i="35"/>
  <c r="H16" i="35" s="1"/>
  <c r="H17" i="35" s="1"/>
  <c r="D1" i="35"/>
  <c r="G16" i="35" s="1"/>
  <c r="G17" i="35" s="1"/>
  <c r="C1" i="35"/>
  <c r="B1" i="35"/>
  <c r="E16" i="35" s="1"/>
  <c r="E17" i="35" s="1"/>
  <c r="F12" i="34"/>
  <c r="E12" i="34"/>
  <c r="D12" i="34"/>
  <c r="C12" i="34"/>
  <c r="B12" i="34"/>
  <c r="A12" i="34"/>
  <c r="D27" i="34" s="1"/>
  <c r="F11" i="34"/>
  <c r="I26" i="34" s="1"/>
  <c r="I27" i="34" s="1"/>
  <c r="E11" i="34"/>
  <c r="H26" i="34" s="1"/>
  <c r="H27" i="34" s="1"/>
  <c r="D11" i="34"/>
  <c r="G26" i="34" s="1"/>
  <c r="G27" i="34" s="1"/>
  <c r="C11" i="34"/>
  <c r="F26" i="34" s="1"/>
  <c r="F27" i="34" s="1"/>
  <c r="B11" i="34"/>
  <c r="F10" i="34"/>
  <c r="E10" i="34"/>
  <c r="D10" i="34"/>
  <c r="C10" i="34"/>
  <c r="B10" i="34"/>
  <c r="A10" i="34"/>
  <c r="D25" i="34" s="1"/>
  <c r="F9" i="34"/>
  <c r="I24" i="34" s="1"/>
  <c r="I25" i="34" s="1"/>
  <c r="E9" i="34"/>
  <c r="H24" i="34" s="1"/>
  <c r="H25" i="34" s="1"/>
  <c r="D9" i="34"/>
  <c r="G24" i="34" s="1"/>
  <c r="G25" i="34" s="1"/>
  <c r="C9" i="34"/>
  <c r="B9" i="34"/>
  <c r="E24" i="34" s="1"/>
  <c r="E25" i="34" s="1"/>
  <c r="F8" i="34"/>
  <c r="E8" i="34"/>
  <c r="D8" i="34"/>
  <c r="C8" i="34"/>
  <c r="B8" i="34"/>
  <c r="A8" i="34"/>
  <c r="D23" i="34" s="1"/>
  <c r="F7" i="34"/>
  <c r="I22" i="34" s="1"/>
  <c r="E7" i="34"/>
  <c r="H22" i="34" s="1"/>
  <c r="H23" i="34" s="1"/>
  <c r="D7" i="34"/>
  <c r="G22" i="34" s="1"/>
  <c r="G23" i="34" s="1"/>
  <c r="C7" i="34"/>
  <c r="F22" i="34" s="1"/>
  <c r="F23" i="34" s="1"/>
  <c r="B7" i="34"/>
  <c r="E22" i="34" s="1"/>
  <c r="E23" i="34" s="1"/>
  <c r="F6" i="34"/>
  <c r="E6" i="34"/>
  <c r="D6" i="34"/>
  <c r="C6" i="34"/>
  <c r="B6" i="34"/>
  <c r="A6" i="34"/>
  <c r="D21" i="34" s="1"/>
  <c r="F5" i="34"/>
  <c r="I20" i="34" s="1"/>
  <c r="I21" i="34" s="1"/>
  <c r="E5" i="34"/>
  <c r="H20" i="34" s="1"/>
  <c r="H21" i="34" s="1"/>
  <c r="D5" i="34"/>
  <c r="G20" i="34" s="1"/>
  <c r="G21" i="34" s="1"/>
  <c r="C5" i="34"/>
  <c r="F20" i="34" s="1"/>
  <c r="F21" i="34" s="1"/>
  <c r="B5" i="34"/>
  <c r="E20" i="34" s="1"/>
  <c r="E21" i="34" s="1"/>
  <c r="F4" i="34"/>
  <c r="E4" i="34"/>
  <c r="D4" i="34"/>
  <c r="C4" i="34"/>
  <c r="B4" i="34"/>
  <c r="A4" i="34"/>
  <c r="D19" i="34" s="1"/>
  <c r="F3" i="34"/>
  <c r="I18" i="34" s="1"/>
  <c r="I19" i="34" s="1"/>
  <c r="E3" i="34"/>
  <c r="H18" i="34" s="1"/>
  <c r="H19" i="34" s="1"/>
  <c r="D3" i="34"/>
  <c r="G18" i="34" s="1"/>
  <c r="G19" i="34" s="1"/>
  <c r="C3" i="34"/>
  <c r="F18" i="34" s="1"/>
  <c r="F19" i="34" s="1"/>
  <c r="B3" i="34"/>
  <c r="E18" i="34" s="1"/>
  <c r="E19" i="34" s="1"/>
  <c r="F2" i="34"/>
  <c r="E2" i="34"/>
  <c r="D2" i="34"/>
  <c r="C2" i="34"/>
  <c r="B2" i="34"/>
  <c r="A2" i="34"/>
  <c r="D17" i="34" s="1"/>
  <c r="F1" i="34"/>
  <c r="I16" i="34" s="1"/>
  <c r="I17" i="34" s="1"/>
  <c r="E1" i="34"/>
  <c r="H16" i="34" s="1"/>
  <c r="H17" i="34" s="1"/>
  <c r="D1" i="34"/>
  <c r="G16" i="34" s="1"/>
  <c r="G17" i="34" s="1"/>
  <c r="C1" i="34"/>
  <c r="F16" i="34" s="1"/>
  <c r="F17" i="34" s="1"/>
  <c r="B1" i="34"/>
  <c r="E16" i="34" s="1"/>
  <c r="E17" i="34" s="1"/>
  <c r="F12" i="33"/>
  <c r="E12" i="33"/>
  <c r="D12" i="33"/>
  <c r="C12" i="33"/>
  <c r="B12" i="33"/>
  <c r="A12" i="33"/>
  <c r="D27" i="33" s="1"/>
  <c r="F11" i="33"/>
  <c r="I26" i="33" s="1"/>
  <c r="I27" i="33" s="1"/>
  <c r="E11" i="33"/>
  <c r="H26" i="33" s="1"/>
  <c r="H27" i="33" s="1"/>
  <c r="D11" i="33"/>
  <c r="G26" i="33" s="1"/>
  <c r="G27" i="33" s="1"/>
  <c r="C11" i="33"/>
  <c r="F26" i="33" s="1"/>
  <c r="F27" i="33" s="1"/>
  <c r="B11" i="33"/>
  <c r="E26" i="33" s="1"/>
  <c r="E27" i="33" s="1"/>
  <c r="F10" i="33"/>
  <c r="E10" i="33"/>
  <c r="D10" i="33"/>
  <c r="C10" i="33"/>
  <c r="B10" i="33"/>
  <c r="A10" i="33"/>
  <c r="D25" i="33" s="1"/>
  <c r="F9" i="33"/>
  <c r="I24" i="33" s="1"/>
  <c r="I25" i="33" s="1"/>
  <c r="E9" i="33"/>
  <c r="H24" i="33" s="1"/>
  <c r="H25" i="33" s="1"/>
  <c r="D9" i="33"/>
  <c r="G24" i="33" s="1"/>
  <c r="G25" i="33" s="1"/>
  <c r="C9" i="33"/>
  <c r="F24" i="33" s="1"/>
  <c r="F25" i="33" s="1"/>
  <c r="B9" i="33"/>
  <c r="E24" i="33" s="1"/>
  <c r="E25" i="33" s="1"/>
  <c r="F8" i="33"/>
  <c r="E8" i="33"/>
  <c r="D8" i="33"/>
  <c r="C8" i="33"/>
  <c r="B8" i="33"/>
  <c r="A8" i="33"/>
  <c r="D23" i="33" s="1"/>
  <c r="F7" i="33"/>
  <c r="I22" i="33" s="1"/>
  <c r="E7" i="33"/>
  <c r="H22" i="33" s="1"/>
  <c r="H23" i="33" s="1"/>
  <c r="D7" i="33"/>
  <c r="G22" i="33" s="1"/>
  <c r="G23" i="33" s="1"/>
  <c r="C7" i="33"/>
  <c r="B7" i="33"/>
  <c r="E22" i="33" s="1"/>
  <c r="E23" i="33" s="1"/>
  <c r="F6" i="33"/>
  <c r="E6" i="33"/>
  <c r="D6" i="33"/>
  <c r="C6" i="33"/>
  <c r="B6" i="33"/>
  <c r="A6" i="33"/>
  <c r="D21" i="33" s="1"/>
  <c r="F5" i="33"/>
  <c r="I20" i="33" s="1"/>
  <c r="I21" i="33" s="1"/>
  <c r="E5" i="33"/>
  <c r="H20" i="33" s="1"/>
  <c r="H21" i="33" s="1"/>
  <c r="D5" i="33"/>
  <c r="G20" i="33" s="1"/>
  <c r="G21" i="33" s="1"/>
  <c r="C5" i="33"/>
  <c r="F20" i="33" s="1"/>
  <c r="F21" i="33" s="1"/>
  <c r="B5" i="33"/>
  <c r="E20" i="33" s="1"/>
  <c r="E21" i="33" s="1"/>
  <c r="F4" i="33"/>
  <c r="E4" i="33"/>
  <c r="D4" i="33"/>
  <c r="C4" i="33"/>
  <c r="B4" i="33"/>
  <c r="A4" i="33"/>
  <c r="D19" i="33" s="1"/>
  <c r="F3" i="33"/>
  <c r="I18" i="33" s="1"/>
  <c r="I19" i="33" s="1"/>
  <c r="E3" i="33"/>
  <c r="H18" i="33" s="1"/>
  <c r="H19" i="33" s="1"/>
  <c r="D3" i="33"/>
  <c r="G18" i="33" s="1"/>
  <c r="G19" i="33" s="1"/>
  <c r="C3" i="33"/>
  <c r="B3" i="33"/>
  <c r="E18" i="33" s="1"/>
  <c r="E19" i="33" s="1"/>
  <c r="F2" i="33"/>
  <c r="E2" i="33"/>
  <c r="D2" i="33"/>
  <c r="C2" i="33"/>
  <c r="B2" i="33"/>
  <c r="A2" i="33"/>
  <c r="D17" i="33" s="1"/>
  <c r="F1" i="33"/>
  <c r="I16" i="33" s="1"/>
  <c r="I17" i="33" s="1"/>
  <c r="E1" i="33"/>
  <c r="H16" i="33" s="1"/>
  <c r="H17" i="33" s="1"/>
  <c r="D1" i="33"/>
  <c r="G16" i="33" s="1"/>
  <c r="G17" i="33" s="1"/>
  <c r="C1" i="33"/>
  <c r="F16" i="33" s="1"/>
  <c r="F17" i="33" s="1"/>
  <c r="B1" i="33"/>
  <c r="E16" i="33" s="1"/>
  <c r="E17" i="33" s="1"/>
  <c r="F12" i="32"/>
  <c r="E12" i="32"/>
  <c r="D12" i="32"/>
  <c r="C12" i="32"/>
  <c r="B12" i="32"/>
  <c r="A12" i="32"/>
  <c r="D27" i="32" s="1"/>
  <c r="F11" i="32"/>
  <c r="I26" i="32" s="1"/>
  <c r="I27" i="32" s="1"/>
  <c r="E11" i="32"/>
  <c r="H26" i="32" s="1"/>
  <c r="H27" i="32" s="1"/>
  <c r="D11" i="32"/>
  <c r="G26" i="32" s="1"/>
  <c r="G27" i="32" s="1"/>
  <c r="C11" i="32"/>
  <c r="F26" i="32" s="1"/>
  <c r="F27" i="32" s="1"/>
  <c r="B11" i="32"/>
  <c r="E26" i="32" s="1"/>
  <c r="E27" i="32" s="1"/>
  <c r="F10" i="32"/>
  <c r="E10" i="32"/>
  <c r="D10" i="32"/>
  <c r="C10" i="32"/>
  <c r="B10" i="32"/>
  <c r="A10" i="32"/>
  <c r="D25" i="32" s="1"/>
  <c r="F9" i="32"/>
  <c r="I24" i="32" s="1"/>
  <c r="I25" i="32" s="1"/>
  <c r="E9" i="32"/>
  <c r="H24" i="32" s="1"/>
  <c r="H25" i="32" s="1"/>
  <c r="D9" i="32"/>
  <c r="G24" i="32" s="1"/>
  <c r="G25" i="32" s="1"/>
  <c r="C9" i="32"/>
  <c r="F24" i="32" s="1"/>
  <c r="F25" i="32" s="1"/>
  <c r="B9" i="32"/>
  <c r="E24" i="32" s="1"/>
  <c r="E25" i="32" s="1"/>
  <c r="F8" i="32"/>
  <c r="E8" i="32"/>
  <c r="D8" i="32"/>
  <c r="C8" i="32"/>
  <c r="B8" i="32"/>
  <c r="A8" i="32"/>
  <c r="D23" i="32" s="1"/>
  <c r="F7" i="32"/>
  <c r="I22" i="32" s="1"/>
  <c r="E7" i="32"/>
  <c r="H22" i="32" s="1"/>
  <c r="H23" i="32" s="1"/>
  <c r="D7" i="32"/>
  <c r="G22" i="32" s="1"/>
  <c r="G23" i="32" s="1"/>
  <c r="C7" i="32"/>
  <c r="F22" i="32" s="1"/>
  <c r="F23" i="32" s="1"/>
  <c r="B7" i="32"/>
  <c r="F6" i="32"/>
  <c r="E6" i="32"/>
  <c r="D6" i="32"/>
  <c r="C6" i="32"/>
  <c r="B6" i="32"/>
  <c r="A6" i="32"/>
  <c r="D21" i="32" s="1"/>
  <c r="F5" i="32"/>
  <c r="I20" i="32" s="1"/>
  <c r="I21" i="32" s="1"/>
  <c r="E5" i="32"/>
  <c r="H20" i="32" s="1"/>
  <c r="H21" i="32" s="1"/>
  <c r="D5" i="32"/>
  <c r="G20" i="32" s="1"/>
  <c r="G21" i="32" s="1"/>
  <c r="C5" i="32"/>
  <c r="F20" i="32" s="1"/>
  <c r="F21" i="32" s="1"/>
  <c r="B5" i="32"/>
  <c r="F4" i="32"/>
  <c r="E4" i="32"/>
  <c r="D4" i="32"/>
  <c r="C4" i="32"/>
  <c r="B4" i="32"/>
  <c r="A4" i="32"/>
  <c r="D19" i="32" s="1"/>
  <c r="F3" i="32"/>
  <c r="I18" i="32" s="1"/>
  <c r="I19" i="32" s="1"/>
  <c r="E3" i="32"/>
  <c r="H18" i="32" s="1"/>
  <c r="H19" i="32" s="1"/>
  <c r="D3" i="32"/>
  <c r="G18" i="32" s="1"/>
  <c r="G19" i="32" s="1"/>
  <c r="C3" i="32"/>
  <c r="F18" i="32" s="1"/>
  <c r="F19" i="32" s="1"/>
  <c r="B3" i="32"/>
  <c r="F2" i="32"/>
  <c r="E2" i="32"/>
  <c r="D2" i="32"/>
  <c r="C2" i="32"/>
  <c r="B2" i="32"/>
  <c r="A2" i="32"/>
  <c r="D17" i="32" s="1"/>
  <c r="F1" i="32"/>
  <c r="I16" i="32" s="1"/>
  <c r="I17" i="32" s="1"/>
  <c r="E1" i="32"/>
  <c r="H16" i="32" s="1"/>
  <c r="H17" i="32" s="1"/>
  <c r="D1" i="32"/>
  <c r="G16" i="32" s="1"/>
  <c r="G17" i="32" s="1"/>
  <c r="C1" i="32"/>
  <c r="F16" i="32" s="1"/>
  <c r="F17" i="32" s="1"/>
  <c r="B1" i="32"/>
  <c r="F12" i="31"/>
  <c r="E12" i="31"/>
  <c r="D12" i="31"/>
  <c r="C12" i="31"/>
  <c r="B12" i="31"/>
  <c r="A12" i="31"/>
  <c r="D27" i="31" s="1"/>
  <c r="F11" i="31"/>
  <c r="I26" i="31" s="1"/>
  <c r="I27" i="31" s="1"/>
  <c r="E11" i="31"/>
  <c r="H26" i="31" s="1"/>
  <c r="H27" i="31" s="1"/>
  <c r="D11" i="31"/>
  <c r="G26" i="31" s="1"/>
  <c r="G27" i="31" s="1"/>
  <c r="C11" i="31"/>
  <c r="F26" i="31" s="1"/>
  <c r="F27" i="31" s="1"/>
  <c r="B11" i="31"/>
  <c r="E26" i="31" s="1"/>
  <c r="E27" i="31" s="1"/>
  <c r="F10" i="31"/>
  <c r="E10" i="31"/>
  <c r="D10" i="31"/>
  <c r="C10" i="31"/>
  <c r="B10" i="31"/>
  <c r="A10" i="31"/>
  <c r="D25" i="31" s="1"/>
  <c r="F9" i="31"/>
  <c r="I24" i="31" s="1"/>
  <c r="I25" i="31" s="1"/>
  <c r="E9" i="31"/>
  <c r="H24" i="31" s="1"/>
  <c r="H25" i="31" s="1"/>
  <c r="D9" i="31"/>
  <c r="G24" i="31" s="1"/>
  <c r="G25" i="31" s="1"/>
  <c r="C9" i="31"/>
  <c r="F24" i="31" s="1"/>
  <c r="F25" i="31" s="1"/>
  <c r="B9" i="31"/>
  <c r="F8" i="31"/>
  <c r="E8" i="31"/>
  <c r="D8" i="31"/>
  <c r="C8" i="31"/>
  <c r="B8" i="31"/>
  <c r="A8" i="31"/>
  <c r="D23" i="31" s="1"/>
  <c r="F7" i="31"/>
  <c r="I22" i="31" s="1"/>
  <c r="E7" i="31"/>
  <c r="H22" i="31" s="1"/>
  <c r="H23" i="31" s="1"/>
  <c r="D7" i="31"/>
  <c r="G22" i="31" s="1"/>
  <c r="G23" i="31" s="1"/>
  <c r="C7" i="31"/>
  <c r="F22" i="31" s="1"/>
  <c r="F23" i="31" s="1"/>
  <c r="B7" i="31"/>
  <c r="E22" i="31" s="1"/>
  <c r="E23" i="31" s="1"/>
  <c r="F6" i="31"/>
  <c r="E6" i="31"/>
  <c r="D6" i="31"/>
  <c r="C6" i="31"/>
  <c r="B6" i="31"/>
  <c r="A6" i="31"/>
  <c r="D21" i="31" s="1"/>
  <c r="F5" i="31"/>
  <c r="I20" i="31" s="1"/>
  <c r="I21" i="31" s="1"/>
  <c r="E5" i="31"/>
  <c r="H20" i="31" s="1"/>
  <c r="H21" i="31" s="1"/>
  <c r="D5" i="31"/>
  <c r="G20" i="31" s="1"/>
  <c r="G21" i="31" s="1"/>
  <c r="C5" i="31"/>
  <c r="F20" i="31" s="1"/>
  <c r="F21" i="31" s="1"/>
  <c r="B5" i="31"/>
  <c r="F4" i="31"/>
  <c r="E4" i="31"/>
  <c r="D4" i="31"/>
  <c r="C4" i="31"/>
  <c r="B4" i="31"/>
  <c r="A4" i="31"/>
  <c r="D19" i="31" s="1"/>
  <c r="F3" i="31"/>
  <c r="I18" i="31" s="1"/>
  <c r="I19" i="31" s="1"/>
  <c r="E3" i="31"/>
  <c r="H18" i="31" s="1"/>
  <c r="H19" i="31" s="1"/>
  <c r="D3" i="31"/>
  <c r="G18" i="31" s="1"/>
  <c r="G19" i="31" s="1"/>
  <c r="C3" i="31"/>
  <c r="F18" i="31" s="1"/>
  <c r="F19" i="31" s="1"/>
  <c r="B3" i="31"/>
  <c r="E18" i="31" s="1"/>
  <c r="E19" i="31" s="1"/>
  <c r="F2" i="31"/>
  <c r="E2" i="31"/>
  <c r="D2" i="31"/>
  <c r="C2" i="31"/>
  <c r="B2" i="31"/>
  <c r="A2" i="31"/>
  <c r="D17" i="31" s="1"/>
  <c r="F1" i="31"/>
  <c r="I16" i="31" s="1"/>
  <c r="I17" i="31" s="1"/>
  <c r="E1" i="31"/>
  <c r="H16" i="31" s="1"/>
  <c r="H17" i="31" s="1"/>
  <c r="D1" i="31"/>
  <c r="G16" i="31" s="1"/>
  <c r="G17" i="31" s="1"/>
  <c r="C1" i="31"/>
  <c r="F16" i="31" s="1"/>
  <c r="F17" i="31" s="1"/>
  <c r="B1" i="31"/>
  <c r="E16" i="31" s="1"/>
  <c r="E17" i="31" s="1"/>
  <c r="F12" i="30"/>
  <c r="E12" i="30"/>
  <c r="D12" i="30"/>
  <c r="C12" i="30"/>
  <c r="B12" i="30"/>
  <c r="A12" i="30"/>
  <c r="D27" i="30" s="1"/>
  <c r="F11" i="30"/>
  <c r="I26" i="30" s="1"/>
  <c r="I27" i="30" s="1"/>
  <c r="E11" i="30"/>
  <c r="H26" i="30" s="1"/>
  <c r="H27" i="30" s="1"/>
  <c r="D11" i="30"/>
  <c r="G26" i="30" s="1"/>
  <c r="G27" i="30" s="1"/>
  <c r="C11" i="30"/>
  <c r="F26" i="30" s="1"/>
  <c r="F27" i="30" s="1"/>
  <c r="B11" i="30"/>
  <c r="E26" i="30" s="1"/>
  <c r="E27" i="30" s="1"/>
  <c r="F10" i="30"/>
  <c r="E10" i="30"/>
  <c r="D10" i="30"/>
  <c r="C10" i="30"/>
  <c r="B10" i="30"/>
  <c r="A10" i="30"/>
  <c r="D25" i="30" s="1"/>
  <c r="F9" i="30"/>
  <c r="I24" i="30" s="1"/>
  <c r="I25" i="30" s="1"/>
  <c r="E9" i="30"/>
  <c r="H24" i="30" s="1"/>
  <c r="H25" i="30" s="1"/>
  <c r="D9" i="30"/>
  <c r="G24" i="30" s="1"/>
  <c r="G25" i="30" s="1"/>
  <c r="C9" i="30"/>
  <c r="F24" i="30" s="1"/>
  <c r="F25" i="30" s="1"/>
  <c r="B9" i="30"/>
  <c r="E24" i="30" s="1"/>
  <c r="E25" i="30" s="1"/>
  <c r="F8" i="30"/>
  <c r="E8" i="30"/>
  <c r="D8" i="30"/>
  <c r="C8" i="30"/>
  <c r="B8" i="30"/>
  <c r="A8" i="30"/>
  <c r="D23" i="30" s="1"/>
  <c r="F7" i="30"/>
  <c r="I22" i="30" s="1"/>
  <c r="E7" i="30"/>
  <c r="H22" i="30" s="1"/>
  <c r="H23" i="30" s="1"/>
  <c r="D7" i="30"/>
  <c r="G22" i="30" s="1"/>
  <c r="G23" i="30" s="1"/>
  <c r="C7" i="30"/>
  <c r="F22" i="30" s="1"/>
  <c r="F23" i="30" s="1"/>
  <c r="B7" i="30"/>
  <c r="E22" i="30" s="1"/>
  <c r="E23" i="30" s="1"/>
  <c r="F6" i="30"/>
  <c r="E6" i="30"/>
  <c r="D6" i="30"/>
  <c r="C6" i="30"/>
  <c r="B6" i="30"/>
  <c r="A6" i="30"/>
  <c r="D21" i="30" s="1"/>
  <c r="F5" i="30"/>
  <c r="I20" i="30" s="1"/>
  <c r="I21" i="30" s="1"/>
  <c r="E5" i="30"/>
  <c r="H20" i="30" s="1"/>
  <c r="H21" i="30" s="1"/>
  <c r="D5" i="30"/>
  <c r="G20" i="30" s="1"/>
  <c r="G21" i="30" s="1"/>
  <c r="C5" i="30"/>
  <c r="F20" i="30" s="1"/>
  <c r="F21" i="30" s="1"/>
  <c r="B5" i="30"/>
  <c r="E20" i="30" s="1"/>
  <c r="E21" i="30" s="1"/>
  <c r="F4" i="30"/>
  <c r="E4" i="30"/>
  <c r="D4" i="30"/>
  <c r="C4" i="30"/>
  <c r="B4" i="30"/>
  <c r="A4" i="30"/>
  <c r="D19" i="30" s="1"/>
  <c r="F3" i="30"/>
  <c r="I18" i="30" s="1"/>
  <c r="I19" i="30" s="1"/>
  <c r="E3" i="30"/>
  <c r="H18" i="30" s="1"/>
  <c r="H19" i="30" s="1"/>
  <c r="D3" i="30"/>
  <c r="G18" i="30" s="1"/>
  <c r="G19" i="30" s="1"/>
  <c r="C3" i="30"/>
  <c r="F18" i="30" s="1"/>
  <c r="F19" i="30" s="1"/>
  <c r="B3" i="30"/>
  <c r="E18" i="30" s="1"/>
  <c r="E19" i="30" s="1"/>
  <c r="F2" i="30"/>
  <c r="E2" i="30"/>
  <c r="D2" i="30"/>
  <c r="C2" i="30"/>
  <c r="B2" i="30"/>
  <c r="A2" i="30"/>
  <c r="D17" i="30" s="1"/>
  <c r="F1" i="30"/>
  <c r="I16" i="30" s="1"/>
  <c r="I17" i="30" s="1"/>
  <c r="E1" i="30"/>
  <c r="H16" i="30" s="1"/>
  <c r="H17" i="30" s="1"/>
  <c r="D1" i="30"/>
  <c r="G16" i="30" s="1"/>
  <c r="G17" i="30" s="1"/>
  <c r="C1" i="30"/>
  <c r="F16" i="30" s="1"/>
  <c r="F17" i="30" s="1"/>
  <c r="B1" i="30"/>
  <c r="E16" i="30" s="1"/>
  <c r="E17" i="30" s="1"/>
  <c r="F12" i="29"/>
  <c r="E12" i="29"/>
  <c r="D12" i="29"/>
  <c r="C12" i="29"/>
  <c r="B12" i="29"/>
  <c r="A12" i="29"/>
  <c r="D27" i="29" s="1"/>
  <c r="F11" i="29"/>
  <c r="I26" i="29" s="1"/>
  <c r="I27" i="29" s="1"/>
  <c r="E11" i="29"/>
  <c r="H26" i="29" s="1"/>
  <c r="H27" i="29" s="1"/>
  <c r="D11" i="29"/>
  <c r="G26" i="29" s="1"/>
  <c r="G27" i="29" s="1"/>
  <c r="C11" i="29"/>
  <c r="F26" i="29" s="1"/>
  <c r="F27" i="29" s="1"/>
  <c r="B11" i="29"/>
  <c r="E26" i="29" s="1"/>
  <c r="E27" i="29" s="1"/>
  <c r="F10" i="29"/>
  <c r="E10" i="29"/>
  <c r="D10" i="29"/>
  <c r="C10" i="29"/>
  <c r="B10" i="29"/>
  <c r="A10" i="29"/>
  <c r="D25" i="29" s="1"/>
  <c r="F9" i="29"/>
  <c r="I24" i="29" s="1"/>
  <c r="I25" i="29" s="1"/>
  <c r="E9" i="29"/>
  <c r="H24" i="29" s="1"/>
  <c r="H25" i="29" s="1"/>
  <c r="D9" i="29"/>
  <c r="C9" i="29"/>
  <c r="F24" i="29" s="1"/>
  <c r="F25" i="29" s="1"/>
  <c r="B9" i="29"/>
  <c r="E24" i="29" s="1"/>
  <c r="E25" i="29" s="1"/>
  <c r="F8" i="29"/>
  <c r="E8" i="29"/>
  <c r="D8" i="29"/>
  <c r="C8" i="29"/>
  <c r="B8" i="29"/>
  <c r="A8" i="29"/>
  <c r="D23" i="29" s="1"/>
  <c r="F7" i="29"/>
  <c r="I22" i="29" s="1"/>
  <c r="E7" i="29"/>
  <c r="H22" i="29" s="1"/>
  <c r="H23" i="29" s="1"/>
  <c r="D7" i="29"/>
  <c r="G22" i="29" s="1"/>
  <c r="G23" i="29" s="1"/>
  <c r="C7" i="29"/>
  <c r="F22" i="29" s="1"/>
  <c r="F23" i="29" s="1"/>
  <c r="B7" i="29"/>
  <c r="F6" i="29"/>
  <c r="E6" i="29"/>
  <c r="D6" i="29"/>
  <c r="C6" i="29"/>
  <c r="B6" i="29"/>
  <c r="A6" i="29"/>
  <c r="D21" i="29" s="1"/>
  <c r="F5" i="29"/>
  <c r="I20" i="29" s="1"/>
  <c r="I21" i="29" s="1"/>
  <c r="E5" i="29"/>
  <c r="H20" i="29" s="1"/>
  <c r="H21" i="29" s="1"/>
  <c r="D5" i="29"/>
  <c r="G20" i="29" s="1"/>
  <c r="G21" i="29" s="1"/>
  <c r="C5" i="29"/>
  <c r="F20" i="29" s="1"/>
  <c r="F21" i="29" s="1"/>
  <c r="B5" i="29"/>
  <c r="F4" i="29"/>
  <c r="E4" i="29"/>
  <c r="D4" i="29"/>
  <c r="C4" i="29"/>
  <c r="B4" i="29"/>
  <c r="A4" i="29"/>
  <c r="D19" i="29" s="1"/>
  <c r="F3" i="29"/>
  <c r="I18" i="29" s="1"/>
  <c r="I19" i="29" s="1"/>
  <c r="E3" i="29"/>
  <c r="H18" i="29" s="1"/>
  <c r="H19" i="29" s="1"/>
  <c r="D3" i="29"/>
  <c r="G18" i="29" s="1"/>
  <c r="G19" i="29" s="1"/>
  <c r="C3" i="29"/>
  <c r="F18" i="29" s="1"/>
  <c r="F19" i="29" s="1"/>
  <c r="B3" i="29"/>
  <c r="F2" i="29"/>
  <c r="E2" i="29"/>
  <c r="D2" i="29"/>
  <c r="C2" i="29"/>
  <c r="B2" i="29"/>
  <c r="A2" i="29"/>
  <c r="D17" i="29" s="1"/>
  <c r="F1" i="29"/>
  <c r="I16" i="29" s="1"/>
  <c r="I17" i="29" s="1"/>
  <c r="E1" i="29"/>
  <c r="H16" i="29" s="1"/>
  <c r="H17" i="29" s="1"/>
  <c r="D1" i="29"/>
  <c r="G16" i="29" s="1"/>
  <c r="G17" i="29" s="1"/>
  <c r="C1" i="29"/>
  <c r="F16" i="29" s="1"/>
  <c r="F17" i="29" s="1"/>
  <c r="B1" i="29"/>
  <c r="E16" i="29" s="1"/>
  <c r="E17" i="29" s="1"/>
  <c r="F12" i="28"/>
  <c r="E12" i="28"/>
  <c r="D12" i="28"/>
  <c r="C12" i="28"/>
  <c r="B12" i="28"/>
  <c r="A12" i="28"/>
  <c r="D27" i="28" s="1"/>
  <c r="F11" i="28"/>
  <c r="I26" i="28" s="1"/>
  <c r="I27" i="28" s="1"/>
  <c r="E11" i="28"/>
  <c r="H26" i="28" s="1"/>
  <c r="H27" i="28" s="1"/>
  <c r="D11" i="28"/>
  <c r="G26" i="28" s="1"/>
  <c r="G27" i="28" s="1"/>
  <c r="C11" i="28"/>
  <c r="F26" i="28" s="1"/>
  <c r="F27" i="28" s="1"/>
  <c r="B11" i="28"/>
  <c r="E26" i="28" s="1"/>
  <c r="E27" i="28" s="1"/>
  <c r="F10" i="28"/>
  <c r="E10" i="28"/>
  <c r="D10" i="28"/>
  <c r="C10" i="28"/>
  <c r="B10" i="28"/>
  <c r="A10" i="28"/>
  <c r="D25" i="28" s="1"/>
  <c r="F9" i="28"/>
  <c r="I24" i="28" s="1"/>
  <c r="I25" i="28" s="1"/>
  <c r="E9" i="28"/>
  <c r="H24" i="28" s="1"/>
  <c r="H25" i="28" s="1"/>
  <c r="D9" i="28"/>
  <c r="G24" i="28" s="1"/>
  <c r="G25" i="28" s="1"/>
  <c r="C9" i="28"/>
  <c r="F24" i="28" s="1"/>
  <c r="F25" i="28" s="1"/>
  <c r="B9" i="28"/>
  <c r="E24" i="28" s="1"/>
  <c r="E25" i="28" s="1"/>
  <c r="F8" i="28"/>
  <c r="E8" i="28"/>
  <c r="D8" i="28"/>
  <c r="C8" i="28"/>
  <c r="B8" i="28"/>
  <c r="A8" i="28"/>
  <c r="D23" i="28" s="1"/>
  <c r="F7" i="28"/>
  <c r="I22" i="28" s="1"/>
  <c r="E7" i="28"/>
  <c r="H22" i="28" s="1"/>
  <c r="H23" i="28" s="1"/>
  <c r="D7" i="28"/>
  <c r="G22" i="28" s="1"/>
  <c r="G23" i="28" s="1"/>
  <c r="C7" i="28"/>
  <c r="F22" i="28" s="1"/>
  <c r="F23" i="28" s="1"/>
  <c r="B7" i="28"/>
  <c r="F6" i="28"/>
  <c r="E6" i="28"/>
  <c r="D6" i="28"/>
  <c r="C6" i="28"/>
  <c r="B6" i="28"/>
  <c r="A6" i="28"/>
  <c r="D21" i="28" s="1"/>
  <c r="F5" i="28"/>
  <c r="I20" i="28" s="1"/>
  <c r="I21" i="28" s="1"/>
  <c r="E5" i="28"/>
  <c r="H20" i="28" s="1"/>
  <c r="H21" i="28" s="1"/>
  <c r="D5" i="28"/>
  <c r="G20" i="28" s="1"/>
  <c r="G21" i="28" s="1"/>
  <c r="C5" i="28"/>
  <c r="F20" i="28" s="1"/>
  <c r="F21" i="28" s="1"/>
  <c r="B5" i="28"/>
  <c r="E20" i="28" s="1"/>
  <c r="E21" i="28" s="1"/>
  <c r="F4" i="28"/>
  <c r="E4" i="28"/>
  <c r="D4" i="28"/>
  <c r="C4" i="28"/>
  <c r="B4" i="28"/>
  <c r="A4" i="28"/>
  <c r="D19" i="28" s="1"/>
  <c r="F3" i="28"/>
  <c r="I18" i="28" s="1"/>
  <c r="I19" i="28" s="1"/>
  <c r="E3" i="28"/>
  <c r="H18" i="28" s="1"/>
  <c r="H19" i="28" s="1"/>
  <c r="D3" i="28"/>
  <c r="G18" i="28" s="1"/>
  <c r="G19" i="28" s="1"/>
  <c r="C3" i="28"/>
  <c r="F18" i="28" s="1"/>
  <c r="F19" i="28" s="1"/>
  <c r="B3" i="28"/>
  <c r="E18" i="28" s="1"/>
  <c r="E19" i="28" s="1"/>
  <c r="F2" i="28"/>
  <c r="E2" i="28"/>
  <c r="D2" i="28"/>
  <c r="C2" i="28"/>
  <c r="B2" i="28"/>
  <c r="A2" i="28"/>
  <c r="D17" i="28" s="1"/>
  <c r="F1" i="28"/>
  <c r="I16" i="28" s="1"/>
  <c r="I17" i="28" s="1"/>
  <c r="E1" i="28"/>
  <c r="H16" i="28" s="1"/>
  <c r="H17" i="28" s="1"/>
  <c r="D1" i="28"/>
  <c r="G16" i="28" s="1"/>
  <c r="G17" i="28" s="1"/>
  <c r="C1" i="28"/>
  <c r="F16" i="28" s="1"/>
  <c r="F17" i="28" s="1"/>
  <c r="B1" i="28"/>
  <c r="F12" i="27"/>
  <c r="E12" i="27"/>
  <c r="D12" i="27"/>
  <c r="C12" i="27"/>
  <c r="B12" i="27"/>
  <c r="A12" i="27"/>
  <c r="D27" i="27" s="1"/>
  <c r="F11" i="27"/>
  <c r="I26" i="27" s="1"/>
  <c r="I27" i="27" s="1"/>
  <c r="E11" i="27"/>
  <c r="H26" i="27" s="1"/>
  <c r="H27" i="27" s="1"/>
  <c r="D11" i="27"/>
  <c r="G26" i="27" s="1"/>
  <c r="G27" i="27" s="1"/>
  <c r="C11" i="27"/>
  <c r="F26" i="27" s="1"/>
  <c r="F27" i="27" s="1"/>
  <c r="B11" i="27"/>
  <c r="E26" i="27" s="1"/>
  <c r="E27" i="27" s="1"/>
  <c r="F10" i="27"/>
  <c r="E10" i="27"/>
  <c r="D10" i="27"/>
  <c r="C10" i="27"/>
  <c r="B10" i="27"/>
  <c r="A10" i="27"/>
  <c r="D25" i="27" s="1"/>
  <c r="F9" i="27"/>
  <c r="I24" i="27" s="1"/>
  <c r="I25" i="27" s="1"/>
  <c r="E9" i="27"/>
  <c r="H24" i="27" s="1"/>
  <c r="H25" i="27" s="1"/>
  <c r="D9" i="27"/>
  <c r="G24" i="27" s="1"/>
  <c r="G25" i="27" s="1"/>
  <c r="C9" i="27"/>
  <c r="F24" i="27" s="1"/>
  <c r="F25" i="27" s="1"/>
  <c r="B9" i="27"/>
  <c r="F8" i="27"/>
  <c r="E8" i="27"/>
  <c r="D8" i="27"/>
  <c r="C8" i="27"/>
  <c r="B8" i="27"/>
  <c r="A8" i="27"/>
  <c r="D23" i="27" s="1"/>
  <c r="F7" i="27"/>
  <c r="I22" i="27" s="1"/>
  <c r="E7" i="27"/>
  <c r="H22" i="27" s="1"/>
  <c r="H23" i="27" s="1"/>
  <c r="D7" i="27"/>
  <c r="G22" i="27" s="1"/>
  <c r="G23" i="27" s="1"/>
  <c r="C7" i="27"/>
  <c r="F22" i="27" s="1"/>
  <c r="F23" i="27" s="1"/>
  <c r="B7" i="27"/>
  <c r="E22" i="27" s="1"/>
  <c r="E23" i="27" s="1"/>
  <c r="F6" i="27"/>
  <c r="E6" i="27"/>
  <c r="D6" i="27"/>
  <c r="C6" i="27"/>
  <c r="B6" i="27"/>
  <c r="A6" i="27"/>
  <c r="D21" i="27" s="1"/>
  <c r="F5" i="27"/>
  <c r="I20" i="27" s="1"/>
  <c r="I21" i="27" s="1"/>
  <c r="E5" i="27"/>
  <c r="H20" i="27" s="1"/>
  <c r="H21" i="27" s="1"/>
  <c r="D5" i="27"/>
  <c r="G20" i="27" s="1"/>
  <c r="G21" i="27" s="1"/>
  <c r="C5" i="27"/>
  <c r="B5" i="27"/>
  <c r="E20" i="27" s="1"/>
  <c r="E21" i="27" s="1"/>
  <c r="F4" i="27"/>
  <c r="E4" i="27"/>
  <c r="D4" i="27"/>
  <c r="C4" i="27"/>
  <c r="B4" i="27"/>
  <c r="A4" i="27"/>
  <c r="D19" i="27" s="1"/>
  <c r="F3" i="27"/>
  <c r="I18" i="27" s="1"/>
  <c r="I19" i="27" s="1"/>
  <c r="E3" i="27"/>
  <c r="H18" i="27" s="1"/>
  <c r="H19" i="27" s="1"/>
  <c r="D3" i="27"/>
  <c r="G18" i="27" s="1"/>
  <c r="G19" i="27" s="1"/>
  <c r="C3" i="27"/>
  <c r="F18" i="27" s="1"/>
  <c r="F19" i="27" s="1"/>
  <c r="B3" i="27"/>
  <c r="E18" i="27" s="1"/>
  <c r="E19" i="27" s="1"/>
  <c r="F2" i="27"/>
  <c r="E2" i="27"/>
  <c r="D2" i="27"/>
  <c r="C2" i="27"/>
  <c r="B2" i="27"/>
  <c r="A2" i="27"/>
  <c r="D17" i="27" s="1"/>
  <c r="F1" i="27"/>
  <c r="I16" i="27" s="1"/>
  <c r="I17" i="27" s="1"/>
  <c r="E1" i="27"/>
  <c r="H16" i="27" s="1"/>
  <c r="H17" i="27" s="1"/>
  <c r="D1" i="27"/>
  <c r="G16" i="27" s="1"/>
  <c r="G17" i="27" s="1"/>
  <c r="C1" i="27"/>
  <c r="F16" i="27" s="1"/>
  <c r="F17" i="27" s="1"/>
  <c r="B1" i="27"/>
  <c r="F12" i="26"/>
  <c r="E12" i="26"/>
  <c r="D12" i="26"/>
  <c r="C12" i="26"/>
  <c r="B12" i="26"/>
  <c r="A12" i="26"/>
  <c r="D27" i="26" s="1"/>
  <c r="F11" i="26"/>
  <c r="I26" i="26" s="1"/>
  <c r="I27" i="26" s="1"/>
  <c r="E11" i="26"/>
  <c r="H26" i="26" s="1"/>
  <c r="H27" i="26" s="1"/>
  <c r="D11" i="26"/>
  <c r="G26" i="26" s="1"/>
  <c r="G27" i="26" s="1"/>
  <c r="C11" i="26"/>
  <c r="F26" i="26" s="1"/>
  <c r="F27" i="26" s="1"/>
  <c r="B11" i="26"/>
  <c r="E26" i="26" s="1"/>
  <c r="E27" i="26" s="1"/>
  <c r="F10" i="26"/>
  <c r="E10" i="26"/>
  <c r="D10" i="26"/>
  <c r="C10" i="26"/>
  <c r="B10" i="26"/>
  <c r="A10" i="26"/>
  <c r="D25" i="26" s="1"/>
  <c r="F9" i="26"/>
  <c r="I24" i="26" s="1"/>
  <c r="I25" i="26" s="1"/>
  <c r="E9" i="26"/>
  <c r="H24" i="26" s="1"/>
  <c r="H25" i="26" s="1"/>
  <c r="D9" i="26"/>
  <c r="G24" i="26" s="1"/>
  <c r="G25" i="26" s="1"/>
  <c r="C9" i="26"/>
  <c r="F24" i="26" s="1"/>
  <c r="F25" i="26" s="1"/>
  <c r="B9" i="26"/>
  <c r="F8" i="26"/>
  <c r="E8" i="26"/>
  <c r="D8" i="26"/>
  <c r="C8" i="26"/>
  <c r="B8" i="26"/>
  <c r="A8" i="26"/>
  <c r="D23" i="26" s="1"/>
  <c r="F7" i="26"/>
  <c r="I22" i="26" s="1"/>
  <c r="E7" i="26"/>
  <c r="H22" i="26" s="1"/>
  <c r="H23" i="26" s="1"/>
  <c r="D7" i="26"/>
  <c r="G22" i="26" s="1"/>
  <c r="G23" i="26" s="1"/>
  <c r="C7" i="26"/>
  <c r="F22" i="26" s="1"/>
  <c r="F23" i="26" s="1"/>
  <c r="B7" i="26"/>
  <c r="E22" i="26" s="1"/>
  <c r="E23" i="26" s="1"/>
  <c r="F6" i="26"/>
  <c r="E6" i="26"/>
  <c r="D6" i="26"/>
  <c r="C6" i="26"/>
  <c r="B6" i="26"/>
  <c r="A6" i="26"/>
  <c r="D21" i="26" s="1"/>
  <c r="F5" i="26"/>
  <c r="I20" i="26" s="1"/>
  <c r="I21" i="26" s="1"/>
  <c r="E5" i="26"/>
  <c r="H20" i="26" s="1"/>
  <c r="H21" i="26" s="1"/>
  <c r="D5" i="26"/>
  <c r="G20" i="26" s="1"/>
  <c r="G21" i="26" s="1"/>
  <c r="C5" i="26"/>
  <c r="F20" i="26" s="1"/>
  <c r="F21" i="26" s="1"/>
  <c r="B5" i="26"/>
  <c r="F4" i="26"/>
  <c r="E4" i="26"/>
  <c r="D4" i="26"/>
  <c r="C4" i="26"/>
  <c r="B4" i="26"/>
  <c r="A4" i="26"/>
  <c r="D19" i="26" s="1"/>
  <c r="F3" i="26"/>
  <c r="I18" i="26" s="1"/>
  <c r="I19" i="26" s="1"/>
  <c r="E3" i="26"/>
  <c r="H18" i="26" s="1"/>
  <c r="H19" i="26" s="1"/>
  <c r="D3" i="26"/>
  <c r="G18" i="26" s="1"/>
  <c r="G19" i="26" s="1"/>
  <c r="C3" i="26"/>
  <c r="B3" i="26"/>
  <c r="E18" i="26" s="1"/>
  <c r="E19" i="26" s="1"/>
  <c r="F2" i="26"/>
  <c r="E2" i="26"/>
  <c r="D2" i="26"/>
  <c r="C2" i="26"/>
  <c r="B2" i="26"/>
  <c r="A2" i="26"/>
  <c r="D17" i="26" s="1"/>
  <c r="F1" i="26"/>
  <c r="I16" i="26" s="1"/>
  <c r="I17" i="26" s="1"/>
  <c r="E1" i="26"/>
  <c r="H16" i="26" s="1"/>
  <c r="H17" i="26" s="1"/>
  <c r="D1" i="26"/>
  <c r="G16" i="26" s="1"/>
  <c r="G17" i="26" s="1"/>
  <c r="C1" i="26"/>
  <c r="F16" i="26" s="1"/>
  <c r="F17" i="26" s="1"/>
  <c r="B1" i="26"/>
  <c r="E16" i="26" s="1"/>
  <c r="E17" i="26" s="1"/>
  <c r="F12" i="25"/>
  <c r="E12" i="25"/>
  <c r="D12" i="25"/>
  <c r="C12" i="25"/>
  <c r="B12" i="25"/>
  <c r="A12" i="25"/>
  <c r="D27" i="25" s="1"/>
  <c r="F11" i="25"/>
  <c r="I26" i="25" s="1"/>
  <c r="I27" i="25" s="1"/>
  <c r="E11" i="25"/>
  <c r="H26" i="25" s="1"/>
  <c r="H27" i="25" s="1"/>
  <c r="D11" i="25"/>
  <c r="G26" i="25" s="1"/>
  <c r="G27" i="25" s="1"/>
  <c r="C11" i="25"/>
  <c r="F26" i="25" s="1"/>
  <c r="F27" i="25" s="1"/>
  <c r="B11" i="25"/>
  <c r="E26" i="25" s="1"/>
  <c r="E27" i="25" s="1"/>
  <c r="F10" i="25"/>
  <c r="E10" i="25"/>
  <c r="D10" i="25"/>
  <c r="C10" i="25"/>
  <c r="B10" i="25"/>
  <c r="A10" i="25"/>
  <c r="D25" i="25" s="1"/>
  <c r="F9" i="25"/>
  <c r="I24" i="25" s="1"/>
  <c r="I25" i="25" s="1"/>
  <c r="E9" i="25"/>
  <c r="H24" i="25" s="1"/>
  <c r="H25" i="25" s="1"/>
  <c r="D9" i="25"/>
  <c r="G24" i="25" s="1"/>
  <c r="G25" i="25" s="1"/>
  <c r="C9" i="25"/>
  <c r="F24" i="25" s="1"/>
  <c r="F25" i="25" s="1"/>
  <c r="B9" i="25"/>
  <c r="E24" i="25" s="1"/>
  <c r="E25" i="25" s="1"/>
  <c r="F8" i="25"/>
  <c r="E8" i="25"/>
  <c r="D8" i="25"/>
  <c r="C8" i="25"/>
  <c r="B8" i="25"/>
  <c r="A8" i="25"/>
  <c r="D23" i="25" s="1"/>
  <c r="F7" i="25"/>
  <c r="I22" i="25" s="1"/>
  <c r="E7" i="25"/>
  <c r="H22" i="25" s="1"/>
  <c r="H23" i="25" s="1"/>
  <c r="D7" i="25"/>
  <c r="G22" i="25" s="1"/>
  <c r="G23" i="25" s="1"/>
  <c r="C7" i="25"/>
  <c r="F22" i="25" s="1"/>
  <c r="F23" i="25" s="1"/>
  <c r="B7" i="25"/>
  <c r="F6" i="25"/>
  <c r="E6" i="25"/>
  <c r="D6" i="25"/>
  <c r="C6" i="25"/>
  <c r="B6" i="25"/>
  <c r="A6" i="25"/>
  <c r="D21" i="25" s="1"/>
  <c r="F5" i="25"/>
  <c r="I20" i="25" s="1"/>
  <c r="I21" i="25" s="1"/>
  <c r="E5" i="25"/>
  <c r="H20" i="25" s="1"/>
  <c r="H21" i="25" s="1"/>
  <c r="D5" i="25"/>
  <c r="C5" i="25"/>
  <c r="F20" i="25" s="1"/>
  <c r="F21" i="25" s="1"/>
  <c r="B5" i="25"/>
  <c r="E20" i="25" s="1"/>
  <c r="E21" i="25" s="1"/>
  <c r="F4" i="25"/>
  <c r="E4" i="25"/>
  <c r="D4" i="25"/>
  <c r="C4" i="25"/>
  <c r="B4" i="25"/>
  <c r="A4" i="25"/>
  <c r="D19" i="25" s="1"/>
  <c r="F3" i="25"/>
  <c r="I18" i="25" s="1"/>
  <c r="I19" i="25" s="1"/>
  <c r="E3" i="25"/>
  <c r="H18" i="25" s="1"/>
  <c r="H19" i="25" s="1"/>
  <c r="D3" i="25"/>
  <c r="G18" i="25" s="1"/>
  <c r="G19" i="25" s="1"/>
  <c r="C3" i="25"/>
  <c r="F18" i="25" s="1"/>
  <c r="F19" i="25" s="1"/>
  <c r="B3" i="25"/>
  <c r="F2" i="25"/>
  <c r="E2" i="25"/>
  <c r="D2" i="25"/>
  <c r="C2" i="25"/>
  <c r="B2" i="25"/>
  <c r="A2" i="25"/>
  <c r="D17" i="25" s="1"/>
  <c r="F1" i="25"/>
  <c r="I16" i="25" s="1"/>
  <c r="I17" i="25" s="1"/>
  <c r="E1" i="25"/>
  <c r="H16" i="25" s="1"/>
  <c r="H17" i="25" s="1"/>
  <c r="D1" i="25"/>
  <c r="G16" i="25" s="1"/>
  <c r="G17" i="25" s="1"/>
  <c r="C1" i="25"/>
  <c r="F16" i="25" s="1"/>
  <c r="F17" i="25" s="1"/>
  <c r="B1" i="25"/>
  <c r="F12" i="24"/>
  <c r="E12" i="24"/>
  <c r="D12" i="24"/>
  <c r="C12" i="24"/>
  <c r="B12" i="24"/>
  <c r="A12" i="24"/>
  <c r="D27" i="24" s="1"/>
  <c r="F11" i="24"/>
  <c r="I26" i="24" s="1"/>
  <c r="I27" i="24" s="1"/>
  <c r="E11" i="24"/>
  <c r="H26" i="24" s="1"/>
  <c r="H27" i="24" s="1"/>
  <c r="D11" i="24"/>
  <c r="G26" i="24" s="1"/>
  <c r="G27" i="24" s="1"/>
  <c r="C11" i="24"/>
  <c r="F26" i="24" s="1"/>
  <c r="F27" i="24" s="1"/>
  <c r="B11" i="24"/>
  <c r="E26" i="24" s="1"/>
  <c r="E27" i="24" s="1"/>
  <c r="F10" i="24"/>
  <c r="E10" i="24"/>
  <c r="D10" i="24"/>
  <c r="C10" i="24"/>
  <c r="B10" i="24"/>
  <c r="A10" i="24"/>
  <c r="D25" i="24" s="1"/>
  <c r="F9" i="24"/>
  <c r="I24" i="24" s="1"/>
  <c r="I25" i="24" s="1"/>
  <c r="E9" i="24"/>
  <c r="H24" i="24" s="1"/>
  <c r="H25" i="24" s="1"/>
  <c r="D9" i="24"/>
  <c r="G24" i="24" s="1"/>
  <c r="G25" i="24" s="1"/>
  <c r="C9" i="24"/>
  <c r="F24" i="24" s="1"/>
  <c r="F25" i="24" s="1"/>
  <c r="B9" i="24"/>
  <c r="F8" i="24"/>
  <c r="E8" i="24"/>
  <c r="D8" i="24"/>
  <c r="C8" i="24"/>
  <c r="B8" i="24"/>
  <c r="A8" i="24"/>
  <c r="D23" i="24" s="1"/>
  <c r="F7" i="24"/>
  <c r="I22" i="24" s="1"/>
  <c r="E7" i="24"/>
  <c r="H22" i="24" s="1"/>
  <c r="H23" i="24" s="1"/>
  <c r="D7" i="24"/>
  <c r="G22" i="24" s="1"/>
  <c r="G23" i="24" s="1"/>
  <c r="C7" i="24"/>
  <c r="B7" i="24"/>
  <c r="E22" i="24" s="1"/>
  <c r="E23" i="24" s="1"/>
  <c r="F6" i="24"/>
  <c r="E6" i="24"/>
  <c r="D6" i="24"/>
  <c r="C6" i="24"/>
  <c r="B6" i="24"/>
  <c r="A6" i="24"/>
  <c r="D21" i="24" s="1"/>
  <c r="F5" i="24"/>
  <c r="I20" i="24" s="1"/>
  <c r="I21" i="24" s="1"/>
  <c r="E5" i="24"/>
  <c r="H20" i="24" s="1"/>
  <c r="H21" i="24" s="1"/>
  <c r="D5" i="24"/>
  <c r="G20" i="24" s="1"/>
  <c r="G21" i="24" s="1"/>
  <c r="C5" i="24"/>
  <c r="F20" i="24" s="1"/>
  <c r="F21" i="24" s="1"/>
  <c r="B5" i="24"/>
  <c r="F4" i="24"/>
  <c r="E4" i="24"/>
  <c r="D4" i="24"/>
  <c r="C4" i="24"/>
  <c r="B4" i="24"/>
  <c r="A4" i="24"/>
  <c r="D19" i="24" s="1"/>
  <c r="F3" i="24"/>
  <c r="I18" i="24" s="1"/>
  <c r="I19" i="24" s="1"/>
  <c r="E3" i="24"/>
  <c r="H18" i="24" s="1"/>
  <c r="H19" i="24" s="1"/>
  <c r="D3" i="24"/>
  <c r="C3" i="24"/>
  <c r="F18" i="24" s="1"/>
  <c r="F19" i="24" s="1"/>
  <c r="B3" i="24"/>
  <c r="E18" i="24" s="1"/>
  <c r="E19" i="24" s="1"/>
  <c r="F2" i="24"/>
  <c r="E2" i="24"/>
  <c r="D2" i="24"/>
  <c r="C2" i="24"/>
  <c r="B2" i="24"/>
  <c r="A2" i="24"/>
  <c r="D17" i="24" s="1"/>
  <c r="F1" i="24"/>
  <c r="I16" i="24" s="1"/>
  <c r="I17" i="24" s="1"/>
  <c r="E1" i="24"/>
  <c r="H16" i="24" s="1"/>
  <c r="H17" i="24" s="1"/>
  <c r="D1" i="24"/>
  <c r="G16" i="24" s="1"/>
  <c r="G17" i="24" s="1"/>
  <c r="C1" i="24"/>
  <c r="F16" i="24" s="1"/>
  <c r="F17" i="24" s="1"/>
  <c r="B1" i="24"/>
  <c r="E16" i="24" s="1"/>
  <c r="E17" i="24" s="1"/>
  <c r="F12" i="23"/>
  <c r="E12" i="23"/>
  <c r="D12" i="23"/>
  <c r="C12" i="23"/>
  <c r="B12" i="23"/>
  <c r="A12" i="23"/>
  <c r="D27" i="23" s="1"/>
  <c r="F11" i="23"/>
  <c r="I26" i="23" s="1"/>
  <c r="I27" i="23" s="1"/>
  <c r="E11" i="23"/>
  <c r="H26" i="23" s="1"/>
  <c r="H27" i="23" s="1"/>
  <c r="D11" i="23"/>
  <c r="G26" i="23" s="1"/>
  <c r="G27" i="23" s="1"/>
  <c r="C11" i="23"/>
  <c r="F26" i="23" s="1"/>
  <c r="F27" i="23" s="1"/>
  <c r="B11" i="23"/>
  <c r="E26" i="23" s="1"/>
  <c r="E27" i="23" s="1"/>
  <c r="F10" i="23"/>
  <c r="E10" i="23"/>
  <c r="D10" i="23"/>
  <c r="C10" i="23"/>
  <c r="B10" i="23"/>
  <c r="A10" i="23"/>
  <c r="D25" i="23" s="1"/>
  <c r="F9" i="23"/>
  <c r="I24" i="23" s="1"/>
  <c r="I25" i="23" s="1"/>
  <c r="E9" i="23"/>
  <c r="H24" i="23" s="1"/>
  <c r="H25" i="23" s="1"/>
  <c r="D9" i="23"/>
  <c r="G24" i="23" s="1"/>
  <c r="G25" i="23" s="1"/>
  <c r="C9" i="23"/>
  <c r="F24" i="23" s="1"/>
  <c r="F25" i="23" s="1"/>
  <c r="B9" i="23"/>
  <c r="E24" i="23" s="1"/>
  <c r="E25" i="23" s="1"/>
  <c r="F8" i="23"/>
  <c r="E8" i="23"/>
  <c r="D8" i="23"/>
  <c r="C8" i="23"/>
  <c r="B8" i="23"/>
  <c r="A8" i="23"/>
  <c r="D23" i="23" s="1"/>
  <c r="F7" i="23"/>
  <c r="I22" i="23" s="1"/>
  <c r="E7" i="23"/>
  <c r="H22" i="23" s="1"/>
  <c r="H23" i="23" s="1"/>
  <c r="D7" i="23"/>
  <c r="G22" i="23" s="1"/>
  <c r="G23" i="23" s="1"/>
  <c r="C7" i="23"/>
  <c r="F22" i="23" s="1"/>
  <c r="F23" i="23" s="1"/>
  <c r="B7" i="23"/>
  <c r="E22" i="23" s="1"/>
  <c r="E23" i="23" s="1"/>
  <c r="F6" i="23"/>
  <c r="E6" i="23"/>
  <c r="D6" i="23"/>
  <c r="C6" i="23"/>
  <c r="B6" i="23"/>
  <c r="A6" i="23"/>
  <c r="D21" i="23" s="1"/>
  <c r="F5" i="23"/>
  <c r="I20" i="23" s="1"/>
  <c r="I21" i="23" s="1"/>
  <c r="E5" i="23"/>
  <c r="H20" i="23" s="1"/>
  <c r="H21" i="23" s="1"/>
  <c r="D5" i="23"/>
  <c r="G20" i="23" s="1"/>
  <c r="G21" i="23" s="1"/>
  <c r="C5" i="23"/>
  <c r="F20" i="23" s="1"/>
  <c r="F21" i="23" s="1"/>
  <c r="B5" i="23"/>
  <c r="E20" i="23" s="1"/>
  <c r="E21" i="23" s="1"/>
  <c r="F4" i="23"/>
  <c r="E4" i="23"/>
  <c r="D4" i="23"/>
  <c r="C4" i="23"/>
  <c r="B4" i="23"/>
  <c r="A4" i="23"/>
  <c r="D19" i="23" s="1"/>
  <c r="F3" i="23"/>
  <c r="I18" i="23" s="1"/>
  <c r="I19" i="23" s="1"/>
  <c r="E3" i="23"/>
  <c r="H18" i="23" s="1"/>
  <c r="H19" i="23" s="1"/>
  <c r="D3" i="23"/>
  <c r="G18" i="23" s="1"/>
  <c r="G19" i="23" s="1"/>
  <c r="C3" i="23"/>
  <c r="F18" i="23" s="1"/>
  <c r="F19" i="23" s="1"/>
  <c r="B3" i="23"/>
  <c r="F2" i="23"/>
  <c r="E2" i="23"/>
  <c r="D2" i="23"/>
  <c r="C2" i="23"/>
  <c r="B2" i="23"/>
  <c r="A2" i="23"/>
  <c r="D17" i="23" s="1"/>
  <c r="F1" i="23"/>
  <c r="I16" i="23" s="1"/>
  <c r="I17" i="23" s="1"/>
  <c r="E1" i="23"/>
  <c r="H16" i="23" s="1"/>
  <c r="H17" i="23" s="1"/>
  <c r="D1" i="23"/>
  <c r="G16" i="23" s="1"/>
  <c r="G17" i="23" s="1"/>
  <c r="C1" i="23"/>
  <c r="F16" i="23" s="1"/>
  <c r="F17" i="23" s="1"/>
  <c r="B1" i="23"/>
  <c r="E16" i="23" s="1"/>
  <c r="E17" i="23" s="1"/>
  <c r="F12" i="22"/>
  <c r="E12" i="22"/>
  <c r="D12" i="22"/>
  <c r="C12" i="22"/>
  <c r="B12" i="22"/>
  <c r="A12" i="22"/>
  <c r="D27" i="22" s="1"/>
  <c r="F11" i="22"/>
  <c r="I26" i="22" s="1"/>
  <c r="I27" i="22" s="1"/>
  <c r="E11" i="22"/>
  <c r="H26" i="22" s="1"/>
  <c r="H27" i="22" s="1"/>
  <c r="D11" i="22"/>
  <c r="G26" i="22" s="1"/>
  <c r="G27" i="22" s="1"/>
  <c r="C11" i="22"/>
  <c r="F26" i="22" s="1"/>
  <c r="F27" i="22" s="1"/>
  <c r="B11" i="22"/>
  <c r="E26" i="22" s="1"/>
  <c r="E27" i="22" s="1"/>
  <c r="F10" i="22"/>
  <c r="E10" i="22"/>
  <c r="D10" i="22"/>
  <c r="C10" i="22"/>
  <c r="B10" i="22"/>
  <c r="A10" i="22"/>
  <c r="D25" i="22" s="1"/>
  <c r="F9" i="22"/>
  <c r="I24" i="22" s="1"/>
  <c r="I25" i="22" s="1"/>
  <c r="E9" i="22"/>
  <c r="H24" i="22" s="1"/>
  <c r="H25" i="22" s="1"/>
  <c r="D9" i="22"/>
  <c r="G24" i="22" s="1"/>
  <c r="G25" i="22" s="1"/>
  <c r="C9" i="22"/>
  <c r="F24" i="22" s="1"/>
  <c r="F25" i="22" s="1"/>
  <c r="B9" i="22"/>
  <c r="F8" i="22"/>
  <c r="E8" i="22"/>
  <c r="D8" i="22"/>
  <c r="C8" i="22"/>
  <c r="B8" i="22"/>
  <c r="A8" i="22"/>
  <c r="D23" i="22" s="1"/>
  <c r="F7" i="22"/>
  <c r="I22" i="22" s="1"/>
  <c r="E7" i="22"/>
  <c r="H22" i="22" s="1"/>
  <c r="H23" i="22" s="1"/>
  <c r="D7" i="22"/>
  <c r="G22" i="22" s="1"/>
  <c r="G23" i="22" s="1"/>
  <c r="C7" i="22"/>
  <c r="F22" i="22" s="1"/>
  <c r="F23" i="22" s="1"/>
  <c r="B7" i="22"/>
  <c r="E22" i="22" s="1"/>
  <c r="E23" i="22" s="1"/>
  <c r="F6" i="22"/>
  <c r="E6" i="22"/>
  <c r="D6" i="22"/>
  <c r="C6" i="22"/>
  <c r="B6" i="22"/>
  <c r="A6" i="22"/>
  <c r="D21" i="22" s="1"/>
  <c r="F5" i="22"/>
  <c r="I20" i="22" s="1"/>
  <c r="I21" i="22" s="1"/>
  <c r="E5" i="22"/>
  <c r="H20" i="22" s="1"/>
  <c r="H21" i="22" s="1"/>
  <c r="D5" i="22"/>
  <c r="G20" i="22" s="1"/>
  <c r="G21" i="22" s="1"/>
  <c r="C5" i="22"/>
  <c r="F20" i="22" s="1"/>
  <c r="F21" i="22" s="1"/>
  <c r="B5" i="22"/>
  <c r="F4" i="22"/>
  <c r="E4" i="22"/>
  <c r="D4" i="22"/>
  <c r="C4" i="22"/>
  <c r="B4" i="22"/>
  <c r="A4" i="22"/>
  <c r="D19" i="22" s="1"/>
  <c r="F3" i="22"/>
  <c r="I18" i="22" s="1"/>
  <c r="I19" i="22" s="1"/>
  <c r="E3" i="22"/>
  <c r="H18" i="22" s="1"/>
  <c r="H19" i="22" s="1"/>
  <c r="D3" i="22"/>
  <c r="G18" i="22" s="1"/>
  <c r="G19" i="22" s="1"/>
  <c r="C3" i="22"/>
  <c r="B3" i="22"/>
  <c r="E18" i="22" s="1"/>
  <c r="E19" i="22" s="1"/>
  <c r="F2" i="22"/>
  <c r="E2" i="22"/>
  <c r="D2" i="22"/>
  <c r="C2" i="22"/>
  <c r="B2" i="22"/>
  <c r="A2" i="22"/>
  <c r="D17" i="22" s="1"/>
  <c r="F1" i="22"/>
  <c r="I16" i="22" s="1"/>
  <c r="I17" i="22" s="1"/>
  <c r="E1" i="22"/>
  <c r="H16" i="22" s="1"/>
  <c r="H17" i="22" s="1"/>
  <c r="D1" i="22"/>
  <c r="G16" i="22" s="1"/>
  <c r="G17" i="22" s="1"/>
  <c r="C1" i="22"/>
  <c r="F16" i="22" s="1"/>
  <c r="F17" i="22" s="1"/>
  <c r="B1" i="22"/>
  <c r="E16" i="22" s="1"/>
  <c r="E17" i="22" s="1"/>
  <c r="F12" i="21"/>
  <c r="E12" i="21"/>
  <c r="D12" i="21"/>
  <c r="C12" i="21"/>
  <c r="B12" i="21"/>
  <c r="A12" i="21"/>
  <c r="D27" i="21" s="1"/>
  <c r="F11" i="21"/>
  <c r="I26" i="21" s="1"/>
  <c r="I27" i="21" s="1"/>
  <c r="E11" i="21"/>
  <c r="H26" i="21" s="1"/>
  <c r="H27" i="21" s="1"/>
  <c r="D11" i="21"/>
  <c r="G26" i="21" s="1"/>
  <c r="G27" i="21" s="1"/>
  <c r="C11" i="21"/>
  <c r="F26" i="21" s="1"/>
  <c r="F27" i="21" s="1"/>
  <c r="B11" i="21"/>
  <c r="E26" i="21" s="1"/>
  <c r="E27" i="21" s="1"/>
  <c r="F10" i="21"/>
  <c r="E10" i="21"/>
  <c r="D10" i="21"/>
  <c r="C10" i="21"/>
  <c r="B10" i="21"/>
  <c r="A10" i="21"/>
  <c r="D25" i="21" s="1"/>
  <c r="F9" i="21"/>
  <c r="I24" i="21" s="1"/>
  <c r="I25" i="21" s="1"/>
  <c r="E9" i="21"/>
  <c r="H24" i="21" s="1"/>
  <c r="H25" i="21" s="1"/>
  <c r="D9" i="21"/>
  <c r="G24" i="21" s="1"/>
  <c r="G25" i="21" s="1"/>
  <c r="C9" i="21"/>
  <c r="B9" i="21"/>
  <c r="E24" i="21" s="1"/>
  <c r="E25" i="21" s="1"/>
  <c r="F8" i="21"/>
  <c r="E8" i="21"/>
  <c r="D8" i="21"/>
  <c r="C8" i="21"/>
  <c r="B8" i="21"/>
  <c r="A8" i="21"/>
  <c r="D23" i="21" s="1"/>
  <c r="F7" i="21"/>
  <c r="I22" i="21" s="1"/>
  <c r="E7" i="21"/>
  <c r="H22" i="21" s="1"/>
  <c r="H23" i="21" s="1"/>
  <c r="D7" i="21"/>
  <c r="G22" i="21" s="1"/>
  <c r="G23" i="21" s="1"/>
  <c r="C7" i="21"/>
  <c r="F22" i="21" s="1"/>
  <c r="F23" i="21" s="1"/>
  <c r="B7" i="21"/>
  <c r="F6" i="21"/>
  <c r="E6" i="21"/>
  <c r="D6" i="21"/>
  <c r="C6" i="21"/>
  <c r="B6" i="21"/>
  <c r="A6" i="21"/>
  <c r="D21" i="21" s="1"/>
  <c r="F5" i="21"/>
  <c r="I20" i="21" s="1"/>
  <c r="I21" i="21" s="1"/>
  <c r="E5" i="21"/>
  <c r="H20" i="21" s="1"/>
  <c r="H21" i="21" s="1"/>
  <c r="D5" i="21"/>
  <c r="G20" i="21" s="1"/>
  <c r="G21" i="21" s="1"/>
  <c r="C5" i="21"/>
  <c r="F20" i="21" s="1"/>
  <c r="F21" i="21" s="1"/>
  <c r="B5" i="21"/>
  <c r="E20" i="21" s="1"/>
  <c r="E21" i="21" s="1"/>
  <c r="F4" i="21"/>
  <c r="E4" i="21"/>
  <c r="D4" i="21"/>
  <c r="C4" i="21"/>
  <c r="B4" i="21"/>
  <c r="A4" i="21"/>
  <c r="D19" i="21" s="1"/>
  <c r="F3" i="21"/>
  <c r="I18" i="21" s="1"/>
  <c r="I19" i="21" s="1"/>
  <c r="E3" i="21"/>
  <c r="H18" i="21" s="1"/>
  <c r="H19" i="21" s="1"/>
  <c r="D3" i="21"/>
  <c r="G18" i="21" s="1"/>
  <c r="G19" i="21" s="1"/>
  <c r="C3" i="21"/>
  <c r="F18" i="21" s="1"/>
  <c r="F19" i="21" s="1"/>
  <c r="B3" i="21"/>
  <c r="F2" i="21"/>
  <c r="E2" i="21"/>
  <c r="D2" i="21"/>
  <c r="C2" i="21"/>
  <c r="B2" i="21"/>
  <c r="A2" i="21"/>
  <c r="D17" i="21" s="1"/>
  <c r="F1" i="21"/>
  <c r="I16" i="21" s="1"/>
  <c r="I17" i="21" s="1"/>
  <c r="E1" i="21"/>
  <c r="H16" i="21" s="1"/>
  <c r="H17" i="21" s="1"/>
  <c r="D1" i="21"/>
  <c r="G16" i="21" s="1"/>
  <c r="G17" i="21" s="1"/>
  <c r="C1" i="21"/>
  <c r="F16" i="21" s="1"/>
  <c r="F17" i="21" s="1"/>
  <c r="B1" i="21"/>
  <c r="E16" i="21" s="1"/>
  <c r="E17" i="21" s="1"/>
  <c r="F12" i="20"/>
  <c r="E12" i="20"/>
  <c r="D12" i="20"/>
  <c r="C12" i="20"/>
  <c r="B12" i="20"/>
  <c r="A12" i="20"/>
  <c r="D27" i="20" s="1"/>
  <c r="F11" i="20"/>
  <c r="I26" i="20" s="1"/>
  <c r="I27" i="20" s="1"/>
  <c r="E11" i="20"/>
  <c r="H26" i="20" s="1"/>
  <c r="H27" i="20" s="1"/>
  <c r="D11" i="20"/>
  <c r="G26" i="20" s="1"/>
  <c r="G27" i="20" s="1"/>
  <c r="C11" i="20"/>
  <c r="F26" i="20" s="1"/>
  <c r="F27" i="20" s="1"/>
  <c r="B11" i="20"/>
  <c r="E26" i="20" s="1"/>
  <c r="E27" i="20" s="1"/>
  <c r="F10" i="20"/>
  <c r="E10" i="20"/>
  <c r="D10" i="20"/>
  <c r="C10" i="20"/>
  <c r="B10" i="20"/>
  <c r="A10" i="20"/>
  <c r="D25" i="20" s="1"/>
  <c r="F9" i="20"/>
  <c r="I24" i="20" s="1"/>
  <c r="I25" i="20" s="1"/>
  <c r="E9" i="20"/>
  <c r="H24" i="20" s="1"/>
  <c r="H25" i="20" s="1"/>
  <c r="D9" i="20"/>
  <c r="G24" i="20" s="1"/>
  <c r="G25" i="20" s="1"/>
  <c r="C9" i="20"/>
  <c r="F24" i="20" s="1"/>
  <c r="F25" i="20" s="1"/>
  <c r="B9" i="20"/>
  <c r="E24" i="20" s="1"/>
  <c r="E25" i="20" s="1"/>
  <c r="F8" i="20"/>
  <c r="E8" i="20"/>
  <c r="D8" i="20"/>
  <c r="C8" i="20"/>
  <c r="B8" i="20"/>
  <c r="A8" i="20"/>
  <c r="D23" i="20" s="1"/>
  <c r="F7" i="20"/>
  <c r="I22" i="20" s="1"/>
  <c r="E7" i="20"/>
  <c r="H22" i="20" s="1"/>
  <c r="H23" i="20" s="1"/>
  <c r="D7" i="20"/>
  <c r="G22" i="20" s="1"/>
  <c r="G23" i="20" s="1"/>
  <c r="C7" i="20"/>
  <c r="F22" i="20" s="1"/>
  <c r="F23" i="20" s="1"/>
  <c r="B7" i="20"/>
  <c r="E22" i="20" s="1"/>
  <c r="E23" i="20" s="1"/>
  <c r="F6" i="20"/>
  <c r="E6" i="20"/>
  <c r="D6" i="20"/>
  <c r="C6" i="20"/>
  <c r="B6" i="20"/>
  <c r="A6" i="20"/>
  <c r="D21" i="20" s="1"/>
  <c r="F5" i="20"/>
  <c r="I20" i="20" s="1"/>
  <c r="I21" i="20" s="1"/>
  <c r="E5" i="20"/>
  <c r="H20" i="20" s="1"/>
  <c r="H21" i="20" s="1"/>
  <c r="D5" i="20"/>
  <c r="G20" i="20" s="1"/>
  <c r="G21" i="20" s="1"/>
  <c r="C5" i="20"/>
  <c r="F20" i="20" s="1"/>
  <c r="F21" i="20" s="1"/>
  <c r="B5" i="20"/>
  <c r="E20" i="20" s="1"/>
  <c r="E21" i="20" s="1"/>
  <c r="F4" i="20"/>
  <c r="E4" i="20"/>
  <c r="D4" i="20"/>
  <c r="C4" i="20"/>
  <c r="B4" i="20"/>
  <c r="A4" i="20"/>
  <c r="D19" i="20" s="1"/>
  <c r="F3" i="20"/>
  <c r="I18" i="20" s="1"/>
  <c r="I19" i="20" s="1"/>
  <c r="E3" i="20"/>
  <c r="H18" i="20" s="1"/>
  <c r="H19" i="20" s="1"/>
  <c r="D3" i="20"/>
  <c r="G18" i="20" s="1"/>
  <c r="G19" i="20" s="1"/>
  <c r="C3" i="20"/>
  <c r="B3" i="20"/>
  <c r="E18" i="20" s="1"/>
  <c r="E19" i="20" s="1"/>
  <c r="F2" i="20"/>
  <c r="E2" i="20"/>
  <c r="D2" i="20"/>
  <c r="C2" i="20"/>
  <c r="B2" i="20"/>
  <c r="A2" i="20"/>
  <c r="D17" i="20" s="1"/>
  <c r="F1" i="20"/>
  <c r="I16" i="20" s="1"/>
  <c r="I17" i="20" s="1"/>
  <c r="E1" i="20"/>
  <c r="H16" i="20" s="1"/>
  <c r="H17" i="20" s="1"/>
  <c r="D1" i="20"/>
  <c r="G16" i="20" s="1"/>
  <c r="G17" i="20" s="1"/>
  <c r="C1" i="20"/>
  <c r="F16" i="20" s="1"/>
  <c r="F17" i="20" s="1"/>
  <c r="B1" i="20"/>
  <c r="E16" i="20" s="1"/>
  <c r="E17" i="20" s="1"/>
  <c r="F12" i="19"/>
  <c r="E12" i="19"/>
  <c r="D12" i="19"/>
  <c r="C12" i="19"/>
  <c r="B12" i="19"/>
  <c r="A12" i="19"/>
  <c r="D27" i="19" s="1"/>
  <c r="F11" i="19"/>
  <c r="I26" i="19" s="1"/>
  <c r="I27" i="19" s="1"/>
  <c r="E11" i="19"/>
  <c r="H26" i="19" s="1"/>
  <c r="H27" i="19" s="1"/>
  <c r="D11" i="19"/>
  <c r="G26" i="19" s="1"/>
  <c r="G27" i="19" s="1"/>
  <c r="C11" i="19"/>
  <c r="F26" i="19" s="1"/>
  <c r="F27" i="19" s="1"/>
  <c r="B11" i="19"/>
  <c r="E26" i="19" s="1"/>
  <c r="E27" i="19" s="1"/>
  <c r="F10" i="19"/>
  <c r="E10" i="19"/>
  <c r="D10" i="19"/>
  <c r="C10" i="19"/>
  <c r="B10" i="19"/>
  <c r="A10" i="19"/>
  <c r="D25" i="19" s="1"/>
  <c r="F9" i="19"/>
  <c r="I24" i="19" s="1"/>
  <c r="I25" i="19" s="1"/>
  <c r="E9" i="19"/>
  <c r="H24" i="19" s="1"/>
  <c r="H25" i="19" s="1"/>
  <c r="D9" i="19"/>
  <c r="G24" i="19" s="1"/>
  <c r="G25" i="19" s="1"/>
  <c r="C9" i="19"/>
  <c r="B9" i="19"/>
  <c r="E24" i="19" s="1"/>
  <c r="E25" i="19" s="1"/>
  <c r="F8" i="19"/>
  <c r="E8" i="19"/>
  <c r="D8" i="19"/>
  <c r="C8" i="19"/>
  <c r="B8" i="19"/>
  <c r="A8" i="19"/>
  <c r="D23" i="19" s="1"/>
  <c r="F7" i="19"/>
  <c r="I22" i="19" s="1"/>
  <c r="E7" i="19"/>
  <c r="H22" i="19" s="1"/>
  <c r="H23" i="19" s="1"/>
  <c r="D7" i="19"/>
  <c r="G22" i="19" s="1"/>
  <c r="G23" i="19" s="1"/>
  <c r="C7" i="19"/>
  <c r="F22" i="19" s="1"/>
  <c r="F23" i="19" s="1"/>
  <c r="B7" i="19"/>
  <c r="E22" i="19" s="1"/>
  <c r="E23" i="19" s="1"/>
  <c r="F6" i="19"/>
  <c r="E6" i="19"/>
  <c r="D6" i="19"/>
  <c r="C6" i="19"/>
  <c r="B6" i="19"/>
  <c r="A6" i="19"/>
  <c r="D21" i="19" s="1"/>
  <c r="F5" i="19"/>
  <c r="I20" i="19" s="1"/>
  <c r="I21" i="19" s="1"/>
  <c r="E5" i="19"/>
  <c r="H20" i="19" s="1"/>
  <c r="H21" i="19" s="1"/>
  <c r="D5" i="19"/>
  <c r="G20" i="19" s="1"/>
  <c r="G21" i="19" s="1"/>
  <c r="C5" i="19"/>
  <c r="F20" i="19" s="1"/>
  <c r="F21" i="19" s="1"/>
  <c r="B5" i="19"/>
  <c r="F4" i="19"/>
  <c r="E4" i="19"/>
  <c r="D4" i="19"/>
  <c r="C4" i="19"/>
  <c r="B4" i="19"/>
  <c r="A4" i="19"/>
  <c r="D19" i="19" s="1"/>
  <c r="F3" i="19"/>
  <c r="I18" i="19" s="1"/>
  <c r="I19" i="19" s="1"/>
  <c r="E3" i="19"/>
  <c r="H18" i="19" s="1"/>
  <c r="H19" i="19" s="1"/>
  <c r="D3" i="19"/>
  <c r="G18" i="19" s="1"/>
  <c r="G19" i="19" s="1"/>
  <c r="C3" i="19"/>
  <c r="F18" i="19" s="1"/>
  <c r="F19" i="19" s="1"/>
  <c r="B3" i="19"/>
  <c r="F2" i="19"/>
  <c r="E2" i="19"/>
  <c r="D2" i="19"/>
  <c r="C2" i="19"/>
  <c r="B2" i="19"/>
  <c r="A2" i="19"/>
  <c r="D17" i="19" s="1"/>
  <c r="F1" i="19"/>
  <c r="E1" i="19"/>
  <c r="H16" i="19" s="1"/>
  <c r="H17" i="19" s="1"/>
  <c r="D1" i="19"/>
  <c r="G16" i="19" s="1"/>
  <c r="G17" i="19" s="1"/>
  <c r="C1" i="19"/>
  <c r="F16" i="19" s="1"/>
  <c r="F17" i="19" s="1"/>
  <c r="B1" i="19"/>
  <c r="E16" i="19" s="1"/>
  <c r="E17" i="19" s="1"/>
  <c r="F12" i="18"/>
  <c r="E12" i="18"/>
  <c r="D12" i="18"/>
  <c r="C12" i="18"/>
  <c r="B12" i="18"/>
  <c r="A12" i="18"/>
  <c r="D27" i="18" s="1"/>
  <c r="F11" i="18"/>
  <c r="I26" i="18" s="1"/>
  <c r="I27" i="18" s="1"/>
  <c r="E11" i="18"/>
  <c r="H26" i="18" s="1"/>
  <c r="H27" i="18" s="1"/>
  <c r="D11" i="18"/>
  <c r="G26" i="18" s="1"/>
  <c r="G27" i="18" s="1"/>
  <c r="C11" i="18"/>
  <c r="F26" i="18" s="1"/>
  <c r="F27" i="18" s="1"/>
  <c r="B11" i="18"/>
  <c r="E26" i="18" s="1"/>
  <c r="E27" i="18" s="1"/>
  <c r="F10" i="18"/>
  <c r="E10" i="18"/>
  <c r="D10" i="18"/>
  <c r="C10" i="18"/>
  <c r="B10" i="18"/>
  <c r="A10" i="18"/>
  <c r="D25" i="18" s="1"/>
  <c r="F9" i="18"/>
  <c r="I24" i="18" s="1"/>
  <c r="I25" i="18" s="1"/>
  <c r="E9" i="18"/>
  <c r="H24" i="18" s="1"/>
  <c r="H25" i="18" s="1"/>
  <c r="D9" i="18"/>
  <c r="G24" i="18" s="1"/>
  <c r="G25" i="18" s="1"/>
  <c r="C9" i="18"/>
  <c r="F24" i="18" s="1"/>
  <c r="F25" i="18" s="1"/>
  <c r="B9" i="18"/>
  <c r="E24" i="18" s="1"/>
  <c r="E25" i="18" s="1"/>
  <c r="F8" i="18"/>
  <c r="E8" i="18"/>
  <c r="D8" i="18"/>
  <c r="C8" i="18"/>
  <c r="B8" i="18"/>
  <c r="A8" i="18"/>
  <c r="D23" i="18" s="1"/>
  <c r="F7" i="18"/>
  <c r="I22" i="18" s="1"/>
  <c r="E7" i="18"/>
  <c r="H22" i="18" s="1"/>
  <c r="H23" i="18" s="1"/>
  <c r="D7" i="18"/>
  <c r="G22" i="18" s="1"/>
  <c r="G23" i="18" s="1"/>
  <c r="C7" i="18"/>
  <c r="F22" i="18" s="1"/>
  <c r="F23" i="18" s="1"/>
  <c r="B7" i="18"/>
  <c r="E22" i="18" s="1"/>
  <c r="E23" i="18" s="1"/>
  <c r="F6" i="18"/>
  <c r="E6" i="18"/>
  <c r="D6" i="18"/>
  <c r="C6" i="18"/>
  <c r="B6" i="18"/>
  <c r="A6" i="18"/>
  <c r="D21" i="18" s="1"/>
  <c r="F5" i="18"/>
  <c r="I20" i="18" s="1"/>
  <c r="I21" i="18" s="1"/>
  <c r="E5" i="18"/>
  <c r="H20" i="18" s="1"/>
  <c r="H21" i="18" s="1"/>
  <c r="D5" i="18"/>
  <c r="G20" i="18" s="1"/>
  <c r="G21" i="18" s="1"/>
  <c r="C5" i="18"/>
  <c r="F20" i="18" s="1"/>
  <c r="F21" i="18" s="1"/>
  <c r="B5" i="18"/>
  <c r="E20" i="18" s="1"/>
  <c r="E21" i="18" s="1"/>
  <c r="F4" i="18"/>
  <c r="E4" i="18"/>
  <c r="D4" i="18"/>
  <c r="C4" i="18"/>
  <c r="B4" i="18"/>
  <c r="A4" i="18"/>
  <c r="D19" i="18" s="1"/>
  <c r="F3" i="18"/>
  <c r="I18" i="18" s="1"/>
  <c r="I19" i="18" s="1"/>
  <c r="E3" i="18"/>
  <c r="H18" i="18" s="1"/>
  <c r="H19" i="18" s="1"/>
  <c r="D3" i="18"/>
  <c r="G18" i="18" s="1"/>
  <c r="G19" i="18" s="1"/>
  <c r="C3" i="18"/>
  <c r="F18" i="18" s="1"/>
  <c r="F19" i="18" s="1"/>
  <c r="B3" i="18"/>
  <c r="F2" i="18"/>
  <c r="E2" i="18"/>
  <c r="D2" i="18"/>
  <c r="C2" i="18"/>
  <c r="B2" i="18"/>
  <c r="A2" i="18"/>
  <c r="D17" i="18" s="1"/>
  <c r="F1" i="18"/>
  <c r="I16" i="18" s="1"/>
  <c r="I17" i="18" s="1"/>
  <c r="E1" i="18"/>
  <c r="H16" i="18" s="1"/>
  <c r="H17" i="18" s="1"/>
  <c r="D1" i="18"/>
  <c r="G16" i="18" s="1"/>
  <c r="G17" i="18" s="1"/>
  <c r="C1" i="18"/>
  <c r="F16" i="18" s="1"/>
  <c r="F17" i="18" s="1"/>
  <c r="B1" i="18"/>
  <c r="E16" i="18" s="1"/>
  <c r="E17" i="18" s="1"/>
  <c r="F12" i="17"/>
  <c r="E12" i="17"/>
  <c r="D12" i="17"/>
  <c r="C12" i="17"/>
  <c r="B12" i="17"/>
  <c r="A12" i="17"/>
  <c r="D27" i="17" s="1"/>
  <c r="F11" i="17"/>
  <c r="I26" i="17" s="1"/>
  <c r="I27" i="17" s="1"/>
  <c r="E11" i="17"/>
  <c r="H26" i="17" s="1"/>
  <c r="H27" i="17" s="1"/>
  <c r="D11" i="17"/>
  <c r="G26" i="17" s="1"/>
  <c r="G27" i="17" s="1"/>
  <c r="C11" i="17"/>
  <c r="F26" i="17" s="1"/>
  <c r="F27" i="17" s="1"/>
  <c r="B11" i="17"/>
  <c r="E26" i="17" s="1"/>
  <c r="E27" i="17" s="1"/>
  <c r="F10" i="17"/>
  <c r="E10" i="17"/>
  <c r="D10" i="17"/>
  <c r="C10" i="17"/>
  <c r="B10" i="17"/>
  <c r="A10" i="17"/>
  <c r="D25" i="17" s="1"/>
  <c r="F9" i="17"/>
  <c r="I24" i="17" s="1"/>
  <c r="I25" i="17" s="1"/>
  <c r="E9" i="17"/>
  <c r="H24" i="17" s="1"/>
  <c r="H25" i="17" s="1"/>
  <c r="D9" i="17"/>
  <c r="G24" i="17" s="1"/>
  <c r="G25" i="17" s="1"/>
  <c r="C9" i="17"/>
  <c r="F24" i="17" s="1"/>
  <c r="F25" i="17" s="1"/>
  <c r="B9" i="17"/>
  <c r="E24" i="17" s="1"/>
  <c r="E25" i="17" s="1"/>
  <c r="F8" i="17"/>
  <c r="E8" i="17"/>
  <c r="D8" i="17"/>
  <c r="C8" i="17"/>
  <c r="B8" i="17"/>
  <c r="A8" i="17"/>
  <c r="D23" i="17" s="1"/>
  <c r="F7" i="17"/>
  <c r="I22" i="17" s="1"/>
  <c r="E7" i="17"/>
  <c r="H22" i="17" s="1"/>
  <c r="H23" i="17" s="1"/>
  <c r="D7" i="17"/>
  <c r="G22" i="17" s="1"/>
  <c r="G23" i="17" s="1"/>
  <c r="C7" i="17"/>
  <c r="F22" i="17" s="1"/>
  <c r="F23" i="17" s="1"/>
  <c r="B7" i="17"/>
  <c r="E22" i="17" s="1"/>
  <c r="E23" i="17" s="1"/>
  <c r="F6" i="17"/>
  <c r="E6" i="17"/>
  <c r="D6" i="17"/>
  <c r="C6" i="17"/>
  <c r="B6" i="17"/>
  <c r="A6" i="17"/>
  <c r="D21" i="17" s="1"/>
  <c r="F5" i="17"/>
  <c r="I20" i="17" s="1"/>
  <c r="I21" i="17" s="1"/>
  <c r="E5" i="17"/>
  <c r="H20" i="17" s="1"/>
  <c r="H21" i="17" s="1"/>
  <c r="D5" i="17"/>
  <c r="G20" i="17" s="1"/>
  <c r="G21" i="17" s="1"/>
  <c r="C5" i="17"/>
  <c r="F20" i="17" s="1"/>
  <c r="F21" i="17" s="1"/>
  <c r="B5" i="17"/>
  <c r="E20" i="17" s="1"/>
  <c r="E21" i="17" s="1"/>
  <c r="F4" i="17"/>
  <c r="E4" i="17"/>
  <c r="D4" i="17"/>
  <c r="C4" i="17"/>
  <c r="B4" i="17"/>
  <c r="A4" i="17"/>
  <c r="D19" i="17" s="1"/>
  <c r="F3" i="17"/>
  <c r="I18" i="17" s="1"/>
  <c r="I19" i="17" s="1"/>
  <c r="E3" i="17"/>
  <c r="H18" i="17" s="1"/>
  <c r="H19" i="17" s="1"/>
  <c r="D3" i="17"/>
  <c r="C3" i="17"/>
  <c r="F18" i="17" s="1"/>
  <c r="F19" i="17" s="1"/>
  <c r="B3" i="17"/>
  <c r="E18" i="17" s="1"/>
  <c r="E19" i="17" s="1"/>
  <c r="F2" i="17"/>
  <c r="E2" i="17"/>
  <c r="D2" i="17"/>
  <c r="C2" i="17"/>
  <c r="B2" i="17"/>
  <c r="A2" i="17"/>
  <c r="D17" i="17" s="1"/>
  <c r="F1" i="17"/>
  <c r="I16" i="17" s="1"/>
  <c r="I17" i="17" s="1"/>
  <c r="E1" i="17"/>
  <c r="H16" i="17" s="1"/>
  <c r="H17" i="17" s="1"/>
  <c r="D1" i="17"/>
  <c r="G16" i="17" s="1"/>
  <c r="G17" i="17" s="1"/>
  <c r="C1" i="17"/>
  <c r="F16" i="17" s="1"/>
  <c r="F17" i="17" s="1"/>
  <c r="B1" i="17"/>
  <c r="E16" i="17" s="1"/>
  <c r="E17" i="17" s="1"/>
  <c r="F12" i="16"/>
  <c r="E12" i="16"/>
  <c r="D12" i="16"/>
  <c r="C12" i="16"/>
  <c r="B12" i="16"/>
  <c r="A12" i="16"/>
  <c r="D27" i="16" s="1"/>
  <c r="F11" i="16"/>
  <c r="I26" i="16" s="1"/>
  <c r="I27" i="16" s="1"/>
  <c r="E11" i="16"/>
  <c r="H26" i="16" s="1"/>
  <c r="H27" i="16" s="1"/>
  <c r="D11" i="16"/>
  <c r="G26" i="16" s="1"/>
  <c r="G27" i="16" s="1"/>
  <c r="C11" i="16"/>
  <c r="F26" i="16" s="1"/>
  <c r="F27" i="16" s="1"/>
  <c r="B11" i="16"/>
  <c r="F10" i="16"/>
  <c r="E10" i="16"/>
  <c r="D10" i="16"/>
  <c r="C10" i="16"/>
  <c r="B10" i="16"/>
  <c r="A10" i="16"/>
  <c r="D25" i="16" s="1"/>
  <c r="F9" i="16"/>
  <c r="I24" i="16" s="1"/>
  <c r="I25" i="16" s="1"/>
  <c r="E9" i="16"/>
  <c r="H24" i="16" s="1"/>
  <c r="H25" i="16" s="1"/>
  <c r="D9" i="16"/>
  <c r="G24" i="16" s="1"/>
  <c r="G25" i="16" s="1"/>
  <c r="C9" i="16"/>
  <c r="F24" i="16" s="1"/>
  <c r="F25" i="16" s="1"/>
  <c r="B9" i="16"/>
  <c r="F8" i="16"/>
  <c r="E8" i="16"/>
  <c r="D8" i="16"/>
  <c r="C8" i="16"/>
  <c r="B8" i="16"/>
  <c r="A8" i="16"/>
  <c r="D23" i="16" s="1"/>
  <c r="F7" i="16"/>
  <c r="I22" i="16" s="1"/>
  <c r="E7" i="16"/>
  <c r="H22" i="16" s="1"/>
  <c r="H23" i="16" s="1"/>
  <c r="D7" i="16"/>
  <c r="G22" i="16" s="1"/>
  <c r="G23" i="16" s="1"/>
  <c r="C7" i="16"/>
  <c r="F22" i="16" s="1"/>
  <c r="F23" i="16" s="1"/>
  <c r="B7" i="16"/>
  <c r="E22" i="16" s="1"/>
  <c r="E23" i="16" s="1"/>
  <c r="F6" i="16"/>
  <c r="E6" i="16"/>
  <c r="D6" i="16"/>
  <c r="C6" i="16"/>
  <c r="B6" i="16"/>
  <c r="A6" i="16"/>
  <c r="D21" i="16" s="1"/>
  <c r="F5" i="16"/>
  <c r="I20" i="16" s="1"/>
  <c r="I21" i="16" s="1"/>
  <c r="E5" i="16"/>
  <c r="H20" i="16" s="1"/>
  <c r="H21" i="16" s="1"/>
  <c r="D5" i="16"/>
  <c r="G20" i="16" s="1"/>
  <c r="G21" i="16" s="1"/>
  <c r="C5" i="16"/>
  <c r="F20" i="16" s="1"/>
  <c r="F21" i="16" s="1"/>
  <c r="B5" i="16"/>
  <c r="E20" i="16" s="1"/>
  <c r="E21" i="16" s="1"/>
  <c r="F4" i="16"/>
  <c r="E4" i="16"/>
  <c r="D4" i="16"/>
  <c r="C4" i="16"/>
  <c r="B4" i="16"/>
  <c r="A4" i="16"/>
  <c r="D19" i="16" s="1"/>
  <c r="F3" i="16"/>
  <c r="I18" i="16" s="1"/>
  <c r="I19" i="16" s="1"/>
  <c r="E3" i="16"/>
  <c r="H18" i="16" s="1"/>
  <c r="H19" i="16" s="1"/>
  <c r="D3" i="16"/>
  <c r="G18" i="16" s="1"/>
  <c r="G19" i="16" s="1"/>
  <c r="C3" i="16"/>
  <c r="F18" i="16" s="1"/>
  <c r="F19" i="16" s="1"/>
  <c r="B3" i="16"/>
  <c r="E18" i="16" s="1"/>
  <c r="E19" i="16" s="1"/>
  <c r="F2" i="16"/>
  <c r="E2" i="16"/>
  <c r="D2" i="16"/>
  <c r="C2" i="16"/>
  <c r="B2" i="16"/>
  <c r="A2" i="16"/>
  <c r="D17" i="16" s="1"/>
  <c r="F1" i="16"/>
  <c r="I16" i="16" s="1"/>
  <c r="I17" i="16" s="1"/>
  <c r="E1" i="16"/>
  <c r="H16" i="16" s="1"/>
  <c r="H17" i="16" s="1"/>
  <c r="D1" i="16"/>
  <c r="G16" i="16" s="1"/>
  <c r="G17" i="16" s="1"/>
  <c r="C1" i="16"/>
  <c r="F16" i="16" s="1"/>
  <c r="F17" i="16" s="1"/>
  <c r="B1" i="16"/>
  <c r="E16" i="16" s="1"/>
  <c r="E17" i="16" s="1"/>
  <c r="F12" i="15"/>
  <c r="E12" i="15"/>
  <c r="D12" i="15"/>
  <c r="C12" i="15"/>
  <c r="B12" i="15"/>
  <c r="A12" i="15"/>
  <c r="D27" i="15" s="1"/>
  <c r="F11" i="15"/>
  <c r="I26" i="15" s="1"/>
  <c r="I27" i="15" s="1"/>
  <c r="E11" i="15"/>
  <c r="H26" i="15" s="1"/>
  <c r="H27" i="15" s="1"/>
  <c r="D11" i="15"/>
  <c r="G26" i="15" s="1"/>
  <c r="G27" i="15" s="1"/>
  <c r="C11" i="15"/>
  <c r="F26" i="15" s="1"/>
  <c r="F27" i="15" s="1"/>
  <c r="B11" i="15"/>
  <c r="E26" i="15" s="1"/>
  <c r="E27" i="15" s="1"/>
  <c r="F10" i="15"/>
  <c r="E10" i="15"/>
  <c r="D10" i="15"/>
  <c r="C10" i="15"/>
  <c r="B10" i="15"/>
  <c r="A10" i="15"/>
  <c r="D25" i="15" s="1"/>
  <c r="F9" i="15"/>
  <c r="I24" i="15" s="1"/>
  <c r="I25" i="15" s="1"/>
  <c r="E9" i="15"/>
  <c r="H24" i="15" s="1"/>
  <c r="H25" i="15" s="1"/>
  <c r="D9" i="15"/>
  <c r="G24" i="15" s="1"/>
  <c r="G25" i="15" s="1"/>
  <c r="C9" i="15"/>
  <c r="F24" i="15" s="1"/>
  <c r="F25" i="15" s="1"/>
  <c r="B9" i="15"/>
  <c r="E24" i="15" s="1"/>
  <c r="E25" i="15" s="1"/>
  <c r="F8" i="15"/>
  <c r="E8" i="15"/>
  <c r="D8" i="15"/>
  <c r="C8" i="15"/>
  <c r="B8" i="15"/>
  <c r="A8" i="15"/>
  <c r="D23" i="15" s="1"/>
  <c r="F7" i="15"/>
  <c r="I22" i="15" s="1"/>
  <c r="E7" i="15"/>
  <c r="H22" i="15" s="1"/>
  <c r="H23" i="15" s="1"/>
  <c r="D7" i="15"/>
  <c r="G22" i="15" s="1"/>
  <c r="G23" i="15" s="1"/>
  <c r="C7" i="15"/>
  <c r="F22" i="15" s="1"/>
  <c r="F23" i="15" s="1"/>
  <c r="B7" i="15"/>
  <c r="E22" i="15" s="1"/>
  <c r="E23" i="15" s="1"/>
  <c r="F6" i="15"/>
  <c r="E6" i="15"/>
  <c r="D6" i="15"/>
  <c r="C6" i="15"/>
  <c r="B6" i="15"/>
  <c r="A6" i="15"/>
  <c r="D21" i="15" s="1"/>
  <c r="F5" i="15"/>
  <c r="I20" i="15" s="1"/>
  <c r="I21" i="15" s="1"/>
  <c r="E5" i="15"/>
  <c r="H20" i="15" s="1"/>
  <c r="H21" i="15" s="1"/>
  <c r="D5" i="15"/>
  <c r="G20" i="15" s="1"/>
  <c r="G21" i="15" s="1"/>
  <c r="C5" i="15"/>
  <c r="F20" i="15" s="1"/>
  <c r="F21" i="15" s="1"/>
  <c r="B5" i="15"/>
  <c r="F4" i="15"/>
  <c r="E4" i="15"/>
  <c r="D4" i="15"/>
  <c r="C4" i="15"/>
  <c r="B4" i="15"/>
  <c r="A4" i="15"/>
  <c r="D19" i="15" s="1"/>
  <c r="F3" i="15"/>
  <c r="I18" i="15" s="1"/>
  <c r="I19" i="15" s="1"/>
  <c r="E3" i="15"/>
  <c r="H18" i="15" s="1"/>
  <c r="H19" i="15" s="1"/>
  <c r="D3" i="15"/>
  <c r="G18" i="15" s="1"/>
  <c r="G19" i="15" s="1"/>
  <c r="C3" i="15"/>
  <c r="F18" i="15" s="1"/>
  <c r="F19" i="15" s="1"/>
  <c r="B3" i="15"/>
  <c r="E18" i="15" s="1"/>
  <c r="E19" i="15" s="1"/>
  <c r="F2" i="15"/>
  <c r="E2" i="15"/>
  <c r="D2" i="15"/>
  <c r="C2" i="15"/>
  <c r="B2" i="15"/>
  <c r="A2" i="15"/>
  <c r="D17" i="15" s="1"/>
  <c r="F1" i="15"/>
  <c r="I16" i="15" s="1"/>
  <c r="I17" i="15" s="1"/>
  <c r="E1" i="15"/>
  <c r="H16" i="15" s="1"/>
  <c r="H17" i="15" s="1"/>
  <c r="D1" i="15"/>
  <c r="G16" i="15" s="1"/>
  <c r="G17" i="15" s="1"/>
  <c r="C1" i="15"/>
  <c r="F16" i="15" s="1"/>
  <c r="F17" i="15" s="1"/>
  <c r="B1" i="15"/>
  <c r="F12" i="14"/>
  <c r="E12" i="14"/>
  <c r="D12" i="14"/>
  <c r="C12" i="14"/>
  <c r="B12" i="14"/>
  <c r="A12" i="14"/>
  <c r="D27" i="14" s="1"/>
  <c r="F11" i="14"/>
  <c r="I26" i="14" s="1"/>
  <c r="I27" i="14" s="1"/>
  <c r="E11" i="14"/>
  <c r="H26" i="14" s="1"/>
  <c r="H27" i="14" s="1"/>
  <c r="D11" i="14"/>
  <c r="G26" i="14" s="1"/>
  <c r="G27" i="14" s="1"/>
  <c r="C11" i="14"/>
  <c r="F26" i="14" s="1"/>
  <c r="F27" i="14" s="1"/>
  <c r="B11" i="14"/>
  <c r="E26" i="14" s="1"/>
  <c r="E27" i="14" s="1"/>
  <c r="F10" i="14"/>
  <c r="E10" i="14"/>
  <c r="D10" i="14"/>
  <c r="C10" i="14"/>
  <c r="B10" i="14"/>
  <c r="A10" i="14"/>
  <c r="D25" i="14" s="1"/>
  <c r="F9" i="14"/>
  <c r="I24" i="14" s="1"/>
  <c r="I25" i="14" s="1"/>
  <c r="E9" i="14"/>
  <c r="H24" i="14" s="1"/>
  <c r="H25" i="14" s="1"/>
  <c r="D9" i="14"/>
  <c r="G24" i="14" s="1"/>
  <c r="G25" i="14" s="1"/>
  <c r="C9" i="14"/>
  <c r="F24" i="14" s="1"/>
  <c r="F25" i="14" s="1"/>
  <c r="B9" i="14"/>
  <c r="E24" i="14" s="1"/>
  <c r="E25" i="14" s="1"/>
  <c r="F8" i="14"/>
  <c r="E8" i="14"/>
  <c r="D8" i="14"/>
  <c r="C8" i="14"/>
  <c r="B8" i="14"/>
  <c r="A8" i="14"/>
  <c r="D23" i="14" s="1"/>
  <c r="F7" i="14"/>
  <c r="I22" i="14" s="1"/>
  <c r="E7" i="14"/>
  <c r="H22" i="14" s="1"/>
  <c r="H23" i="14" s="1"/>
  <c r="D7" i="14"/>
  <c r="G22" i="14" s="1"/>
  <c r="G23" i="14" s="1"/>
  <c r="C7" i="14"/>
  <c r="F22" i="14" s="1"/>
  <c r="F23" i="14" s="1"/>
  <c r="B7" i="14"/>
  <c r="F6" i="14"/>
  <c r="E6" i="14"/>
  <c r="D6" i="14"/>
  <c r="C6" i="14"/>
  <c r="B6" i="14"/>
  <c r="A6" i="14"/>
  <c r="D21" i="14" s="1"/>
  <c r="F5" i="14"/>
  <c r="I20" i="14" s="1"/>
  <c r="I21" i="14" s="1"/>
  <c r="E5" i="14"/>
  <c r="H20" i="14" s="1"/>
  <c r="H21" i="14" s="1"/>
  <c r="D5" i="14"/>
  <c r="G20" i="14" s="1"/>
  <c r="G21" i="14" s="1"/>
  <c r="C5" i="14"/>
  <c r="F20" i="14" s="1"/>
  <c r="F21" i="14" s="1"/>
  <c r="B5" i="14"/>
  <c r="F4" i="14"/>
  <c r="E4" i="14"/>
  <c r="D4" i="14"/>
  <c r="C4" i="14"/>
  <c r="B4" i="14"/>
  <c r="A4" i="14"/>
  <c r="D19" i="14" s="1"/>
  <c r="F3" i="14"/>
  <c r="I18" i="14" s="1"/>
  <c r="I19" i="14" s="1"/>
  <c r="E3" i="14"/>
  <c r="H18" i="14" s="1"/>
  <c r="H19" i="14" s="1"/>
  <c r="D3" i="14"/>
  <c r="G18" i="14" s="1"/>
  <c r="G19" i="14" s="1"/>
  <c r="C3" i="14"/>
  <c r="F18" i="14" s="1"/>
  <c r="F19" i="14" s="1"/>
  <c r="B3" i="14"/>
  <c r="E18" i="14" s="1"/>
  <c r="E19" i="14" s="1"/>
  <c r="F2" i="14"/>
  <c r="E2" i="14"/>
  <c r="D2" i="14"/>
  <c r="C2" i="14"/>
  <c r="B2" i="14"/>
  <c r="A2" i="14"/>
  <c r="D17" i="14" s="1"/>
  <c r="F1" i="14"/>
  <c r="I16" i="14" s="1"/>
  <c r="I17" i="14" s="1"/>
  <c r="E1" i="14"/>
  <c r="H16" i="14" s="1"/>
  <c r="H17" i="14" s="1"/>
  <c r="D1" i="14"/>
  <c r="G16" i="14" s="1"/>
  <c r="G17" i="14" s="1"/>
  <c r="C1" i="14"/>
  <c r="F16" i="14" s="1"/>
  <c r="F17" i="14" s="1"/>
  <c r="B1" i="14"/>
  <c r="E16" i="14" s="1"/>
  <c r="E17" i="14" s="1"/>
  <c r="F12" i="13"/>
  <c r="E12" i="13"/>
  <c r="D12" i="13"/>
  <c r="C12" i="13"/>
  <c r="B12" i="13"/>
  <c r="A12" i="13"/>
  <c r="D27" i="13" s="1"/>
  <c r="F11" i="13"/>
  <c r="I26" i="13" s="1"/>
  <c r="I27" i="13" s="1"/>
  <c r="E11" i="13"/>
  <c r="H26" i="13" s="1"/>
  <c r="H27" i="13" s="1"/>
  <c r="D11" i="13"/>
  <c r="G26" i="13" s="1"/>
  <c r="G27" i="13" s="1"/>
  <c r="C11" i="13"/>
  <c r="F26" i="13" s="1"/>
  <c r="F27" i="13" s="1"/>
  <c r="B11" i="13"/>
  <c r="E26" i="13" s="1"/>
  <c r="E27" i="13" s="1"/>
  <c r="F10" i="13"/>
  <c r="E10" i="13"/>
  <c r="D10" i="13"/>
  <c r="C10" i="13"/>
  <c r="B10" i="13"/>
  <c r="A10" i="13"/>
  <c r="D25" i="13" s="1"/>
  <c r="F9" i="13"/>
  <c r="I24" i="13" s="1"/>
  <c r="I25" i="13" s="1"/>
  <c r="E9" i="13"/>
  <c r="H24" i="13" s="1"/>
  <c r="H25" i="13" s="1"/>
  <c r="D9" i="13"/>
  <c r="G24" i="13" s="1"/>
  <c r="G25" i="13" s="1"/>
  <c r="C9" i="13"/>
  <c r="F24" i="13" s="1"/>
  <c r="F25" i="13" s="1"/>
  <c r="B9" i="13"/>
  <c r="E24" i="13" s="1"/>
  <c r="E25" i="13" s="1"/>
  <c r="F8" i="13"/>
  <c r="E8" i="13"/>
  <c r="D8" i="13"/>
  <c r="C8" i="13"/>
  <c r="B8" i="13"/>
  <c r="A8" i="13"/>
  <c r="D23" i="13" s="1"/>
  <c r="F7" i="13"/>
  <c r="I22" i="13" s="1"/>
  <c r="E7" i="13"/>
  <c r="H22" i="13" s="1"/>
  <c r="H23" i="13" s="1"/>
  <c r="D7" i="13"/>
  <c r="G22" i="13" s="1"/>
  <c r="G23" i="13" s="1"/>
  <c r="C7" i="13"/>
  <c r="F22" i="13" s="1"/>
  <c r="F23" i="13" s="1"/>
  <c r="B7" i="13"/>
  <c r="E22" i="13" s="1"/>
  <c r="E23" i="13" s="1"/>
  <c r="F6" i="13"/>
  <c r="E6" i="13"/>
  <c r="D6" i="13"/>
  <c r="C6" i="13"/>
  <c r="B6" i="13"/>
  <c r="A6" i="13"/>
  <c r="D21" i="13" s="1"/>
  <c r="F5" i="13"/>
  <c r="I20" i="13" s="1"/>
  <c r="I21" i="13" s="1"/>
  <c r="E5" i="13"/>
  <c r="H20" i="13" s="1"/>
  <c r="H21" i="13" s="1"/>
  <c r="D5" i="13"/>
  <c r="G20" i="13" s="1"/>
  <c r="G21" i="13" s="1"/>
  <c r="C5" i="13"/>
  <c r="F20" i="13" s="1"/>
  <c r="F21" i="13" s="1"/>
  <c r="B5" i="13"/>
  <c r="E20" i="13" s="1"/>
  <c r="E21" i="13" s="1"/>
  <c r="F4" i="13"/>
  <c r="E4" i="13"/>
  <c r="D4" i="13"/>
  <c r="C4" i="13"/>
  <c r="B4" i="13"/>
  <c r="A4" i="13"/>
  <c r="D19" i="13" s="1"/>
  <c r="F3" i="13"/>
  <c r="I18" i="13" s="1"/>
  <c r="I19" i="13" s="1"/>
  <c r="E3" i="13"/>
  <c r="H18" i="13" s="1"/>
  <c r="H19" i="13" s="1"/>
  <c r="D3" i="13"/>
  <c r="G18" i="13" s="1"/>
  <c r="G19" i="13" s="1"/>
  <c r="C3" i="13"/>
  <c r="F18" i="13" s="1"/>
  <c r="F19" i="13" s="1"/>
  <c r="B3" i="13"/>
  <c r="F2" i="13"/>
  <c r="E2" i="13"/>
  <c r="D2" i="13"/>
  <c r="C2" i="13"/>
  <c r="B2" i="13"/>
  <c r="A2" i="13"/>
  <c r="D17" i="13" s="1"/>
  <c r="F1" i="13"/>
  <c r="I16" i="13" s="1"/>
  <c r="I17" i="13" s="1"/>
  <c r="E1" i="13"/>
  <c r="H16" i="13" s="1"/>
  <c r="H17" i="13" s="1"/>
  <c r="D1" i="13"/>
  <c r="G16" i="13" s="1"/>
  <c r="G17" i="13" s="1"/>
  <c r="C1" i="13"/>
  <c r="F16" i="13" s="1"/>
  <c r="F17" i="13" s="1"/>
  <c r="B1" i="13"/>
  <c r="E16" i="13" s="1"/>
  <c r="E17" i="13" s="1"/>
  <c r="F12" i="12"/>
  <c r="E12" i="12"/>
  <c r="D12" i="12"/>
  <c r="C12" i="12"/>
  <c r="B12" i="12"/>
  <c r="A12" i="12"/>
  <c r="D27" i="12" s="1"/>
  <c r="F11" i="12"/>
  <c r="I26" i="12" s="1"/>
  <c r="I27" i="12" s="1"/>
  <c r="E11" i="12"/>
  <c r="H26" i="12" s="1"/>
  <c r="H27" i="12" s="1"/>
  <c r="D11" i="12"/>
  <c r="G26" i="12" s="1"/>
  <c r="G27" i="12" s="1"/>
  <c r="C11" i="12"/>
  <c r="F26" i="12" s="1"/>
  <c r="F27" i="12" s="1"/>
  <c r="B11" i="12"/>
  <c r="F10" i="12"/>
  <c r="E10" i="12"/>
  <c r="D10" i="12"/>
  <c r="C10" i="12"/>
  <c r="B10" i="12"/>
  <c r="A10" i="12"/>
  <c r="D25" i="12" s="1"/>
  <c r="F9" i="12"/>
  <c r="I24" i="12" s="1"/>
  <c r="I25" i="12" s="1"/>
  <c r="E9" i="12"/>
  <c r="H24" i="12" s="1"/>
  <c r="H25" i="12" s="1"/>
  <c r="D9" i="12"/>
  <c r="G24" i="12" s="1"/>
  <c r="G25" i="12" s="1"/>
  <c r="C9" i="12"/>
  <c r="F24" i="12" s="1"/>
  <c r="F25" i="12" s="1"/>
  <c r="B9" i="12"/>
  <c r="F8" i="12"/>
  <c r="E8" i="12"/>
  <c r="D8" i="12"/>
  <c r="C8" i="12"/>
  <c r="B8" i="12"/>
  <c r="A8" i="12"/>
  <c r="D23" i="12" s="1"/>
  <c r="F7" i="12"/>
  <c r="I22" i="12" s="1"/>
  <c r="E7" i="12"/>
  <c r="H22" i="12" s="1"/>
  <c r="H23" i="12" s="1"/>
  <c r="D7" i="12"/>
  <c r="G22" i="12" s="1"/>
  <c r="G23" i="12" s="1"/>
  <c r="C7" i="12"/>
  <c r="F22" i="12" s="1"/>
  <c r="F23" i="12" s="1"/>
  <c r="B7" i="12"/>
  <c r="E22" i="12" s="1"/>
  <c r="E23" i="12" s="1"/>
  <c r="F6" i="12"/>
  <c r="E6" i="12"/>
  <c r="D6" i="12"/>
  <c r="C6" i="12"/>
  <c r="B6" i="12"/>
  <c r="A6" i="12"/>
  <c r="D21" i="12" s="1"/>
  <c r="F5" i="12"/>
  <c r="I20" i="12" s="1"/>
  <c r="I21" i="12" s="1"/>
  <c r="E5" i="12"/>
  <c r="H20" i="12" s="1"/>
  <c r="H21" i="12" s="1"/>
  <c r="D5" i="12"/>
  <c r="G20" i="12" s="1"/>
  <c r="G21" i="12" s="1"/>
  <c r="C5" i="12"/>
  <c r="F20" i="12" s="1"/>
  <c r="F21" i="12" s="1"/>
  <c r="B5" i="12"/>
  <c r="E20" i="12" s="1"/>
  <c r="E21" i="12" s="1"/>
  <c r="F4" i="12"/>
  <c r="E4" i="12"/>
  <c r="D4" i="12"/>
  <c r="C4" i="12"/>
  <c r="B4" i="12"/>
  <c r="A4" i="12"/>
  <c r="D19" i="12" s="1"/>
  <c r="F3" i="12"/>
  <c r="I18" i="12" s="1"/>
  <c r="I19" i="12" s="1"/>
  <c r="E3" i="12"/>
  <c r="H18" i="12" s="1"/>
  <c r="H19" i="12" s="1"/>
  <c r="D3" i="12"/>
  <c r="G18" i="12" s="1"/>
  <c r="G19" i="12" s="1"/>
  <c r="C3" i="12"/>
  <c r="F18" i="12" s="1"/>
  <c r="F19" i="12" s="1"/>
  <c r="B3" i="12"/>
  <c r="F2" i="12"/>
  <c r="E2" i="12"/>
  <c r="D2" i="12"/>
  <c r="C2" i="12"/>
  <c r="B2" i="12"/>
  <c r="A2" i="12"/>
  <c r="D17" i="12" s="1"/>
  <c r="F1" i="12"/>
  <c r="I16" i="12" s="1"/>
  <c r="I17" i="12" s="1"/>
  <c r="E1" i="12"/>
  <c r="H16" i="12" s="1"/>
  <c r="H17" i="12" s="1"/>
  <c r="D1" i="12"/>
  <c r="G16" i="12" s="1"/>
  <c r="G17" i="12" s="1"/>
  <c r="C1" i="12"/>
  <c r="F16" i="12" s="1"/>
  <c r="F17" i="12" s="1"/>
  <c r="B1" i="12"/>
  <c r="E16" i="12" s="1"/>
  <c r="E17" i="12" s="1"/>
  <c r="F12" i="11"/>
  <c r="E12" i="11"/>
  <c r="D12" i="11"/>
  <c r="C12" i="11"/>
  <c r="B12" i="11"/>
  <c r="A12" i="11"/>
  <c r="D27" i="11" s="1"/>
  <c r="F11" i="11"/>
  <c r="I26" i="11" s="1"/>
  <c r="I27" i="11" s="1"/>
  <c r="E11" i="11"/>
  <c r="H26" i="11" s="1"/>
  <c r="H27" i="11" s="1"/>
  <c r="D11" i="11"/>
  <c r="G26" i="11" s="1"/>
  <c r="G27" i="11" s="1"/>
  <c r="C11" i="11"/>
  <c r="F26" i="11" s="1"/>
  <c r="F27" i="11" s="1"/>
  <c r="B11" i="11"/>
  <c r="E26" i="11" s="1"/>
  <c r="E27" i="11" s="1"/>
  <c r="F10" i="11"/>
  <c r="E10" i="11"/>
  <c r="D10" i="11"/>
  <c r="C10" i="11"/>
  <c r="B10" i="11"/>
  <c r="A10" i="11"/>
  <c r="D25" i="11" s="1"/>
  <c r="F9" i="11"/>
  <c r="I24" i="11" s="1"/>
  <c r="I25" i="11" s="1"/>
  <c r="E9" i="11"/>
  <c r="H24" i="11" s="1"/>
  <c r="H25" i="11" s="1"/>
  <c r="D9" i="11"/>
  <c r="G24" i="11" s="1"/>
  <c r="G25" i="11" s="1"/>
  <c r="C9" i="11"/>
  <c r="F24" i="11" s="1"/>
  <c r="F25" i="11" s="1"/>
  <c r="B9" i="11"/>
  <c r="F8" i="11"/>
  <c r="E8" i="11"/>
  <c r="D8" i="11"/>
  <c r="C8" i="11"/>
  <c r="B8" i="11"/>
  <c r="A8" i="11"/>
  <c r="D23" i="11" s="1"/>
  <c r="F7" i="11"/>
  <c r="I22" i="11" s="1"/>
  <c r="E7" i="11"/>
  <c r="H22" i="11" s="1"/>
  <c r="H23" i="11" s="1"/>
  <c r="D7" i="11"/>
  <c r="G22" i="11" s="1"/>
  <c r="G23" i="11" s="1"/>
  <c r="C7" i="11"/>
  <c r="F22" i="11" s="1"/>
  <c r="F23" i="11" s="1"/>
  <c r="B7" i="11"/>
  <c r="E22" i="11" s="1"/>
  <c r="E23" i="11" s="1"/>
  <c r="F6" i="11"/>
  <c r="E6" i="11"/>
  <c r="D6" i="11"/>
  <c r="C6" i="11"/>
  <c r="B6" i="11"/>
  <c r="A6" i="11"/>
  <c r="D21" i="11" s="1"/>
  <c r="F5" i="11"/>
  <c r="I20" i="11" s="1"/>
  <c r="I21" i="11" s="1"/>
  <c r="E5" i="11"/>
  <c r="H20" i="11" s="1"/>
  <c r="H21" i="11" s="1"/>
  <c r="D5" i="11"/>
  <c r="G20" i="11" s="1"/>
  <c r="G21" i="11" s="1"/>
  <c r="C5" i="11"/>
  <c r="F20" i="11" s="1"/>
  <c r="F21" i="11" s="1"/>
  <c r="B5" i="11"/>
  <c r="E20" i="11" s="1"/>
  <c r="E21" i="11" s="1"/>
  <c r="F4" i="11"/>
  <c r="E4" i="11"/>
  <c r="D4" i="11"/>
  <c r="C4" i="11"/>
  <c r="B4" i="11"/>
  <c r="A4" i="11"/>
  <c r="D19" i="11" s="1"/>
  <c r="F3" i="11"/>
  <c r="I18" i="11" s="1"/>
  <c r="I19" i="11" s="1"/>
  <c r="E3" i="11"/>
  <c r="H18" i="11" s="1"/>
  <c r="H19" i="11" s="1"/>
  <c r="D3" i="11"/>
  <c r="G18" i="11" s="1"/>
  <c r="G19" i="11" s="1"/>
  <c r="C3" i="11"/>
  <c r="F18" i="11" s="1"/>
  <c r="F19" i="11" s="1"/>
  <c r="B3" i="11"/>
  <c r="E18" i="11" s="1"/>
  <c r="E19" i="11" s="1"/>
  <c r="F2" i="11"/>
  <c r="E2" i="11"/>
  <c r="D2" i="11"/>
  <c r="C2" i="11"/>
  <c r="B2" i="11"/>
  <c r="A2" i="11"/>
  <c r="D17" i="11" s="1"/>
  <c r="F1" i="11"/>
  <c r="I16" i="11" s="1"/>
  <c r="I17" i="11" s="1"/>
  <c r="E1" i="11"/>
  <c r="H16" i="11" s="1"/>
  <c r="H17" i="11" s="1"/>
  <c r="D1" i="11"/>
  <c r="G16" i="11" s="1"/>
  <c r="G17" i="11" s="1"/>
  <c r="C1" i="11"/>
  <c r="F16" i="11" s="1"/>
  <c r="F17" i="11" s="1"/>
  <c r="B1" i="11"/>
  <c r="F12" i="10"/>
  <c r="E12" i="10"/>
  <c r="D12" i="10"/>
  <c r="C12" i="10"/>
  <c r="B12" i="10"/>
  <c r="A12" i="10"/>
  <c r="D27" i="10" s="1"/>
  <c r="F11" i="10"/>
  <c r="I26" i="10" s="1"/>
  <c r="I27" i="10" s="1"/>
  <c r="E11" i="10"/>
  <c r="H26" i="10" s="1"/>
  <c r="H27" i="10" s="1"/>
  <c r="D11" i="10"/>
  <c r="G26" i="10" s="1"/>
  <c r="G27" i="10" s="1"/>
  <c r="C11" i="10"/>
  <c r="F26" i="10" s="1"/>
  <c r="F27" i="10" s="1"/>
  <c r="B11" i="10"/>
  <c r="E26" i="10" s="1"/>
  <c r="E27" i="10" s="1"/>
  <c r="F10" i="10"/>
  <c r="E10" i="10"/>
  <c r="D10" i="10"/>
  <c r="C10" i="10"/>
  <c r="B10" i="10"/>
  <c r="A10" i="10"/>
  <c r="D25" i="10" s="1"/>
  <c r="F9" i="10"/>
  <c r="I24" i="10" s="1"/>
  <c r="I25" i="10" s="1"/>
  <c r="E9" i="10"/>
  <c r="H24" i="10" s="1"/>
  <c r="H25" i="10" s="1"/>
  <c r="D9" i="10"/>
  <c r="G24" i="10" s="1"/>
  <c r="G25" i="10" s="1"/>
  <c r="C9" i="10"/>
  <c r="F24" i="10" s="1"/>
  <c r="F25" i="10" s="1"/>
  <c r="B9" i="10"/>
  <c r="E24" i="10" s="1"/>
  <c r="E25" i="10" s="1"/>
  <c r="F8" i="10"/>
  <c r="E8" i="10"/>
  <c r="D8" i="10"/>
  <c r="C8" i="10"/>
  <c r="B8" i="10"/>
  <c r="A8" i="10"/>
  <c r="D23" i="10" s="1"/>
  <c r="F7" i="10"/>
  <c r="I22" i="10" s="1"/>
  <c r="E7" i="10"/>
  <c r="H22" i="10" s="1"/>
  <c r="H23" i="10" s="1"/>
  <c r="D7" i="10"/>
  <c r="G22" i="10" s="1"/>
  <c r="G23" i="10" s="1"/>
  <c r="C7" i="10"/>
  <c r="F22" i="10" s="1"/>
  <c r="F23" i="10" s="1"/>
  <c r="B7" i="10"/>
  <c r="E22" i="10" s="1"/>
  <c r="E23" i="10" s="1"/>
  <c r="F6" i="10"/>
  <c r="E6" i="10"/>
  <c r="D6" i="10"/>
  <c r="C6" i="10"/>
  <c r="B6" i="10"/>
  <c r="A6" i="10"/>
  <c r="D21" i="10" s="1"/>
  <c r="F5" i="10"/>
  <c r="I20" i="10" s="1"/>
  <c r="I21" i="10" s="1"/>
  <c r="E5" i="10"/>
  <c r="H20" i="10" s="1"/>
  <c r="H21" i="10" s="1"/>
  <c r="D5" i="10"/>
  <c r="G20" i="10" s="1"/>
  <c r="G21" i="10" s="1"/>
  <c r="C5" i="10"/>
  <c r="F20" i="10" s="1"/>
  <c r="F21" i="10" s="1"/>
  <c r="B5" i="10"/>
  <c r="F4" i="10"/>
  <c r="E4" i="10"/>
  <c r="D4" i="10"/>
  <c r="C4" i="10"/>
  <c r="B4" i="10"/>
  <c r="A4" i="10"/>
  <c r="D19" i="10" s="1"/>
  <c r="F3" i="10"/>
  <c r="I18" i="10" s="1"/>
  <c r="I19" i="10" s="1"/>
  <c r="E3" i="10"/>
  <c r="H18" i="10" s="1"/>
  <c r="H19" i="10" s="1"/>
  <c r="D3" i="10"/>
  <c r="G18" i="10" s="1"/>
  <c r="G19" i="10" s="1"/>
  <c r="C3" i="10"/>
  <c r="F18" i="10" s="1"/>
  <c r="F19" i="10" s="1"/>
  <c r="B3" i="10"/>
  <c r="E18" i="10" s="1"/>
  <c r="E19" i="10" s="1"/>
  <c r="F2" i="10"/>
  <c r="E2" i="10"/>
  <c r="D2" i="10"/>
  <c r="C2" i="10"/>
  <c r="B2" i="10"/>
  <c r="A2" i="10"/>
  <c r="D17" i="10" s="1"/>
  <c r="F1" i="10"/>
  <c r="I16" i="10" s="1"/>
  <c r="I17" i="10" s="1"/>
  <c r="E1" i="10"/>
  <c r="H16" i="10" s="1"/>
  <c r="H17" i="10" s="1"/>
  <c r="D1" i="10"/>
  <c r="G16" i="10" s="1"/>
  <c r="G17" i="10" s="1"/>
  <c r="C1" i="10"/>
  <c r="F16" i="10" s="1"/>
  <c r="F17" i="10" s="1"/>
  <c r="B1" i="10"/>
  <c r="E16" i="10" s="1"/>
  <c r="E17" i="10" s="1"/>
  <c r="F12" i="9"/>
  <c r="E12" i="9"/>
  <c r="D12" i="9"/>
  <c r="C12" i="9"/>
  <c r="B12" i="9"/>
  <c r="A12" i="9"/>
  <c r="D27" i="9" s="1"/>
  <c r="F11" i="9"/>
  <c r="I26" i="9" s="1"/>
  <c r="I27" i="9" s="1"/>
  <c r="E11" i="9"/>
  <c r="H26" i="9" s="1"/>
  <c r="H27" i="9" s="1"/>
  <c r="D11" i="9"/>
  <c r="G26" i="9" s="1"/>
  <c r="G27" i="9" s="1"/>
  <c r="C11" i="9"/>
  <c r="F26" i="9" s="1"/>
  <c r="F27" i="9" s="1"/>
  <c r="B11" i="9"/>
  <c r="F10" i="9"/>
  <c r="E10" i="9"/>
  <c r="D10" i="9"/>
  <c r="C10" i="9"/>
  <c r="B10" i="9"/>
  <c r="A10" i="9"/>
  <c r="D25" i="9" s="1"/>
  <c r="F9" i="9"/>
  <c r="I24" i="9" s="1"/>
  <c r="I25" i="9" s="1"/>
  <c r="E9" i="9"/>
  <c r="H24" i="9" s="1"/>
  <c r="H25" i="9" s="1"/>
  <c r="D9" i="9"/>
  <c r="G24" i="9" s="1"/>
  <c r="G25" i="9" s="1"/>
  <c r="C9" i="9"/>
  <c r="F24" i="9" s="1"/>
  <c r="F25" i="9" s="1"/>
  <c r="B9" i="9"/>
  <c r="E24" i="9" s="1"/>
  <c r="E25" i="9" s="1"/>
  <c r="F8" i="9"/>
  <c r="E8" i="9"/>
  <c r="D8" i="9"/>
  <c r="C8" i="9"/>
  <c r="B8" i="9"/>
  <c r="A8" i="9"/>
  <c r="D23" i="9" s="1"/>
  <c r="F7" i="9"/>
  <c r="I22" i="9" s="1"/>
  <c r="E7" i="9"/>
  <c r="H22" i="9" s="1"/>
  <c r="H23" i="9" s="1"/>
  <c r="D7" i="9"/>
  <c r="G22" i="9" s="1"/>
  <c r="G23" i="9" s="1"/>
  <c r="C7" i="9"/>
  <c r="F22" i="9" s="1"/>
  <c r="F23" i="9" s="1"/>
  <c r="B7" i="9"/>
  <c r="E22" i="9" s="1"/>
  <c r="E23" i="9" s="1"/>
  <c r="F6" i="9"/>
  <c r="E6" i="9"/>
  <c r="D6" i="9"/>
  <c r="C6" i="9"/>
  <c r="B6" i="9"/>
  <c r="A6" i="9"/>
  <c r="D21" i="9" s="1"/>
  <c r="F5" i="9"/>
  <c r="I20" i="9" s="1"/>
  <c r="I21" i="9" s="1"/>
  <c r="E5" i="9"/>
  <c r="H20" i="9" s="1"/>
  <c r="H21" i="9" s="1"/>
  <c r="D5" i="9"/>
  <c r="G20" i="9" s="1"/>
  <c r="G21" i="9" s="1"/>
  <c r="C5" i="9"/>
  <c r="F20" i="9" s="1"/>
  <c r="F21" i="9" s="1"/>
  <c r="B5" i="9"/>
  <c r="E20" i="9" s="1"/>
  <c r="E21" i="9" s="1"/>
  <c r="F4" i="9"/>
  <c r="E4" i="9"/>
  <c r="D4" i="9"/>
  <c r="C4" i="9"/>
  <c r="B4" i="9"/>
  <c r="A4" i="9"/>
  <c r="D19" i="9" s="1"/>
  <c r="F3" i="9"/>
  <c r="I18" i="9" s="1"/>
  <c r="I19" i="9" s="1"/>
  <c r="E3" i="9"/>
  <c r="H18" i="9" s="1"/>
  <c r="H19" i="9" s="1"/>
  <c r="D3" i="9"/>
  <c r="G18" i="9" s="1"/>
  <c r="G19" i="9" s="1"/>
  <c r="C3" i="9"/>
  <c r="F18" i="9" s="1"/>
  <c r="F19" i="9" s="1"/>
  <c r="B3" i="9"/>
  <c r="F2" i="9"/>
  <c r="E2" i="9"/>
  <c r="D2" i="9"/>
  <c r="C2" i="9"/>
  <c r="B2" i="9"/>
  <c r="A2" i="9"/>
  <c r="D17" i="9" s="1"/>
  <c r="F1" i="9"/>
  <c r="I16" i="9" s="1"/>
  <c r="I17" i="9" s="1"/>
  <c r="E1" i="9"/>
  <c r="H16" i="9" s="1"/>
  <c r="H17" i="9" s="1"/>
  <c r="D1" i="9"/>
  <c r="G16" i="9" s="1"/>
  <c r="G17" i="9" s="1"/>
  <c r="C1" i="9"/>
  <c r="F16" i="9" s="1"/>
  <c r="F17" i="9" s="1"/>
  <c r="B1" i="9"/>
  <c r="E16" i="9" s="1"/>
  <c r="E17" i="9" s="1"/>
  <c r="F12" i="8"/>
  <c r="E12" i="8"/>
  <c r="D12" i="8"/>
  <c r="C12" i="8"/>
  <c r="B12" i="8"/>
  <c r="A12" i="8"/>
  <c r="D27" i="8" s="1"/>
  <c r="F11" i="8"/>
  <c r="I26" i="8" s="1"/>
  <c r="I27" i="8" s="1"/>
  <c r="E11" i="8"/>
  <c r="H26" i="8" s="1"/>
  <c r="H27" i="8" s="1"/>
  <c r="D11" i="8"/>
  <c r="G26" i="8" s="1"/>
  <c r="G27" i="8" s="1"/>
  <c r="C11" i="8"/>
  <c r="F26" i="8" s="1"/>
  <c r="F27" i="8" s="1"/>
  <c r="B11" i="8"/>
  <c r="F10" i="8"/>
  <c r="E10" i="8"/>
  <c r="D10" i="8"/>
  <c r="C10" i="8"/>
  <c r="B10" i="8"/>
  <c r="A10" i="8"/>
  <c r="D25" i="8" s="1"/>
  <c r="F9" i="8"/>
  <c r="I24" i="8" s="1"/>
  <c r="I25" i="8" s="1"/>
  <c r="E9" i="8"/>
  <c r="H24" i="8" s="1"/>
  <c r="H25" i="8" s="1"/>
  <c r="D9" i="8"/>
  <c r="G24" i="8" s="1"/>
  <c r="G25" i="8" s="1"/>
  <c r="C9" i="8"/>
  <c r="F24" i="8" s="1"/>
  <c r="F25" i="8" s="1"/>
  <c r="B9" i="8"/>
  <c r="E24" i="8" s="1"/>
  <c r="E25" i="8" s="1"/>
  <c r="F8" i="8"/>
  <c r="E8" i="8"/>
  <c r="D8" i="8"/>
  <c r="C8" i="8"/>
  <c r="B8" i="8"/>
  <c r="A8" i="8"/>
  <c r="D23" i="8" s="1"/>
  <c r="F7" i="8"/>
  <c r="I22" i="8" s="1"/>
  <c r="E7" i="8"/>
  <c r="H22" i="8" s="1"/>
  <c r="H23" i="8" s="1"/>
  <c r="D7" i="8"/>
  <c r="G22" i="8" s="1"/>
  <c r="G23" i="8" s="1"/>
  <c r="C7" i="8"/>
  <c r="F22" i="8" s="1"/>
  <c r="F23" i="8" s="1"/>
  <c r="B7" i="8"/>
  <c r="E22" i="8" s="1"/>
  <c r="E23" i="8" s="1"/>
  <c r="F6" i="8"/>
  <c r="E6" i="8"/>
  <c r="D6" i="8"/>
  <c r="C6" i="8"/>
  <c r="B6" i="8"/>
  <c r="A6" i="8"/>
  <c r="D21" i="8" s="1"/>
  <c r="F5" i="8"/>
  <c r="I20" i="8" s="1"/>
  <c r="I21" i="8" s="1"/>
  <c r="E5" i="8"/>
  <c r="H20" i="8" s="1"/>
  <c r="H21" i="8" s="1"/>
  <c r="D5" i="8"/>
  <c r="G20" i="8" s="1"/>
  <c r="G21" i="8" s="1"/>
  <c r="C5" i="8"/>
  <c r="F20" i="8" s="1"/>
  <c r="F21" i="8" s="1"/>
  <c r="B5" i="8"/>
  <c r="E20" i="8" s="1"/>
  <c r="E21" i="8" s="1"/>
  <c r="F4" i="8"/>
  <c r="E4" i="8"/>
  <c r="D4" i="8"/>
  <c r="C4" i="8"/>
  <c r="B4" i="8"/>
  <c r="A4" i="8"/>
  <c r="D19" i="8" s="1"/>
  <c r="F3" i="8"/>
  <c r="I18" i="8" s="1"/>
  <c r="I19" i="8" s="1"/>
  <c r="E3" i="8"/>
  <c r="H18" i="8" s="1"/>
  <c r="H19" i="8" s="1"/>
  <c r="D3" i="8"/>
  <c r="G18" i="8" s="1"/>
  <c r="G19" i="8" s="1"/>
  <c r="C3" i="8"/>
  <c r="F18" i="8" s="1"/>
  <c r="F19" i="8" s="1"/>
  <c r="B3" i="8"/>
  <c r="F2" i="8"/>
  <c r="E2" i="8"/>
  <c r="D2" i="8"/>
  <c r="C2" i="8"/>
  <c r="B2" i="8"/>
  <c r="A2" i="8"/>
  <c r="D17" i="8" s="1"/>
  <c r="F1" i="8"/>
  <c r="I16" i="8" s="1"/>
  <c r="I17" i="8" s="1"/>
  <c r="E1" i="8"/>
  <c r="H16" i="8" s="1"/>
  <c r="H17" i="8" s="1"/>
  <c r="D1" i="8"/>
  <c r="G16" i="8" s="1"/>
  <c r="G17" i="8" s="1"/>
  <c r="C1" i="8"/>
  <c r="F16" i="8" s="1"/>
  <c r="F17" i="8" s="1"/>
  <c r="B1" i="8"/>
  <c r="E16" i="8" s="1"/>
  <c r="E17" i="8" s="1"/>
  <c r="F12" i="7"/>
  <c r="E12" i="7"/>
  <c r="D12" i="7"/>
  <c r="C12" i="7"/>
  <c r="B12" i="7"/>
  <c r="A12" i="7"/>
  <c r="D27" i="7" s="1"/>
  <c r="F11" i="7"/>
  <c r="I26" i="7" s="1"/>
  <c r="I27" i="7" s="1"/>
  <c r="E11" i="7"/>
  <c r="H26" i="7" s="1"/>
  <c r="H27" i="7" s="1"/>
  <c r="D11" i="7"/>
  <c r="G26" i="7" s="1"/>
  <c r="G27" i="7" s="1"/>
  <c r="C11" i="7"/>
  <c r="F26" i="7" s="1"/>
  <c r="F27" i="7" s="1"/>
  <c r="B11" i="7"/>
  <c r="E26" i="7" s="1"/>
  <c r="E27" i="7" s="1"/>
  <c r="F10" i="7"/>
  <c r="E10" i="7"/>
  <c r="D10" i="7"/>
  <c r="C10" i="7"/>
  <c r="B10" i="7"/>
  <c r="A10" i="7"/>
  <c r="D25" i="7" s="1"/>
  <c r="F9" i="7"/>
  <c r="I24" i="7" s="1"/>
  <c r="I25" i="7" s="1"/>
  <c r="E9" i="7"/>
  <c r="H24" i="7" s="1"/>
  <c r="H25" i="7" s="1"/>
  <c r="D9" i="7"/>
  <c r="G24" i="7" s="1"/>
  <c r="G25" i="7" s="1"/>
  <c r="C9" i="7"/>
  <c r="F24" i="7" s="1"/>
  <c r="F25" i="7" s="1"/>
  <c r="B9" i="7"/>
  <c r="E24" i="7" s="1"/>
  <c r="E25" i="7" s="1"/>
  <c r="F8" i="7"/>
  <c r="E8" i="7"/>
  <c r="D8" i="7"/>
  <c r="C8" i="7"/>
  <c r="B8" i="7"/>
  <c r="A8" i="7"/>
  <c r="D23" i="7" s="1"/>
  <c r="F7" i="7"/>
  <c r="I22" i="7" s="1"/>
  <c r="E7" i="7"/>
  <c r="H22" i="7" s="1"/>
  <c r="H23" i="7" s="1"/>
  <c r="D7" i="7"/>
  <c r="G22" i="7" s="1"/>
  <c r="G23" i="7" s="1"/>
  <c r="C7" i="7"/>
  <c r="F22" i="7" s="1"/>
  <c r="F23" i="7" s="1"/>
  <c r="B7" i="7"/>
  <c r="F6" i="7"/>
  <c r="E6" i="7"/>
  <c r="D6" i="7"/>
  <c r="C6" i="7"/>
  <c r="B6" i="7"/>
  <c r="A6" i="7"/>
  <c r="D21" i="7" s="1"/>
  <c r="F5" i="7"/>
  <c r="I20" i="7" s="1"/>
  <c r="I21" i="7" s="1"/>
  <c r="E5" i="7"/>
  <c r="H20" i="7" s="1"/>
  <c r="H21" i="7" s="1"/>
  <c r="D5" i="7"/>
  <c r="G20" i="7" s="1"/>
  <c r="G21" i="7" s="1"/>
  <c r="C5" i="7"/>
  <c r="F20" i="7" s="1"/>
  <c r="F21" i="7" s="1"/>
  <c r="B5" i="7"/>
  <c r="E20" i="7" s="1"/>
  <c r="E21" i="7" s="1"/>
  <c r="F4" i="7"/>
  <c r="E4" i="7"/>
  <c r="D4" i="7"/>
  <c r="C4" i="7"/>
  <c r="B4" i="7"/>
  <c r="A4" i="7"/>
  <c r="D19" i="7" s="1"/>
  <c r="F3" i="7"/>
  <c r="I18" i="7" s="1"/>
  <c r="I19" i="7" s="1"/>
  <c r="E3" i="7"/>
  <c r="H18" i="7" s="1"/>
  <c r="H19" i="7" s="1"/>
  <c r="D3" i="7"/>
  <c r="G18" i="7" s="1"/>
  <c r="G19" i="7" s="1"/>
  <c r="C3" i="7"/>
  <c r="F18" i="7" s="1"/>
  <c r="F19" i="7" s="1"/>
  <c r="B3" i="7"/>
  <c r="E18" i="7" s="1"/>
  <c r="E19" i="7" s="1"/>
  <c r="F2" i="7"/>
  <c r="E2" i="7"/>
  <c r="D2" i="7"/>
  <c r="C2" i="7"/>
  <c r="B2" i="7"/>
  <c r="A2" i="7"/>
  <c r="D17" i="7" s="1"/>
  <c r="F1" i="7"/>
  <c r="I16" i="7" s="1"/>
  <c r="I17" i="7" s="1"/>
  <c r="E1" i="7"/>
  <c r="H16" i="7" s="1"/>
  <c r="H17" i="7" s="1"/>
  <c r="D1" i="7"/>
  <c r="G16" i="7" s="1"/>
  <c r="G17" i="7" s="1"/>
  <c r="C1" i="7"/>
  <c r="F16" i="7" s="1"/>
  <c r="F17" i="7" s="1"/>
  <c r="B1" i="7"/>
  <c r="E16" i="7" s="1"/>
  <c r="E17" i="7" s="1"/>
  <c r="F12" i="6"/>
  <c r="E12" i="6"/>
  <c r="D12" i="6"/>
  <c r="C12" i="6"/>
  <c r="B12" i="6"/>
  <c r="A12" i="6"/>
  <c r="D27" i="6" s="1"/>
  <c r="F11" i="6"/>
  <c r="I26" i="6" s="1"/>
  <c r="I27" i="6" s="1"/>
  <c r="E11" i="6"/>
  <c r="H26" i="6" s="1"/>
  <c r="H27" i="6" s="1"/>
  <c r="D11" i="6"/>
  <c r="G26" i="6" s="1"/>
  <c r="G27" i="6" s="1"/>
  <c r="C11" i="6"/>
  <c r="F26" i="6" s="1"/>
  <c r="F27" i="6" s="1"/>
  <c r="B11" i="6"/>
  <c r="E26" i="6" s="1"/>
  <c r="E27" i="6" s="1"/>
  <c r="F10" i="6"/>
  <c r="E10" i="6"/>
  <c r="D10" i="6"/>
  <c r="C10" i="6"/>
  <c r="B10" i="6"/>
  <c r="A10" i="6"/>
  <c r="D25" i="6" s="1"/>
  <c r="F9" i="6"/>
  <c r="I24" i="6" s="1"/>
  <c r="I25" i="6" s="1"/>
  <c r="E9" i="6"/>
  <c r="H24" i="6" s="1"/>
  <c r="H25" i="6" s="1"/>
  <c r="D9" i="6"/>
  <c r="G24" i="6" s="1"/>
  <c r="G25" i="6" s="1"/>
  <c r="C9" i="6"/>
  <c r="F24" i="6" s="1"/>
  <c r="F25" i="6" s="1"/>
  <c r="B9" i="6"/>
  <c r="E24" i="6" s="1"/>
  <c r="E25" i="6" s="1"/>
  <c r="F8" i="6"/>
  <c r="E8" i="6"/>
  <c r="D8" i="6"/>
  <c r="C8" i="6"/>
  <c r="B8" i="6"/>
  <c r="A8" i="6"/>
  <c r="D23" i="6" s="1"/>
  <c r="F7" i="6"/>
  <c r="I22" i="6" s="1"/>
  <c r="E7" i="6"/>
  <c r="H22" i="6" s="1"/>
  <c r="H23" i="6" s="1"/>
  <c r="D7" i="6"/>
  <c r="G22" i="6" s="1"/>
  <c r="G23" i="6" s="1"/>
  <c r="C7" i="6"/>
  <c r="F22" i="6" s="1"/>
  <c r="F23" i="6" s="1"/>
  <c r="B7" i="6"/>
  <c r="F6" i="6"/>
  <c r="E6" i="6"/>
  <c r="D6" i="6"/>
  <c r="C6" i="6"/>
  <c r="B6" i="6"/>
  <c r="A6" i="6"/>
  <c r="D21" i="6" s="1"/>
  <c r="F5" i="6"/>
  <c r="I20" i="6" s="1"/>
  <c r="I21" i="6" s="1"/>
  <c r="E5" i="6"/>
  <c r="H20" i="6" s="1"/>
  <c r="H21" i="6" s="1"/>
  <c r="D5" i="6"/>
  <c r="G20" i="6" s="1"/>
  <c r="G21" i="6" s="1"/>
  <c r="C5" i="6"/>
  <c r="F20" i="6" s="1"/>
  <c r="F21" i="6" s="1"/>
  <c r="B5" i="6"/>
  <c r="F4" i="6"/>
  <c r="E4" i="6"/>
  <c r="D4" i="6"/>
  <c r="C4" i="6"/>
  <c r="B4" i="6"/>
  <c r="A4" i="6"/>
  <c r="D19" i="6" s="1"/>
  <c r="F3" i="6"/>
  <c r="I18" i="6" s="1"/>
  <c r="I19" i="6" s="1"/>
  <c r="E3" i="6"/>
  <c r="H18" i="6" s="1"/>
  <c r="H19" i="6" s="1"/>
  <c r="D3" i="6"/>
  <c r="G18" i="6" s="1"/>
  <c r="G19" i="6" s="1"/>
  <c r="C3" i="6"/>
  <c r="F18" i="6" s="1"/>
  <c r="F19" i="6" s="1"/>
  <c r="B3" i="6"/>
  <c r="E18" i="6" s="1"/>
  <c r="E19" i="6" s="1"/>
  <c r="F2" i="6"/>
  <c r="E2" i="6"/>
  <c r="D2" i="6"/>
  <c r="C2" i="6"/>
  <c r="B2" i="6"/>
  <c r="A2" i="6"/>
  <c r="D17" i="6" s="1"/>
  <c r="F1" i="6"/>
  <c r="I16" i="6" s="1"/>
  <c r="I17" i="6" s="1"/>
  <c r="E1" i="6"/>
  <c r="H16" i="6" s="1"/>
  <c r="H17" i="6" s="1"/>
  <c r="D1" i="6"/>
  <c r="G16" i="6" s="1"/>
  <c r="G17" i="6" s="1"/>
  <c r="C1" i="6"/>
  <c r="F16" i="6" s="1"/>
  <c r="F17" i="6" s="1"/>
  <c r="B1" i="6"/>
  <c r="E16" i="6" s="1"/>
  <c r="E17" i="6" s="1"/>
  <c r="F12" i="5"/>
  <c r="E12" i="5"/>
  <c r="D12" i="5"/>
  <c r="C12" i="5"/>
  <c r="B12" i="5"/>
  <c r="A12" i="5"/>
  <c r="D27" i="5" s="1"/>
  <c r="F11" i="5"/>
  <c r="I26" i="5" s="1"/>
  <c r="I27" i="5" s="1"/>
  <c r="E11" i="5"/>
  <c r="H26" i="5" s="1"/>
  <c r="H27" i="5" s="1"/>
  <c r="D11" i="5"/>
  <c r="G26" i="5" s="1"/>
  <c r="G27" i="5" s="1"/>
  <c r="C11" i="5"/>
  <c r="F26" i="5" s="1"/>
  <c r="F27" i="5" s="1"/>
  <c r="B11" i="5"/>
  <c r="E26" i="5" s="1"/>
  <c r="E27" i="5" s="1"/>
  <c r="F10" i="5"/>
  <c r="E10" i="5"/>
  <c r="D10" i="5"/>
  <c r="C10" i="5"/>
  <c r="B10" i="5"/>
  <c r="A10" i="5"/>
  <c r="D25" i="5" s="1"/>
  <c r="F9" i="5"/>
  <c r="I24" i="5" s="1"/>
  <c r="I25" i="5" s="1"/>
  <c r="E9" i="5"/>
  <c r="H24" i="5" s="1"/>
  <c r="H25" i="5" s="1"/>
  <c r="D9" i="5"/>
  <c r="G24" i="5" s="1"/>
  <c r="G25" i="5" s="1"/>
  <c r="C9" i="5"/>
  <c r="F24" i="5" s="1"/>
  <c r="F25" i="5" s="1"/>
  <c r="B9" i="5"/>
  <c r="E24" i="5" s="1"/>
  <c r="E25" i="5" s="1"/>
  <c r="F8" i="5"/>
  <c r="E8" i="5"/>
  <c r="D8" i="5"/>
  <c r="C8" i="5"/>
  <c r="B8" i="5"/>
  <c r="A8" i="5"/>
  <c r="D23" i="5" s="1"/>
  <c r="F7" i="5"/>
  <c r="I22" i="5" s="1"/>
  <c r="E7" i="5"/>
  <c r="H22" i="5" s="1"/>
  <c r="H23" i="5" s="1"/>
  <c r="D7" i="5"/>
  <c r="G22" i="5" s="1"/>
  <c r="G23" i="5" s="1"/>
  <c r="C7" i="5"/>
  <c r="F22" i="5" s="1"/>
  <c r="F23" i="5" s="1"/>
  <c r="B7" i="5"/>
  <c r="E22" i="5" s="1"/>
  <c r="E23" i="5" s="1"/>
  <c r="F6" i="5"/>
  <c r="E6" i="5"/>
  <c r="D6" i="5"/>
  <c r="C6" i="5"/>
  <c r="B6" i="5"/>
  <c r="A6" i="5"/>
  <c r="D21" i="5" s="1"/>
  <c r="F5" i="5"/>
  <c r="I20" i="5" s="1"/>
  <c r="I21" i="5" s="1"/>
  <c r="E5" i="5"/>
  <c r="H20" i="5" s="1"/>
  <c r="H21" i="5" s="1"/>
  <c r="D5" i="5"/>
  <c r="G20" i="5" s="1"/>
  <c r="G21" i="5" s="1"/>
  <c r="C5" i="5"/>
  <c r="F20" i="5" s="1"/>
  <c r="F21" i="5" s="1"/>
  <c r="B5" i="5"/>
  <c r="F4" i="5"/>
  <c r="E4" i="5"/>
  <c r="D4" i="5"/>
  <c r="C4" i="5"/>
  <c r="B4" i="5"/>
  <c r="A4" i="5"/>
  <c r="D19" i="5" s="1"/>
  <c r="F3" i="5"/>
  <c r="I18" i="5" s="1"/>
  <c r="I19" i="5" s="1"/>
  <c r="E3" i="5"/>
  <c r="H18" i="5" s="1"/>
  <c r="H19" i="5" s="1"/>
  <c r="D3" i="5"/>
  <c r="G18" i="5" s="1"/>
  <c r="G19" i="5" s="1"/>
  <c r="C3" i="5"/>
  <c r="F18" i="5" s="1"/>
  <c r="F19" i="5" s="1"/>
  <c r="B3" i="5"/>
  <c r="E18" i="5" s="1"/>
  <c r="E19" i="5" s="1"/>
  <c r="F2" i="5"/>
  <c r="E2" i="5"/>
  <c r="D2" i="5"/>
  <c r="C2" i="5"/>
  <c r="B2" i="5"/>
  <c r="A2" i="5"/>
  <c r="D17" i="5" s="1"/>
  <c r="F1" i="5"/>
  <c r="I16" i="5" s="1"/>
  <c r="I17" i="5" s="1"/>
  <c r="E1" i="5"/>
  <c r="H16" i="5" s="1"/>
  <c r="H17" i="5" s="1"/>
  <c r="D1" i="5"/>
  <c r="G16" i="5" s="1"/>
  <c r="G17" i="5" s="1"/>
  <c r="C1" i="5"/>
  <c r="F16" i="5" s="1"/>
  <c r="F17" i="5" s="1"/>
  <c r="B1" i="5"/>
  <c r="E16" i="5" s="1"/>
  <c r="E17" i="5" s="1"/>
  <c r="F12" i="4"/>
  <c r="E12" i="4"/>
  <c r="D12" i="4"/>
  <c r="C12" i="4"/>
  <c r="B12" i="4"/>
  <c r="A12" i="4"/>
  <c r="D27" i="4" s="1"/>
  <c r="F11" i="4"/>
  <c r="I26" i="4" s="1"/>
  <c r="I27" i="4" s="1"/>
  <c r="E11" i="4"/>
  <c r="H26" i="4" s="1"/>
  <c r="H27" i="4" s="1"/>
  <c r="D11" i="4"/>
  <c r="G26" i="4" s="1"/>
  <c r="G27" i="4" s="1"/>
  <c r="C11" i="4"/>
  <c r="F26" i="4" s="1"/>
  <c r="F27" i="4" s="1"/>
  <c r="B11" i="4"/>
  <c r="E26" i="4" s="1"/>
  <c r="E27" i="4" s="1"/>
  <c r="F10" i="4"/>
  <c r="E10" i="4"/>
  <c r="D10" i="4"/>
  <c r="C10" i="4"/>
  <c r="B10" i="4"/>
  <c r="A10" i="4"/>
  <c r="D25" i="4" s="1"/>
  <c r="F9" i="4"/>
  <c r="I24" i="4" s="1"/>
  <c r="I25" i="4" s="1"/>
  <c r="E9" i="4"/>
  <c r="H24" i="4" s="1"/>
  <c r="H25" i="4" s="1"/>
  <c r="D9" i="4"/>
  <c r="G24" i="4" s="1"/>
  <c r="G25" i="4" s="1"/>
  <c r="C9" i="4"/>
  <c r="F24" i="4" s="1"/>
  <c r="F25" i="4" s="1"/>
  <c r="B9" i="4"/>
  <c r="E24" i="4" s="1"/>
  <c r="E25" i="4" s="1"/>
  <c r="F8" i="4"/>
  <c r="E8" i="4"/>
  <c r="D8" i="4"/>
  <c r="C8" i="4"/>
  <c r="B8" i="4"/>
  <c r="A8" i="4"/>
  <c r="D23" i="4" s="1"/>
  <c r="F7" i="4"/>
  <c r="I22" i="4" s="1"/>
  <c r="E7" i="4"/>
  <c r="H22" i="4" s="1"/>
  <c r="H23" i="4" s="1"/>
  <c r="D7" i="4"/>
  <c r="G22" i="4" s="1"/>
  <c r="G23" i="4" s="1"/>
  <c r="C7" i="4"/>
  <c r="F22" i="4" s="1"/>
  <c r="F23" i="4" s="1"/>
  <c r="B7" i="4"/>
  <c r="E22" i="4" s="1"/>
  <c r="E23" i="4" s="1"/>
  <c r="F6" i="4"/>
  <c r="E6" i="4"/>
  <c r="D6" i="4"/>
  <c r="C6" i="4"/>
  <c r="B6" i="4"/>
  <c r="A6" i="4"/>
  <c r="D21" i="4" s="1"/>
  <c r="F5" i="4"/>
  <c r="I20" i="4" s="1"/>
  <c r="I21" i="4" s="1"/>
  <c r="E5" i="4"/>
  <c r="H20" i="4" s="1"/>
  <c r="H21" i="4" s="1"/>
  <c r="D5" i="4"/>
  <c r="G20" i="4" s="1"/>
  <c r="G21" i="4" s="1"/>
  <c r="C5" i="4"/>
  <c r="F20" i="4" s="1"/>
  <c r="F21" i="4" s="1"/>
  <c r="B5" i="4"/>
  <c r="E20" i="4" s="1"/>
  <c r="E21" i="4" s="1"/>
  <c r="F4" i="4"/>
  <c r="E4" i="4"/>
  <c r="D4" i="4"/>
  <c r="C4" i="4"/>
  <c r="B4" i="4"/>
  <c r="A4" i="4"/>
  <c r="D19" i="4" s="1"/>
  <c r="F3" i="4"/>
  <c r="I18" i="4" s="1"/>
  <c r="I19" i="4" s="1"/>
  <c r="E3" i="4"/>
  <c r="H18" i="4" s="1"/>
  <c r="H19" i="4" s="1"/>
  <c r="D3" i="4"/>
  <c r="G18" i="4" s="1"/>
  <c r="G19" i="4" s="1"/>
  <c r="C3" i="4"/>
  <c r="F18" i="4" s="1"/>
  <c r="F19" i="4" s="1"/>
  <c r="B3" i="4"/>
  <c r="F2" i="4"/>
  <c r="E2" i="4"/>
  <c r="D2" i="4"/>
  <c r="C2" i="4"/>
  <c r="B2" i="4"/>
  <c r="A2" i="4"/>
  <c r="D17" i="4" s="1"/>
  <c r="F1" i="4"/>
  <c r="I16" i="4" s="1"/>
  <c r="I17" i="4" s="1"/>
  <c r="E1" i="4"/>
  <c r="H16" i="4" s="1"/>
  <c r="H17" i="4" s="1"/>
  <c r="D1" i="4"/>
  <c r="G16" i="4" s="1"/>
  <c r="G17" i="4" s="1"/>
  <c r="C1" i="4"/>
  <c r="F16" i="4" s="1"/>
  <c r="F17" i="4" s="1"/>
  <c r="B1" i="4"/>
  <c r="E16" i="4" s="1"/>
  <c r="E17" i="4" s="1"/>
  <c r="F12" i="3"/>
  <c r="E12" i="3"/>
  <c r="D12" i="3"/>
  <c r="C12" i="3"/>
  <c r="B12" i="3"/>
  <c r="A12" i="3"/>
  <c r="D27" i="3" s="1"/>
  <c r="F11" i="3"/>
  <c r="I26" i="3" s="1"/>
  <c r="I27" i="3" s="1"/>
  <c r="E11" i="3"/>
  <c r="H26" i="3" s="1"/>
  <c r="H27" i="3" s="1"/>
  <c r="D11" i="3"/>
  <c r="G26" i="3" s="1"/>
  <c r="G27" i="3" s="1"/>
  <c r="C11" i="3"/>
  <c r="F26" i="3" s="1"/>
  <c r="F27" i="3" s="1"/>
  <c r="B11" i="3"/>
  <c r="E26" i="3" s="1"/>
  <c r="E27" i="3" s="1"/>
  <c r="F10" i="3"/>
  <c r="E10" i="3"/>
  <c r="D10" i="3"/>
  <c r="C10" i="3"/>
  <c r="B10" i="3"/>
  <c r="A10" i="3"/>
  <c r="D25" i="3" s="1"/>
  <c r="F9" i="3"/>
  <c r="I24" i="3" s="1"/>
  <c r="I25" i="3" s="1"/>
  <c r="E9" i="3"/>
  <c r="H24" i="3" s="1"/>
  <c r="H25" i="3" s="1"/>
  <c r="D9" i="3"/>
  <c r="G24" i="3" s="1"/>
  <c r="G25" i="3" s="1"/>
  <c r="C9" i="3"/>
  <c r="F24" i="3" s="1"/>
  <c r="F25" i="3" s="1"/>
  <c r="B9" i="3"/>
  <c r="F8" i="3"/>
  <c r="E8" i="3"/>
  <c r="D8" i="3"/>
  <c r="C8" i="3"/>
  <c r="B8" i="3"/>
  <c r="A8" i="3"/>
  <c r="D23" i="3" s="1"/>
  <c r="F7" i="3"/>
  <c r="I22" i="3" s="1"/>
  <c r="E7" i="3"/>
  <c r="H22" i="3" s="1"/>
  <c r="H23" i="3" s="1"/>
  <c r="D7" i="3"/>
  <c r="G22" i="3" s="1"/>
  <c r="G23" i="3" s="1"/>
  <c r="C7" i="3"/>
  <c r="F22" i="3" s="1"/>
  <c r="F23" i="3" s="1"/>
  <c r="B7" i="3"/>
  <c r="E22" i="3" s="1"/>
  <c r="E23" i="3" s="1"/>
  <c r="F6" i="3"/>
  <c r="E6" i="3"/>
  <c r="D6" i="3"/>
  <c r="C6" i="3"/>
  <c r="B6" i="3"/>
  <c r="A6" i="3"/>
  <c r="D21" i="3" s="1"/>
  <c r="F5" i="3"/>
  <c r="I20" i="3" s="1"/>
  <c r="I21" i="3" s="1"/>
  <c r="E5" i="3"/>
  <c r="H20" i="3" s="1"/>
  <c r="H21" i="3" s="1"/>
  <c r="D5" i="3"/>
  <c r="G20" i="3" s="1"/>
  <c r="G21" i="3" s="1"/>
  <c r="C5" i="3"/>
  <c r="F20" i="3" s="1"/>
  <c r="F21" i="3" s="1"/>
  <c r="B5" i="3"/>
  <c r="E20" i="3" s="1"/>
  <c r="E21" i="3" s="1"/>
  <c r="F4" i="3"/>
  <c r="E4" i="3"/>
  <c r="D4" i="3"/>
  <c r="C4" i="3"/>
  <c r="B4" i="3"/>
  <c r="A4" i="3"/>
  <c r="D19" i="3" s="1"/>
  <c r="F3" i="3"/>
  <c r="I18" i="3" s="1"/>
  <c r="I19" i="3" s="1"/>
  <c r="E3" i="3"/>
  <c r="H18" i="3" s="1"/>
  <c r="H19" i="3" s="1"/>
  <c r="D3" i="3"/>
  <c r="G18" i="3" s="1"/>
  <c r="G19" i="3" s="1"/>
  <c r="C3" i="3"/>
  <c r="F18" i="3" s="1"/>
  <c r="F19" i="3" s="1"/>
  <c r="B3" i="3"/>
  <c r="F2" i="3"/>
  <c r="E2" i="3"/>
  <c r="D2" i="3"/>
  <c r="C2" i="3"/>
  <c r="B2" i="3"/>
  <c r="A2" i="3"/>
  <c r="D17" i="3" s="1"/>
  <c r="F1" i="3"/>
  <c r="I16" i="3" s="1"/>
  <c r="I17" i="3" s="1"/>
  <c r="E1" i="3"/>
  <c r="H16" i="3" s="1"/>
  <c r="H17" i="3" s="1"/>
  <c r="D1" i="3"/>
  <c r="G16" i="3" s="1"/>
  <c r="G17" i="3" s="1"/>
  <c r="C1" i="3"/>
  <c r="F16" i="3" s="1"/>
  <c r="F17" i="3" s="1"/>
  <c r="B1" i="3"/>
  <c r="E16" i="3" s="1"/>
  <c r="E17" i="3" s="1"/>
  <c r="F12" i="2"/>
  <c r="E12" i="2"/>
  <c r="D12" i="2"/>
  <c r="C12" i="2"/>
  <c r="B12" i="2"/>
  <c r="A12" i="2"/>
  <c r="D27" i="2" s="1"/>
  <c r="F11" i="2"/>
  <c r="I26" i="2" s="1"/>
  <c r="I27" i="2" s="1"/>
  <c r="E11" i="2"/>
  <c r="H26" i="2" s="1"/>
  <c r="H27" i="2" s="1"/>
  <c r="D11" i="2"/>
  <c r="G26" i="2" s="1"/>
  <c r="G27" i="2" s="1"/>
  <c r="C11" i="2"/>
  <c r="F26" i="2" s="1"/>
  <c r="F27" i="2" s="1"/>
  <c r="B11" i="2"/>
  <c r="E26" i="2" s="1"/>
  <c r="E27" i="2" s="1"/>
  <c r="F10" i="2"/>
  <c r="E10" i="2"/>
  <c r="D10" i="2"/>
  <c r="C10" i="2"/>
  <c r="B10" i="2"/>
  <c r="A10" i="2"/>
  <c r="D25" i="2" s="1"/>
  <c r="F9" i="2"/>
  <c r="I24" i="2" s="1"/>
  <c r="I25" i="2" s="1"/>
  <c r="E9" i="2"/>
  <c r="H24" i="2" s="1"/>
  <c r="H25" i="2" s="1"/>
  <c r="D9" i="2"/>
  <c r="G24" i="2" s="1"/>
  <c r="G25" i="2" s="1"/>
  <c r="C9" i="2"/>
  <c r="F24" i="2" s="1"/>
  <c r="F25" i="2" s="1"/>
  <c r="B9" i="2"/>
  <c r="E24" i="2" s="1"/>
  <c r="E25" i="2" s="1"/>
  <c r="F8" i="2"/>
  <c r="E8" i="2"/>
  <c r="D8" i="2"/>
  <c r="C8" i="2"/>
  <c r="B8" i="2"/>
  <c r="A8" i="2"/>
  <c r="D23" i="2" s="1"/>
  <c r="F7" i="2"/>
  <c r="I22" i="2" s="1"/>
  <c r="E7" i="2"/>
  <c r="H22" i="2" s="1"/>
  <c r="H23" i="2" s="1"/>
  <c r="D7" i="2"/>
  <c r="G22" i="2" s="1"/>
  <c r="G23" i="2" s="1"/>
  <c r="C7" i="2"/>
  <c r="F22" i="2" s="1"/>
  <c r="F23" i="2" s="1"/>
  <c r="B7" i="2"/>
  <c r="F6" i="2"/>
  <c r="E6" i="2"/>
  <c r="D6" i="2"/>
  <c r="C6" i="2"/>
  <c r="B6" i="2"/>
  <c r="A6" i="2"/>
  <c r="D21" i="2" s="1"/>
  <c r="F5" i="2"/>
  <c r="I20" i="2" s="1"/>
  <c r="I21" i="2" s="1"/>
  <c r="E5" i="2"/>
  <c r="H20" i="2" s="1"/>
  <c r="H21" i="2" s="1"/>
  <c r="D5" i="2"/>
  <c r="G20" i="2" s="1"/>
  <c r="G21" i="2" s="1"/>
  <c r="C5" i="2"/>
  <c r="F20" i="2" s="1"/>
  <c r="F21" i="2" s="1"/>
  <c r="B5" i="2"/>
  <c r="E20" i="2" s="1"/>
  <c r="E21" i="2" s="1"/>
  <c r="F4" i="2"/>
  <c r="E4" i="2"/>
  <c r="D4" i="2"/>
  <c r="C4" i="2"/>
  <c r="B4" i="2"/>
  <c r="A4" i="2"/>
  <c r="D19" i="2" s="1"/>
  <c r="F3" i="2"/>
  <c r="I18" i="2" s="1"/>
  <c r="I19" i="2" s="1"/>
  <c r="E3" i="2"/>
  <c r="H18" i="2" s="1"/>
  <c r="H19" i="2" s="1"/>
  <c r="D3" i="2"/>
  <c r="G18" i="2" s="1"/>
  <c r="G19" i="2" s="1"/>
  <c r="C3" i="2"/>
  <c r="F18" i="2" s="1"/>
  <c r="F19" i="2" s="1"/>
  <c r="B3" i="2"/>
  <c r="E18" i="2" s="1"/>
  <c r="E19" i="2" s="1"/>
  <c r="F2" i="2"/>
  <c r="E2" i="2"/>
  <c r="D2" i="2"/>
  <c r="C2" i="2"/>
  <c r="B2" i="2"/>
  <c r="A2" i="2"/>
  <c r="D17" i="2" s="1"/>
  <c r="F1" i="2"/>
  <c r="I16" i="2" s="1"/>
  <c r="I17" i="2" s="1"/>
  <c r="E1" i="2"/>
  <c r="H16" i="2" s="1"/>
  <c r="H17" i="2" s="1"/>
  <c r="D1" i="2"/>
  <c r="G16" i="2" s="1"/>
  <c r="G17" i="2" s="1"/>
  <c r="C1" i="2"/>
  <c r="F16" i="2" s="1"/>
  <c r="F17" i="2" s="1"/>
  <c r="B1" i="2"/>
  <c r="AC88" i="1"/>
  <c r="B32" i="86" s="1"/>
  <c r="B39" i="86" s="1"/>
  <c r="AC87" i="1"/>
  <c r="B32" i="85" s="1"/>
  <c r="B39" i="85" s="1"/>
  <c r="AC86" i="1"/>
  <c r="AC85" i="1"/>
  <c r="B32" i="83" s="1"/>
  <c r="B39" i="83" s="1"/>
  <c r="AC84" i="1"/>
  <c r="B32" i="82" s="1"/>
  <c r="B39" i="82" s="1"/>
  <c r="AC83" i="1"/>
  <c r="B32" i="81" s="1"/>
  <c r="B39" i="81" s="1"/>
  <c r="AC82" i="1"/>
  <c r="B32" i="80" s="1"/>
  <c r="AC81" i="1"/>
  <c r="B32" i="79" s="1"/>
  <c r="B39" i="79" s="1"/>
  <c r="AC80" i="1"/>
  <c r="B32" i="78" s="1"/>
  <c r="B39" i="78" s="1"/>
  <c r="AC79" i="1"/>
  <c r="B32" i="77" s="1"/>
  <c r="B39" i="77" s="1"/>
  <c r="AC78" i="1"/>
  <c r="B32" i="76" s="1"/>
  <c r="B39" i="76" s="1"/>
  <c r="AC77" i="1"/>
  <c r="B32" i="75" s="1"/>
  <c r="B39" i="75" s="1"/>
  <c r="AC76" i="1"/>
  <c r="B32" i="74" s="1"/>
  <c r="B39" i="74" s="1"/>
  <c r="AC75" i="1"/>
  <c r="AC74" i="1"/>
  <c r="B32" i="72" s="1"/>
  <c r="B39" i="72" s="1"/>
  <c r="AC73" i="1"/>
  <c r="B32" i="71" s="1"/>
  <c r="B39" i="71" s="1"/>
  <c r="AC72" i="1"/>
  <c r="B32" i="70" s="1"/>
  <c r="AC71" i="1"/>
  <c r="B32" i="69" s="1"/>
  <c r="AC70" i="1"/>
  <c r="B32" i="68" s="1"/>
  <c r="B39" i="68" s="1"/>
  <c r="AC69" i="1"/>
  <c r="B32" i="67" s="1"/>
  <c r="B39" i="67" s="1"/>
  <c r="AC68" i="1"/>
  <c r="B32" i="66" s="1"/>
  <c r="B39" i="66" s="1"/>
  <c r="AC67" i="1"/>
  <c r="B32" i="65" s="1"/>
  <c r="AC66" i="1"/>
  <c r="B32" i="64" s="1"/>
  <c r="AC65" i="1"/>
  <c r="B32" i="63" s="1"/>
  <c r="B39" i="63" s="1"/>
  <c r="AC64" i="1"/>
  <c r="B32" i="62" s="1"/>
  <c r="B39" i="62" s="1"/>
  <c r="AC63" i="1"/>
  <c r="B32" i="61" s="1"/>
  <c r="B39" i="61" s="1"/>
  <c r="AC62" i="1"/>
  <c r="B32" i="60" s="1"/>
  <c r="AC61" i="1"/>
  <c r="B32" i="59" s="1"/>
  <c r="B39" i="59" s="1"/>
  <c r="AC60" i="1"/>
  <c r="B32" i="58" s="1"/>
  <c r="AC59" i="1"/>
  <c r="AC58" i="1"/>
  <c r="B32" i="56" s="1"/>
  <c r="B39" i="56" s="1"/>
  <c r="AC57" i="1"/>
  <c r="B32" i="55" s="1"/>
  <c r="AC56" i="1"/>
  <c r="B32" i="54" s="1"/>
  <c r="B39" i="54" s="1"/>
  <c r="AC55" i="1"/>
  <c r="B32" i="53" s="1"/>
  <c r="B39" i="53" s="1"/>
  <c r="AC54" i="1"/>
  <c r="B32" i="52" s="1"/>
  <c r="B39" i="52" s="1"/>
  <c r="AC53" i="1"/>
  <c r="B32" i="51" s="1"/>
  <c r="B39" i="51" s="1"/>
  <c r="AC52" i="1"/>
  <c r="B32" i="50" s="1"/>
  <c r="B39" i="50" s="1"/>
  <c r="AC51" i="1"/>
  <c r="B32" i="49" s="1"/>
  <c r="AC50" i="1"/>
  <c r="B32" i="48" s="1"/>
  <c r="B39" i="48" s="1"/>
  <c r="AC49" i="1"/>
  <c r="B32" i="47" s="1"/>
  <c r="B39" i="47" s="1"/>
  <c r="AC48" i="1"/>
  <c r="B32" i="46" s="1"/>
  <c r="B39" i="46" s="1"/>
  <c r="AC47" i="1"/>
  <c r="B32" i="45" s="1"/>
  <c r="AC46" i="1"/>
  <c r="B32" i="44" s="1"/>
  <c r="B39" i="44" s="1"/>
  <c r="AC45" i="1"/>
  <c r="B32" i="43" s="1"/>
  <c r="B39" i="43" s="1"/>
  <c r="AC44" i="1"/>
  <c r="B32" i="42" s="1"/>
  <c r="B39" i="42" s="1"/>
  <c r="AC43" i="1"/>
  <c r="AC42" i="1"/>
  <c r="B32" i="40" s="1"/>
  <c r="B39" i="40" s="1"/>
  <c r="AC41" i="1"/>
  <c r="B32" i="39" s="1"/>
  <c r="AC40" i="1"/>
  <c r="B32" i="38" s="1"/>
  <c r="AC39" i="1"/>
  <c r="B32" i="37" s="1"/>
  <c r="B39" i="37" s="1"/>
  <c r="AC38" i="1"/>
  <c r="B32" i="36" s="1"/>
  <c r="B39" i="36" s="1"/>
  <c r="AC37" i="1"/>
  <c r="B32" i="35" s="1"/>
  <c r="AC36" i="1"/>
  <c r="B32" i="34" s="1"/>
  <c r="AC35" i="1"/>
  <c r="B32" i="33" s="1"/>
  <c r="B39" i="33" s="1"/>
  <c r="AC34" i="1"/>
  <c r="B32" i="32" s="1"/>
  <c r="J34" i="1"/>
  <c r="I34" i="1"/>
  <c r="H34" i="1"/>
  <c r="G34" i="1"/>
  <c r="F34" i="1"/>
  <c r="E34" i="1"/>
  <c r="AC33" i="1"/>
  <c r="B32" i="31" s="1"/>
  <c r="B39" i="31" s="1"/>
  <c r="K33" i="1"/>
  <c r="AC32" i="1"/>
  <c r="B32" i="30" s="1"/>
  <c r="B39" i="30" s="1"/>
  <c r="K32" i="1"/>
  <c r="AC31" i="1"/>
  <c r="B32" i="29" s="1"/>
  <c r="B39" i="29" s="1"/>
  <c r="K31" i="1"/>
  <c r="AC30" i="1"/>
  <c r="B32" i="28" s="1"/>
  <c r="B39" i="28" s="1"/>
  <c r="K30" i="1"/>
  <c r="AC29" i="1"/>
  <c r="AD29" i="1" s="1"/>
  <c r="K29" i="1"/>
  <c r="AC28" i="1"/>
  <c r="B32" i="26" s="1"/>
  <c r="K28" i="1"/>
  <c r="AC27" i="1"/>
  <c r="B32" i="25" s="1"/>
  <c r="B39" i="25" s="1"/>
  <c r="K27" i="1"/>
  <c r="AC26" i="1"/>
  <c r="M26" i="1"/>
  <c r="K26" i="1"/>
  <c r="AC25" i="1"/>
  <c r="B32" i="23" s="1"/>
  <c r="B39" i="23" s="1"/>
  <c r="M25" i="1"/>
  <c r="K25" i="1"/>
  <c r="AC24" i="1"/>
  <c r="M24" i="1"/>
  <c r="K24" i="1"/>
  <c r="AC23" i="1"/>
  <c r="B32" i="21" s="1"/>
  <c r="B39" i="21" s="1"/>
  <c r="M23" i="1"/>
  <c r="AC22" i="1"/>
  <c r="B32" i="20" s="1"/>
  <c r="B39" i="20" s="1"/>
  <c r="M22" i="1"/>
  <c r="AC21" i="1"/>
  <c r="M21" i="1"/>
  <c r="A21" i="1"/>
  <c r="G20" i="1" s="1"/>
  <c r="H20" i="1" s="1"/>
  <c r="AC20" i="1"/>
  <c r="B32" i="18" s="1"/>
  <c r="B39" i="18" s="1"/>
  <c r="M20" i="1"/>
  <c r="AC19" i="1"/>
  <c r="B32" i="17" s="1"/>
  <c r="B39" i="17" s="1"/>
  <c r="M19" i="1"/>
  <c r="A19" i="1"/>
  <c r="G18" i="1" s="1"/>
  <c r="H18" i="1" s="1"/>
  <c r="AC18" i="1"/>
  <c r="B32" i="16" s="1"/>
  <c r="B39" i="16" s="1"/>
  <c r="M18" i="1"/>
  <c r="AC17" i="1"/>
  <c r="AD17" i="1" s="1"/>
  <c r="M17" i="1"/>
  <c r="A17" i="1"/>
  <c r="G16" i="1" s="1"/>
  <c r="H16" i="1" s="1"/>
  <c r="AC16" i="1"/>
  <c r="B32" i="14" s="1"/>
  <c r="B39" i="14" s="1"/>
  <c r="M16" i="1"/>
  <c r="AC15" i="1"/>
  <c r="B32" i="13" s="1"/>
  <c r="B39" i="13" s="1"/>
  <c r="M15" i="1"/>
  <c r="A15" i="1"/>
  <c r="G14" i="1" s="1"/>
  <c r="H14" i="1" s="1"/>
  <c r="AC14" i="1"/>
  <c r="B32" i="12" s="1"/>
  <c r="B39" i="12" s="1"/>
  <c r="M14" i="1"/>
  <c r="AC13" i="1"/>
  <c r="M13" i="1"/>
  <c r="A13" i="1"/>
  <c r="G12" i="1" s="1"/>
  <c r="H12" i="1" s="1"/>
  <c r="AC12" i="1"/>
  <c r="B32" i="10" s="1"/>
  <c r="B39" i="10" s="1"/>
  <c r="M12" i="1"/>
  <c r="AC11" i="1"/>
  <c r="B32" i="9" s="1"/>
  <c r="B39" i="9" s="1"/>
  <c r="M11" i="1"/>
  <c r="A11" i="1"/>
  <c r="G10" i="1" s="1"/>
  <c r="H10" i="1" s="1"/>
  <c r="AC10" i="1"/>
  <c r="B32" i="8" s="1"/>
  <c r="B39" i="8" s="1"/>
  <c r="M10" i="1"/>
  <c r="AC9" i="1"/>
  <c r="AD9" i="1" s="1"/>
  <c r="M9" i="1"/>
  <c r="AC8" i="1"/>
  <c r="B32" i="6" s="1"/>
  <c r="B39" i="6" s="1"/>
  <c r="M8" i="1"/>
  <c r="AC7" i="1"/>
  <c r="B32" i="5" s="1"/>
  <c r="B39" i="5" s="1"/>
  <c r="M7" i="1"/>
  <c r="AC6" i="1"/>
  <c r="B32" i="4" s="1"/>
  <c r="B39" i="4" s="1"/>
  <c r="M6" i="1"/>
  <c r="AC5" i="1"/>
  <c r="AD5" i="1" s="1"/>
  <c r="M5" i="1"/>
  <c r="AC4" i="1"/>
  <c r="AD4" i="1" s="1"/>
  <c r="M4" i="1"/>
  <c r="W3" i="1"/>
  <c r="V3" i="1"/>
  <c r="U3" i="1"/>
  <c r="T3" i="1"/>
  <c r="S3" i="1"/>
  <c r="R3" i="1"/>
  <c r="Q3" i="1"/>
  <c r="P3" i="1"/>
  <c r="O3" i="1"/>
  <c r="N3" i="1"/>
  <c r="Q16" i="1" l="1"/>
  <c r="W20" i="1"/>
  <c r="O14" i="1"/>
  <c r="AD69" i="1"/>
  <c r="AD47" i="1"/>
  <c r="W23" i="1"/>
  <c r="N16" i="1"/>
  <c r="V16" i="1"/>
  <c r="A5" i="14"/>
  <c r="J19" i="14" s="1"/>
  <c r="K19" i="14" s="1"/>
  <c r="AD18" i="1"/>
  <c r="P24" i="1"/>
  <c r="AD37" i="1"/>
  <c r="A13" i="23"/>
  <c r="J27" i="23" s="1"/>
  <c r="K27" i="23" s="1"/>
  <c r="P23" i="1"/>
  <c r="Q4" i="1"/>
  <c r="AD7" i="1"/>
  <c r="V11" i="1"/>
  <c r="W14" i="1"/>
  <c r="AD53" i="1"/>
  <c r="A3" i="20"/>
  <c r="J17" i="20" s="1"/>
  <c r="K17" i="20" s="1"/>
  <c r="I23" i="9"/>
  <c r="AD63" i="1"/>
  <c r="AD85" i="1"/>
  <c r="W6" i="1"/>
  <c r="W15" i="1"/>
  <c r="A11" i="23"/>
  <c r="J25" i="23" s="1"/>
  <c r="K25" i="23" s="1"/>
  <c r="B32" i="24"/>
  <c r="B39" i="24" s="1"/>
  <c r="AD26" i="1"/>
  <c r="B32" i="11"/>
  <c r="B39" i="11" s="1"/>
  <c r="AD13" i="1"/>
  <c r="B32" i="84"/>
  <c r="A9" i="84" s="1"/>
  <c r="J23" i="84" s="1"/>
  <c r="K23" i="84" s="1"/>
  <c r="AD86" i="1"/>
  <c r="P15" i="1"/>
  <c r="S18" i="1"/>
  <c r="AD49" i="1"/>
  <c r="AD55" i="1"/>
  <c r="AD81" i="1"/>
  <c r="A11" i="9"/>
  <c r="J25" i="9" s="1"/>
  <c r="K25" i="9" s="1"/>
  <c r="I23" i="14"/>
  <c r="A3" i="46"/>
  <c r="J17" i="46" s="1"/>
  <c r="K17" i="46" s="1"/>
  <c r="A7" i="63"/>
  <c r="J21" i="63" s="1"/>
  <c r="K21" i="63" s="1"/>
  <c r="A5" i="82"/>
  <c r="J19" i="82" s="1"/>
  <c r="K19" i="82" s="1"/>
  <c r="V9" i="1"/>
  <c r="P20" i="1"/>
  <c r="A7" i="52"/>
  <c r="J21" i="52" s="1"/>
  <c r="K21" i="52" s="1"/>
  <c r="A5" i="85"/>
  <c r="J19" i="85" s="1"/>
  <c r="K19" i="85" s="1"/>
  <c r="V6" i="1"/>
  <c r="V12" i="1"/>
  <c r="N14" i="1"/>
  <c r="A13" i="25"/>
  <c r="J27" i="25" s="1"/>
  <c r="K27" i="25" s="1"/>
  <c r="Q11" i="1"/>
  <c r="P4" i="1"/>
  <c r="P7" i="1"/>
  <c r="W19" i="1"/>
  <c r="V26" i="1"/>
  <c r="AD32" i="1"/>
  <c r="AD39" i="1"/>
  <c r="AD65" i="1"/>
  <c r="AD71" i="1"/>
  <c r="A5" i="3"/>
  <c r="J19" i="3" s="1"/>
  <c r="K19" i="3" s="1"/>
  <c r="A13" i="30"/>
  <c r="J27" i="30" s="1"/>
  <c r="K27" i="30" s="1"/>
  <c r="A11" i="84"/>
  <c r="J25" i="84" s="1"/>
  <c r="K25" i="84" s="1"/>
  <c r="V19" i="1"/>
  <c r="P21" i="1"/>
  <c r="N26" i="1"/>
  <c r="AD79" i="1"/>
  <c r="A11" i="13"/>
  <c r="J25" i="13" s="1"/>
  <c r="K25" i="13" s="1"/>
  <c r="R12" i="1"/>
  <c r="R11" i="1"/>
  <c r="R6" i="1"/>
  <c r="R16" i="1"/>
  <c r="B32" i="19"/>
  <c r="B39" i="19" s="1"/>
  <c r="AD21" i="1"/>
  <c r="S8" i="1"/>
  <c r="T8" i="1"/>
  <c r="B32" i="22"/>
  <c r="B39" i="22" s="1"/>
  <c r="AD24" i="1"/>
  <c r="B32" i="41"/>
  <c r="B39" i="41" s="1"/>
  <c r="AD43" i="1"/>
  <c r="B32" i="73"/>
  <c r="B39" i="73" s="1"/>
  <c r="AD75" i="1"/>
  <c r="A5" i="10"/>
  <c r="J19" i="10" s="1"/>
  <c r="K19" i="10" s="1"/>
  <c r="B39" i="26"/>
  <c r="AD28" i="1"/>
  <c r="W10" i="1"/>
  <c r="Q10" i="1"/>
  <c r="P10" i="1"/>
  <c r="B32" i="57"/>
  <c r="B39" i="57" s="1"/>
  <c r="AD59" i="1"/>
  <c r="S19" i="1"/>
  <c r="I23" i="8"/>
  <c r="I23" i="10"/>
  <c r="F24" i="34"/>
  <c r="F25" i="34" s="1"/>
  <c r="A11" i="34"/>
  <c r="J25" i="34" s="1"/>
  <c r="K25" i="34" s="1"/>
  <c r="F18" i="36"/>
  <c r="F19" i="36" s="1"/>
  <c r="A5" i="36"/>
  <c r="J19" i="36" s="1"/>
  <c r="K19" i="36" s="1"/>
  <c r="T19" i="1"/>
  <c r="V5" i="1"/>
  <c r="U14" i="1"/>
  <c r="S22" i="1"/>
  <c r="A11" i="2"/>
  <c r="J25" i="2" s="1"/>
  <c r="K25" i="2" s="1"/>
  <c r="A7" i="4"/>
  <c r="J21" i="4" s="1"/>
  <c r="K21" i="4" s="1"/>
  <c r="A9" i="6"/>
  <c r="J23" i="6" s="1"/>
  <c r="K23" i="6" s="1"/>
  <c r="A13" i="9"/>
  <c r="J27" i="9" s="1"/>
  <c r="K27" i="9" s="1"/>
  <c r="E20" i="15"/>
  <c r="E21" i="15" s="1"/>
  <c r="A7" i="15"/>
  <c r="J21" i="15" s="1"/>
  <c r="K21" i="15" s="1"/>
  <c r="A3" i="24"/>
  <c r="J17" i="24" s="1"/>
  <c r="K17" i="24" s="1"/>
  <c r="F20" i="27"/>
  <c r="F21" i="27" s="1"/>
  <c r="A7" i="27"/>
  <c r="J21" i="27" s="1"/>
  <c r="K21" i="27" s="1"/>
  <c r="F18" i="43"/>
  <c r="F19" i="43" s="1"/>
  <c r="A5" i="43"/>
  <c r="J19" i="43" s="1"/>
  <c r="K19" i="43" s="1"/>
  <c r="R25" i="1"/>
  <c r="Q7" i="1"/>
  <c r="U19" i="1"/>
  <c r="N21" i="1"/>
  <c r="N24" i="1"/>
  <c r="AD45" i="1"/>
  <c r="A11" i="3"/>
  <c r="J25" i="3" s="1"/>
  <c r="K25" i="3" s="1"/>
  <c r="I23" i="6"/>
  <c r="A13" i="7"/>
  <c r="J27" i="7" s="1"/>
  <c r="K27" i="7" s="1"/>
  <c r="U6" i="1"/>
  <c r="O9" i="1"/>
  <c r="Q15" i="1"/>
  <c r="AD16" i="1"/>
  <c r="AD22" i="1"/>
  <c r="U11" i="1"/>
  <c r="N19" i="1"/>
  <c r="V20" i="1"/>
  <c r="Q21" i="1"/>
  <c r="V23" i="1"/>
  <c r="Q24" i="1"/>
  <c r="AD25" i="1"/>
  <c r="AD35" i="1"/>
  <c r="AD51" i="1"/>
  <c r="AD67" i="1"/>
  <c r="AD83" i="1"/>
  <c r="A11" i="7"/>
  <c r="J25" i="7" s="1"/>
  <c r="K25" i="7" s="1"/>
  <c r="A7" i="11"/>
  <c r="J21" i="11" s="1"/>
  <c r="K21" i="11" s="1"/>
  <c r="A5" i="12"/>
  <c r="J19" i="12" s="1"/>
  <c r="K19" i="12" s="1"/>
  <c r="A3" i="21"/>
  <c r="J17" i="21" s="1"/>
  <c r="A5" i="47"/>
  <c r="J19" i="47" s="1"/>
  <c r="K19" i="47" s="1"/>
  <c r="AD61" i="1"/>
  <c r="AD77" i="1"/>
  <c r="AD87" i="1"/>
  <c r="A7" i="5"/>
  <c r="J21" i="5" s="1"/>
  <c r="K21" i="5" s="1"/>
  <c r="O24" i="1"/>
  <c r="W21" i="1"/>
  <c r="N6" i="1"/>
  <c r="R7" i="1"/>
  <c r="P9" i="1"/>
  <c r="R14" i="1"/>
  <c r="P11" i="1"/>
  <c r="W4" i="1"/>
  <c r="O6" i="1"/>
  <c r="W9" i="1"/>
  <c r="N11" i="1"/>
  <c r="T13" i="1"/>
  <c r="V14" i="1"/>
  <c r="P16" i="1"/>
  <c r="R17" i="1"/>
  <c r="O19" i="1"/>
  <c r="O20" i="1"/>
  <c r="R21" i="1"/>
  <c r="O23" i="1"/>
  <c r="R24" i="1"/>
  <c r="AD27" i="1"/>
  <c r="AD41" i="1"/>
  <c r="AD57" i="1"/>
  <c r="AD73" i="1"/>
  <c r="A3" i="2"/>
  <c r="J17" i="2" s="1"/>
  <c r="K17" i="2" s="1"/>
  <c r="A7" i="3"/>
  <c r="J21" i="3" s="1"/>
  <c r="K21" i="3" s="1"/>
  <c r="E18" i="3"/>
  <c r="E19" i="3" s="1"/>
  <c r="A7" i="7"/>
  <c r="J21" i="7" s="1"/>
  <c r="K21" i="7" s="1"/>
  <c r="A11" i="12"/>
  <c r="J25" i="12" s="1"/>
  <c r="K25" i="12" s="1"/>
  <c r="E24" i="12"/>
  <c r="E25" i="12" s="1"/>
  <c r="A7" i="19"/>
  <c r="J21" i="19" s="1"/>
  <c r="K21" i="19" s="1"/>
  <c r="E20" i="19"/>
  <c r="E21" i="19" s="1"/>
  <c r="A3" i="22"/>
  <c r="J17" i="22" s="1"/>
  <c r="K17" i="22" s="1"/>
  <c r="A3" i="25"/>
  <c r="J17" i="25" s="1"/>
  <c r="K17" i="25" s="1"/>
  <c r="R19" i="1"/>
  <c r="V21" i="1"/>
  <c r="V24" i="1"/>
  <c r="T26" i="1"/>
  <c r="A3" i="3"/>
  <c r="J17" i="3" s="1"/>
  <c r="K17" i="3" s="1"/>
  <c r="A13" i="3"/>
  <c r="J27" i="3" s="1"/>
  <c r="K27" i="3" s="1"/>
  <c r="A5" i="4"/>
  <c r="J19" i="4" s="1"/>
  <c r="K19" i="4" s="1"/>
  <c r="A11" i="30"/>
  <c r="J25" i="30" s="1"/>
  <c r="K25" i="30" s="1"/>
  <c r="A5" i="32"/>
  <c r="J19" i="32" s="1"/>
  <c r="K19" i="32" s="1"/>
  <c r="A7" i="37"/>
  <c r="J21" i="37" s="1"/>
  <c r="K21" i="37" s="1"/>
  <c r="A3" i="41"/>
  <c r="J17" i="41" s="1"/>
  <c r="K17" i="41" s="1"/>
  <c r="A7" i="42"/>
  <c r="J21" i="42" s="1"/>
  <c r="K21" i="42" s="1"/>
  <c r="A7" i="44"/>
  <c r="J21" i="44" s="1"/>
  <c r="K21" i="44" s="1"/>
  <c r="A7" i="48"/>
  <c r="J21" i="48" s="1"/>
  <c r="K21" i="48" s="1"/>
  <c r="A11" i="50"/>
  <c r="J25" i="50" s="1"/>
  <c r="K25" i="50" s="1"/>
  <c r="A7" i="71"/>
  <c r="J21" i="71" s="1"/>
  <c r="K21" i="71" s="1"/>
  <c r="E24" i="74"/>
  <c r="E25" i="74" s="1"/>
  <c r="A11" i="74"/>
  <c r="J25" i="74" s="1"/>
  <c r="K25" i="74" s="1"/>
  <c r="A13" i="36"/>
  <c r="J27" i="36" s="1"/>
  <c r="K27" i="36" s="1"/>
  <c r="A11" i="39"/>
  <c r="J25" i="39" s="1"/>
  <c r="K25" i="39" s="1"/>
  <c r="A13" i="47"/>
  <c r="J27" i="47" s="1"/>
  <c r="K27" i="47" s="1"/>
  <c r="E18" i="66"/>
  <c r="E19" i="66" s="1"/>
  <c r="A5" i="66"/>
  <c r="J19" i="66" s="1"/>
  <c r="K19" i="66" s="1"/>
  <c r="A3" i="72"/>
  <c r="J17" i="72" s="1"/>
  <c r="E18" i="32"/>
  <c r="E19" i="32" s="1"/>
  <c r="E26" i="47"/>
  <c r="E27" i="47" s="1"/>
  <c r="I23" i="76"/>
  <c r="A5" i="26"/>
  <c r="J19" i="26" s="1"/>
  <c r="K19" i="26" s="1"/>
  <c r="A13" i="31"/>
  <c r="J27" i="31" s="1"/>
  <c r="K27" i="31" s="1"/>
  <c r="A11" i="46"/>
  <c r="J25" i="46" s="1"/>
  <c r="K25" i="46" s="1"/>
  <c r="A3" i="50"/>
  <c r="J17" i="50" s="1"/>
  <c r="K17" i="50" s="1"/>
  <c r="A5" i="51"/>
  <c r="J19" i="51" s="1"/>
  <c r="K19" i="51" s="1"/>
  <c r="A9" i="20"/>
  <c r="J23" i="20" s="1"/>
  <c r="K23" i="20" s="1"/>
  <c r="A13" i="39"/>
  <c r="J27" i="39" s="1"/>
  <c r="K27" i="39" s="1"/>
  <c r="A7" i="41"/>
  <c r="J21" i="41" s="1"/>
  <c r="K21" i="41" s="1"/>
  <c r="A11" i="42"/>
  <c r="J25" i="42" s="1"/>
  <c r="K25" i="42" s="1"/>
  <c r="A3" i="43"/>
  <c r="J17" i="43" s="1"/>
  <c r="K17" i="43" s="1"/>
  <c r="A5" i="50"/>
  <c r="J19" i="50" s="1"/>
  <c r="K19" i="50" s="1"/>
  <c r="A7" i="83"/>
  <c r="J21" i="83" s="1"/>
  <c r="K21" i="83" s="1"/>
  <c r="A3" i="32"/>
  <c r="J17" i="32" s="1"/>
  <c r="A11" i="35"/>
  <c r="J25" i="35" s="1"/>
  <c r="K25" i="35" s="1"/>
  <c r="A3" i="39"/>
  <c r="J17" i="39" s="1"/>
  <c r="K17" i="39" s="1"/>
  <c r="A7" i="39"/>
  <c r="J21" i="39" s="1"/>
  <c r="K21" i="39" s="1"/>
  <c r="A7" i="40"/>
  <c r="J21" i="40" s="1"/>
  <c r="K21" i="40" s="1"/>
  <c r="I23" i="42"/>
  <c r="A13" i="51"/>
  <c r="J27" i="51" s="1"/>
  <c r="K27" i="51" s="1"/>
  <c r="A5" i="62"/>
  <c r="J19" i="62" s="1"/>
  <c r="K19" i="62" s="1"/>
  <c r="A3" i="51"/>
  <c r="J17" i="51" s="1"/>
  <c r="K17" i="51" s="1"/>
  <c r="A13" i="57"/>
  <c r="J27" i="57" s="1"/>
  <c r="K27" i="57" s="1"/>
  <c r="A3" i="58"/>
  <c r="J17" i="58" s="1"/>
  <c r="K17" i="58" s="1"/>
  <c r="E16" i="58"/>
  <c r="E17" i="58" s="1"/>
  <c r="A5" i="73"/>
  <c r="J19" i="73" s="1"/>
  <c r="K19" i="73" s="1"/>
  <c r="F18" i="73"/>
  <c r="F19" i="73" s="1"/>
  <c r="A7" i="60"/>
  <c r="J21" i="60" s="1"/>
  <c r="K21" i="60" s="1"/>
  <c r="A5" i="64"/>
  <c r="J19" i="64" s="1"/>
  <c r="K19" i="64" s="1"/>
  <c r="A3" i="79"/>
  <c r="J17" i="79" s="1"/>
  <c r="K17" i="79" s="1"/>
  <c r="A3" i="81"/>
  <c r="J17" i="81" s="1"/>
  <c r="K17" i="81" s="1"/>
  <c r="A7" i="66"/>
  <c r="J21" i="66" s="1"/>
  <c r="K21" i="66" s="1"/>
  <c r="A3" i="67"/>
  <c r="J17" i="67" s="1"/>
  <c r="K17" i="67" s="1"/>
  <c r="A13" i="67"/>
  <c r="J27" i="67" s="1"/>
  <c r="K27" i="67" s="1"/>
  <c r="A13" i="74"/>
  <c r="J27" i="74" s="1"/>
  <c r="K27" i="74" s="1"/>
  <c r="A3" i="83"/>
  <c r="J17" i="83" s="1"/>
  <c r="K17" i="83" s="1"/>
  <c r="A13" i="63"/>
  <c r="J27" i="63" s="1"/>
  <c r="K27" i="63" s="1"/>
  <c r="E20" i="83"/>
  <c r="E21" i="83" s="1"/>
  <c r="A7" i="85"/>
  <c r="J21" i="85" s="1"/>
  <c r="K21" i="85" s="1"/>
  <c r="A7" i="86"/>
  <c r="J21" i="86" s="1"/>
  <c r="K21" i="86" s="1"/>
  <c r="A11" i="55"/>
  <c r="J25" i="55" s="1"/>
  <c r="K25" i="55" s="1"/>
  <c r="A5" i="61"/>
  <c r="J19" i="61" s="1"/>
  <c r="K19" i="61" s="1"/>
  <c r="A3" i="63"/>
  <c r="J17" i="63" s="1"/>
  <c r="K17" i="63" s="1"/>
  <c r="A13" i="73"/>
  <c r="J27" i="73" s="1"/>
  <c r="K27" i="73" s="1"/>
  <c r="A5" i="79"/>
  <c r="J19" i="79" s="1"/>
  <c r="K19" i="79" s="1"/>
  <c r="A7" i="80"/>
  <c r="J21" i="80" s="1"/>
  <c r="K21" i="80" s="1"/>
  <c r="A3" i="84"/>
  <c r="J17" i="84" s="1"/>
  <c r="K17" i="84" s="1"/>
  <c r="A5" i="86"/>
  <c r="J19" i="86" s="1"/>
  <c r="K19" i="86" s="1"/>
  <c r="A11" i="61"/>
  <c r="J25" i="61" s="1"/>
  <c r="K25" i="61" s="1"/>
  <c r="A11" i="68"/>
  <c r="J25" i="68" s="1"/>
  <c r="K25" i="68" s="1"/>
  <c r="A13" i="71"/>
  <c r="J27" i="71" s="1"/>
  <c r="K27" i="71" s="1"/>
  <c r="A13" i="75"/>
  <c r="J27" i="75" s="1"/>
  <c r="K27" i="75" s="1"/>
  <c r="A5" i="80"/>
  <c r="J19" i="80" s="1"/>
  <c r="K19" i="80" s="1"/>
  <c r="A5" i="81"/>
  <c r="J19" i="81" s="1"/>
  <c r="K19" i="81" s="1"/>
  <c r="A5" i="63"/>
  <c r="J19" i="63" s="1"/>
  <c r="K19" i="63" s="1"/>
  <c r="A5" i="72"/>
  <c r="J19" i="72" s="1"/>
  <c r="K19" i="72" s="1"/>
  <c r="A7" i="82"/>
  <c r="J21" i="82" s="1"/>
  <c r="K21" i="82" s="1"/>
  <c r="A11" i="85"/>
  <c r="J25" i="85" s="1"/>
  <c r="K25" i="85" s="1"/>
  <c r="A13" i="86"/>
  <c r="J27" i="86" s="1"/>
  <c r="K27" i="86" s="1"/>
  <c r="A3" i="60"/>
  <c r="J17" i="60" s="1"/>
  <c r="K17" i="60" s="1"/>
  <c r="G20" i="60"/>
  <c r="G21" i="60" s="1"/>
  <c r="A3" i="62"/>
  <c r="J17" i="62" s="1"/>
  <c r="K17" i="62" s="1"/>
  <c r="A5" i="84"/>
  <c r="J19" i="84" s="1"/>
  <c r="K19" i="84" s="1"/>
  <c r="I23" i="4"/>
  <c r="I23" i="5"/>
  <c r="S17" i="1"/>
  <c r="T18" i="1"/>
  <c r="T22" i="1"/>
  <c r="S25" i="1"/>
  <c r="U26" i="1"/>
  <c r="B39" i="35"/>
  <c r="I23" i="35"/>
  <c r="B39" i="39"/>
  <c r="I23" i="39"/>
  <c r="B39" i="55"/>
  <c r="A9" i="55"/>
  <c r="J23" i="55" s="1"/>
  <c r="K23" i="55" s="1"/>
  <c r="A7" i="2"/>
  <c r="J21" i="2" s="1"/>
  <c r="K21" i="2" s="1"/>
  <c r="B32" i="2"/>
  <c r="B39" i="2" s="1"/>
  <c r="E24" i="3"/>
  <c r="E25" i="3" s="1"/>
  <c r="A3" i="4"/>
  <c r="J17" i="4" s="1"/>
  <c r="A11" i="4"/>
  <c r="J25" i="4" s="1"/>
  <c r="K25" i="4" s="1"/>
  <c r="A5" i="5"/>
  <c r="J19" i="5" s="1"/>
  <c r="K19" i="5" s="1"/>
  <c r="B32" i="7"/>
  <c r="B39" i="7" s="1"/>
  <c r="A3" i="8"/>
  <c r="J17" i="8" s="1"/>
  <c r="A7" i="8"/>
  <c r="J21" i="8" s="1"/>
  <c r="K21" i="8" s="1"/>
  <c r="A3" i="9"/>
  <c r="J17" i="9" s="1"/>
  <c r="E26" i="9"/>
  <c r="E27" i="9" s="1"/>
  <c r="A5" i="11"/>
  <c r="J19" i="11" s="1"/>
  <c r="K19" i="11" s="1"/>
  <c r="A7" i="14"/>
  <c r="J21" i="14" s="1"/>
  <c r="K21" i="14" s="1"/>
  <c r="E20" i="14"/>
  <c r="E21" i="14" s="1"/>
  <c r="B32" i="15"/>
  <c r="B39" i="15" s="1"/>
  <c r="A3" i="16"/>
  <c r="J17" i="16" s="1"/>
  <c r="I23" i="16"/>
  <c r="A9" i="16"/>
  <c r="J23" i="16" s="1"/>
  <c r="K23" i="16" s="1"/>
  <c r="K17" i="21"/>
  <c r="T5" i="1"/>
  <c r="A5" i="9"/>
  <c r="J19" i="9" s="1"/>
  <c r="K19" i="9" s="1"/>
  <c r="E18" i="9"/>
  <c r="E19" i="9" s="1"/>
  <c r="A7" i="10"/>
  <c r="J21" i="10" s="1"/>
  <c r="K21" i="10" s="1"/>
  <c r="E20" i="10"/>
  <c r="E21" i="10" s="1"/>
  <c r="E26" i="12"/>
  <c r="E27" i="12" s="1"/>
  <c r="A13" i="12"/>
  <c r="J27" i="12" s="1"/>
  <c r="K27" i="12" s="1"/>
  <c r="A11" i="16"/>
  <c r="J25" i="16" s="1"/>
  <c r="K25" i="16" s="1"/>
  <c r="E24" i="16"/>
  <c r="E25" i="16" s="1"/>
  <c r="R4" i="1"/>
  <c r="U5" i="1"/>
  <c r="P6" i="1"/>
  <c r="N8" i="1"/>
  <c r="Q9" i="1"/>
  <c r="T11" i="1"/>
  <c r="U12" i="1"/>
  <c r="O13" i="1"/>
  <c r="W13" i="1"/>
  <c r="P14" i="1"/>
  <c r="U17" i="1"/>
  <c r="N18" i="1"/>
  <c r="V18" i="1"/>
  <c r="P19" i="1"/>
  <c r="N22" i="1"/>
  <c r="B39" i="32"/>
  <c r="I23" i="32"/>
  <c r="B39" i="60"/>
  <c r="A9" i="60"/>
  <c r="J23" i="60" s="1"/>
  <c r="K23" i="60" s="1"/>
  <c r="I23" i="60"/>
  <c r="B39" i="64"/>
  <c r="A9" i="64"/>
  <c r="J23" i="64" s="1"/>
  <c r="K23" i="64" s="1"/>
  <c r="B39" i="80"/>
  <c r="A9" i="80"/>
  <c r="J23" i="80" s="1"/>
  <c r="K23" i="80" s="1"/>
  <c r="A5" i="2"/>
  <c r="J19" i="2" s="1"/>
  <c r="K19" i="2" s="1"/>
  <c r="E16" i="2"/>
  <c r="E17" i="2" s="1"/>
  <c r="B32" i="3"/>
  <c r="B39" i="3" s="1"/>
  <c r="A9" i="4"/>
  <c r="J23" i="4" s="1"/>
  <c r="K23" i="4" s="1"/>
  <c r="A3" i="5"/>
  <c r="J17" i="5" s="1"/>
  <c r="A11" i="5"/>
  <c r="J25" i="5" s="1"/>
  <c r="K25" i="5" s="1"/>
  <c r="A11" i="8"/>
  <c r="J25" i="8" s="1"/>
  <c r="K25" i="8" s="1"/>
  <c r="E18" i="12"/>
  <c r="E19" i="12" s="1"/>
  <c r="A5" i="13"/>
  <c r="J19" i="13" s="1"/>
  <c r="K19" i="13" s="1"/>
  <c r="E18" i="13"/>
  <c r="E19" i="13" s="1"/>
  <c r="A13" i="13"/>
  <c r="J27" i="13" s="1"/>
  <c r="K27" i="13" s="1"/>
  <c r="A7" i="17"/>
  <c r="J21" i="17" s="1"/>
  <c r="K21" i="17" s="1"/>
  <c r="A5" i="19"/>
  <c r="J19" i="19" s="1"/>
  <c r="K19" i="19" s="1"/>
  <c r="E18" i="19"/>
  <c r="E19" i="19" s="1"/>
  <c r="U13" i="1"/>
  <c r="T25" i="1"/>
  <c r="E24" i="72"/>
  <c r="E25" i="72" s="1"/>
  <c r="A11" i="72"/>
  <c r="J25" i="72" s="1"/>
  <c r="K25" i="72" s="1"/>
  <c r="S7" i="1"/>
  <c r="V8" i="1"/>
  <c r="R10" i="1"/>
  <c r="R15" i="1"/>
  <c r="S16" i="1"/>
  <c r="Q20" i="1"/>
  <c r="AD20" i="1"/>
  <c r="S21" i="1"/>
  <c r="V22" i="1"/>
  <c r="Q23" i="1"/>
  <c r="AD23" i="1"/>
  <c r="S24" i="1"/>
  <c r="U25" i="1"/>
  <c r="O26" i="1"/>
  <c r="W26" i="1"/>
  <c r="AD30" i="1"/>
  <c r="S4" i="1"/>
  <c r="N5" i="1"/>
  <c r="Q6" i="1"/>
  <c r="AD6" i="1"/>
  <c r="T7" i="1"/>
  <c r="O8" i="1"/>
  <c r="W8" i="1"/>
  <c r="R9" i="1"/>
  <c r="S10" i="1"/>
  <c r="N12" i="1"/>
  <c r="P13" i="1"/>
  <c r="Q14" i="1"/>
  <c r="AD14" i="1"/>
  <c r="S15" i="1"/>
  <c r="T16" i="1"/>
  <c r="N17" i="1"/>
  <c r="V17" i="1"/>
  <c r="O18" i="1"/>
  <c r="W18" i="1"/>
  <c r="Q19" i="1"/>
  <c r="AD19" i="1"/>
  <c r="R20" i="1"/>
  <c r="T21" i="1"/>
  <c r="O22" i="1"/>
  <c r="W22" i="1"/>
  <c r="R23" i="1"/>
  <c r="T24" i="1"/>
  <c r="N25" i="1"/>
  <c r="V25" i="1"/>
  <c r="P26" i="1"/>
  <c r="AD33" i="1"/>
  <c r="AD34" i="1"/>
  <c r="AD38" i="1"/>
  <c r="AD42" i="1"/>
  <c r="AD46" i="1"/>
  <c r="AD50" i="1"/>
  <c r="AD54" i="1"/>
  <c r="AD58" i="1"/>
  <c r="AD62" i="1"/>
  <c r="AD66" i="1"/>
  <c r="AD70" i="1"/>
  <c r="AD74" i="1"/>
  <c r="AD78" i="1"/>
  <c r="AD82" i="1"/>
  <c r="E18" i="4"/>
  <c r="E19" i="4" s="1"/>
  <c r="A13" i="5"/>
  <c r="J27" i="5" s="1"/>
  <c r="K27" i="5" s="1"/>
  <c r="E20" i="5"/>
  <c r="E21" i="5" s="1"/>
  <c r="A3" i="6"/>
  <c r="J17" i="6" s="1"/>
  <c r="E22" i="6"/>
  <c r="E23" i="6" s="1"/>
  <c r="A13" i="11"/>
  <c r="J27" i="11" s="1"/>
  <c r="K27" i="11" s="1"/>
  <c r="A9" i="14"/>
  <c r="J23" i="14" s="1"/>
  <c r="K23" i="14" s="1"/>
  <c r="I23" i="18"/>
  <c r="I16" i="19"/>
  <c r="I17" i="19" s="1"/>
  <c r="A3" i="19"/>
  <c r="J17" i="19" s="1"/>
  <c r="F18" i="20"/>
  <c r="F19" i="20" s="1"/>
  <c r="A5" i="20"/>
  <c r="J19" i="20" s="1"/>
  <c r="K19" i="20" s="1"/>
  <c r="A11" i="20"/>
  <c r="J25" i="20" s="1"/>
  <c r="K25" i="20" s="1"/>
  <c r="I23" i="21"/>
  <c r="F24" i="21"/>
  <c r="F25" i="21" s="1"/>
  <c r="A11" i="21"/>
  <c r="J25" i="21" s="1"/>
  <c r="K25" i="21" s="1"/>
  <c r="I23" i="22"/>
  <c r="A11" i="22"/>
  <c r="J25" i="22" s="1"/>
  <c r="K25" i="22" s="1"/>
  <c r="E24" i="22"/>
  <c r="E25" i="22" s="1"/>
  <c r="AD10" i="1"/>
  <c r="S11" i="1"/>
  <c r="T12" i="1"/>
  <c r="N13" i="1"/>
  <c r="V13" i="1"/>
  <c r="A3" i="15"/>
  <c r="J17" i="15" s="1"/>
  <c r="E16" i="15"/>
  <c r="E17" i="15" s="1"/>
  <c r="U7" i="1"/>
  <c r="P8" i="1"/>
  <c r="S9" i="1"/>
  <c r="T10" i="1"/>
  <c r="O12" i="1"/>
  <c r="W12" i="1"/>
  <c r="Q13" i="1"/>
  <c r="T15" i="1"/>
  <c r="U16" i="1"/>
  <c r="O17" i="1"/>
  <c r="W17" i="1"/>
  <c r="P18" i="1"/>
  <c r="S20" i="1"/>
  <c r="U21" i="1"/>
  <c r="P22" i="1"/>
  <c r="S23" i="1"/>
  <c r="U24" i="1"/>
  <c r="O25" i="1"/>
  <c r="W25" i="1"/>
  <c r="Q26" i="1"/>
  <c r="A9" i="45"/>
  <c r="J23" i="45" s="1"/>
  <c r="K23" i="45" s="1"/>
  <c r="B39" i="45"/>
  <c r="B39" i="49"/>
  <c r="A9" i="49"/>
  <c r="J23" i="49" s="1"/>
  <c r="K23" i="49" s="1"/>
  <c r="B39" i="65"/>
  <c r="I23" i="65"/>
  <c r="B39" i="69"/>
  <c r="A9" i="69"/>
  <c r="J23" i="69" s="1"/>
  <c r="K23" i="69" s="1"/>
  <c r="A9" i="5"/>
  <c r="J23" i="5" s="1"/>
  <c r="K23" i="5" s="1"/>
  <c r="A5" i="6"/>
  <c r="J19" i="6" s="1"/>
  <c r="K19" i="6" s="1"/>
  <c r="A3" i="7"/>
  <c r="J17" i="7" s="1"/>
  <c r="A7" i="9"/>
  <c r="J21" i="9" s="1"/>
  <c r="K21" i="9" s="1"/>
  <c r="A9" i="10"/>
  <c r="J23" i="10" s="1"/>
  <c r="K23" i="10" s="1"/>
  <c r="A3" i="12"/>
  <c r="J17" i="12" s="1"/>
  <c r="A5" i="15"/>
  <c r="J19" i="15" s="1"/>
  <c r="K19" i="15" s="1"/>
  <c r="A13" i="16"/>
  <c r="J27" i="16" s="1"/>
  <c r="K27" i="16" s="1"/>
  <c r="G18" i="17"/>
  <c r="G19" i="17" s="1"/>
  <c r="A5" i="17"/>
  <c r="J19" i="17" s="1"/>
  <c r="K19" i="17" s="1"/>
  <c r="I23" i="20"/>
  <c r="B32" i="27"/>
  <c r="A9" i="27" s="1"/>
  <c r="J23" i="27" s="1"/>
  <c r="K23" i="27" s="1"/>
  <c r="AD15" i="1"/>
  <c r="U22" i="1"/>
  <c r="A13" i="2"/>
  <c r="J27" i="2" s="1"/>
  <c r="K27" i="2" s="1"/>
  <c r="A3" i="13"/>
  <c r="J17" i="13" s="1"/>
  <c r="T4" i="1"/>
  <c r="O5" i="1"/>
  <c r="W5" i="1"/>
  <c r="U4" i="1"/>
  <c r="P5" i="1"/>
  <c r="S6" i="1"/>
  <c r="N7" i="1"/>
  <c r="V7" i="1"/>
  <c r="Q8" i="1"/>
  <c r="AD8" i="1"/>
  <c r="T9" i="1"/>
  <c r="U10" i="1"/>
  <c r="O11" i="1"/>
  <c r="W11" i="1"/>
  <c r="P12" i="1"/>
  <c r="R13" i="1"/>
  <c r="S14" i="1"/>
  <c r="U15" i="1"/>
  <c r="P17" i="1"/>
  <c r="Q22" i="1"/>
  <c r="T23" i="1"/>
  <c r="P25" i="1"/>
  <c r="R26" i="1"/>
  <c r="AD31" i="1"/>
  <c r="A13" i="4"/>
  <c r="J27" i="4" s="1"/>
  <c r="K27" i="4" s="1"/>
  <c r="A7" i="6"/>
  <c r="J21" i="6" s="1"/>
  <c r="K21" i="6" s="1"/>
  <c r="E20" i="6"/>
  <c r="E21" i="6" s="1"/>
  <c r="A11" i="6"/>
  <c r="J25" i="6" s="1"/>
  <c r="K25" i="6" s="1"/>
  <c r="A13" i="6"/>
  <c r="J27" i="6" s="1"/>
  <c r="K27" i="6" s="1"/>
  <c r="A5" i="7"/>
  <c r="J19" i="7" s="1"/>
  <c r="K19" i="7" s="1"/>
  <c r="A5" i="8"/>
  <c r="J19" i="8" s="1"/>
  <c r="K19" i="8" s="1"/>
  <c r="E26" i="8"/>
  <c r="E27" i="8" s="1"/>
  <c r="A13" i="8"/>
  <c r="J27" i="8" s="1"/>
  <c r="K27" i="8" s="1"/>
  <c r="A3" i="11"/>
  <c r="J17" i="11" s="1"/>
  <c r="E16" i="11"/>
  <c r="E17" i="11" s="1"/>
  <c r="E24" i="11"/>
  <c r="E25" i="11" s="1"/>
  <c r="A11" i="11"/>
  <c r="J25" i="11" s="1"/>
  <c r="K25" i="11" s="1"/>
  <c r="A9" i="12"/>
  <c r="J23" i="12" s="1"/>
  <c r="K23" i="12" s="1"/>
  <c r="I23" i="12"/>
  <c r="A7" i="13"/>
  <c r="J21" i="13" s="1"/>
  <c r="K21" i="13" s="1"/>
  <c r="A5" i="16"/>
  <c r="J19" i="16" s="1"/>
  <c r="K19" i="16" s="1"/>
  <c r="A5" i="18"/>
  <c r="J19" i="18" s="1"/>
  <c r="K19" i="18" s="1"/>
  <c r="E18" i="18"/>
  <c r="E19" i="18" s="1"/>
  <c r="F24" i="19"/>
  <c r="F25" i="19" s="1"/>
  <c r="A11" i="19"/>
  <c r="J25" i="19" s="1"/>
  <c r="K25" i="19" s="1"/>
  <c r="I23" i="25"/>
  <c r="S12" i="1"/>
  <c r="A9" i="8"/>
  <c r="J23" i="8" s="1"/>
  <c r="K23" i="8" s="1"/>
  <c r="I23" i="13"/>
  <c r="N4" i="1"/>
  <c r="V4" i="1"/>
  <c r="Q5" i="1"/>
  <c r="T6" i="1"/>
  <c r="O7" i="1"/>
  <c r="W7" i="1"/>
  <c r="R8" i="1"/>
  <c r="U9" i="1"/>
  <c r="N10" i="1"/>
  <c r="V10" i="1"/>
  <c r="Q12" i="1"/>
  <c r="T14" i="1"/>
  <c r="N15" i="1"/>
  <c r="O16" i="1"/>
  <c r="W16" i="1"/>
  <c r="Q17" i="1"/>
  <c r="R18" i="1"/>
  <c r="O21" i="1"/>
  <c r="R22" i="1"/>
  <c r="U23" i="1"/>
  <c r="W24" i="1"/>
  <c r="Q25" i="1"/>
  <c r="S26" i="1"/>
  <c r="B39" i="38"/>
  <c r="A9" i="38"/>
  <c r="J23" i="38" s="1"/>
  <c r="K23" i="38" s="1"/>
  <c r="E18" i="8"/>
  <c r="E19" i="8" s="1"/>
  <c r="A11" i="14"/>
  <c r="J25" i="14" s="1"/>
  <c r="K25" i="14" s="1"/>
  <c r="A13" i="15"/>
  <c r="J27" i="15" s="1"/>
  <c r="K27" i="15" s="1"/>
  <c r="I23" i="17"/>
  <c r="S5" i="1"/>
  <c r="U8" i="1"/>
  <c r="T17" i="1"/>
  <c r="U18" i="1"/>
  <c r="E22" i="2"/>
  <c r="E23" i="2" s="1"/>
  <c r="Q18" i="1"/>
  <c r="T20" i="1"/>
  <c r="AD12" i="1"/>
  <c r="S13" i="1"/>
  <c r="V15" i="1"/>
  <c r="U20" i="1"/>
  <c r="B39" i="34"/>
  <c r="A9" i="34"/>
  <c r="J23" i="34" s="1"/>
  <c r="K23" i="34" s="1"/>
  <c r="I23" i="34"/>
  <c r="B39" i="58"/>
  <c r="I23" i="58"/>
  <c r="I23" i="70"/>
  <c r="B39" i="70"/>
  <c r="O4" i="1"/>
  <c r="R5" i="1"/>
  <c r="N9" i="1"/>
  <c r="O10" i="1"/>
  <c r="AD11" i="1"/>
  <c r="O15" i="1"/>
  <c r="N20" i="1"/>
  <c r="N23" i="1"/>
  <c r="A9" i="22"/>
  <c r="J23" i="22" s="1"/>
  <c r="K23" i="22" s="1"/>
  <c r="AD36" i="1"/>
  <c r="AD40" i="1"/>
  <c r="AD44" i="1"/>
  <c r="AD48" i="1"/>
  <c r="AD52" i="1"/>
  <c r="AD56" i="1"/>
  <c r="AD60" i="1"/>
  <c r="AD64" i="1"/>
  <c r="AD68" i="1"/>
  <c r="AD72" i="1"/>
  <c r="AD76" i="1"/>
  <c r="AD80" i="1"/>
  <c r="AD84" i="1"/>
  <c r="AD88" i="1"/>
  <c r="E22" i="7"/>
  <c r="E23" i="7" s="1"/>
  <c r="A3" i="10"/>
  <c r="J17" i="10" s="1"/>
  <c r="A11" i="10"/>
  <c r="J25" i="10" s="1"/>
  <c r="K25" i="10" s="1"/>
  <c r="A13" i="10"/>
  <c r="J27" i="10" s="1"/>
  <c r="K27" i="10" s="1"/>
  <c r="A3" i="14"/>
  <c r="J17" i="14" s="1"/>
  <c r="A9" i="18"/>
  <c r="J23" i="18" s="1"/>
  <c r="K23" i="18" s="1"/>
  <c r="I23" i="23"/>
  <c r="A13" i="14"/>
  <c r="J27" i="14" s="1"/>
  <c r="K27" i="14" s="1"/>
  <c r="E22" i="14"/>
  <c r="E23" i="14" s="1"/>
  <c r="E26" i="16"/>
  <c r="E27" i="16" s="1"/>
  <c r="A13" i="17"/>
  <c r="J27" i="17" s="1"/>
  <c r="K27" i="17" s="1"/>
  <c r="A13" i="19"/>
  <c r="J27" i="19" s="1"/>
  <c r="K27" i="19" s="1"/>
  <c r="A13" i="21"/>
  <c r="J27" i="21" s="1"/>
  <c r="K27" i="21" s="1"/>
  <c r="E20" i="22"/>
  <c r="E21" i="22" s="1"/>
  <c r="A7" i="22"/>
  <c r="J21" i="22" s="1"/>
  <c r="K21" i="22" s="1"/>
  <c r="A11" i="18"/>
  <c r="J25" i="18" s="1"/>
  <c r="K25" i="18" s="1"/>
  <c r="G18" i="24"/>
  <c r="G19" i="24" s="1"/>
  <c r="A5" i="24"/>
  <c r="J19" i="24" s="1"/>
  <c r="K19" i="24" s="1"/>
  <c r="E24" i="24"/>
  <c r="E25" i="24" s="1"/>
  <c r="A11" i="24"/>
  <c r="J25" i="24" s="1"/>
  <c r="K25" i="24" s="1"/>
  <c r="A9" i="29"/>
  <c r="J23" i="29" s="1"/>
  <c r="K23" i="29" s="1"/>
  <c r="E22" i="29"/>
  <c r="E23" i="29" s="1"/>
  <c r="I23" i="30"/>
  <c r="A9" i="9"/>
  <c r="J23" i="9" s="1"/>
  <c r="K23" i="9" s="1"/>
  <c r="A7" i="12"/>
  <c r="J21" i="12" s="1"/>
  <c r="K21" i="12" s="1"/>
  <c r="A9" i="13"/>
  <c r="J23" i="13" s="1"/>
  <c r="K23" i="13" s="1"/>
  <c r="A7" i="16"/>
  <c r="J21" i="16" s="1"/>
  <c r="K21" i="16" s="1"/>
  <c r="A9" i="17"/>
  <c r="J23" i="17" s="1"/>
  <c r="K23" i="17" s="1"/>
  <c r="A11" i="17"/>
  <c r="J25" i="17" s="1"/>
  <c r="K25" i="17" s="1"/>
  <c r="A7" i="18"/>
  <c r="J21" i="18" s="1"/>
  <c r="K21" i="18" s="1"/>
  <c r="A13" i="20"/>
  <c r="J27" i="20" s="1"/>
  <c r="K27" i="20" s="1"/>
  <c r="E18" i="21"/>
  <c r="E19" i="21" s="1"/>
  <c r="A5" i="21"/>
  <c r="J19" i="21" s="1"/>
  <c r="K19" i="21" s="1"/>
  <c r="A7" i="21"/>
  <c r="J21" i="21" s="1"/>
  <c r="K21" i="21" s="1"/>
  <c r="A7" i="23"/>
  <c r="J21" i="23" s="1"/>
  <c r="K21" i="23" s="1"/>
  <c r="A7" i="24"/>
  <c r="J21" i="24" s="1"/>
  <c r="K21" i="24" s="1"/>
  <c r="E20" i="24"/>
  <c r="E21" i="24" s="1"/>
  <c r="G20" i="25"/>
  <c r="G21" i="25" s="1"/>
  <c r="A7" i="25"/>
  <c r="J21" i="25" s="1"/>
  <c r="K21" i="25" s="1"/>
  <c r="E24" i="26"/>
  <c r="E25" i="26" s="1"/>
  <c r="A11" i="26"/>
  <c r="J25" i="26" s="1"/>
  <c r="K25" i="26" s="1"/>
  <c r="A9" i="28"/>
  <c r="J23" i="28" s="1"/>
  <c r="K23" i="28" s="1"/>
  <c r="E22" i="28"/>
  <c r="E23" i="28" s="1"/>
  <c r="A11" i="31"/>
  <c r="J25" i="31" s="1"/>
  <c r="K25" i="31" s="1"/>
  <c r="E24" i="31"/>
  <c r="E25" i="31" s="1"/>
  <c r="A9" i="21"/>
  <c r="J23" i="21" s="1"/>
  <c r="K23" i="21" s="1"/>
  <c r="A13" i="24"/>
  <c r="J27" i="24" s="1"/>
  <c r="K27" i="24" s="1"/>
  <c r="A9" i="25"/>
  <c r="J23" i="25" s="1"/>
  <c r="K23" i="25" s="1"/>
  <c r="E20" i="26"/>
  <c r="E21" i="26" s="1"/>
  <c r="A7" i="26"/>
  <c r="J21" i="26" s="1"/>
  <c r="K21" i="26" s="1"/>
  <c r="A5" i="29"/>
  <c r="J19" i="29" s="1"/>
  <c r="K19" i="29" s="1"/>
  <c r="E18" i="29"/>
  <c r="E19" i="29" s="1"/>
  <c r="I23" i="31"/>
  <c r="A11" i="15"/>
  <c r="J25" i="15" s="1"/>
  <c r="K25" i="15" s="1"/>
  <c r="A3" i="18"/>
  <c r="J17" i="18" s="1"/>
  <c r="A7" i="20"/>
  <c r="J21" i="20" s="1"/>
  <c r="K21" i="20" s="1"/>
  <c r="E22" i="21"/>
  <c r="E23" i="21" s="1"/>
  <c r="A13" i="22"/>
  <c r="J27" i="22" s="1"/>
  <c r="K27" i="22" s="1"/>
  <c r="A3" i="23"/>
  <c r="J17" i="23" s="1"/>
  <c r="A9" i="23"/>
  <c r="J23" i="23" s="1"/>
  <c r="K23" i="23" s="1"/>
  <c r="E18" i="25"/>
  <c r="E19" i="25" s="1"/>
  <c r="A5" i="25"/>
  <c r="J19" i="25" s="1"/>
  <c r="K19" i="25" s="1"/>
  <c r="A3" i="26"/>
  <c r="J17" i="26" s="1"/>
  <c r="E20" i="31"/>
  <c r="E21" i="31" s="1"/>
  <c r="A7" i="31"/>
  <c r="J21" i="31" s="1"/>
  <c r="K21" i="31" s="1"/>
  <c r="F22" i="33"/>
  <c r="F23" i="33" s="1"/>
  <c r="A9" i="33"/>
  <c r="J23" i="33" s="1"/>
  <c r="K23" i="33" s="1"/>
  <c r="A3" i="17"/>
  <c r="J17" i="17" s="1"/>
  <c r="A13" i="18"/>
  <c r="J27" i="18" s="1"/>
  <c r="K27" i="18" s="1"/>
  <c r="A5" i="22"/>
  <c r="J19" i="22" s="1"/>
  <c r="K19" i="22" s="1"/>
  <c r="F18" i="22"/>
  <c r="F19" i="22" s="1"/>
  <c r="A5" i="23"/>
  <c r="J19" i="23" s="1"/>
  <c r="K19" i="23" s="1"/>
  <c r="E18" i="23"/>
  <c r="E19" i="23" s="1"/>
  <c r="E22" i="25"/>
  <c r="E23" i="25" s="1"/>
  <c r="A5" i="27"/>
  <c r="J19" i="27" s="1"/>
  <c r="K19" i="27" s="1"/>
  <c r="A13" i="27"/>
  <c r="J27" i="27" s="1"/>
  <c r="K27" i="27" s="1"/>
  <c r="I23" i="29"/>
  <c r="A9" i="32"/>
  <c r="J23" i="32" s="1"/>
  <c r="K23" i="32" s="1"/>
  <c r="E22" i="32"/>
  <c r="E23" i="32" s="1"/>
  <c r="I23" i="28"/>
  <c r="G24" i="29"/>
  <c r="G25" i="29" s="1"/>
  <c r="A11" i="29"/>
  <c r="J25" i="29" s="1"/>
  <c r="K25" i="29" s="1"/>
  <c r="A5" i="33"/>
  <c r="J19" i="33" s="1"/>
  <c r="K19" i="33" s="1"/>
  <c r="F18" i="33"/>
  <c r="F19" i="33" s="1"/>
  <c r="F22" i="24"/>
  <c r="F23" i="24" s="1"/>
  <c r="A7" i="28"/>
  <c r="J21" i="28" s="1"/>
  <c r="K21" i="28" s="1"/>
  <c r="A3" i="29"/>
  <c r="J17" i="29" s="1"/>
  <c r="A13" i="29"/>
  <c r="J27" i="29" s="1"/>
  <c r="K27" i="29" s="1"/>
  <c r="A7" i="30"/>
  <c r="J21" i="30" s="1"/>
  <c r="K21" i="30" s="1"/>
  <c r="A5" i="31"/>
  <c r="J19" i="31" s="1"/>
  <c r="K19" i="31" s="1"/>
  <c r="E16" i="25"/>
  <c r="E17" i="25" s="1"/>
  <c r="F18" i="26"/>
  <c r="F19" i="26" s="1"/>
  <c r="A3" i="27"/>
  <c r="J17" i="27" s="1"/>
  <c r="F16" i="36"/>
  <c r="F17" i="36" s="1"/>
  <c r="A3" i="36"/>
  <c r="J17" i="36" s="1"/>
  <c r="A7" i="38"/>
  <c r="J21" i="38" s="1"/>
  <c r="K21" i="38" s="1"/>
  <c r="G20" i="38"/>
  <c r="G21" i="38" s="1"/>
  <c r="A13" i="26"/>
  <c r="J27" i="26" s="1"/>
  <c r="K27" i="26" s="1"/>
  <c r="E16" i="28"/>
  <c r="E17" i="28" s="1"/>
  <c r="A3" i="28"/>
  <c r="J17" i="28" s="1"/>
  <c r="A3" i="30"/>
  <c r="J17" i="30" s="1"/>
  <c r="A13" i="32"/>
  <c r="J27" i="32" s="1"/>
  <c r="K27" i="32" s="1"/>
  <c r="A7" i="33"/>
  <c r="J21" i="33" s="1"/>
  <c r="K21" i="33" s="1"/>
  <c r="A11" i="25"/>
  <c r="J25" i="25" s="1"/>
  <c r="K25" i="25" s="1"/>
  <c r="A5" i="30"/>
  <c r="J19" i="30" s="1"/>
  <c r="K19" i="30" s="1"/>
  <c r="A9" i="30"/>
  <c r="J23" i="30" s="1"/>
  <c r="K23" i="30" s="1"/>
  <c r="I23" i="33"/>
  <c r="A7" i="35"/>
  <c r="J21" i="35" s="1"/>
  <c r="K21" i="35" s="1"/>
  <c r="E20" i="35"/>
  <c r="E21" i="35" s="1"/>
  <c r="A13" i="35"/>
  <c r="J27" i="35" s="1"/>
  <c r="K27" i="35" s="1"/>
  <c r="A7" i="29"/>
  <c r="J21" i="29" s="1"/>
  <c r="K21" i="29" s="1"/>
  <c r="E20" i="29"/>
  <c r="E21" i="29" s="1"/>
  <c r="A9" i="31"/>
  <c r="J23" i="31" s="1"/>
  <c r="K23" i="31" s="1"/>
  <c r="A7" i="32"/>
  <c r="J21" i="32" s="1"/>
  <c r="K21" i="32" s="1"/>
  <c r="E20" i="32"/>
  <c r="E21" i="32" s="1"/>
  <c r="A5" i="42"/>
  <c r="J19" i="42" s="1"/>
  <c r="K19" i="42" s="1"/>
  <c r="E18" i="42"/>
  <c r="E19" i="42" s="1"/>
  <c r="A11" i="27"/>
  <c r="J25" i="27" s="1"/>
  <c r="K25" i="27" s="1"/>
  <c r="E24" i="27"/>
  <c r="E25" i="27" s="1"/>
  <c r="A13" i="28"/>
  <c r="J27" i="28" s="1"/>
  <c r="K27" i="28" s="1"/>
  <c r="A11" i="32"/>
  <c r="J25" i="32" s="1"/>
  <c r="K25" i="32" s="1"/>
  <c r="A7" i="34"/>
  <c r="J21" i="34" s="1"/>
  <c r="K21" i="34" s="1"/>
  <c r="F16" i="35"/>
  <c r="F17" i="35" s="1"/>
  <c r="A3" i="35"/>
  <c r="J17" i="35" s="1"/>
  <c r="E16" i="27"/>
  <c r="E17" i="27" s="1"/>
  <c r="A5" i="28"/>
  <c r="J19" i="28" s="1"/>
  <c r="K19" i="28" s="1"/>
  <c r="A11" i="28"/>
  <c r="J25" i="28" s="1"/>
  <c r="K25" i="28" s="1"/>
  <c r="A3" i="31"/>
  <c r="J17" i="31" s="1"/>
  <c r="A5" i="35"/>
  <c r="J19" i="35" s="1"/>
  <c r="K19" i="35" s="1"/>
  <c r="E24" i="36"/>
  <c r="E25" i="36" s="1"/>
  <c r="A11" i="36"/>
  <c r="J25" i="36" s="1"/>
  <c r="K25" i="36" s="1"/>
  <c r="E18" i="37"/>
  <c r="E19" i="37" s="1"/>
  <c r="A5" i="37"/>
  <c r="J19" i="37" s="1"/>
  <c r="K19" i="37" s="1"/>
  <c r="I23" i="38"/>
  <c r="H18" i="41"/>
  <c r="H19" i="41" s="1"/>
  <c r="A5" i="41"/>
  <c r="J19" i="41" s="1"/>
  <c r="K19" i="41" s="1"/>
  <c r="A3" i="33"/>
  <c r="J17" i="33" s="1"/>
  <c r="A9" i="35"/>
  <c r="J23" i="35" s="1"/>
  <c r="K23" i="35" s="1"/>
  <c r="A7" i="36"/>
  <c r="J21" i="36" s="1"/>
  <c r="K21" i="36" s="1"/>
  <c r="A11" i="37"/>
  <c r="J25" i="37" s="1"/>
  <c r="K25" i="37" s="1"/>
  <c r="E24" i="37"/>
  <c r="E25" i="37" s="1"/>
  <c r="E16" i="38"/>
  <c r="E17" i="38" s="1"/>
  <c r="A3" i="38"/>
  <c r="J17" i="38" s="1"/>
  <c r="A9" i="40"/>
  <c r="J23" i="40" s="1"/>
  <c r="K23" i="40" s="1"/>
  <c r="E26" i="42"/>
  <c r="E27" i="42" s="1"/>
  <c r="A13" i="42"/>
  <c r="J27" i="42" s="1"/>
  <c r="K27" i="42" s="1"/>
  <c r="E16" i="32"/>
  <c r="E17" i="32" s="1"/>
  <c r="I23" i="36"/>
  <c r="A11" i="38"/>
  <c r="J25" i="38" s="1"/>
  <c r="K25" i="38" s="1"/>
  <c r="I23" i="47"/>
  <c r="A9" i="51"/>
  <c r="J23" i="51" s="1"/>
  <c r="K23" i="51" s="1"/>
  <c r="E26" i="37"/>
  <c r="E27" i="37" s="1"/>
  <c r="A13" i="37"/>
  <c r="J27" i="37" s="1"/>
  <c r="K27" i="37" s="1"/>
  <c r="E16" i="41"/>
  <c r="E17" i="41" s="1"/>
  <c r="I23" i="46"/>
  <c r="A13" i="34"/>
  <c r="J27" i="34" s="1"/>
  <c r="K27" i="34" s="1"/>
  <c r="A5" i="38"/>
  <c r="J19" i="38" s="1"/>
  <c r="K19" i="38" s="1"/>
  <c r="E18" i="38"/>
  <c r="E19" i="38" s="1"/>
  <c r="A9" i="39"/>
  <c r="J23" i="39" s="1"/>
  <c r="K23" i="39" s="1"/>
  <c r="A5" i="40"/>
  <c r="J19" i="40" s="1"/>
  <c r="K19" i="40" s="1"/>
  <c r="I23" i="40"/>
  <c r="A13" i="40"/>
  <c r="J27" i="40" s="1"/>
  <c r="K27" i="40" s="1"/>
  <c r="A11" i="41"/>
  <c r="J25" i="41" s="1"/>
  <c r="K25" i="41" s="1"/>
  <c r="E24" i="41"/>
  <c r="E25" i="41" s="1"/>
  <c r="F26" i="45"/>
  <c r="F27" i="45" s="1"/>
  <c r="A13" i="45"/>
  <c r="J27" i="45" s="1"/>
  <c r="K27" i="45" s="1"/>
  <c r="I23" i="37"/>
  <c r="A11" i="33"/>
  <c r="J25" i="33" s="1"/>
  <c r="K25" i="33" s="1"/>
  <c r="A13" i="33"/>
  <c r="J27" i="33" s="1"/>
  <c r="K27" i="33" s="1"/>
  <c r="A3" i="34"/>
  <c r="J17" i="34" s="1"/>
  <c r="A9" i="36"/>
  <c r="J23" i="36" s="1"/>
  <c r="K23" i="36" s="1"/>
  <c r="A3" i="37"/>
  <c r="J17" i="37" s="1"/>
  <c r="A13" i="38"/>
  <c r="J27" i="38" s="1"/>
  <c r="K27" i="38" s="1"/>
  <c r="E20" i="39"/>
  <c r="E21" i="39" s="1"/>
  <c r="A3" i="40"/>
  <c r="J17" i="40" s="1"/>
  <c r="E16" i="42"/>
  <c r="E17" i="42" s="1"/>
  <c r="A3" i="42"/>
  <c r="J17" i="42" s="1"/>
  <c r="I23" i="44"/>
  <c r="A5" i="34"/>
  <c r="J19" i="34" s="1"/>
  <c r="K19" i="34" s="1"/>
  <c r="E26" i="34"/>
  <c r="E27" i="34" s="1"/>
  <c r="A5" i="39"/>
  <c r="J19" i="39" s="1"/>
  <c r="K19" i="39" s="1"/>
  <c r="A11" i="40"/>
  <c r="J25" i="40" s="1"/>
  <c r="K25" i="40" s="1"/>
  <c r="A9" i="42"/>
  <c r="J23" i="42" s="1"/>
  <c r="K23" i="42" s="1"/>
  <c r="I23" i="43"/>
  <c r="A9" i="37"/>
  <c r="J23" i="37" s="1"/>
  <c r="K23" i="37" s="1"/>
  <c r="A9" i="44"/>
  <c r="J23" i="44" s="1"/>
  <c r="K23" i="44" s="1"/>
  <c r="A5" i="45"/>
  <c r="J19" i="45" s="1"/>
  <c r="K19" i="45" s="1"/>
  <c r="A5" i="46"/>
  <c r="J19" i="46" s="1"/>
  <c r="K19" i="46" s="1"/>
  <c r="E18" i="46"/>
  <c r="E19" i="46" s="1"/>
  <c r="A9" i="47"/>
  <c r="J23" i="47" s="1"/>
  <c r="K23" i="47" s="1"/>
  <c r="A5" i="49"/>
  <c r="J19" i="49" s="1"/>
  <c r="K19" i="49" s="1"/>
  <c r="F26" i="49"/>
  <c r="F27" i="49" s="1"/>
  <c r="A13" i="49"/>
  <c r="J27" i="49" s="1"/>
  <c r="K27" i="49" s="1"/>
  <c r="A9" i="50"/>
  <c r="J23" i="50" s="1"/>
  <c r="K23" i="50" s="1"/>
  <c r="A5" i="52"/>
  <c r="J19" i="52" s="1"/>
  <c r="K19" i="52" s="1"/>
  <c r="A13" i="44"/>
  <c r="J27" i="44" s="1"/>
  <c r="K27" i="44" s="1"/>
  <c r="A9" i="48"/>
  <c r="J23" i="48" s="1"/>
  <c r="K23" i="48" s="1"/>
  <c r="I23" i="50"/>
  <c r="I23" i="52"/>
  <c r="G18" i="54"/>
  <c r="G19" i="54" s="1"/>
  <c r="A5" i="54"/>
  <c r="J19" i="54" s="1"/>
  <c r="K19" i="54" s="1"/>
  <c r="E18" i="55"/>
  <c r="E19" i="55" s="1"/>
  <c r="A5" i="55"/>
  <c r="J19" i="55" s="1"/>
  <c r="K19" i="55" s="1"/>
  <c r="A13" i="41"/>
  <c r="J27" i="41" s="1"/>
  <c r="K27" i="41" s="1"/>
  <c r="A7" i="43"/>
  <c r="J21" i="43" s="1"/>
  <c r="K21" i="43" s="1"/>
  <c r="E20" i="43"/>
  <c r="E21" i="43" s="1"/>
  <c r="E24" i="43"/>
  <c r="E25" i="43" s="1"/>
  <c r="A11" i="43"/>
  <c r="J25" i="43" s="1"/>
  <c r="K25" i="43" s="1"/>
  <c r="A3" i="44"/>
  <c r="J17" i="44" s="1"/>
  <c r="E16" i="44"/>
  <c r="E17" i="44" s="1"/>
  <c r="A7" i="46"/>
  <c r="J21" i="46" s="1"/>
  <c r="A13" i="48"/>
  <c r="J27" i="48" s="1"/>
  <c r="K27" i="48" s="1"/>
  <c r="I23" i="49"/>
  <c r="A7" i="50"/>
  <c r="J21" i="50" s="1"/>
  <c r="K21" i="50" s="1"/>
  <c r="A3" i="52"/>
  <c r="J17" i="52" s="1"/>
  <c r="E16" i="52"/>
  <c r="E17" i="52" s="1"/>
  <c r="A3" i="53"/>
  <c r="J17" i="53" s="1"/>
  <c r="A13" i="55"/>
  <c r="J27" i="55" s="1"/>
  <c r="K27" i="55" s="1"/>
  <c r="I23" i="45"/>
  <c r="H18" i="48"/>
  <c r="H19" i="48" s="1"/>
  <c r="A5" i="48"/>
  <c r="J19" i="48" s="1"/>
  <c r="K19" i="48" s="1"/>
  <c r="A11" i="49"/>
  <c r="J25" i="49" s="1"/>
  <c r="K25" i="49" s="1"/>
  <c r="I23" i="53"/>
  <c r="A11" i="54"/>
  <c r="J25" i="54" s="1"/>
  <c r="K25" i="54" s="1"/>
  <c r="G24" i="54"/>
  <c r="G25" i="54" s="1"/>
  <c r="A3" i="45"/>
  <c r="J17" i="45" s="1"/>
  <c r="A11" i="45"/>
  <c r="J25" i="45" s="1"/>
  <c r="K25" i="45" s="1"/>
  <c r="A7" i="47"/>
  <c r="J21" i="47" s="1"/>
  <c r="K21" i="47" s="1"/>
  <c r="E20" i="47"/>
  <c r="E21" i="47" s="1"/>
  <c r="A3" i="49"/>
  <c r="J17" i="49" s="1"/>
  <c r="I23" i="51"/>
  <c r="A3" i="54"/>
  <c r="J17" i="54" s="1"/>
  <c r="I23" i="54"/>
  <c r="A7" i="58"/>
  <c r="J21" i="58" s="1"/>
  <c r="K21" i="58" s="1"/>
  <c r="E20" i="58"/>
  <c r="E21" i="58" s="1"/>
  <c r="G16" i="47"/>
  <c r="G17" i="47" s="1"/>
  <c r="A3" i="47"/>
  <c r="J17" i="47" s="1"/>
  <c r="A11" i="47"/>
  <c r="J25" i="47" s="1"/>
  <c r="K25" i="47" s="1"/>
  <c r="H24" i="47"/>
  <c r="H25" i="47" s="1"/>
  <c r="A3" i="48"/>
  <c r="J17" i="48" s="1"/>
  <c r="E16" i="48"/>
  <c r="E17" i="48" s="1"/>
  <c r="I23" i="48"/>
  <c r="A7" i="49"/>
  <c r="J21" i="49" s="1"/>
  <c r="K21" i="49" s="1"/>
  <c r="H20" i="49"/>
  <c r="H21" i="49" s="1"/>
  <c r="A13" i="50"/>
  <c r="J27" i="50" s="1"/>
  <c r="K27" i="50" s="1"/>
  <c r="A7" i="51"/>
  <c r="J21" i="51" s="1"/>
  <c r="K21" i="51" s="1"/>
  <c r="A9" i="52"/>
  <c r="J23" i="52" s="1"/>
  <c r="K23" i="52" s="1"/>
  <c r="A5" i="53"/>
  <c r="J19" i="53" s="1"/>
  <c r="K19" i="53" s="1"/>
  <c r="A9" i="43"/>
  <c r="J23" i="43" s="1"/>
  <c r="K23" i="43" s="1"/>
  <c r="A13" i="43"/>
  <c r="J27" i="43" s="1"/>
  <c r="K27" i="43" s="1"/>
  <c r="A5" i="44"/>
  <c r="J19" i="44" s="1"/>
  <c r="K19" i="44" s="1"/>
  <c r="A13" i="46"/>
  <c r="J27" i="46" s="1"/>
  <c r="K27" i="46" s="1"/>
  <c r="E26" i="46"/>
  <c r="E27" i="46" s="1"/>
  <c r="H26" i="52"/>
  <c r="H27" i="52" s="1"/>
  <c r="A13" i="52"/>
  <c r="J27" i="52" s="1"/>
  <c r="K27" i="52" s="1"/>
  <c r="A11" i="53"/>
  <c r="J25" i="53" s="1"/>
  <c r="K25" i="53" s="1"/>
  <c r="E24" i="53"/>
  <c r="E25" i="53" s="1"/>
  <c r="A7" i="54"/>
  <c r="J21" i="54" s="1"/>
  <c r="K21" i="54" s="1"/>
  <c r="I20" i="54"/>
  <c r="I21" i="54" s="1"/>
  <c r="G20" i="55"/>
  <c r="G21" i="55" s="1"/>
  <c r="A7" i="55"/>
  <c r="J21" i="55" s="1"/>
  <c r="K21" i="55" s="1"/>
  <c r="E22" i="43"/>
  <c r="E23" i="43" s="1"/>
  <c r="E18" i="44"/>
  <c r="E19" i="44" s="1"/>
  <c r="E22" i="47"/>
  <c r="E23" i="47" s="1"/>
  <c r="G22" i="50"/>
  <c r="G23" i="50" s="1"/>
  <c r="E26" i="50"/>
  <c r="E27" i="50" s="1"/>
  <c r="E22" i="51"/>
  <c r="E23" i="51" s="1"/>
  <c r="A9" i="53"/>
  <c r="J23" i="53" s="1"/>
  <c r="K23" i="53" s="1"/>
  <c r="E18" i="53"/>
  <c r="E19" i="53" s="1"/>
  <c r="I23" i="55"/>
  <c r="A13" i="56"/>
  <c r="J27" i="56" s="1"/>
  <c r="K27" i="56" s="1"/>
  <c r="A5" i="57"/>
  <c r="J19" i="57" s="1"/>
  <c r="K19" i="57" s="1"/>
  <c r="A9" i="61"/>
  <c r="J23" i="61" s="1"/>
  <c r="K23" i="61" s="1"/>
  <c r="E22" i="52"/>
  <c r="E23" i="52" s="1"/>
  <c r="A7" i="45"/>
  <c r="J21" i="45" s="1"/>
  <c r="K21" i="45" s="1"/>
  <c r="A9" i="46"/>
  <c r="J23" i="46" s="1"/>
  <c r="K23" i="46" s="1"/>
  <c r="A11" i="51"/>
  <c r="J25" i="51" s="1"/>
  <c r="K25" i="51" s="1"/>
  <c r="E20" i="51"/>
  <c r="E21" i="51" s="1"/>
  <c r="A13" i="53"/>
  <c r="J27" i="53" s="1"/>
  <c r="K27" i="53" s="1"/>
  <c r="E22" i="54"/>
  <c r="E23" i="54" s="1"/>
  <c r="A9" i="54"/>
  <c r="J23" i="54" s="1"/>
  <c r="K23" i="54" s="1"/>
  <c r="E18" i="50"/>
  <c r="E19" i="50" s="1"/>
  <c r="I23" i="56"/>
  <c r="A5" i="58"/>
  <c r="J19" i="58" s="1"/>
  <c r="K19" i="58" s="1"/>
  <c r="A11" i="44"/>
  <c r="J25" i="44" s="1"/>
  <c r="K25" i="44" s="1"/>
  <c r="E16" i="45"/>
  <c r="E17" i="45" s="1"/>
  <c r="A11" i="48"/>
  <c r="J25" i="48" s="1"/>
  <c r="K25" i="48" s="1"/>
  <c r="E16" i="49"/>
  <c r="E17" i="49" s="1"/>
  <c r="A11" i="52"/>
  <c r="J25" i="52" s="1"/>
  <c r="K25" i="52" s="1"/>
  <c r="A13" i="54"/>
  <c r="J27" i="54" s="1"/>
  <c r="K27" i="54" s="1"/>
  <c r="A3" i="55"/>
  <c r="J17" i="55" s="1"/>
  <c r="A11" i="57"/>
  <c r="J25" i="57" s="1"/>
  <c r="K25" i="57" s="1"/>
  <c r="A13" i="58"/>
  <c r="J27" i="58" s="1"/>
  <c r="K27" i="58" s="1"/>
  <c r="E26" i="58"/>
  <c r="E27" i="58" s="1"/>
  <c r="A5" i="59"/>
  <c r="J19" i="59" s="1"/>
  <c r="K19" i="59" s="1"/>
  <c r="A7" i="59"/>
  <c r="J21" i="59" s="1"/>
  <c r="K21" i="59" s="1"/>
  <c r="I23" i="61"/>
  <c r="A7" i="53"/>
  <c r="J21" i="53" s="1"/>
  <c r="K21" i="53" s="1"/>
  <c r="A3" i="56"/>
  <c r="J17" i="56" s="1"/>
  <c r="A3" i="57"/>
  <c r="J17" i="57" s="1"/>
  <c r="A5" i="56"/>
  <c r="J19" i="56" s="1"/>
  <c r="K19" i="56" s="1"/>
  <c r="A7" i="56"/>
  <c r="J21" i="56" s="1"/>
  <c r="K21" i="56" s="1"/>
  <c r="A11" i="56"/>
  <c r="J25" i="56" s="1"/>
  <c r="K25" i="56" s="1"/>
  <c r="A11" i="59"/>
  <c r="J25" i="59" s="1"/>
  <c r="K25" i="59" s="1"/>
  <c r="A9" i="56"/>
  <c r="J23" i="56" s="1"/>
  <c r="K23" i="56" s="1"/>
  <c r="A11" i="58"/>
  <c r="J25" i="58" s="1"/>
  <c r="K25" i="58" s="1"/>
  <c r="I23" i="59"/>
  <c r="A9" i="59"/>
  <c r="J23" i="59" s="1"/>
  <c r="K23" i="59" s="1"/>
  <c r="A13" i="59"/>
  <c r="J27" i="59" s="1"/>
  <c r="K27" i="59" s="1"/>
  <c r="E18" i="60"/>
  <c r="E19" i="60" s="1"/>
  <c r="A5" i="60"/>
  <c r="J19" i="60" s="1"/>
  <c r="K19" i="60" s="1"/>
  <c r="E16" i="61"/>
  <c r="E17" i="61" s="1"/>
  <c r="A3" i="61"/>
  <c r="J17" i="61" s="1"/>
  <c r="E20" i="61"/>
  <c r="E21" i="61" s="1"/>
  <c r="A7" i="61"/>
  <c r="J21" i="61" s="1"/>
  <c r="K21" i="61" s="1"/>
  <c r="A9" i="63"/>
  <c r="J23" i="63" s="1"/>
  <c r="K23" i="63" s="1"/>
  <c r="H24" i="63"/>
  <c r="H25" i="63" s="1"/>
  <c r="A11" i="63"/>
  <c r="J25" i="63" s="1"/>
  <c r="K25" i="63" s="1"/>
  <c r="A9" i="65"/>
  <c r="J23" i="65" s="1"/>
  <c r="K23" i="65" s="1"/>
  <c r="A7" i="57"/>
  <c r="J21" i="57" s="1"/>
  <c r="K21" i="57" s="1"/>
  <c r="A11" i="60"/>
  <c r="J25" i="60" s="1"/>
  <c r="K25" i="60" s="1"/>
  <c r="A13" i="61"/>
  <c r="J27" i="61" s="1"/>
  <c r="K27" i="61" s="1"/>
  <c r="E26" i="60"/>
  <c r="E27" i="60" s="1"/>
  <c r="A13" i="60"/>
  <c r="J27" i="60" s="1"/>
  <c r="K27" i="60" s="1"/>
  <c r="A3" i="59"/>
  <c r="J17" i="59" s="1"/>
  <c r="I23" i="63"/>
  <c r="E26" i="62"/>
  <c r="E27" i="62" s="1"/>
  <c r="A13" i="62"/>
  <c r="J27" i="62" s="1"/>
  <c r="K27" i="62" s="1"/>
  <c r="I23" i="64"/>
  <c r="E20" i="57"/>
  <c r="E21" i="57" s="1"/>
  <c r="A9" i="58"/>
  <c r="J23" i="58" s="1"/>
  <c r="K23" i="58" s="1"/>
  <c r="E22" i="62"/>
  <c r="E23" i="62" s="1"/>
  <c r="A9" i="62"/>
  <c r="J23" i="62" s="1"/>
  <c r="K23" i="62" s="1"/>
  <c r="A3" i="64"/>
  <c r="J17" i="64" s="1"/>
  <c r="A11" i="64"/>
  <c r="J25" i="64" s="1"/>
  <c r="K25" i="64" s="1"/>
  <c r="A3" i="65"/>
  <c r="J17" i="65" s="1"/>
  <c r="A7" i="65"/>
  <c r="J21" i="65" s="1"/>
  <c r="K21" i="65" s="1"/>
  <c r="A11" i="65"/>
  <c r="J25" i="65" s="1"/>
  <c r="K25" i="65" s="1"/>
  <c r="I16" i="68"/>
  <c r="I17" i="68" s="1"/>
  <c r="A3" i="68"/>
  <c r="J17" i="68" s="1"/>
  <c r="A7" i="64"/>
  <c r="J21" i="64" s="1"/>
  <c r="K21" i="64" s="1"/>
  <c r="E20" i="64"/>
  <c r="E21" i="64" s="1"/>
  <c r="A13" i="64"/>
  <c r="J27" i="64" s="1"/>
  <c r="K27" i="64" s="1"/>
  <c r="F24" i="66"/>
  <c r="F25" i="66" s="1"/>
  <c r="A11" i="66"/>
  <c r="J25" i="66" s="1"/>
  <c r="K25" i="66" s="1"/>
  <c r="A9" i="67"/>
  <c r="J23" i="67" s="1"/>
  <c r="K23" i="67" s="1"/>
  <c r="I23" i="68"/>
  <c r="A7" i="62"/>
  <c r="J21" i="62" s="1"/>
  <c r="K21" i="62" s="1"/>
  <c r="A11" i="62"/>
  <c r="J25" i="62" s="1"/>
  <c r="K25" i="62" s="1"/>
  <c r="I23" i="62"/>
  <c r="E16" i="69"/>
  <c r="E17" i="69" s="1"/>
  <c r="A3" i="69"/>
  <c r="J17" i="69" s="1"/>
  <c r="G20" i="69"/>
  <c r="G21" i="69" s="1"/>
  <c r="A7" i="69"/>
  <c r="J21" i="69" s="1"/>
  <c r="K21" i="69" s="1"/>
  <c r="A9" i="66"/>
  <c r="J23" i="66" s="1"/>
  <c r="K23" i="66" s="1"/>
  <c r="E26" i="63"/>
  <c r="E27" i="63" s="1"/>
  <c r="A5" i="65"/>
  <c r="J19" i="65" s="1"/>
  <c r="K19" i="65" s="1"/>
  <c r="A13" i="65"/>
  <c r="J27" i="65" s="1"/>
  <c r="K27" i="65" s="1"/>
  <c r="E18" i="68"/>
  <c r="E19" i="68" s="1"/>
  <c r="A5" i="68"/>
  <c r="J19" i="68" s="1"/>
  <c r="K19" i="68" s="1"/>
  <c r="A11" i="67"/>
  <c r="J25" i="67" s="1"/>
  <c r="K25" i="67" s="1"/>
  <c r="G26" i="70"/>
  <c r="G27" i="70" s="1"/>
  <c r="A13" i="70"/>
  <c r="J27" i="70" s="1"/>
  <c r="K27" i="70" s="1"/>
  <c r="A9" i="68"/>
  <c r="J23" i="68" s="1"/>
  <c r="K23" i="68" s="1"/>
  <c r="E26" i="68"/>
  <c r="E27" i="68" s="1"/>
  <c r="A13" i="68"/>
  <c r="J27" i="68" s="1"/>
  <c r="K27" i="68" s="1"/>
  <c r="I23" i="69"/>
  <c r="H18" i="71"/>
  <c r="H19" i="71" s="1"/>
  <c r="A5" i="71"/>
  <c r="J19" i="71" s="1"/>
  <c r="K19" i="71" s="1"/>
  <c r="I23" i="72"/>
  <c r="A9" i="74"/>
  <c r="J23" i="74" s="1"/>
  <c r="K23" i="74" s="1"/>
  <c r="E22" i="74"/>
  <c r="E23" i="74" s="1"/>
  <c r="A3" i="66"/>
  <c r="J17" i="66" s="1"/>
  <c r="I23" i="66"/>
  <c r="I23" i="67"/>
  <c r="A11" i="70"/>
  <c r="J25" i="70" s="1"/>
  <c r="K25" i="70" s="1"/>
  <c r="E24" i="70"/>
  <c r="E25" i="70" s="1"/>
  <c r="A5" i="67"/>
  <c r="J19" i="67" s="1"/>
  <c r="K19" i="67" s="1"/>
  <c r="A7" i="68"/>
  <c r="J21" i="68" s="1"/>
  <c r="K21" i="68" s="1"/>
  <c r="E18" i="69"/>
  <c r="E19" i="69" s="1"/>
  <c r="A5" i="69"/>
  <c r="J19" i="69" s="1"/>
  <c r="K19" i="69" s="1"/>
  <c r="A11" i="71"/>
  <c r="J25" i="71" s="1"/>
  <c r="K25" i="71" s="1"/>
  <c r="G24" i="71"/>
  <c r="G25" i="71" s="1"/>
  <c r="A13" i="66"/>
  <c r="J27" i="66" s="1"/>
  <c r="K27" i="66" s="1"/>
  <c r="A9" i="71"/>
  <c r="J23" i="71" s="1"/>
  <c r="K23" i="71" s="1"/>
  <c r="A7" i="67"/>
  <c r="J21" i="67" s="1"/>
  <c r="K21" i="67" s="1"/>
  <c r="A3" i="70"/>
  <c r="J17" i="70" s="1"/>
  <c r="E16" i="70"/>
  <c r="E17" i="70" s="1"/>
  <c r="A7" i="73"/>
  <c r="J21" i="73" s="1"/>
  <c r="K21" i="73" s="1"/>
  <c r="G18" i="74"/>
  <c r="G19" i="74" s="1"/>
  <c r="A5" i="74"/>
  <c r="J19" i="74" s="1"/>
  <c r="K19" i="74" s="1"/>
  <c r="I23" i="79"/>
  <c r="A11" i="69"/>
  <c r="J25" i="69" s="1"/>
  <c r="K25" i="69" s="1"/>
  <c r="A13" i="69"/>
  <c r="J27" i="69" s="1"/>
  <c r="K27" i="69" s="1"/>
  <c r="A5" i="70"/>
  <c r="J19" i="70" s="1"/>
  <c r="K19" i="70" s="1"/>
  <c r="H20" i="70"/>
  <c r="H21" i="70" s="1"/>
  <c r="A7" i="70"/>
  <c r="J21" i="70" s="1"/>
  <c r="K21" i="70" s="1"/>
  <c r="E26" i="67"/>
  <c r="E27" i="67" s="1"/>
  <c r="A9" i="70"/>
  <c r="J23" i="70" s="1"/>
  <c r="K23" i="70" s="1"/>
  <c r="A9" i="72"/>
  <c r="J23" i="72" s="1"/>
  <c r="K23" i="72" s="1"/>
  <c r="A11" i="73"/>
  <c r="J25" i="73" s="1"/>
  <c r="K25" i="73" s="1"/>
  <c r="I23" i="75"/>
  <c r="E20" i="76"/>
  <c r="E21" i="76" s="1"/>
  <c r="A7" i="76"/>
  <c r="J21" i="76" s="1"/>
  <c r="K21" i="76" s="1"/>
  <c r="A5" i="77"/>
  <c r="J19" i="77" s="1"/>
  <c r="K19" i="77" s="1"/>
  <c r="G18" i="77"/>
  <c r="G19" i="77" s="1"/>
  <c r="A3" i="73"/>
  <c r="J17" i="73" s="1"/>
  <c r="I23" i="78"/>
  <c r="A9" i="83"/>
  <c r="J23" i="83" s="1"/>
  <c r="K23" i="83" s="1"/>
  <c r="A3" i="71"/>
  <c r="J17" i="71" s="1"/>
  <c r="A7" i="72"/>
  <c r="J21" i="72" s="1"/>
  <c r="K21" i="72" s="1"/>
  <c r="A7" i="74"/>
  <c r="J21" i="74" s="1"/>
  <c r="K21" i="74" s="1"/>
  <c r="I23" i="74"/>
  <c r="A5" i="75"/>
  <c r="J19" i="75" s="1"/>
  <c r="K19" i="75" s="1"/>
  <c r="E18" i="75"/>
  <c r="E19" i="75" s="1"/>
  <c r="I23" i="71"/>
  <c r="A13" i="72"/>
  <c r="J27" i="72" s="1"/>
  <c r="K27" i="72" s="1"/>
  <c r="E26" i="72"/>
  <c r="E27" i="72" s="1"/>
  <c r="A3" i="74"/>
  <c r="J17" i="74" s="1"/>
  <c r="A9" i="75"/>
  <c r="J23" i="75" s="1"/>
  <c r="K23" i="75" s="1"/>
  <c r="E26" i="75"/>
  <c r="E27" i="75" s="1"/>
  <c r="A3" i="76"/>
  <c r="J17" i="76" s="1"/>
  <c r="A11" i="76"/>
  <c r="J25" i="76" s="1"/>
  <c r="K25" i="76" s="1"/>
  <c r="G24" i="76"/>
  <c r="G25" i="76" s="1"/>
  <c r="A13" i="77"/>
  <c r="J27" i="77" s="1"/>
  <c r="K27" i="77" s="1"/>
  <c r="E18" i="78"/>
  <c r="E19" i="78" s="1"/>
  <c r="A5" i="78"/>
  <c r="J19" i="78" s="1"/>
  <c r="K19" i="78" s="1"/>
  <c r="A11" i="79"/>
  <c r="J25" i="79" s="1"/>
  <c r="K25" i="79" s="1"/>
  <c r="I23" i="81"/>
  <c r="F24" i="81"/>
  <c r="F25" i="81" s="1"/>
  <c r="A11" i="81"/>
  <c r="J25" i="81" s="1"/>
  <c r="K25" i="81" s="1"/>
  <c r="A9" i="76"/>
  <c r="J23" i="76" s="1"/>
  <c r="K23" i="76" s="1"/>
  <c r="E24" i="77"/>
  <c r="E25" i="77" s="1"/>
  <c r="A11" i="77"/>
  <c r="J25" i="77" s="1"/>
  <c r="K25" i="77" s="1"/>
  <c r="E20" i="79"/>
  <c r="E21" i="79" s="1"/>
  <c r="A7" i="79"/>
  <c r="J21" i="79" s="1"/>
  <c r="K21" i="79" s="1"/>
  <c r="F20" i="81"/>
  <c r="F21" i="81" s="1"/>
  <c r="A7" i="81"/>
  <c r="J21" i="81" s="1"/>
  <c r="K21" i="81" s="1"/>
  <c r="A5" i="76"/>
  <c r="J19" i="76" s="1"/>
  <c r="K19" i="76" s="1"/>
  <c r="E18" i="76"/>
  <c r="E19" i="76" s="1"/>
  <c r="A7" i="77"/>
  <c r="J21" i="77" s="1"/>
  <c r="K21" i="77" s="1"/>
  <c r="I23" i="77"/>
  <c r="E24" i="78"/>
  <c r="E25" i="78" s="1"/>
  <c r="A11" i="78"/>
  <c r="J25" i="78" s="1"/>
  <c r="K25" i="78" s="1"/>
  <c r="A11" i="80"/>
  <c r="J25" i="80" s="1"/>
  <c r="K25" i="80" s="1"/>
  <c r="E20" i="75"/>
  <c r="E21" i="75" s="1"/>
  <c r="A7" i="75"/>
  <c r="J21" i="75" s="1"/>
  <c r="K21" i="75" s="1"/>
  <c r="I23" i="86"/>
  <c r="A3" i="75"/>
  <c r="J17" i="75" s="1"/>
  <c r="A13" i="76"/>
  <c r="J27" i="76" s="1"/>
  <c r="K27" i="76" s="1"/>
  <c r="E22" i="76"/>
  <c r="E23" i="76" s="1"/>
  <c r="A3" i="77"/>
  <c r="J17" i="77" s="1"/>
  <c r="F16" i="77"/>
  <c r="F17" i="77" s="1"/>
  <c r="A3" i="78"/>
  <c r="J17" i="78" s="1"/>
  <c r="A7" i="78"/>
  <c r="J21" i="78" s="1"/>
  <c r="K21" i="78" s="1"/>
  <c r="G20" i="78"/>
  <c r="G21" i="78" s="1"/>
  <c r="A9" i="79"/>
  <c r="J23" i="79" s="1"/>
  <c r="K23" i="79" s="1"/>
  <c r="A9" i="82"/>
  <c r="J23" i="82" s="1"/>
  <c r="K23" i="82" s="1"/>
  <c r="E24" i="75"/>
  <c r="E25" i="75" s="1"/>
  <c r="A11" i="75"/>
  <c r="J25" i="75" s="1"/>
  <c r="K25" i="75" s="1"/>
  <c r="F16" i="76"/>
  <c r="F17" i="76" s="1"/>
  <c r="E26" i="78"/>
  <c r="E27" i="78" s="1"/>
  <c r="A13" i="78"/>
  <c r="J27" i="78" s="1"/>
  <c r="K27" i="78" s="1"/>
  <c r="A9" i="77"/>
  <c r="J23" i="77" s="1"/>
  <c r="K23" i="77" s="1"/>
  <c r="A9" i="78"/>
  <c r="J23" i="78" s="1"/>
  <c r="K23" i="78" s="1"/>
  <c r="E22" i="78"/>
  <c r="E23" i="78" s="1"/>
  <c r="E18" i="79"/>
  <c r="E19" i="79" s="1"/>
  <c r="I23" i="80"/>
  <c r="A5" i="83"/>
  <c r="J19" i="83" s="1"/>
  <c r="K19" i="83" s="1"/>
  <c r="E20" i="77"/>
  <c r="E21" i="77" s="1"/>
  <c r="E16" i="78"/>
  <c r="E17" i="78" s="1"/>
  <c r="A3" i="80"/>
  <c r="J17" i="80" s="1"/>
  <c r="F18" i="81"/>
  <c r="F19" i="81" s="1"/>
  <c r="A13" i="79"/>
  <c r="J27" i="79" s="1"/>
  <c r="K27" i="79" s="1"/>
  <c r="E22" i="79"/>
  <c r="E23" i="79" s="1"/>
  <c r="A13" i="82"/>
  <c r="J27" i="82" s="1"/>
  <c r="K27" i="82" s="1"/>
  <c r="A7" i="84"/>
  <c r="J21" i="84" s="1"/>
  <c r="K21" i="84" s="1"/>
  <c r="A3" i="85"/>
  <c r="J17" i="85" s="1"/>
  <c r="E16" i="75"/>
  <c r="E17" i="75" s="1"/>
  <c r="E16" i="79"/>
  <c r="E17" i="79" s="1"/>
  <c r="A3" i="82"/>
  <c r="J17" i="82" s="1"/>
  <c r="A11" i="82"/>
  <c r="J25" i="82" s="1"/>
  <c r="K25" i="82" s="1"/>
  <c r="A11" i="83"/>
  <c r="J25" i="83" s="1"/>
  <c r="K25" i="83" s="1"/>
  <c r="I23" i="85"/>
  <c r="A3" i="86"/>
  <c r="J17" i="86" s="1"/>
  <c r="A9" i="81"/>
  <c r="J23" i="81" s="1"/>
  <c r="K23" i="81" s="1"/>
  <c r="I23" i="82"/>
  <c r="I23" i="83"/>
  <c r="E26" i="82"/>
  <c r="E27" i="82" s="1"/>
  <c r="A13" i="83"/>
  <c r="J27" i="83" s="1"/>
  <c r="K27" i="83" s="1"/>
  <c r="E26" i="86"/>
  <c r="E27" i="86" s="1"/>
  <c r="A9" i="85"/>
  <c r="J23" i="85" s="1"/>
  <c r="K23" i="85" s="1"/>
  <c r="A11" i="86"/>
  <c r="J25" i="86" s="1"/>
  <c r="K25" i="86" s="1"/>
  <c r="A13" i="80"/>
  <c r="J27" i="80" s="1"/>
  <c r="K27" i="80" s="1"/>
  <c r="A13" i="84"/>
  <c r="J27" i="84" s="1"/>
  <c r="K27" i="84" s="1"/>
  <c r="A9" i="86"/>
  <c r="J23" i="86" s="1"/>
  <c r="K23" i="86" s="1"/>
  <c r="A13" i="81"/>
  <c r="J27" i="81" s="1"/>
  <c r="K27" i="81" s="1"/>
  <c r="A13" i="85"/>
  <c r="J27" i="85" s="1"/>
  <c r="K27" i="85" s="1"/>
  <c r="I11" i="71" l="1"/>
  <c r="I8" i="71"/>
  <c r="I23" i="11"/>
  <c r="A9" i="41"/>
  <c r="J23" i="41" s="1"/>
  <c r="K23" i="41" s="1"/>
  <c r="I23" i="41"/>
  <c r="B39" i="84"/>
  <c r="A9" i="19"/>
  <c r="J23" i="19" s="1"/>
  <c r="K23" i="19" s="1"/>
  <c r="A9" i="57"/>
  <c r="J23" i="57" s="1"/>
  <c r="K23" i="57" s="1"/>
  <c r="A9" i="11"/>
  <c r="J23" i="11" s="1"/>
  <c r="K23" i="11" s="1"/>
  <c r="A9" i="24"/>
  <c r="J23" i="24" s="1"/>
  <c r="K23" i="24" s="1"/>
  <c r="I23" i="26"/>
  <c r="I23" i="24"/>
  <c r="I2" i="8"/>
  <c r="I23" i="84"/>
  <c r="I23" i="73"/>
  <c r="I3" i="8"/>
  <c r="I3" i="46"/>
  <c r="I10" i="50"/>
  <c r="P27" i="1"/>
  <c r="I23" i="57"/>
  <c r="I8" i="50"/>
  <c r="I23" i="19"/>
  <c r="I8" i="84"/>
  <c r="I7" i="50"/>
  <c r="A9" i="73"/>
  <c r="J23" i="73" s="1"/>
  <c r="K23" i="73" s="1"/>
  <c r="I2" i="32"/>
  <c r="I2" i="72"/>
  <c r="I3" i="32"/>
  <c r="I10" i="25"/>
  <c r="I9" i="32"/>
  <c r="W27" i="1"/>
  <c r="I11" i="32"/>
  <c r="I5" i="81"/>
  <c r="I4" i="81"/>
  <c r="K17" i="72"/>
  <c r="I4" i="58"/>
  <c r="I6" i="50"/>
  <c r="I8" i="32"/>
  <c r="I9" i="83"/>
  <c r="I4" i="50"/>
  <c r="K17" i="32"/>
  <c r="I23" i="15"/>
  <c r="A9" i="15"/>
  <c r="J23" i="15" s="1"/>
  <c r="K23" i="15" s="1"/>
  <c r="I2" i="39"/>
  <c r="I3" i="79"/>
  <c r="I8" i="51"/>
  <c r="I11" i="50"/>
  <c r="A9" i="2"/>
  <c r="J23" i="2" s="1"/>
  <c r="K23" i="2" s="1"/>
  <c r="S27" i="1"/>
  <c r="I6" i="84"/>
  <c r="I6" i="32"/>
  <c r="A9" i="7"/>
  <c r="J23" i="7" s="1"/>
  <c r="K23" i="7" s="1"/>
  <c r="Q27" i="1"/>
  <c r="I5" i="84"/>
  <c r="A9" i="26"/>
  <c r="J23" i="26" s="1"/>
  <c r="K23" i="26" s="1"/>
  <c r="I23" i="7"/>
  <c r="R27" i="1"/>
  <c r="I4" i="82"/>
  <c r="I6" i="82"/>
  <c r="I8" i="82"/>
  <c r="I9" i="82"/>
  <c r="I10" i="82"/>
  <c r="I2" i="82"/>
  <c r="I11" i="82"/>
  <c r="I7" i="82"/>
  <c r="I3" i="82"/>
  <c r="K17" i="82"/>
  <c r="I5" i="82"/>
  <c r="I10" i="83"/>
  <c r="I5" i="78"/>
  <c r="K17" i="78"/>
  <c r="I7" i="78"/>
  <c r="I9" i="78"/>
  <c r="I10" i="78"/>
  <c r="I2" i="78"/>
  <c r="I11" i="78"/>
  <c r="I3" i="78"/>
  <c r="I4" i="78"/>
  <c r="I6" i="78"/>
  <c r="I8" i="78"/>
  <c r="I6" i="81"/>
  <c r="I4" i="79"/>
  <c r="I9" i="76"/>
  <c r="I11" i="76"/>
  <c r="I3" i="76"/>
  <c r="I5" i="76"/>
  <c r="I6" i="76"/>
  <c r="K17" i="76"/>
  <c r="I7" i="76"/>
  <c r="I4" i="76"/>
  <c r="I8" i="76"/>
  <c r="I2" i="76"/>
  <c r="I10" i="76"/>
  <c r="K17" i="73"/>
  <c r="I8" i="72"/>
  <c r="I4" i="67"/>
  <c r="I9" i="59"/>
  <c r="I10" i="59"/>
  <c r="I2" i="59"/>
  <c r="I8" i="59"/>
  <c r="K17" i="59"/>
  <c r="I3" i="59"/>
  <c r="I4" i="59"/>
  <c r="I5" i="59"/>
  <c r="I11" i="59"/>
  <c r="I6" i="59"/>
  <c r="I7" i="59"/>
  <c r="I7" i="62"/>
  <c r="I9" i="63"/>
  <c r="I2" i="60"/>
  <c r="I6" i="58"/>
  <c r="I9" i="51"/>
  <c r="I5" i="47"/>
  <c r="I6" i="47"/>
  <c r="K17" i="47"/>
  <c r="I7" i="47"/>
  <c r="I8" i="47"/>
  <c r="I9" i="47"/>
  <c r="I4" i="47"/>
  <c r="I2" i="47"/>
  <c r="I10" i="47"/>
  <c r="I3" i="47"/>
  <c r="I11" i="47"/>
  <c r="I10" i="42"/>
  <c r="I2" i="42"/>
  <c r="I11" i="42"/>
  <c r="I3" i="42"/>
  <c r="I4" i="42"/>
  <c r="I6" i="42"/>
  <c r="K17" i="42"/>
  <c r="I7" i="42"/>
  <c r="I9" i="42"/>
  <c r="I8" i="42"/>
  <c r="I5" i="42"/>
  <c r="I5" i="46"/>
  <c r="K17" i="36"/>
  <c r="I7" i="36"/>
  <c r="I8" i="36"/>
  <c r="I10" i="36"/>
  <c r="I2" i="36"/>
  <c r="I5" i="36"/>
  <c r="I9" i="36"/>
  <c r="I6" i="36"/>
  <c r="I11" i="36"/>
  <c r="I4" i="36"/>
  <c r="I3" i="36"/>
  <c r="I2" i="43"/>
  <c r="I5" i="43"/>
  <c r="I5" i="14"/>
  <c r="I6" i="14"/>
  <c r="K17" i="14"/>
  <c r="I7" i="14"/>
  <c r="I8" i="14"/>
  <c r="I9" i="14"/>
  <c r="I4" i="14"/>
  <c r="I11" i="14"/>
  <c r="I10" i="14"/>
  <c r="I2" i="14"/>
  <c r="I3" i="14"/>
  <c r="I11" i="22"/>
  <c r="N27" i="1"/>
  <c r="I9" i="20"/>
  <c r="I2" i="25"/>
  <c r="I9" i="21"/>
  <c r="I10" i="4"/>
  <c r="I2" i="4"/>
  <c r="I11" i="4"/>
  <c r="I3" i="4"/>
  <c r="I4" i="4"/>
  <c r="I5" i="4"/>
  <c r="I6" i="4"/>
  <c r="K17" i="4"/>
  <c r="I7" i="4"/>
  <c r="I8" i="4"/>
  <c r="I9" i="4"/>
  <c r="I3" i="62"/>
  <c r="I4" i="46"/>
  <c r="I3" i="20"/>
  <c r="I11" i="77"/>
  <c r="I3" i="77"/>
  <c r="I5" i="77"/>
  <c r="K17" i="77"/>
  <c r="I7" i="77"/>
  <c r="I8" i="77"/>
  <c r="I9" i="77"/>
  <c r="I10" i="77"/>
  <c r="I2" i="77"/>
  <c r="I6" i="77"/>
  <c r="I4" i="77"/>
  <c r="I11" i="79"/>
  <c r="I7" i="72"/>
  <c r="I10" i="72"/>
  <c r="I7" i="67"/>
  <c r="I11" i="67"/>
  <c r="I11" i="62"/>
  <c r="I2" i="62"/>
  <c r="I8" i="63"/>
  <c r="I5" i="60"/>
  <c r="I4" i="60"/>
  <c r="I10" i="58"/>
  <c r="I7" i="51"/>
  <c r="I6" i="40"/>
  <c r="K17" i="40"/>
  <c r="I7" i="40"/>
  <c r="I8" i="40"/>
  <c r="I10" i="40"/>
  <c r="I2" i="40"/>
  <c r="I5" i="40"/>
  <c r="I11" i="40"/>
  <c r="I3" i="40"/>
  <c r="I4" i="40"/>
  <c r="I9" i="40"/>
  <c r="I9" i="46"/>
  <c r="I11" i="28"/>
  <c r="I3" i="28"/>
  <c r="I9" i="28"/>
  <c r="I6" i="28"/>
  <c r="I7" i="28"/>
  <c r="I2" i="28"/>
  <c r="I8" i="28"/>
  <c r="I10" i="28"/>
  <c r="I4" i="28"/>
  <c r="K17" i="28"/>
  <c r="I5" i="28"/>
  <c r="I6" i="43"/>
  <c r="I9" i="18"/>
  <c r="I4" i="18"/>
  <c r="I3" i="18"/>
  <c r="I10" i="18"/>
  <c r="K17" i="18"/>
  <c r="I11" i="18"/>
  <c r="I5" i="18"/>
  <c r="I6" i="18"/>
  <c r="I8" i="18"/>
  <c r="I2" i="18"/>
  <c r="I7" i="18"/>
  <c r="I2" i="22"/>
  <c r="I8" i="22"/>
  <c r="I2" i="20"/>
  <c r="U27" i="1"/>
  <c r="I5" i="6"/>
  <c r="I6" i="6"/>
  <c r="I8" i="6"/>
  <c r="I9" i="6"/>
  <c r="I11" i="6"/>
  <c r="I2" i="6"/>
  <c r="I7" i="6"/>
  <c r="K17" i="6"/>
  <c r="I3" i="6"/>
  <c r="I4" i="6"/>
  <c r="I10" i="6"/>
  <c r="I3" i="39"/>
  <c r="I9" i="25"/>
  <c r="I8" i="21"/>
  <c r="I11" i="9"/>
  <c r="I3" i="9"/>
  <c r="I4" i="9"/>
  <c r="I5" i="9"/>
  <c r="I6" i="9"/>
  <c r="K17" i="9"/>
  <c r="I7" i="9"/>
  <c r="I10" i="9"/>
  <c r="I2" i="9"/>
  <c r="I8" i="9"/>
  <c r="I9" i="9"/>
  <c r="A9" i="3"/>
  <c r="J23" i="3" s="1"/>
  <c r="I7" i="22"/>
  <c r="I3" i="63"/>
  <c r="I5" i="83"/>
  <c r="I6" i="83"/>
  <c r="K17" i="74"/>
  <c r="I7" i="74"/>
  <c r="I8" i="74"/>
  <c r="I11" i="74"/>
  <c r="I5" i="74"/>
  <c r="I2" i="74"/>
  <c r="I3" i="74"/>
  <c r="I4" i="74"/>
  <c r="I10" i="74"/>
  <c r="I6" i="74"/>
  <c r="I9" i="74"/>
  <c r="I6" i="72"/>
  <c r="I5" i="72"/>
  <c r="I6" i="67"/>
  <c r="I6" i="62"/>
  <c r="I10" i="62"/>
  <c r="I2" i="63"/>
  <c r="I9" i="60"/>
  <c r="I3" i="60"/>
  <c r="I11" i="58"/>
  <c r="I7" i="58"/>
  <c r="I9" i="45"/>
  <c r="I10" i="45"/>
  <c r="I2" i="45"/>
  <c r="I11" i="45"/>
  <c r="I3" i="45"/>
  <c r="I5" i="45"/>
  <c r="I8" i="45"/>
  <c r="K17" i="45"/>
  <c r="I6" i="45"/>
  <c r="I7" i="45"/>
  <c r="I4" i="45"/>
  <c r="K21" i="46"/>
  <c r="I8" i="46"/>
  <c r="I2" i="46"/>
  <c r="I11" i="46"/>
  <c r="I5" i="35"/>
  <c r="I6" i="35"/>
  <c r="I8" i="35"/>
  <c r="I11" i="35"/>
  <c r="I3" i="35"/>
  <c r="I9" i="35"/>
  <c r="I10" i="35"/>
  <c r="K17" i="35"/>
  <c r="I4" i="35"/>
  <c r="I7" i="35"/>
  <c r="I2" i="35"/>
  <c r="I7" i="32"/>
  <c r="I9" i="27"/>
  <c r="K17" i="27"/>
  <c r="I7" i="27"/>
  <c r="I11" i="27"/>
  <c r="I3" i="27"/>
  <c r="I4" i="27"/>
  <c r="I6" i="27"/>
  <c r="I5" i="27"/>
  <c r="I10" i="27"/>
  <c r="I2" i="27"/>
  <c r="I8" i="27"/>
  <c r="I10" i="43"/>
  <c r="K17" i="17"/>
  <c r="I7" i="17"/>
  <c r="I10" i="17"/>
  <c r="I2" i="17"/>
  <c r="I8" i="17"/>
  <c r="I9" i="17"/>
  <c r="I3" i="17"/>
  <c r="I4" i="17"/>
  <c r="I11" i="17"/>
  <c r="I5" i="17"/>
  <c r="I6" i="17"/>
  <c r="I5" i="10"/>
  <c r="I6" i="10"/>
  <c r="K17" i="10"/>
  <c r="I7" i="10"/>
  <c r="I8" i="10"/>
  <c r="I9" i="10"/>
  <c r="I4" i="10"/>
  <c r="I10" i="10"/>
  <c r="I2" i="10"/>
  <c r="I11" i="10"/>
  <c r="I3" i="10"/>
  <c r="I10" i="22"/>
  <c r="I7" i="20"/>
  <c r="I23" i="27"/>
  <c r="B39" i="27"/>
  <c r="K17" i="19"/>
  <c r="I11" i="39"/>
  <c r="K17" i="5"/>
  <c r="I4" i="5"/>
  <c r="I5" i="5"/>
  <c r="I10" i="5"/>
  <c r="I6" i="5"/>
  <c r="I7" i="5"/>
  <c r="I2" i="5"/>
  <c r="I8" i="5"/>
  <c r="I9" i="5"/>
  <c r="I11" i="5"/>
  <c r="I3" i="5"/>
  <c r="I4" i="25"/>
  <c r="I7" i="25"/>
  <c r="I3" i="21"/>
  <c r="I5" i="62"/>
  <c r="K17" i="30"/>
  <c r="I7" i="30"/>
  <c r="I11" i="30"/>
  <c r="I3" i="30"/>
  <c r="I5" i="30"/>
  <c r="I8" i="30"/>
  <c r="I4" i="30"/>
  <c r="I9" i="30"/>
  <c r="I10" i="30"/>
  <c r="I6" i="30"/>
  <c r="I2" i="30"/>
  <c r="I9" i="12"/>
  <c r="I10" i="12"/>
  <c r="I2" i="12"/>
  <c r="I11" i="12"/>
  <c r="I3" i="12"/>
  <c r="I4" i="12"/>
  <c r="I5" i="12"/>
  <c r="I6" i="12"/>
  <c r="I7" i="12"/>
  <c r="K17" i="12"/>
  <c r="I8" i="12"/>
  <c r="I8" i="80"/>
  <c r="I10" i="80"/>
  <c r="I2" i="80"/>
  <c r="I4" i="80"/>
  <c r="I6" i="80"/>
  <c r="I3" i="80"/>
  <c r="I9" i="80"/>
  <c r="I11" i="80"/>
  <c r="I7" i="80"/>
  <c r="K17" i="80"/>
  <c r="I5" i="80"/>
  <c r="I8" i="83"/>
  <c r="I9" i="81"/>
  <c r="I3" i="81"/>
  <c r="I10" i="81"/>
  <c r="I9" i="79"/>
  <c r="I3" i="84"/>
  <c r="I4" i="86"/>
  <c r="I5" i="86"/>
  <c r="I6" i="86"/>
  <c r="K17" i="86"/>
  <c r="I7" i="86"/>
  <c r="I8" i="86"/>
  <c r="I9" i="86"/>
  <c r="I10" i="86"/>
  <c r="I2" i="86"/>
  <c r="I3" i="86"/>
  <c r="I11" i="86"/>
  <c r="I10" i="85"/>
  <c r="I2" i="85"/>
  <c r="I11" i="85"/>
  <c r="I3" i="85"/>
  <c r="I4" i="85"/>
  <c r="I5" i="85"/>
  <c r="I6" i="85"/>
  <c r="K17" i="85"/>
  <c r="I7" i="85"/>
  <c r="I8" i="85"/>
  <c r="I9" i="85"/>
  <c r="I4" i="83"/>
  <c r="I11" i="81"/>
  <c r="I8" i="79"/>
  <c r="I11" i="84"/>
  <c r="I11" i="72"/>
  <c r="I4" i="72"/>
  <c r="I5" i="67"/>
  <c r="I8" i="61"/>
  <c r="I11" i="61"/>
  <c r="I3" i="61"/>
  <c r="I6" i="61"/>
  <c r="I7" i="61"/>
  <c r="K17" i="61"/>
  <c r="I5" i="61"/>
  <c r="I4" i="61"/>
  <c r="I9" i="61"/>
  <c r="I10" i="61"/>
  <c r="I2" i="61"/>
  <c r="I9" i="62"/>
  <c r="K17" i="57"/>
  <c r="I7" i="63"/>
  <c r="I8" i="60"/>
  <c r="I11" i="60"/>
  <c r="I2" i="58"/>
  <c r="I6" i="51"/>
  <c r="I5" i="50"/>
  <c r="I8" i="58"/>
  <c r="I10" i="46"/>
  <c r="I4" i="43"/>
  <c r="I8" i="20"/>
  <c r="K17" i="11"/>
  <c r="K17" i="7"/>
  <c r="K17" i="15"/>
  <c r="I10" i="39"/>
  <c r="I8" i="39"/>
  <c r="I8" i="25"/>
  <c r="I11" i="21"/>
  <c r="I9" i="16"/>
  <c r="I10" i="16"/>
  <c r="I2" i="16"/>
  <c r="I11" i="16"/>
  <c r="I3" i="16"/>
  <c r="I4" i="16"/>
  <c r="I5" i="16"/>
  <c r="I8" i="16"/>
  <c r="I7" i="16"/>
  <c r="K17" i="16"/>
  <c r="I6" i="16"/>
  <c r="I9" i="8"/>
  <c r="I10" i="8"/>
  <c r="I11" i="8"/>
  <c r="I4" i="8"/>
  <c r="I5" i="8"/>
  <c r="K17" i="8"/>
  <c r="I6" i="8"/>
  <c r="I7" i="8"/>
  <c r="I8" i="8"/>
  <c r="I11" i="43"/>
  <c r="I6" i="22"/>
  <c r="I4" i="21"/>
  <c r="I6" i="21"/>
  <c r="I2" i="81"/>
  <c r="I7" i="83"/>
  <c r="I3" i="83"/>
  <c r="I10" i="71"/>
  <c r="I2" i="71"/>
  <c r="I7" i="71"/>
  <c r="I9" i="71"/>
  <c r="I3" i="71"/>
  <c r="K17" i="71"/>
  <c r="I4" i="71"/>
  <c r="I6" i="71"/>
  <c r="I5" i="71"/>
  <c r="I6" i="69"/>
  <c r="I9" i="69"/>
  <c r="I2" i="69"/>
  <c r="I10" i="69"/>
  <c r="I3" i="69"/>
  <c r="I11" i="69"/>
  <c r="I4" i="69"/>
  <c r="K17" i="69"/>
  <c r="I8" i="69"/>
  <c r="I5" i="69"/>
  <c r="I7" i="69"/>
  <c r="K17" i="65"/>
  <c r="I7" i="65"/>
  <c r="I8" i="65"/>
  <c r="I10" i="65"/>
  <c r="I2" i="65"/>
  <c r="I11" i="65"/>
  <c r="I3" i="65"/>
  <c r="I4" i="65"/>
  <c r="I6" i="65"/>
  <c r="I5" i="65"/>
  <c r="I9" i="65"/>
  <c r="I8" i="56"/>
  <c r="I10" i="56"/>
  <c r="I2" i="56"/>
  <c r="I11" i="56"/>
  <c r="I3" i="56"/>
  <c r="I4" i="56"/>
  <c r="K17" i="56"/>
  <c r="I7" i="56"/>
  <c r="I5" i="56"/>
  <c r="I6" i="56"/>
  <c r="I9" i="56"/>
  <c r="I11" i="63"/>
  <c r="I7" i="60"/>
  <c r="I5" i="58"/>
  <c r="I4" i="51"/>
  <c r="I5" i="51"/>
  <c r="K17" i="48"/>
  <c r="I7" i="48"/>
  <c r="I8" i="48"/>
  <c r="I9" i="48"/>
  <c r="I10" i="48"/>
  <c r="I2" i="48"/>
  <c r="I11" i="48"/>
  <c r="I3" i="48"/>
  <c r="I6" i="48"/>
  <c r="I4" i="48"/>
  <c r="I5" i="48"/>
  <c r="K17" i="54"/>
  <c r="I7" i="54"/>
  <c r="I8" i="54"/>
  <c r="I2" i="54"/>
  <c r="I9" i="54"/>
  <c r="I3" i="54"/>
  <c r="I10" i="54"/>
  <c r="I4" i="54"/>
  <c r="I11" i="54"/>
  <c r="I5" i="54"/>
  <c r="I6" i="54"/>
  <c r="K17" i="53"/>
  <c r="I8" i="53"/>
  <c r="I9" i="53"/>
  <c r="I2" i="53"/>
  <c r="I10" i="53"/>
  <c r="I3" i="53"/>
  <c r="I11" i="53"/>
  <c r="I4" i="53"/>
  <c r="I5" i="53"/>
  <c r="I6" i="53"/>
  <c r="I7" i="53"/>
  <c r="K17" i="44"/>
  <c r="I7" i="44"/>
  <c r="I8" i="44"/>
  <c r="I9" i="44"/>
  <c r="I11" i="44"/>
  <c r="I3" i="44"/>
  <c r="I6" i="44"/>
  <c r="I10" i="44"/>
  <c r="I2" i="44"/>
  <c r="I4" i="44"/>
  <c r="I5" i="44"/>
  <c r="I9" i="37"/>
  <c r="I10" i="37"/>
  <c r="I2" i="37"/>
  <c r="I4" i="37"/>
  <c r="K17" i="37"/>
  <c r="I7" i="37"/>
  <c r="I8" i="37"/>
  <c r="I3" i="37"/>
  <c r="I5" i="37"/>
  <c r="I6" i="37"/>
  <c r="I11" i="37"/>
  <c r="I7" i="46"/>
  <c r="I9" i="33"/>
  <c r="I11" i="33"/>
  <c r="I5" i="33"/>
  <c r="I6" i="33"/>
  <c r="I8" i="33"/>
  <c r="I4" i="33"/>
  <c r="I2" i="33"/>
  <c r="I7" i="33"/>
  <c r="I3" i="33"/>
  <c r="K17" i="33"/>
  <c r="I10" i="33"/>
  <c r="I3" i="51"/>
  <c r="I9" i="43"/>
  <c r="O27" i="1"/>
  <c r="I5" i="22"/>
  <c r="I6" i="20"/>
  <c r="I5" i="20"/>
  <c r="T27" i="1"/>
  <c r="I9" i="39"/>
  <c r="I6" i="39"/>
  <c r="I5" i="25"/>
  <c r="I6" i="25"/>
  <c r="I2" i="21"/>
  <c r="I11" i="20"/>
  <c r="I5" i="68"/>
  <c r="I6" i="68"/>
  <c r="K17" i="68"/>
  <c r="I7" i="68"/>
  <c r="I10" i="68"/>
  <c r="I2" i="68"/>
  <c r="I4" i="68"/>
  <c r="I11" i="68"/>
  <c r="I3" i="68"/>
  <c r="I8" i="68"/>
  <c r="I9" i="68"/>
  <c r="K17" i="26"/>
  <c r="I9" i="22"/>
  <c r="I4" i="84"/>
  <c r="I9" i="75"/>
  <c r="I11" i="75"/>
  <c r="I3" i="75"/>
  <c r="I4" i="75"/>
  <c r="I5" i="75"/>
  <c r="I7" i="75"/>
  <c r="I8" i="75"/>
  <c r="K17" i="75"/>
  <c r="I2" i="75"/>
  <c r="I6" i="75"/>
  <c r="I10" i="75"/>
  <c r="I8" i="81"/>
  <c r="I10" i="79"/>
  <c r="I7" i="79"/>
  <c r="I7" i="84"/>
  <c r="I2" i="84"/>
  <c r="I9" i="67"/>
  <c r="I2" i="67"/>
  <c r="I11" i="83"/>
  <c r="I2" i="79"/>
  <c r="I7" i="81"/>
  <c r="I6" i="79"/>
  <c r="I9" i="84"/>
  <c r="I10" i="84"/>
  <c r="I9" i="72"/>
  <c r="I10" i="66"/>
  <c r="I2" i="66"/>
  <c r="I6" i="66"/>
  <c r="I8" i="66"/>
  <c r="I5" i="66"/>
  <c r="I11" i="66"/>
  <c r="K17" i="66"/>
  <c r="I7" i="66"/>
  <c r="I4" i="66"/>
  <c r="I9" i="66"/>
  <c r="I3" i="66"/>
  <c r="I10" i="67"/>
  <c r="I4" i="62"/>
  <c r="I6" i="55"/>
  <c r="I9" i="55"/>
  <c r="I10" i="55"/>
  <c r="K17" i="55"/>
  <c r="I3" i="55"/>
  <c r="I4" i="55"/>
  <c r="I5" i="55"/>
  <c r="I11" i="55"/>
  <c r="I8" i="55"/>
  <c r="I2" i="55"/>
  <c r="I7" i="55"/>
  <c r="I5" i="63"/>
  <c r="I6" i="63"/>
  <c r="I3" i="58"/>
  <c r="I2" i="51"/>
  <c r="I2" i="50"/>
  <c r="I3" i="50"/>
  <c r="I9" i="50"/>
  <c r="I10" i="32"/>
  <c r="I5" i="32"/>
  <c r="I8" i="43"/>
  <c r="I7" i="43"/>
  <c r="I5" i="29"/>
  <c r="I11" i="29"/>
  <c r="I3" i="29"/>
  <c r="I2" i="29"/>
  <c r="I7" i="29"/>
  <c r="I8" i="29"/>
  <c r="I9" i="29"/>
  <c r="I4" i="29"/>
  <c r="K17" i="29"/>
  <c r="I10" i="29"/>
  <c r="I6" i="29"/>
  <c r="I4" i="32"/>
  <c r="I10" i="23"/>
  <c r="I2" i="23"/>
  <c r="I11" i="23"/>
  <c r="I3" i="23"/>
  <c r="I5" i="23"/>
  <c r="I6" i="23"/>
  <c r="K17" i="23"/>
  <c r="I7" i="23"/>
  <c r="I9" i="23"/>
  <c r="I8" i="23"/>
  <c r="I4" i="23"/>
  <c r="I4" i="22"/>
  <c r="I4" i="20"/>
  <c r="I4" i="39"/>
  <c r="I5" i="39"/>
  <c r="I3" i="25"/>
  <c r="I10" i="21"/>
  <c r="I23" i="3"/>
  <c r="I3" i="67"/>
  <c r="I10" i="60"/>
  <c r="I2" i="83"/>
  <c r="I5" i="79"/>
  <c r="I3" i="72"/>
  <c r="I8" i="70"/>
  <c r="K17" i="70"/>
  <c r="I9" i="70"/>
  <c r="I2" i="70"/>
  <c r="I10" i="70"/>
  <c r="I3" i="70"/>
  <c r="I11" i="70"/>
  <c r="I4" i="70"/>
  <c r="I5" i="70"/>
  <c r="I6" i="70"/>
  <c r="I7" i="70"/>
  <c r="I8" i="67"/>
  <c r="I5" i="64"/>
  <c r="I6" i="64"/>
  <c r="I8" i="64"/>
  <c r="I9" i="64"/>
  <c r="K17" i="64"/>
  <c r="I10" i="64"/>
  <c r="I11" i="64"/>
  <c r="I2" i="64"/>
  <c r="I7" i="64"/>
  <c r="I4" i="64"/>
  <c r="I3" i="64"/>
  <c r="I8" i="62"/>
  <c r="I10" i="63"/>
  <c r="I4" i="63"/>
  <c r="I6" i="60"/>
  <c r="I9" i="58"/>
  <c r="I10" i="51"/>
  <c r="I9" i="49"/>
  <c r="I10" i="49"/>
  <c r="I2" i="49"/>
  <c r="I11" i="49"/>
  <c r="I3" i="49"/>
  <c r="I4" i="49"/>
  <c r="I5" i="49"/>
  <c r="I8" i="49"/>
  <c r="I6" i="49"/>
  <c r="K17" i="49"/>
  <c r="I7" i="49"/>
  <c r="I11" i="51"/>
  <c r="K17" i="52"/>
  <c r="I7" i="52"/>
  <c r="I8" i="52"/>
  <c r="I9" i="52"/>
  <c r="I10" i="52"/>
  <c r="I2" i="52"/>
  <c r="I11" i="52"/>
  <c r="I3" i="52"/>
  <c r="I4" i="52"/>
  <c r="I6" i="52"/>
  <c r="I5" i="52"/>
  <c r="I11" i="34"/>
  <c r="I3" i="34"/>
  <c r="I4" i="34"/>
  <c r="I5" i="34"/>
  <c r="I6" i="34"/>
  <c r="I8" i="34"/>
  <c r="I10" i="34"/>
  <c r="K17" i="34"/>
  <c r="I7" i="34"/>
  <c r="I9" i="34"/>
  <c r="I2" i="34"/>
  <c r="I6" i="46"/>
  <c r="I11" i="38"/>
  <c r="I3" i="38"/>
  <c r="I4" i="38"/>
  <c r="I6" i="38"/>
  <c r="I9" i="38"/>
  <c r="I10" i="38"/>
  <c r="I5" i="38"/>
  <c r="I2" i="38"/>
  <c r="K17" i="38"/>
  <c r="I8" i="38"/>
  <c r="I7" i="38"/>
  <c r="I9" i="31"/>
  <c r="I5" i="31"/>
  <c r="K17" i="31"/>
  <c r="I7" i="31"/>
  <c r="I4" i="31"/>
  <c r="I10" i="31"/>
  <c r="I6" i="31"/>
  <c r="I11" i="31"/>
  <c r="I2" i="31"/>
  <c r="I8" i="31"/>
  <c r="I3" i="31"/>
  <c r="I3" i="43"/>
  <c r="I3" i="22"/>
  <c r="V27" i="1"/>
  <c r="I10" i="20"/>
  <c r="I11" i="13"/>
  <c r="I3" i="13"/>
  <c r="I4" i="13"/>
  <c r="I5" i="13"/>
  <c r="I6" i="13"/>
  <c r="K17" i="13"/>
  <c r="I7" i="13"/>
  <c r="I9" i="13"/>
  <c r="I8" i="13"/>
  <c r="I10" i="13"/>
  <c r="I2" i="13"/>
  <c r="I7" i="39"/>
  <c r="I11" i="25"/>
  <c r="I5" i="21"/>
  <c r="I7" i="21"/>
  <c r="I23" i="2"/>
  <c r="I11" i="41" l="1"/>
  <c r="I4" i="41"/>
  <c r="I5" i="41"/>
  <c r="I10" i="41"/>
  <c r="I2" i="41"/>
  <c r="I4" i="26"/>
  <c r="I5" i="26"/>
  <c r="I2" i="19"/>
  <c r="I7" i="41"/>
  <c r="I9" i="41"/>
  <c r="I8" i="41"/>
  <c r="I6" i="41"/>
  <c r="I10" i="19"/>
  <c r="I6" i="19"/>
  <c r="I5" i="19"/>
  <c r="I4" i="19"/>
  <c r="I9" i="19"/>
  <c r="I8" i="19"/>
  <c r="I7" i="19"/>
  <c r="I3" i="41"/>
  <c r="I3" i="19"/>
  <c r="I10" i="57"/>
  <c r="I3" i="7"/>
  <c r="I2" i="57"/>
  <c r="I8" i="57"/>
  <c r="I5" i="57"/>
  <c r="I9" i="11"/>
  <c r="I11" i="19"/>
  <c r="I8" i="26"/>
  <c r="I6" i="11"/>
  <c r="I5" i="11"/>
  <c r="I9" i="24"/>
  <c r="I10" i="26"/>
  <c r="I8" i="11"/>
  <c r="I7" i="24"/>
  <c r="I6" i="26"/>
  <c r="I7" i="11"/>
  <c r="I7" i="26"/>
  <c r="I9" i="26"/>
  <c r="I3" i="73"/>
  <c r="I4" i="11"/>
  <c r="I11" i="73"/>
  <c r="I3" i="11"/>
  <c r="I11" i="11"/>
  <c r="I3" i="26"/>
  <c r="I2" i="11"/>
  <c r="I2" i="26"/>
  <c r="I11" i="26"/>
  <c r="I10" i="11"/>
  <c r="I11" i="57"/>
  <c r="I3" i="57"/>
  <c r="I6" i="57"/>
  <c r="I7" i="57"/>
  <c r="I9" i="57"/>
  <c r="I4" i="57"/>
  <c r="I3" i="24"/>
  <c r="I11" i="24"/>
  <c r="I4" i="24"/>
  <c r="I6" i="73"/>
  <c r="I8" i="24"/>
  <c r="I6" i="24"/>
  <c r="I10" i="24"/>
  <c r="I2" i="24"/>
  <c r="I5" i="24"/>
  <c r="I8" i="73"/>
  <c r="I2" i="73"/>
  <c r="I11" i="7"/>
  <c r="I10" i="73"/>
  <c r="I3" i="2"/>
  <c r="I5" i="73"/>
  <c r="I4" i="73"/>
  <c r="I9" i="73"/>
  <c r="I7" i="73"/>
  <c r="I3" i="15"/>
  <c r="I9" i="2"/>
  <c r="I4" i="2"/>
  <c r="I6" i="2"/>
  <c r="I8" i="2"/>
  <c r="I10" i="2"/>
  <c r="I2" i="2"/>
  <c r="I11" i="2"/>
  <c r="I7" i="2"/>
  <c r="I5" i="2"/>
  <c r="I9" i="7"/>
  <c r="I2" i="7"/>
  <c r="I10" i="7"/>
  <c r="I4" i="7"/>
  <c r="I8" i="7"/>
  <c r="I6" i="7"/>
  <c r="I7" i="7"/>
  <c r="I5" i="7"/>
  <c r="I2" i="15"/>
  <c r="I10" i="15"/>
  <c r="I9" i="15"/>
  <c r="I5" i="15"/>
  <c r="I8" i="15"/>
  <c r="I4" i="15"/>
  <c r="I7" i="15"/>
  <c r="I11" i="15"/>
  <c r="I6" i="15"/>
  <c r="K23" i="3"/>
  <c r="I9" i="3"/>
  <c r="I10" i="3"/>
  <c r="I7" i="3"/>
  <c r="I2" i="3"/>
  <c r="I4" i="3"/>
  <c r="I11" i="3"/>
  <c r="I3" i="3"/>
  <c r="I6" i="3"/>
  <c r="I8" i="3"/>
  <c r="I5" i="3"/>
</calcChain>
</file>

<file path=xl/comments1.xml><?xml version="1.0" encoding="utf-8"?>
<comments xmlns="http://schemas.openxmlformats.org/spreadsheetml/2006/main">
  <authors>
    <author>OpenCode</author>
  </authors>
  <commentList>
    <comment ref="AA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1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2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3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4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5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6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79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0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1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2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3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4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5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6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7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  <comment ref="AA88" authorId="0" shapeId="0">
      <text>
        <r>
          <rPr>
            <sz val="10"/>
            <color rgb="FF000000"/>
            <rFont val="Arial"/>
            <scheme val="minor"/>
          </rPr>
          <t>Chiều cao tham chiếu từ hồ sơ cầu thủ công khai. Sửa trực tiếp ô này nếu muốn dùng nguồn khác.</t>
        </r>
      </text>
    </comment>
  </commentList>
</comments>
</file>

<file path=xl/sharedStrings.xml><?xml version="1.0" encoding="utf-8"?>
<sst xmlns="http://schemas.openxmlformats.org/spreadsheetml/2006/main" count="5399" uniqueCount="305">
  <si>
    <t>Dứt điểm (ATK)</t>
  </si>
  <si>
    <t>Dứt điểm, Sút xa, Chọn vị trí, Đánh đầu, Tạt</t>
  </si>
  <si>
    <t>Finisher</t>
  </si>
  <si>
    <t>ĐÓNG GÓP CỦA CHỈ SỐ GỐC VÀO OVR THEO VỊ TRÍ</t>
  </si>
  <si>
    <t>CHIỀU CAO VÀ CÔNG THỨC JUM</t>
  </si>
  <si>
    <t>Phối hợp (DIS)</t>
  </si>
  <si>
    <t>Chuyền ngắn, Chuyền dài, Tầm Nhìn, Cầm bóng, Khéo léo</t>
  </si>
  <si>
    <t>PlayMaker</t>
  </si>
  <si>
    <t>Tự động theo trọng số nhóm B10:F20 và trọng số vị trí E24:J33. Mỗi cột phải bằng 100%; công thức bám đúng mẫu số /10 và /25 hiện tại.</t>
  </si>
  <si>
    <t>JUM mới = ROUND((JUM gốc + Chiều cao cm - 100) / 2, 0). Ô chiều cao và JUM gốc là đầu vào có thể chỉnh sửa.</t>
  </si>
  <si>
    <t>Đột biến (CRE)</t>
  </si>
  <si>
    <t>Rê bóng, Cầm bóng, Khéo léo, Tầm Nhìn, Quyết đoán</t>
  </si>
  <si>
    <t>Maverick</t>
  </si>
  <si>
    <t>Chỉ số gốc</t>
  </si>
  <si>
    <t>Sheet</t>
  </si>
  <si>
    <t>Cầu thủ</t>
  </si>
  <si>
    <t>Chiều cao (cm)</t>
  </si>
  <si>
    <t>JUM gốc</t>
  </si>
  <si>
    <t>JUM mới</t>
  </si>
  <si>
    <t>Thay đổi</t>
  </si>
  <si>
    <t>Nguồn/ghi chú</t>
  </si>
  <si>
    <t>Thể chất (PHY)</t>
  </si>
  <si>
    <t>Tốc độ, tăng tốc, thể lực, sức mạnh, bật nhảy</t>
  </si>
  <si>
    <t>Beast</t>
  </si>
  <si>
    <t>Messi Icon</t>
  </si>
  <si>
    <t>LIONEL MESSI</t>
  </si>
  <si>
    <t>Wikidata P2048 và hồ sơ CLB/giải đấu; có thể hiệu chỉnh</t>
  </si>
  <si>
    <t>Tâm lý (MEN)</t>
  </si>
  <si>
    <t>Bình tĩnh, Quyết đoán, Chọn vị trí, Tầm nhìn, Quyết định</t>
  </si>
  <si>
    <t>Solid Mental</t>
  </si>
  <si>
    <t>Bale Icon</t>
  </si>
  <si>
    <t>GARETH BALE</t>
  </si>
  <si>
    <t>Phòng thủ (DEF)</t>
  </si>
  <si>
    <t>Đánh chặn, Tắc bóng, Xoạc bóng, Lấy bóng, Đánh đầu</t>
  </si>
  <si>
    <t>Shield</t>
  </si>
  <si>
    <t>CR7 Icon</t>
  </si>
  <si>
    <t>CRISTIANO RONALDO</t>
  </si>
  <si>
    <t>Neymar Icon</t>
  </si>
  <si>
    <t>NEYMAR JR</t>
  </si>
  <si>
    <t>Hazard Icon</t>
  </si>
  <si>
    <t>EDEN HAZARD</t>
  </si>
  <si>
    <t>FIN</t>
  </si>
  <si>
    <t>LSH</t>
  </si>
  <si>
    <t>POS</t>
  </si>
  <si>
    <t>HEA</t>
  </si>
  <si>
    <t>CRO</t>
  </si>
  <si>
    <t>ovr</t>
  </si>
  <si>
    <t>Kane</t>
  </si>
  <si>
    <t>HARRY KANE</t>
  </si>
  <si>
    <t>ATK</t>
  </si>
  <si>
    <t>Ibrahimovic Icon</t>
  </si>
  <si>
    <t>ZLATAN IBRAHIMOVIĆ</t>
  </si>
  <si>
    <t>SPA</t>
  </si>
  <si>
    <t>LPA</t>
  </si>
  <si>
    <t>VIS</t>
  </si>
  <si>
    <t>CON</t>
  </si>
  <si>
    <t>Son Icon</t>
  </si>
  <si>
    <t>SON HEUNG-MIN</t>
  </si>
  <si>
    <t>DIS</t>
  </si>
  <si>
    <t>Rodri</t>
  </si>
  <si>
    <t>RODRI</t>
  </si>
  <si>
    <t>DIR</t>
  </si>
  <si>
    <t>FLA</t>
  </si>
  <si>
    <t>QD</t>
  </si>
  <si>
    <t>Xavi Icon</t>
  </si>
  <si>
    <t>XAVI</t>
  </si>
  <si>
    <t>CRE</t>
  </si>
  <si>
    <t>Iniesta Icon</t>
  </si>
  <si>
    <t>ANDRÉS INIESTA</t>
  </si>
  <si>
    <t>SPE</t>
  </si>
  <si>
    <t>ACC</t>
  </si>
  <si>
    <t>STA</t>
  </si>
  <si>
    <t>STE</t>
  </si>
  <si>
    <t>JUM</t>
  </si>
  <si>
    <t>Bellingham</t>
  </si>
  <si>
    <t>JUDE BELLINGHAM</t>
  </si>
  <si>
    <t>PHY</t>
  </si>
  <si>
    <t>Maddison</t>
  </si>
  <si>
    <t>JAMES MADDISON</t>
  </si>
  <si>
    <t>CAM</t>
  </si>
  <si>
    <t>DEC</t>
  </si>
  <si>
    <t>Joao Neves</t>
  </si>
  <si>
    <t>JOÃO NEVES</t>
  </si>
  <si>
    <t>MEN</t>
  </si>
  <si>
    <t>Fabian Ruiz</t>
  </si>
  <si>
    <t>FABIÁN RUIZ</t>
  </si>
  <si>
    <t>INT</t>
  </si>
  <si>
    <t>TAC</t>
  </si>
  <si>
    <t>SLD</t>
  </si>
  <si>
    <t>COV</t>
  </si>
  <si>
    <t>Bruno Fernandes</t>
  </si>
  <si>
    <t>BRUNO FERNANDES</t>
  </si>
  <si>
    <t>DEF</t>
  </si>
  <si>
    <t>Porro</t>
  </si>
  <si>
    <t>PEDRO PORRO</t>
  </si>
  <si>
    <t>Nuno Mendes</t>
  </si>
  <si>
    <t>NUNO MENDES</t>
  </si>
  <si>
    <t>Udogie</t>
  </si>
  <si>
    <t>DESTINY UDOGIE</t>
  </si>
  <si>
    <t>Yamal</t>
  </si>
  <si>
    <t>LAMINE YAMAL</t>
  </si>
  <si>
    <t>ST</t>
  </si>
  <si>
    <t>Ben Davies prime</t>
  </si>
  <si>
    <t>BEN DAVIES</t>
  </si>
  <si>
    <t>CF</t>
  </si>
  <si>
    <t>Mbappe</t>
  </si>
  <si>
    <t>KYLIAN MBAPPÉ</t>
  </si>
  <si>
    <t>WF</t>
  </si>
  <si>
    <t>Haland</t>
  </si>
  <si>
    <t>ERLING HAALAND</t>
  </si>
  <si>
    <t>AM</t>
  </si>
  <si>
    <t>TỔNG</t>
  </si>
  <si>
    <t>Doku</t>
  </si>
  <si>
    <t>JÉRÉMY DOKU</t>
  </si>
  <si>
    <t>WM</t>
  </si>
  <si>
    <t>Savinho</t>
  </si>
  <si>
    <t>SAVINHO</t>
  </si>
  <si>
    <t>CM</t>
  </si>
  <si>
    <t>Marmoush</t>
  </si>
  <si>
    <t>OMAR MARMOUSH</t>
  </si>
  <si>
    <t>PV</t>
  </si>
  <si>
    <t>Perisic Icon</t>
  </si>
  <si>
    <t>IVAN PERIŠIĆ</t>
  </si>
  <si>
    <t>WB</t>
  </si>
  <si>
    <t>Vitinha</t>
  </si>
  <si>
    <t>VITINHA</t>
  </si>
  <si>
    <t>FB</t>
  </si>
  <si>
    <t>Pedri</t>
  </si>
  <si>
    <t>PEDRI</t>
  </si>
  <si>
    <t>CB</t>
  </si>
  <si>
    <t>Kudus</t>
  </si>
  <si>
    <t>MOHAMMED KUDUS</t>
  </si>
  <si>
    <t>Kulusevki</t>
  </si>
  <si>
    <t>DEJAN KULUSEVSKI</t>
  </si>
  <si>
    <t>Kvaratkhelia</t>
  </si>
  <si>
    <t>KHVICHA KVARATSKHELIA</t>
  </si>
  <si>
    <t>Kante Icon</t>
  </si>
  <si>
    <t>N'GOLO KANTÉ</t>
  </si>
  <si>
    <t>Romero</t>
  </si>
  <si>
    <t>CRISTIAN ROMERO</t>
  </si>
  <si>
    <t>Van de Ven</t>
  </si>
  <si>
    <t>MICKY VAN DE VEN</t>
  </si>
  <si>
    <t>Lisandro Martinez</t>
  </si>
  <si>
    <t>LISANDRO MARTÍNEZ</t>
  </si>
  <si>
    <t>Gvardiol</t>
  </si>
  <si>
    <t>JOŠKO GVARDIOL</t>
  </si>
  <si>
    <t>Ake</t>
  </si>
  <si>
    <t>NATHAN AKÉ</t>
  </si>
  <si>
    <t>Ruben Dias</t>
  </si>
  <si>
    <t>RÚBEN DIAS</t>
  </si>
  <si>
    <t>Maguire</t>
  </si>
  <si>
    <t>HARRY MAGUIRE</t>
  </si>
  <si>
    <t>Gallager</t>
  </si>
  <si>
    <t>CONOR GALLAGHER</t>
  </si>
  <si>
    <t>Pape Sarr</t>
  </si>
  <si>
    <t>PAPE MATAR SARR</t>
  </si>
  <si>
    <t>Bentancur</t>
  </si>
  <si>
    <t>RODRIGO BENTANCUR</t>
  </si>
  <si>
    <t>Tonali</t>
  </si>
  <si>
    <t>SANDRO TONALI</t>
  </si>
  <si>
    <t>Bissouma Prime</t>
  </si>
  <si>
    <t>YVES BISSOUMA</t>
  </si>
  <si>
    <t>Rice</t>
  </si>
  <si>
    <t>DECLAN RICE</t>
  </si>
  <si>
    <t>Salah</t>
  </si>
  <si>
    <t>MOHAMED SALAH</t>
  </si>
  <si>
    <t>Solanke</t>
  </si>
  <si>
    <t>DOMINIC SOLANKE</t>
  </si>
  <si>
    <t>Muller Icon</t>
  </si>
  <si>
    <t>THOMAS MÜLLER</t>
  </si>
  <si>
    <t>Lahm Icon</t>
  </si>
  <si>
    <t>PHILIPP LAHM</t>
  </si>
  <si>
    <t>Xabi Alonso Icon</t>
  </si>
  <si>
    <t>XABI ALONSO</t>
  </si>
  <si>
    <t>Richarlison</t>
  </si>
  <si>
    <t>RICHARLISON</t>
  </si>
  <si>
    <t>Semenyo</t>
  </si>
  <si>
    <t>ANTOINE SEMENYO</t>
  </si>
  <si>
    <t>Foden</t>
  </si>
  <si>
    <t>PHIL FODEN</t>
  </si>
  <si>
    <t>Reijinders</t>
  </si>
  <si>
    <t>TIJJANI REIJNDERS</t>
  </si>
  <si>
    <t>O.Dembele</t>
  </si>
  <si>
    <t>OUSMANE DEMBÉLÉ</t>
  </si>
  <si>
    <t>Musiala</t>
  </si>
  <si>
    <t>JAMAL MUSIALA</t>
  </si>
  <si>
    <t>Palhinha</t>
  </si>
  <si>
    <t>JOÃO PALHINHA</t>
  </si>
  <si>
    <t>Arnold</t>
  </si>
  <si>
    <t>TRENT ALEXANDER-ARNOLD</t>
  </si>
  <si>
    <t>Hakimi</t>
  </si>
  <si>
    <t>ACHRAF HAKIMI</t>
  </si>
  <si>
    <t>A.Davies</t>
  </si>
  <si>
    <t>ALPHONSO DAVIES</t>
  </si>
  <si>
    <t>Matheus Nunes</t>
  </si>
  <si>
    <t>MATHEUS NUNES</t>
  </si>
  <si>
    <t>Vinicius</t>
  </si>
  <si>
    <t>VINÍCIUS JR</t>
  </si>
  <si>
    <t>Robben Icon</t>
  </si>
  <si>
    <t>ARJEN ROBBEN</t>
  </si>
  <si>
    <t>Ribery Icon</t>
  </si>
  <si>
    <t>FRANCK RIBÉRY</t>
  </si>
  <si>
    <t>Modric Icon</t>
  </si>
  <si>
    <t>LUKA MODRIĆ</t>
  </si>
  <si>
    <t>Kroos Icon</t>
  </si>
  <si>
    <t>TONI KROOS</t>
  </si>
  <si>
    <t>Kimmich</t>
  </si>
  <si>
    <t>JOSHUA KIMMICH</t>
  </si>
  <si>
    <t>Laimer</t>
  </si>
  <si>
    <t>KONRAD LAIMER</t>
  </si>
  <si>
    <t>Casemiro Icon</t>
  </si>
  <si>
    <t>CASEMIRO</t>
  </si>
  <si>
    <t>Busquest Icon</t>
  </si>
  <si>
    <t>SERGIO BUSQUETS</t>
  </si>
  <si>
    <t>Benzema Icon</t>
  </si>
  <si>
    <t>KARIM BENZEMA</t>
  </si>
  <si>
    <t>Suarez Icon</t>
  </si>
  <si>
    <t>LUIS SUÁREZ</t>
  </si>
  <si>
    <t>Aguero Icon</t>
  </si>
  <si>
    <t>SERGIO AGÜERO</t>
  </si>
  <si>
    <t>Werner</t>
  </si>
  <si>
    <t>TIMO WERNER</t>
  </si>
  <si>
    <t>Odobert</t>
  </si>
  <si>
    <t>WILSON ODOBERT</t>
  </si>
  <si>
    <t>Marquinhos</t>
  </si>
  <si>
    <t>MARQUINHOS</t>
  </si>
  <si>
    <t>Upamecano</t>
  </si>
  <si>
    <t>DAYOT UPAMECANO</t>
  </si>
  <si>
    <t>Tah</t>
  </si>
  <si>
    <t>JONATHAN TAH</t>
  </si>
  <si>
    <t>Doue</t>
  </si>
  <si>
    <t>DÉSIRÉ DOUÉ</t>
  </si>
  <si>
    <t>Luis Diaz</t>
  </si>
  <si>
    <t>LUIS DÍAZ</t>
  </si>
  <si>
    <t>Olise</t>
  </si>
  <si>
    <t>MICHAEL OLISE</t>
  </si>
  <si>
    <t>Pacho</t>
  </si>
  <si>
    <t>WILLIAN PACHO</t>
  </si>
  <si>
    <t>Pavlovic</t>
  </si>
  <si>
    <t>ALEKSANDAR PAVLOVIĆ</t>
  </si>
  <si>
    <t>M.Fernandes</t>
  </si>
  <si>
    <t>MATEUS FERNANDES</t>
  </si>
  <si>
    <t>Messi</t>
  </si>
  <si>
    <t>OVR</t>
  </si>
  <si>
    <t>rating</t>
  </si>
  <si>
    <t>Total</t>
  </si>
  <si>
    <t>Bale</t>
  </si>
  <si>
    <t>CR7 - Ronaldo</t>
  </si>
  <si>
    <t>Neymar</t>
  </si>
  <si>
    <t>Hazard</t>
  </si>
  <si>
    <t>Ibrahimovic</t>
  </si>
  <si>
    <t>Son</t>
  </si>
  <si>
    <t>??</t>
  </si>
  <si>
    <t>DANH SÁCH THAY ĐỔI SO VỚI WORKBOOK GỐC TRƯỚC SESSION</t>
  </si>
  <si>
    <t>Mốc so sánh: Git HEAD. Báo cáo gồm JUM, sáu chỉ số thành phần và OVR của các vị trí trên card; ảnh card và CSV chưa được cập nhật.</t>
  </si>
  <si>
    <t>STT</t>
  </si>
  <si>
    <t>Loại thay đổi</t>
  </si>
  <si>
    <t>Vị trí</t>
  </si>
  <si>
    <t>Chỉ số</t>
  </si>
  <si>
    <t>Ban đầu</t>
  </si>
  <si>
    <t>Hiện tại</t>
  </si>
  <si>
    <t>Chi tiết vị trí</t>
  </si>
  <si>
    <t>Thành phần</t>
  </si>
  <si>
    <t>OVR card</t>
  </si>
  <si>
    <t>ST 84→85</t>
  </si>
  <si>
    <t>AM 86→85</t>
  </si>
  <si>
    <t>AM 84→85</t>
  </si>
  <si>
    <t>CB 81→82</t>
  </si>
  <si>
    <t>WF/AM</t>
  </si>
  <si>
    <t>WF 83→83; AM 83→84</t>
  </si>
  <si>
    <t>ST/WF</t>
  </si>
  <si>
    <t>ST 84→85; WF 84→85</t>
  </si>
  <si>
    <t>WF 79→80</t>
  </si>
  <si>
    <t>ST 79→80; WF 79→80</t>
  </si>
  <si>
    <t>WF 83→82</t>
  </si>
  <si>
    <t>WF 79→79; AM 79→80</t>
  </si>
  <si>
    <t>WF 82→83</t>
  </si>
  <si>
    <t>CB 79→80</t>
  </si>
  <si>
    <t>CB 76→77</t>
  </si>
  <si>
    <t>CM/PV</t>
  </si>
  <si>
    <t>CM 76→77; PV 76→77</t>
  </si>
  <si>
    <t>CM 80→81; PV 80→81</t>
  </si>
  <si>
    <t>ST/CF</t>
  </si>
  <si>
    <t>ST 77→78; CF 77→77</t>
  </si>
  <si>
    <t>WF/ST</t>
  </si>
  <si>
    <t>WF 79→80; ST 79→80</t>
  </si>
  <si>
    <t>CM/AM</t>
  </si>
  <si>
    <t>CM 81→81; AM 81→82</t>
  </si>
  <si>
    <t>WF 85→86; ST 85→85</t>
  </si>
  <si>
    <t>AM/WF</t>
  </si>
  <si>
    <t>AM 82→83; WF 82→82</t>
  </si>
  <si>
    <t>WB 79→78</t>
  </si>
  <si>
    <t>CM/FB</t>
  </si>
  <si>
    <t>CM 78→79; FB 78→79</t>
  </si>
  <si>
    <t>WF 83→84</t>
  </si>
  <si>
    <t>PV/FB</t>
  </si>
  <si>
    <t>PV 81→82; FB 81→81</t>
  </si>
  <si>
    <t>CM 79→80; FB 79→79</t>
  </si>
  <si>
    <t>PV 82→81</t>
  </si>
  <si>
    <t>WF 81→82; AM 81→82</t>
  </si>
  <si>
    <t>WF 82→83; ST 82→82</t>
  </si>
  <si>
    <t>WF 82→82; AM 82→83</t>
  </si>
  <si>
    <t>PV/CM</t>
  </si>
  <si>
    <t>PV 78→79; CM 78→79</t>
  </si>
  <si>
    <t>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</si>
</sst>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FF0000"/>
      <name val="Arial"/>
      <scheme val="minor"/>
    </font>
    <font>
      <sz val="10"/>
      <color rgb="FFFF9900"/>
      <name val="Arial"/>
      <scheme val="minor"/>
    </font>
    <font>
      <sz val="10"/>
      <color rgb="FF38761D"/>
      <name val="Arial"/>
      <scheme val="minor"/>
    </font>
    <font>
      <sz val="10"/>
      <color rgb="FF85200C"/>
      <name val="Arial"/>
      <scheme val="minor"/>
    </font>
    <font>
      <sz val="10"/>
      <color rgb="FF666666"/>
      <name val="Arial"/>
      <scheme val="minor"/>
    </font>
    <font>
      <sz val="10"/>
      <color rgb="FF3C78D8"/>
      <name val="Arial"/>
      <scheme val="minor"/>
    </font>
    <font>
      <sz val="10"/>
      <color rgb="FF990000"/>
      <name val="Arial"/>
      <scheme val="minor"/>
    </font>
    <font>
      <sz val="10"/>
      <color rgb="FF1155CC"/>
      <name val="Arial"/>
      <scheme val="minor"/>
    </font>
    <font>
      <b/>
      <sz val="11"/>
      <color rgb="FF1F1F1F"/>
      <name val="&quot;Google Sans&quot;"/>
    </font>
    <font>
      <b/>
      <sz val="12"/>
      <color rgb="FFFFFFFF"/>
      <name val="Arial"/>
    </font>
    <font>
      <i/>
      <sz val="9"/>
      <color rgb="FF1F1F1F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i/>
      <sz val="9"/>
      <name val="Arial"/>
    </font>
    <font>
      <b/>
      <sz val="12"/>
      <color rgb="FFFFFFFF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2"/>
      <color rgb="FFFFFFFF"/>
      <name val="Arial"/>
    </font>
    <font>
      <b/>
      <sz val="10"/>
      <color rgb="FFFFFFFF"/>
      <name val="Arial"/>
    </font>
  </fonts>
  <fills count="12">
    <fill>
      <patternFill patternType="none"/>
    </fill>
    <fill>
      <patternFill patternType="gray125"/>
    </fill>
    <fill>
      <patternFill patternType="solid">
        <fgColor rgb="FFDDE3EA"/>
        <bgColor rgb="FFDDE3E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4472C4"/>
      </patternFill>
    </fill>
  </fills>
  <borders count="9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  <diagonal/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/>
    <xf numFmtId="0" fontId="5" fillId="0" borderId="0" xfId="0" applyFont="1"/>
    <xf numFmtId="0" fontId="2" fillId="0" borderId="2" xfId="0" applyFont="1" applyBorder="1"/>
    <xf numFmtId="0" fontId="7" fillId="0" borderId="0" xfId="0" applyFont="1"/>
    <xf numFmtId="0" fontId="2" fillId="0" borderId="3" xfId="0" applyFont="1" applyBorder="1"/>
    <xf numFmtId="0" fontId="2" fillId="0" borderId="4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0" xfId="0" applyFont="1"/>
    <xf numFmtId="0" fontId="8" fillId="0" borderId="2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0" xfId="0" applyFont="1"/>
    <xf numFmtId="0" fontId="9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9" fillId="0" borderId="0" xfId="0" applyFont="1"/>
    <xf numFmtId="0" fontId="1" fillId="0" borderId="5" xfId="0" applyFont="1" applyBorder="1"/>
    <xf numFmtId="0" fontId="2" fillId="0" borderId="5" xfId="0" applyFont="1" applyBorder="1"/>
    <xf numFmtId="0" fontId="3" fillId="0" borderId="5" xfId="0" applyFont="1" applyBorder="1"/>
    <xf numFmtId="0" fontId="4" fillId="0" borderId="5" xfId="0" applyFont="1" applyBorder="1"/>
    <xf numFmtId="0" fontId="8" fillId="0" borderId="5" xfId="0" applyFont="1" applyBorder="1"/>
    <xf numFmtId="0" fontId="6" fillId="0" borderId="5" xfId="0" applyFont="1" applyBorder="1"/>
    <xf numFmtId="0" fontId="9" fillId="0" borderId="5" xfId="0" applyFont="1" applyBorder="1"/>
    <xf numFmtId="0" fontId="10" fillId="2" borderId="0" xfId="0" applyFont="1" applyFill="1"/>
    <xf numFmtId="0" fontId="13" fillId="5" borderId="6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/>
    </xf>
    <xf numFmtId="164" fontId="15" fillId="0" borderId="6" xfId="0" applyNumberFormat="1" applyFont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164" fontId="14" fillId="6" borderId="6" xfId="0" applyNumberFormat="1" applyFont="1" applyFill="1" applyBorder="1" applyAlignment="1">
      <alignment horizontal="center"/>
    </xf>
    <xf numFmtId="0" fontId="18" fillId="8" borderId="7" xfId="0" applyFont="1" applyFill="1" applyBorder="1" applyAlignment="1">
      <alignment horizontal="center" vertical="center"/>
    </xf>
    <xf numFmtId="0" fontId="15" fillId="0" borderId="7" xfId="0" applyFont="1" applyBorder="1" applyAlignment="1">
      <alignment vertical="center"/>
    </xf>
    <xf numFmtId="0" fontId="19" fillId="9" borderId="7" xfId="0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0" fillId="0" borderId="0" xfId="0"/>
    <xf numFmtId="0" fontId="21" fillId="11" borderId="8" xfId="0" applyFont="1" applyFill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vertical="center"/>
    </xf>
    <xf numFmtId="0" fontId="17" fillId="7" borderId="0" xfId="0" applyFont="1" applyFill="1" applyAlignment="1">
      <alignment horizontal="center" vertical="center"/>
    </xf>
    <xf numFmtId="0" fontId="0" fillId="0" borderId="0" xfId="0"/>
    <xf numFmtId="0" fontId="16" fillId="0" borderId="0" xfId="0" applyFont="1" applyAlignment="1">
      <alignment vertical="center" wrapText="1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vertical="center" wrapText="1"/>
    </xf>
    <xf numFmtId="0" fontId="20" fillId="10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952500</xdr:colOff>
      <xdr:row>0</xdr:row>
      <xdr:rowOff>0</xdr:rowOff>
    </xdr:from>
    <xdr:ext cx="2876550" cy="1571625"/>
    <xdr:pic>
      <xdr:nvPicPr>
        <xdr:cNvPr id="2" name="image1.png" title="Hình ảnh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209550</xdr:colOff>
      <xdr:row>14</xdr:row>
      <xdr:rowOff>161925</xdr:rowOff>
    </xdr:from>
    <xdr:ext cx="2019300" cy="1657350"/>
    <xdr:pic>
      <xdr:nvPicPr>
        <xdr:cNvPr id="2" name="image2.png" title="Hình ảnh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933450</xdr:colOff>
      <xdr:row>15</xdr:row>
      <xdr:rowOff>171450</xdr:rowOff>
    </xdr:from>
    <xdr:ext cx="2019300" cy="1657350"/>
    <xdr:pic>
      <xdr:nvPicPr>
        <xdr:cNvPr id="2" name="image2.png" title="Hình ảnh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</sheetPr>
  <dimension ref="A1:AE88"/>
  <sheetViews>
    <sheetView topLeftCell="N1" workbookViewId="0">
      <selection activeCell="AD17" sqref="AD17"/>
    </sheetView>
  </sheetViews>
  <sheetFormatPr defaultColWidth="12.5703125" defaultRowHeight="15.75" customHeight="1"/>
  <cols>
    <col min="1" max="1" width="14.28515625" style="53" customWidth="1"/>
    <col min="13" max="13" width="16" style="53" customWidth="1"/>
    <col min="14" max="23" width="9.42578125" style="53" customWidth="1"/>
    <col min="25" max="25" width="22" style="53" customWidth="1"/>
    <col min="26" max="26" width="27" style="53" customWidth="1"/>
    <col min="27" max="27" width="16" style="53" customWidth="1"/>
    <col min="28" max="30" width="12" style="53" customWidth="1"/>
    <col min="31" max="31" width="48" style="53" customWidth="1"/>
  </cols>
  <sheetData>
    <row r="1" spans="1:31" ht="24" customHeight="1">
      <c r="A1" s="13" t="s">
        <v>0</v>
      </c>
      <c r="B1" s="13" t="s">
        <v>1</v>
      </c>
      <c r="F1" s="12" t="s">
        <v>2</v>
      </c>
      <c r="M1" s="60" t="s">
        <v>3</v>
      </c>
      <c r="N1" s="58"/>
      <c r="O1" s="58"/>
      <c r="P1" s="58"/>
      <c r="Q1" s="58"/>
      <c r="R1" s="58"/>
      <c r="S1" s="58"/>
      <c r="T1" s="58"/>
      <c r="U1" s="58"/>
      <c r="V1" s="58"/>
      <c r="W1" s="58"/>
      <c r="Y1" s="57" t="s">
        <v>4</v>
      </c>
      <c r="Z1" s="58"/>
      <c r="AA1" s="58"/>
      <c r="AB1" s="58"/>
      <c r="AC1" s="58"/>
      <c r="AD1" s="58"/>
      <c r="AE1" s="58"/>
    </row>
    <row r="2" spans="1:31" ht="33.950000000000003" customHeight="1">
      <c r="A2" s="13" t="s">
        <v>5</v>
      </c>
      <c r="B2" s="13" t="s">
        <v>6</v>
      </c>
      <c r="F2" s="17" t="s">
        <v>7</v>
      </c>
      <c r="M2" s="61" t="s">
        <v>8</v>
      </c>
      <c r="N2" s="58"/>
      <c r="O2" s="58"/>
      <c r="P2" s="58"/>
      <c r="Q2" s="58"/>
      <c r="R2" s="58"/>
      <c r="S2" s="58"/>
      <c r="T2" s="58"/>
      <c r="U2" s="58"/>
      <c r="V2" s="58"/>
      <c r="W2" s="58"/>
      <c r="Y2" s="59" t="s">
        <v>9</v>
      </c>
      <c r="Z2" s="58"/>
      <c r="AA2" s="58"/>
      <c r="AB2" s="58"/>
      <c r="AC2" s="58"/>
      <c r="AD2" s="58"/>
      <c r="AE2" s="58"/>
    </row>
    <row r="3" spans="1:31" ht="12.75" customHeight="1">
      <c r="A3" s="13" t="s">
        <v>10</v>
      </c>
      <c r="B3" s="13" t="s">
        <v>11</v>
      </c>
      <c r="F3" s="22" t="s">
        <v>12</v>
      </c>
      <c r="M3" s="44" t="s">
        <v>13</v>
      </c>
      <c r="N3" s="44" t="str">
        <f>$D24</f>
        <v>ST</v>
      </c>
      <c r="O3" s="44" t="str">
        <f>$D25</f>
        <v>CF</v>
      </c>
      <c r="P3" s="44" t="str">
        <f>$D26</f>
        <v>WF</v>
      </c>
      <c r="Q3" s="44" t="str">
        <f>$D27</f>
        <v>AM</v>
      </c>
      <c r="R3" s="44" t="str">
        <f>$D28</f>
        <v>WM</v>
      </c>
      <c r="S3" s="44" t="str">
        <f>$D29</f>
        <v>CM</v>
      </c>
      <c r="T3" s="44" t="str">
        <f>$D30</f>
        <v>PV</v>
      </c>
      <c r="U3" s="44" t="str">
        <f>$D31</f>
        <v>WB</v>
      </c>
      <c r="V3" s="44" t="str">
        <f>$D32</f>
        <v>FB</v>
      </c>
      <c r="W3" s="44" t="str">
        <f>$D33</f>
        <v>CB</v>
      </c>
      <c r="Y3" s="49" t="s">
        <v>14</v>
      </c>
      <c r="Z3" s="49" t="s">
        <v>15</v>
      </c>
      <c r="AA3" s="49" t="s">
        <v>16</v>
      </c>
      <c r="AB3" s="49" t="s">
        <v>17</v>
      </c>
      <c r="AC3" s="49" t="s">
        <v>18</v>
      </c>
      <c r="AD3" s="49" t="s">
        <v>19</v>
      </c>
      <c r="AE3" s="49" t="s">
        <v>20</v>
      </c>
    </row>
    <row r="4" spans="1:31" ht="12.75" customHeight="1">
      <c r="A4" s="13" t="s">
        <v>21</v>
      </c>
      <c r="B4" s="13" t="s">
        <v>22</v>
      </c>
      <c r="F4" s="3" t="s">
        <v>23</v>
      </c>
      <c r="M4" s="45" t="str">
        <f t="shared" ref="M4:M26" si="0">$A24</f>
        <v>FIN</v>
      </c>
      <c r="N4" s="46">
        <f t="shared" ref="N4:W13" si="1">IFERROR((SUMIF($B$9:$F$9,$M4,$B$10:$F$10)*INDEX($E$24:$J$33,MATCH(N$3,$D$24:$D$33,0),MATCH($A$10,$E$23:$J$23,0))+SUMIF($B$11:$F$11,$M4,$B$12:$F$12)*INDEX($E$24:$J$33,MATCH(N$3,$D$24:$D$33,0),MATCH($A$12,$E$23:$J$23,0))+SUMIF($B$13:$F$13,$M4,$B$14:$F$14)*INDEX($E$24:$J$33,MATCH(N$3,$D$24:$D$33,0),MATCH($A$14,$E$23:$J$23,0))+SUMIF($B$15:$F$15,$M4,$B$16:$F$16)*INDEX($E$24:$J$33,MATCH(N$3,$D$24:$D$33,0),MATCH($A$16,$E$23:$J$23,0))+SUMIF($B$17:$F$17,$M4,$B$18:$F$18)*INDEX($E$24:$J$33,MATCH(N$3,$D$24:$D$33,0),MATCH($A$18,$E$23:$J$23,0))+SUMIF($B$19:$F$19,$M4,$B$20:$F$20)*INDEX($E$24:$J$33,MATCH(N$3,$D$24:$D$33,0),MATCH($A$20,$E$23:$J$23,0)))/250,0)</f>
        <v>0.128</v>
      </c>
      <c r="O4" s="46">
        <f t="shared" si="1"/>
        <v>9.6000000000000002E-2</v>
      </c>
      <c r="P4" s="46">
        <f t="shared" si="1"/>
        <v>9.6000000000000002E-2</v>
      </c>
      <c r="Q4" s="46">
        <f t="shared" si="1"/>
        <v>6.4000000000000001E-2</v>
      </c>
      <c r="R4" s="46">
        <f t="shared" si="1"/>
        <v>4.8000000000000001E-2</v>
      </c>
      <c r="S4" s="46">
        <f t="shared" si="1"/>
        <v>3.2000000000000001E-2</v>
      </c>
      <c r="T4" s="46">
        <f t="shared" si="1"/>
        <v>1.6E-2</v>
      </c>
      <c r="U4" s="46">
        <f t="shared" si="1"/>
        <v>3.2000000000000001E-2</v>
      </c>
      <c r="V4" s="46">
        <f t="shared" si="1"/>
        <v>3.2000000000000001E-2</v>
      </c>
      <c r="W4" s="46">
        <f t="shared" si="1"/>
        <v>1.6E-2</v>
      </c>
      <c r="Y4" s="50" t="s">
        <v>24</v>
      </c>
      <c r="Z4" s="50" t="s">
        <v>25</v>
      </c>
      <c r="AA4" s="51">
        <v>170</v>
      </c>
      <c r="AB4" s="51">
        <v>70</v>
      </c>
      <c r="AC4" s="52">
        <f t="shared" ref="AC4:AC35" si="2">ROUND((AB4+AA4-100)/2,0)</f>
        <v>70</v>
      </c>
      <c r="AD4" s="52">
        <f t="shared" ref="AD4:AD35" si="3">AC4-AB4</f>
        <v>0</v>
      </c>
      <c r="AE4" s="50" t="s">
        <v>26</v>
      </c>
    </row>
    <row r="5" spans="1:31" ht="12.75" customHeight="1">
      <c r="A5" s="13" t="s">
        <v>27</v>
      </c>
      <c r="B5" s="13" t="s">
        <v>28</v>
      </c>
      <c r="F5" s="31" t="s">
        <v>29</v>
      </c>
      <c r="M5" s="45" t="str">
        <f t="shared" si="0"/>
        <v>LSH</v>
      </c>
      <c r="N5" s="46">
        <f t="shared" si="1"/>
        <v>3.2000000000000001E-2</v>
      </c>
      <c r="O5" s="46">
        <f t="shared" si="1"/>
        <v>2.4E-2</v>
      </c>
      <c r="P5" s="46">
        <f t="shared" si="1"/>
        <v>2.4E-2</v>
      </c>
      <c r="Q5" s="46">
        <f t="shared" si="1"/>
        <v>1.6E-2</v>
      </c>
      <c r="R5" s="46">
        <f t="shared" si="1"/>
        <v>1.2E-2</v>
      </c>
      <c r="S5" s="46">
        <f t="shared" si="1"/>
        <v>8.0000000000000002E-3</v>
      </c>
      <c r="T5" s="46">
        <f t="shared" si="1"/>
        <v>4.0000000000000001E-3</v>
      </c>
      <c r="U5" s="46">
        <f t="shared" si="1"/>
        <v>8.0000000000000002E-3</v>
      </c>
      <c r="V5" s="46">
        <f t="shared" si="1"/>
        <v>8.0000000000000002E-3</v>
      </c>
      <c r="W5" s="46">
        <f t="shared" si="1"/>
        <v>4.0000000000000001E-3</v>
      </c>
      <c r="Y5" s="50" t="s">
        <v>30</v>
      </c>
      <c r="Z5" s="50" t="s">
        <v>31</v>
      </c>
      <c r="AA5" s="51">
        <v>186</v>
      </c>
      <c r="AB5" s="51">
        <v>87</v>
      </c>
      <c r="AC5" s="52">
        <f t="shared" si="2"/>
        <v>87</v>
      </c>
      <c r="AD5" s="52">
        <f t="shared" si="3"/>
        <v>0</v>
      </c>
      <c r="AE5" s="50" t="s">
        <v>26</v>
      </c>
    </row>
    <row r="6" spans="1:31" ht="12.75" customHeight="1">
      <c r="A6" s="13" t="s">
        <v>32</v>
      </c>
      <c r="B6" s="13" t="s">
        <v>33</v>
      </c>
      <c r="F6" s="5" t="s">
        <v>34</v>
      </c>
      <c r="M6" s="45" t="str">
        <f t="shared" si="0"/>
        <v>POS</v>
      </c>
      <c r="N6" s="46">
        <f t="shared" si="1"/>
        <v>8.7999999999999995E-2</v>
      </c>
      <c r="O6" s="46">
        <f t="shared" si="1"/>
        <v>7.1999999999999995E-2</v>
      </c>
      <c r="P6" s="46">
        <f t="shared" si="1"/>
        <v>7.1999999999999995E-2</v>
      </c>
      <c r="Q6" s="46">
        <f t="shared" si="1"/>
        <v>5.6000000000000001E-2</v>
      </c>
      <c r="R6" s="46">
        <f t="shared" si="1"/>
        <v>4.8000000000000001E-2</v>
      </c>
      <c r="S6" s="46">
        <f t="shared" si="1"/>
        <v>0.04</v>
      </c>
      <c r="T6" s="46">
        <f t="shared" si="1"/>
        <v>3.2000000000000001E-2</v>
      </c>
      <c r="U6" s="46">
        <f t="shared" si="1"/>
        <v>0.04</v>
      </c>
      <c r="V6" s="46">
        <f t="shared" si="1"/>
        <v>0.04</v>
      </c>
      <c r="W6" s="46">
        <f t="shared" si="1"/>
        <v>3.2000000000000001E-2</v>
      </c>
      <c r="Y6" s="50" t="s">
        <v>35</v>
      </c>
      <c r="Z6" s="50" t="s">
        <v>36</v>
      </c>
      <c r="AA6" s="51">
        <v>187</v>
      </c>
      <c r="AB6" s="51">
        <v>94</v>
      </c>
      <c r="AC6" s="52">
        <f t="shared" si="2"/>
        <v>91</v>
      </c>
      <c r="AD6" s="52">
        <f t="shared" si="3"/>
        <v>-3</v>
      </c>
      <c r="AE6" s="50" t="s">
        <v>26</v>
      </c>
    </row>
    <row r="7" spans="1:31" ht="12.75" customHeight="1">
      <c r="M7" s="45" t="str">
        <f t="shared" si="0"/>
        <v>HEA</v>
      </c>
      <c r="N7" s="46">
        <f t="shared" si="1"/>
        <v>5.3999999999999999E-2</v>
      </c>
      <c r="O7" s="46">
        <f t="shared" si="1"/>
        <v>4.2000000000000003E-2</v>
      </c>
      <c r="P7" s="46">
        <f t="shared" si="1"/>
        <v>4.2000000000000003E-2</v>
      </c>
      <c r="Q7" s="46">
        <f t="shared" si="1"/>
        <v>0.03</v>
      </c>
      <c r="R7" s="46">
        <f t="shared" si="1"/>
        <v>3.5999999999999997E-2</v>
      </c>
      <c r="S7" s="46">
        <f t="shared" si="1"/>
        <v>3.5999999999999997E-2</v>
      </c>
      <c r="T7" s="46">
        <f t="shared" si="1"/>
        <v>4.2000000000000003E-2</v>
      </c>
      <c r="U7" s="46">
        <f t="shared" si="1"/>
        <v>3.5999999999999997E-2</v>
      </c>
      <c r="V7" s="46">
        <f t="shared" si="1"/>
        <v>4.8000000000000001E-2</v>
      </c>
      <c r="W7" s="46">
        <f t="shared" si="1"/>
        <v>0.06</v>
      </c>
      <c r="Y7" s="50" t="s">
        <v>37</v>
      </c>
      <c r="Z7" s="50" t="s">
        <v>38</v>
      </c>
      <c r="AA7" s="51">
        <v>175</v>
      </c>
      <c r="AB7" s="51">
        <v>71</v>
      </c>
      <c r="AC7" s="52">
        <f t="shared" si="2"/>
        <v>73</v>
      </c>
      <c r="AD7" s="52">
        <f t="shared" si="3"/>
        <v>2</v>
      </c>
      <c r="AE7" s="50" t="s">
        <v>26</v>
      </c>
    </row>
    <row r="8" spans="1:31" ht="12.75" customHeight="1">
      <c r="M8" s="45" t="str">
        <f t="shared" si="0"/>
        <v>CRO</v>
      </c>
      <c r="N8" s="46">
        <f t="shared" si="1"/>
        <v>4.8000000000000001E-2</v>
      </c>
      <c r="O8" s="46">
        <f t="shared" si="1"/>
        <v>3.5999999999999997E-2</v>
      </c>
      <c r="P8" s="46">
        <f t="shared" si="1"/>
        <v>3.5999999999999997E-2</v>
      </c>
      <c r="Q8" s="46">
        <f t="shared" si="1"/>
        <v>2.4E-2</v>
      </c>
      <c r="R8" s="46">
        <f t="shared" si="1"/>
        <v>1.7999999999999999E-2</v>
      </c>
      <c r="S8" s="46">
        <f t="shared" si="1"/>
        <v>1.2E-2</v>
      </c>
      <c r="T8" s="46">
        <f t="shared" si="1"/>
        <v>6.0000000000000001E-3</v>
      </c>
      <c r="U8" s="46">
        <f t="shared" si="1"/>
        <v>1.2E-2</v>
      </c>
      <c r="V8" s="46">
        <f t="shared" si="1"/>
        <v>1.2E-2</v>
      </c>
      <c r="W8" s="46">
        <f t="shared" si="1"/>
        <v>6.0000000000000001E-3</v>
      </c>
      <c r="Y8" s="50" t="s">
        <v>39</v>
      </c>
      <c r="Z8" s="50" t="s">
        <v>40</v>
      </c>
      <c r="AA8" s="51">
        <v>175</v>
      </c>
      <c r="AB8" s="51">
        <v>66</v>
      </c>
      <c r="AC8" s="52">
        <f t="shared" si="2"/>
        <v>71</v>
      </c>
      <c r="AD8" s="52">
        <f t="shared" si="3"/>
        <v>5</v>
      </c>
      <c r="AE8" s="50" t="s">
        <v>26</v>
      </c>
    </row>
    <row r="9" spans="1:31" ht="12.75" customHeight="1">
      <c r="B9" s="13" t="s">
        <v>41</v>
      </c>
      <c r="C9" s="13" t="s">
        <v>42</v>
      </c>
      <c r="D9" s="13" t="s">
        <v>43</v>
      </c>
      <c r="E9" s="13" t="s">
        <v>44</v>
      </c>
      <c r="F9" s="13" t="s">
        <v>45</v>
      </c>
      <c r="G9" s="13" t="s">
        <v>46</v>
      </c>
      <c r="M9" s="45" t="str">
        <f t="shared" si="0"/>
        <v>SPA</v>
      </c>
      <c r="N9" s="46">
        <f t="shared" si="1"/>
        <v>4.8000000000000001E-2</v>
      </c>
      <c r="O9" s="46">
        <f t="shared" si="1"/>
        <v>6.4000000000000001E-2</v>
      </c>
      <c r="P9" s="46">
        <f t="shared" si="1"/>
        <v>6.4000000000000001E-2</v>
      </c>
      <c r="Q9" s="46">
        <f t="shared" si="1"/>
        <v>0.112</v>
      </c>
      <c r="R9" s="46">
        <f t="shared" si="1"/>
        <v>6.4000000000000001E-2</v>
      </c>
      <c r="S9" s="46">
        <f t="shared" si="1"/>
        <v>0.128</v>
      </c>
      <c r="T9" s="46">
        <f t="shared" si="1"/>
        <v>0.112</v>
      </c>
      <c r="U9" s="46">
        <f t="shared" si="1"/>
        <v>0.08</v>
      </c>
      <c r="V9" s="46">
        <f t="shared" si="1"/>
        <v>0.08</v>
      </c>
      <c r="W9" s="46">
        <f t="shared" si="1"/>
        <v>6.4000000000000001E-2</v>
      </c>
      <c r="Y9" s="50" t="s">
        <v>47</v>
      </c>
      <c r="Z9" s="50" t="s">
        <v>48</v>
      </c>
      <c r="AA9" s="51">
        <v>188</v>
      </c>
      <c r="AB9" s="51">
        <v>88</v>
      </c>
      <c r="AC9" s="52">
        <f t="shared" si="2"/>
        <v>88</v>
      </c>
      <c r="AD9" s="52">
        <f t="shared" si="3"/>
        <v>0</v>
      </c>
      <c r="AE9" s="50" t="s">
        <v>26</v>
      </c>
    </row>
    <row r="10" spans="1:31" ht="12.75" customHeight="1">
      <c r="A10" s="8" t="s">
        <v>49</v>
      </c>
      <c r="B10" s="9">
        <v>4</v>
      </c>
      <c r="C10" s="9">
        <v>1</v>
      </c>
      <c r="D10" s="9">
        <v>2</v>
      </c>
      <c r="E10" s="9">
        <v>1.5</v>
      </c>
      <c r="F10" s="9">
        <v>1.5</v>
      </c>
      <c r="G10" s="10">
        <f>A11 / 10</f>
        <v>88.9</v>
      </c>
      <c r="H10" s="13">
        <f>ROUND(G10,0)</f>
        <v>89</v>
      </c>
      <c r="M10" s="45" t="str">
        <f t="shared" si="0"/>
        <v>LPA</v>
      </c>
      <c r="N10" s="46">
        <f t="shared" si="1"/>
        <v>2.4E-2</v>
      </c>
      <c r="O10" s="46">
        <f t="shared" si="1"/>
        <v>3.2000000000000001E-2</v>
      </c>
      <c r="P10" s="46">
        <f t="shared" si="1"/>
        <v>3.2000000000000001E-2</v>
      </c>
      <c r="Q10" s="46">
        <f t="shared" si="1"/>
        <v>5.6000000000000001E-2</v>
      </c>
      <c r="R10" s="46">
        <f t="shared" si="1"/>
        <v>3.2000000000000001E-2</v>
      </c>
      <c r="S10" s="46">
        <f t="shared" si="1"/>
        <v>6.4000000000000001E-2</v>
      </c>
      <c r="T10" s="46">
        <f t="shared" si="1"/>
        <v>5.6000000000000001E-2</v>
      </c>
      <c r="U10" s="46">
        <f t="shared" si="1"/>
        <v>0.04</v>
      </c>
      <c r="V10" s="46">
        <f t="shared" si="1"/>
        <v>0.04</v>
      </c>
      <c r="W10" s="46">
        <f t="shared" si="1"/>
        <v>3.2000000000000001E-2</v>
      </c>
      <c r="Y10" s="50" t="s">
        <v>50</v>
      </c>
      <c r="Z10" s="50" t="s">
        <v>51</v>
      </c>
      <c r="AA10" s="51">
        <v>195</v>
      </c>
      <c r="AB10" s="51">
        <v>90</v>
      </c>
      <c r="AC10" s="52">
        <f t="shared" si="2"/>
        <v>93</v>
      </c>
      <c r="AD10" s="52">
        <f t="shared" si="3"/>
        <v>3</v>
      </c>
      <c r="AE10" s="50" t="s">
        <v>26</v>
      </c>
    </row>
    <row r="11" spans="1:31" ht="12.75" customHeight="1">
      <c r="A11" s="13">
        <f>B24 * B10 + B25 * C10 + B26 * D10 + B27 * E10 + B28 * F10</f>
        <v>889</v>
      </c>
      <c r="B11" s="13" t="s">
        <v>52</v>
      </c>
      <c r="C11" s="13" t="s">
        <v>53</v>
      </c>
      <c r="D11" s="13" t="s">
        <v>54</v>
      </c>
      <c r="E11" s="13" t="s">
        <v>55</v>
      </c>
      <c r="F11" s="13"/>
      <c r="M11" s="45" t="str">
        <f t="shared" si="0"/>
        <v>VIS</v>
      </c>
      <c r="N11" s="46">
        <f t="shared" si="1"/>
        <v>5.6000000000000001E-2</v>
      </c>
      <c r="O11" s="46">
        <f t="shared" si="1"/>
        <v>6.4000000000000001E-2</v>
      </c>
      <c r="P11" s="46">
        <f t="shared" si="1"/>
        <v>6.8000000000000005E-2</v>
      </c>
      <c r="Q11" s="46">
        <f t="shared" si="1"/>
        <v>7.5999999999999998E-2</v>
      </c>
      <c r="R11" s="46">
        <f t="shared" si="1"/>
        <v>6.8000000000000005E-2</v>
      </c>
      <c r="S11" s="46">
        <f t="shared" si="1"/>
        <v>6.8000000000000005E-2</v>
      </c>
      <c r="T11" s="46">
        <f t="shared" si="1"/>
        <v>0.06</v>
      </c>
      <c r="U11" s="46">
        <f t="shared" si="1"/>
        <v>6.4000000000000001E-2</v>
      </c>
      <c r="V11" s="46">
        <f t="shared" si="1"/>
        <v>5.6000000000000001E-2</v>
      </c>
      <c r="W11" s="46">
        <f t="shared" si="1"/>
        <v>4.3999999999999997E-2</v>
      </c>
      <c r="Y11" s="50" t="s">
        <v>56</v>
      </c>
      <c r="Z11" s="50" t="s">
        <v>57</v>
      </c>
      <c r="AA11" s="51">
        <v>183</v>
      </c>
      <c r="AB11" s="51">
        <v>70</v>
      </c>
      <c r="AC11" s="52">
        <f t="shared" si="2"/>
        <v>77</v>
      </c>
      <c r="AD11" s="52">
        <f t="shared" si="3"/>
        <v>7</v>
      </c>
      <c r="AE11" s="50" t="s">
        <v>26</v>
      </c>
    </row>
    <row r="12" spans="1:31" ht="12.75" customHeight="1">
      <c r="A12" s="8" t="s">
        <v>58</v>
      </c>
      <c r="B12" s="9">
        <v>4</v>
      </c>
      <c r="C12" s="9">
        <v>2</v>
      </c>
      <c r="D12" s="9">
        <v>1</v>
      </c>
      <c r="E12" s="9">
        <v>3</v>
      </c>
      <c r="F12" s="9"/>
      <c r="G12" s="10">
        <f>A13 / 10</f>
        <v>89</v>
      </c>
      <c r="H12" s="13">
        <f>ROUND(G12,0)</f>
        <v>89</v>
      </c>
      <c r="M12" s="45" t="str">
        <f t="shared" si="0"/>
        <v>CON</v>
      </c>
      <c r="N12" s="46">
        <f t="shared" si="1"/>
        <v>5.6000000000000001E-2</v>
      </c>
      <c r="O12" s="46">
        <f t="shared" si="1"/>
        <v>7.1999999999999995E-2</v>
      </c>
      <c r="P12" s="46">
        <f t="shared" si="1"/>
        <v>7.5999999999999998E-2</v>
      </c>
      <c r="Q12" s="46">
        <f t="shared" si="1"/>
        <v>0.108</v>
      </c>
      <c r="R12" s="46">
        <f t="shared" si="1"/>
        <v>7.5999999999999998E-2</v>
      </c>
      <c r="S12" s="46">
        <f t="shared" si="1"/>
        <v>0.108</v>
      </c>
      <c r="T12" s="46">
        <f t="shared" si="1"/>
        <v>9.1999999999999998E-2</v>
      </c>
      <c r="U12" s="46">
        <f t="shared" si="1"/>
        <v>0.08</v>
      </c>
      <c r="V12" s="46">
        <f t="shared" si="1"/>
        <v>7.1999999999999995E-2</v>
      </c>
      <c r="W12" s="46">
        <f t="shared" si="1"/>
        <v>5.1999999999999998E-2</v>
      </c>
      <c r="Y12" s="50" t="s">
        <v>59</v>
      </c>
      <c r="Z12" s="50" t="s">
        <v>60</v>
      </c>
      <c r="AA12" s="51">
        <v>191</v>
      </c>
      <c r="AB12" s="51">
        <v>83</v>
      </c>
      <c r="AC12" s="52">
        <f t="shared" si="2"/>
        <v>87</v>
      </c>
      <c r="AD12" s="52">
        <f t="shared" si="3"/>
        <v>4</v>
      </c>
      <c r="AE12" s="50" t="s">
        <v>26</v>
      </c>
    </row>
    <row r="13" spans="1:31" ht="12.75" customHeight="1">
      <c r="A13" s="13">
        <f>B29 * B12 + B30 * C12 + B31 * D12 + B32 * E12 + B33 * F12</f>
        <v>890</v>
      </c>
      <c r="B13" s="13" t="s">
        <v>61</v>
      </c>
      <c r="C13" s="13" t="s">
        <v>55</v>
      </c>
      <c r="D13" s="13" t="s">
        <v>62</v>
      </c>
      <c r="E13" s="13" t="s">
        <v>54</v>
      </c>
      <c r="F13" s="13" t="s">
        <v>63</v>
      </c>
      <c r="M13" s="45" t="str">
        <f t="shared" si="0"/>
        <v>FLA</v>
      </c>
      <c r="N13" s="46">
        <f t="shared" si="1"/>
        <v>0.04</v>
      </c>
      <c r="O13" s="46">
        <f t="shared" si="1"/>
        <v>4.8000000000000001E-2</v>
      </c>
      <c r="P13" s="46">
        <f t="shared" si="1"/>
        <v>5.6000000000000001E-2</v>
      </c>
      <c r="Q13" s="46">
        <f t="shared" si="1"/>
        <v>4.8000000000000001E-2</v>
      </c>
      <c r="R13" s="46">
        <f t="shared" si="1"/>
        <v>5.6000000000000001E-2</v>
      </c>
      <c r="S13" s="46">
        <f t="shared" si="1"/>
        <v>2.4E-2</v>
      </c>
      <c r="T13" s="46">
        <f t="shared" si="1"/>
        <v>1.6E-2</v>
      </c>
      <c r="U13" s="46">
        <f t="shared" si="1"/>
        <v>0.04</v>
      </c>
      <c r="V13" s="46">
        <f t="shared" si="1"/>
        <v>2.4E-2</v>
      </c>
      <c r="W13" s="46">
        <f t="shared" si="1"/>
        <v>8.0000000000000002E-3</v>
      </c>
      <c r="Y13" s="50" t="s">
        <v>64</v>
      </c>
      <c r="Z13" s="50" t="s">
        <v>65</v>
      </c>
      <c r="AA13" s="51">
        <v>170</v>
      </c>
      <c r="AB13" s="51">
        <v>70</v>
      </c>
      <c r="AC13" s="52">
        <f t="shared" si="2"/>
        <v>70</v>
      </c>
      <c r="AD13" s="52">
        <f t="shared" si="3"/>
        <v>0</v>
      </c>
      <c r="AE13" s="50" t="s">
        <v>26</v>
      </c>
    </row>
    <row r="14" spans="1:31" ht="12.75" customHeight="1">
      <c r="A14" s="8" t="s">
        <v>66</v>
      </c>
      <c r="B14" s="9">
        <v>4</v>
      </c>
      <c r="C14" s="9">
        <v>1</v>
      </c>
      <c r="D14" s="9">
        <v>2</v>
      </c>
      <c r="E14" s="9">
        <v>1</v>
      </c>
      <c r="F14" s="9">
        <v>2</v>
      </c>
      <c r="G14" s="10">
        <f>A15 / 10</f>
        <v>96</v>
      </c>
      <c r="H14" s="13">
        <f>ROUND(G14,0)</f>
        <v>96</v>
      </c>
      <c r="M14" s="45" t="str">
        <f t="shared" si="0"/>
        <v>DIR</v>
      </c>
      <c r="N14" s="46">
        <f t="shared" ref="N14:W26" si="4">IFERROR((SUMIF($B$9:$F$9,$M14,$B$10:$F$10)*INDEX($E$24:$J$33,MATCH(N$3,$D$24:$D$33,0),MATCH($A$10,$E$23:$J$23,0))+SUMIF($B$11:$F$11,$M14,$B$12:$F$12)*INDEX($E$24:$J$33,MATCH(N$3,$D$24:$D$33,0),MATCH($A$12,$E$23:$J$23,0))+SUMIF($B$13:$F$13,$M14,$B$14:$F$14)*INDEX($E$24:$J$33,MATCH(N$3,$D$24:$D$33,0),MATCH($A$14,$E$23:$J$23,0))+SUMIF($B$15:$F$15,$M14,$B$16:$F$16)*INDEX($E$24:$J$33,MATCH(N$3,$D$24:$D$33,0),MATCH($A$16,$E$23:$J$23,0))+SUMIF($B$17:$F$17,$M14,$B$18:$F$18)*INDEX($E$24:$J$33,MATCH(N$3,$D$24:$D$33,0),MATCH($A$18,$E$23:$J$23,0))+SUMIF($B$19:$F$19,$M14,$B$20:$F$20)*INDEX($E$24:$J$33,MATCH(N$3,$D$24:$D$33,0),MATCH($A$20,$E$23:$J$23,0)))/250,0)</f>
        <v>0.08</v>
      </c>
      <c r="O14" s="46">
        <f t="shared" si="4"/>
        <v>9.6000000000000002E-2</v>
      </c>
      <c r="P14" s="46">
        <f t="shared" si="4"/>
        <v>0.112</v>
      </c>
      <c r="Q14" s="46">
        <f t="shared" si="4"/>
        <v>9.6000000000000002E-2</v>
      </c>
      <c r="R14" s="46">
        <f t="shared" si="4"/>
        <v>0.112</v>
      </c>
      <c r="S14" s="46">
        <f t="shared" si="4"/>
        <v>4.8000000000000001E-2</v>
      </c>
      <c r="T14" s="46">
        <f t="shared" si="4"/>
        <v>3.2000000000000001E-2</v>
      </c>
      <c r="U14" s="46">
        <f t="shared" si="4"/>
        <v>0.08</v>
      </c>
      <c r="V14" s="46">
        <f t="shared" si="4"/>
        <v>4.8000000000000001E-2</v>
      </c>
      <c r="W14" s="46">
        <f t="shared" si="4"/>
        <v>1.6E-2</v>
      </c>
      <c r="Y14" s="50" t="s">
        <v>67</v>
      </c>
      <c r="Z14" s="50" t="s">
        <v>68</v>
      </c>
      <c r="AA14" s="51">
        <v>171</v>
      </c>
      <c r="AB14" s="51">
        <v>72</v>
      </c>
      <c r="AC14" s="52">
        <f t="shared" si="2"/>
        <v>72</v>
      </c>
      <c r="AD14" s="52">
        <f t="shared" si="3"/>
        <v>0</v>
      </c>
      <c r="AE14" s="50" t="s">
        <v>26</v>
      </c>
    </row>
    <row r="15" spans="1:31" ht="12.75" customHeight="1">
      <c r="A15" s="13">
        <f>B34 * B14 + B32 * C14 + B33 * D14 + B31 * E14 + B35 * F14</f>
        <v>960</v>
      </c>
      <c r="B15" s="13" t="s">
        <v>69</v>
      </c>
      <c r="C15" s="13" t="s">
        <v>70</v>
      </c>
      <c r="D15" s="13" t="s">
        <v>71</v>
      </c>
      <c r="E15" s="13" t="s">
        <v>72</v>
      </c>
      <c r="F15" s="13" t="s">
        <v>73</v>
      </c>
      <c r="M15" s="45" t="str">
        <f t="shared" si="0"/>
        <v>QD</v>
      </c>
      <c r="N15" s="46">
        <f t="shared" si="4"/>
        <v>5.6000000000000001E-2</v>
      </c>
      <c r="O15" s="46">
        <f t="shared" si="4"/>
        <v>6.4000000000000001E-2</v>
      </c>
      <c r="P15" s="46">
        <f t="shared" si="4"/>
        <v>7.1999999999999995E-2</v>
      </c>
      <c r="Q15" s="46">
        <f t="shared" si="4"/>
        <v>6.4000000000000001E-2</v>
      </c>
      <c r="R15" s="46">
        <f t="shared" si="4"/>
        <v>7.1999999999999995E-2</v>
      </c>
      <c r="S15" s="46">
        <f t="shared" si="4"/>
        <v>0.04</v>
      </c>
      <c r="T15" s="46">
        <f t="shared" si="4"/>
        <v>3.2000000000000001E-2</v>
      </c>
      <c r="U15" s="46">
        <f t="shared" si="4"/>
        <v>5.6000000000000001E-2</v>
      </c>
      <c r="V15" s="46">
        <f t="shared" si="4"/>
        <v>0.04</v>
      </c>
      <c r="W15" s="46">
        <f t="shared" si="4"/>
        <v>2.4E-2</v>
      </c>
      <c r="Y15" s="50" t="s">
        <v>74</v>
      </c>
      <c r="Z15" s="50" t="s">
        <v>75</v>
      </c>
      <c r="AA15" s="51">
        <v>186</v>
      </c>
      <c r="AB15" s="51">
        <v>85</v>
      </c>
      <c r="AC15" s="52">
        <f t="shared" si="2"/>
        <v>86</v>
      </c>
      <c r="AD15" s="52">
        <f t="shared" si="3"/>
        <v>1</v>
      </c>
      <c r="AE15" s="50" t="s">
        <v>26</v>
      </c>
    </row>
    <row r="16" spans="1:31" ht="12.75" customHeight="1">
      <c r="A16" s="8" t="s">
        <v>76</v>
      </c>
      <c r="B16" s="9">
        <v>2</v>
      </c>
      <c r="C16" s="9">
        <v>2</v>
      </c>
      <c r="D16" s="9">
        <v>2</v>
      </c>
      <c r="E16" s="9">
        <v>3</v>
      </c>
      <c r="F16" s="9">
        <v>1</v>
      </c>
      <c r="G16" s="10">
        <f>A17 / 10</f>
        <v>82</v>
      </c>
      <c r="H16" s="13">
        <f>ROUND(G16,0)</f>
        <v>82</v>
      </c>
      <c r="M16" s="45" t="str">
        <f t="shared" si="0"/>
        <v>SPE</v>
      </c>
      <c r="N16" s="46">
        <f t="shared" si="4"/>
        <v>3.2000000000000001E-2</v>
      </c>
      <c r="O16" s="46">
        <f t="shared" si="4"/>
        <v>3.2000000000000001E-2</v>
      </c>
      <c r="P16" s="46">
        <f t="shared" si="4"/>
        <v>2.4E-2</v>
      </c>
      <c r="Q16" s="46">
        <f t="shared" si="4"/>
        <v>2.4E-2</v>
      </c>
      <c r="R16" s="46">
        <f t="shared" si="4"/>
        <v>3.2000000000000001E-2</v>
      </c>
      <c r="S16" s="46">
        <f t="shared" si="4"/>
        <v>3.2000000000000001E-2</v>
      </c>
      <c r="T16" s="46">
        <f t="shared" si="4"/>
        <v>0.04</v>
      </c>
      <c r="U16" s="46">
        <f t="shared" si="4"/>
        <v>0.04</v>
      </c>
      <c r="V16" s="46">
        <f t="shared" si="4"/>
        <v>0.04</v>
      </c>
      <c r="W16" s="46">
        <f t="shared" si="4"/>
        <v>4.8000000000000001E-2</v>
      </c>
      <c r="Y16" s="50" t="s">
        <v>77</v>
      </c>
      <c r="Z16" s="50" t="s">
        <v>78</v>
      </c>
      <c r="AA16" s="51">
        <v>175</v>
      </c>
      <c r="AB16" s="51">
        <v>58</v>
      </c>
      <c r="AC16" s="52">
        <f t="shared" si="2"/>
        <v>67</v>
      </c>
      <c r="AD16" s="52">
        <f t="shared" si="3"/>
        <v>9</v>
      </c>
      <c r="AE16" s="50" t="s">
        <v>26</v>
      </c>
    </row>
    <row r="17" spans="1:31" ht="12.75" customHeight="1">
      <c r="A17" s="13">
        <f>B36 * B16 + B37 * C16 + B38 * D16 + B39 * E16 + B40 * F16</f>
        <v>820</v>
      </c>
      <c r="B17" s="13" t="s">
        <v>79</v>
      </c>
      <c r="C17" s="13" t="s">
        <v>63</v>
      </c>
      <c r="D17" s="13" t="s">
        <v>43</v>
      </c>
      <c r="E17" s="13" t="s">
        <v>54</v>
      </c>
      <c r="F17" s="13" t="s">
        <v>80</v>
      </c>
      <c r="M17" s="45" t="str">
        <f t="shared" si="0"/>
        <v>ACC</v>
      </c>
      <c r="N17" s="46">
        <f t="shared" si="4"/>
        <v>3.2000000000000001E-2</v>
      </c>
      <c r="O17" s="46">
        <f t="shared" si="4"/>
        <v>3.2000000000000001E-2</v>
      </c>
      <c r="P17" s="46">
        <f t="shared" si="4"/>
        <v>2.4E-2</v>
      </c>
      <c r="Q17" s="46">
        <f t="shared" si="4"/>
        <v>2.4E-2</v>
      </c>
      <c r="R17" s="46">
        <f t="shared" si="4"/>
        <v>3.2000000000000001E-2</v>
      </c>
      <c r="S17" s="46">
        <f t="shared" si="4"/>
        <v>3.2000000000000001E-2</v>
      </c>
      <c r="T17" s="46">
        <f t="shared" si="4"/>
        <v>0.04</v>
      </c>
      <c r="U17" s="46">
        <f t="shared" si="4"/>
        <v>0.04</v>
      </c>
      <c r="V17" s="46">
        <f t="shared" si="4"/>
        <v>0.04</v>
      </c>
      <c r="W17" s="46">
        <f t="shared" si="4"/>
        <v>4.8000000000000001E-2</v>
      </c>
      <c r="Y17" s="50" t="s">
        <v>81</v>
      </c>
      <c r="Z17" s="50" t="s">
        <v>82</v>
      </c>
      <c r="AA17" s="51">
        <v>174</v>
      </c>
      <c r="AB17" s="51">
        <v>87</v>
      </c>
      <c r="AC17" s="52">
        <f t="shared" si="2"/>
        <v>81</v>
      </c>
      <c r="AD17" s="52">
        <f t="shared" si="3"/>
        <v>-6</v>
      </c>
      <c r="AE17" s="50" t="s">
        <v>26</v>
      </c>
    </row>
    <row r="18" spans="1:31" ht="12.75" customHeight="1">
      <c r="A18" s="8" t="s">
        <v>83</v>
      </c>
      <c r="B18" s="9">
        <v>2</v>
      </c>
      <c r="C18" s="9">
        <v>1</v>
      </c>
      <c r="D18" s="9">
        <v>1.5</v>
      </c>
      <c r="E18" s="9">
        <v>1.5</v>
      </c>
      <c r="F18" s="9">
        <v>4</v>
      </c>
      <c r="G18" s="10">
        <f>A19 / 10</f>
        <v>91.3</v>
      </c>
      <c r="H18" s="13">
        <f>ROUND(G18,0)</f>
        <v>91</v>
      </c>
      <c r="M18" s="45" t="str">
        <f t="shared" si="0"/>
        <v>STA</v>
      </c>
      <c r="N18" s="46">
        <f t="shared" si="4"/>
        <v>3.2000000000000001E-2</v>
      </c>
      <c r="O18" s="46">
        <f t="shared" si="4"/>
        <v>3.2000000000000001E-2</v>
      </c>
      <c r="P18" s="46">
        <f t="shared" si="4"/>
        <v>2.4E-2</v>
      </c>
      <c r="Q18" s="46">
        <f t="shared" si="4"/>
        <v>2.4E-2</v>
      </c>
      <c r="R18" s="46">
        <f t="shared" si="4"/>
        <v>3.2000000000000001E-2</v>
      </c>
      <c r="S18" s="46">
        <f t="shared" si="4"/>
        <v>3.2000000000000001E-2</v>
      </c>
      <c r="T18" s="46">
        <f t="shared" si="4"/>
        <v>0.04</v>
      </c>
      <c r="U18" s="46">
        <f t="shared" si="4"/>
        <v>0.04</v>
      </c>
      <c r="V18" s="46">
        <f t="shared" si="4"/>
        <v>0.04</v>
      </c>
      <c r="W18" s="46">
        <f t="shared" si="4"/>
        <v>4.8000000000000001E-2</v>
      </c>
      <c r="Y18" s="50" t="s">
        <v>84</v>
      </c>
      <c r="Z18" s="50" t="s">
        <v>85</v>
      </c>
      <c r="AA18" s="51">
        <v>189</v>
      </c>
      <c r="AB18" s="51">
        <v>70</v>
      </c>
      <c r="AC18" s="52">
        <f t="shared" si="2"/>
        <v>80</v>
      </c>
      <c r="AD18" s="52">
        <f t="shared" si="3"/>
        <v>10</v>
      </c>
      <c r="AE18" s="50" t="s">
        <v>26</v>
      </c>
    </row>
    <row r="19" spans="1:31" ht="12.75" customHeight="1">
      <c r="A19" s="13">
        <f>B41 * B18 + B35 * C18 + B26 * D18 + B31 * E18 + B42 * F18</f>
        <v>913</v>
      </c>
      <c r="B19" s="13" t="s">
        <v>86</v>
      </c>
      <c r="C19" s="13" t="s">
        <v>87</v>
      </c>
      <c r="D19" s="13" t="s">
        <v>88</v>
      </c>
      <c r="E19" s="13" t="s">
        <v>89</v>
      </c>
      <c r="F19" s="13" t="s">
        <v>44</v>
      </c>
      <c r="M19" s="45" t="str">
        <f t="shared" si="0"/>
        <v>STE</v>
      </c>
      <c r="N19" s="46">
        <f t="shared" si="4"/>
        <v>4.8000000000000001E-2</v>
      </c>
      <c r="O19" s="46">
        <f t="shared" si="4"/>
        <v>4.8000000000000001E-2</v>
      </c>
      <c r="P19" s="46">
        <f t="shared" si="4"/>
        <v>3.5999999999999997E-2</v>
      </c>
      <c r="Q19" s="46">
        <f t="shared" si="4"/>
        <v>3.5999999999999997E-2</v>
      </c>
      <c r="R19" s="46">
        <f t="shared" si="4"/>
        <v>4.8000000000000001E-2</v>
      </c>
      <c r="S19" s="46">
        <f t="shared" si="4"/>
        <v>4.8000000000000001E-2</v>
      </c>
      <c r="T19" s="46">
        <f t="shared" si="4"/>
        <v>0.06</v>
      </c>
      <c r="U19" s="46">
        <f t="shared" si="4"/>
        <v>0.06</v>
      </c>
      <c r="V19" s="46">
        <f t="shared" si="4"/>
        <v>0.06</v>
      </c>
      <c r="W19" s="46">
        <f t="shared" si="4"/>
        <v>7.1999999999999995E-2</v>
      </c>
      <c r="Y19" s="50" t="s">
        <v>90</v>
      </c>
      <c r="Z19" s="50" t="s">
        <v>91</v>
      </c>
      <c r="AA19" s="51">
        <v>179</v>
      </c>
      <c r="AB19" s="51">
        <v>69</v>
      </c>
      <c r="AC19" s="52">
        <f t="shared" si="2"/>
        <v>74</v>
      </c>
      <c r="AD19" s="52">
        <f t="shared" si="3"/>
        <v>5</v>
      </c>
      <c r="AE19" s="50" t="s">
        <v>26</v>
      </c>
    </row>
    <row r="20" spans="1:31" ht="12.75" customHeight="1">
      <c r="A20" s="8" t="s">
        <v>92</v>
      </c>
      <c r="B20" s="9">
        <v>2</v>
      </c>
      <c r="C20" s="9">
        <v>2</v>
      </c>
      <c r="D20" s="9">
        <v>1.5</v>
      </c>
      <c r="E20" s="9">
        <v>3</v>
      </c>
      <c r="F20" s="9">
        <v>1.5</v>
      </c>
      <c r="G20" s="10">
        <f>A21 / 10</f>
        <v>53.4</v>
      </c>
      <c r="H20" s="13">
        <f>ROUND(G20,0)</f>
        <v>53</v>
      </c>
      <c r="M20" s="45" t="str">
        <f t="shared" si="0"/>
        <v>JUM</v>
      </c>
      <c r="N20" s="46">
        <f t="shared" si="4"/>
        <v>1.6E-2</v>
      </c>
      <c r="O20" s="46">
        <f t="shared" si="4"/>
        <v>1.6E-2</v>
      </c>
      <c r="P20" s="46">
        <f t="shared" si="4"/>
        <v>1.2E-2</v>
      </c>
      <c r="Q20" s="46">
        <f t="shared" si="4"/>
        <v>1.2E-2</v>
      </c>
      <c r="R20" s="46">
        <f t="shared" si="4"/>
        <v>1.6E-2</v>
      </c>
      <c r="S20" s="46">
        <f t="shared" si="4"/>
        <v>1.6E-2</v>
      </c>
      <c r="T20" s="46">
        <f t="shared" si="4"/>
        <v>0.02</v>
      </c>
      <c r="U20" s="46">
        <f t="shared" si="4"/>
        <v>0.02</v>
      </c>
      <c r="V20" s="46">
        <f t="shared" si="4"/>
        <v>0.02</v>
      </c>
      <c r="W20" s="46">
        <f t="shared" si="4"/>
        <v>2.4E-2</v>
      </c>
      <c r="Y20" s="50" t="s">
        <v>93</v>
      </c>
      <c r="Z20" s="50" t="s">
        <v>94</v>
      </c>
      <c r="AA20" s="51">
        <v>176</v>
      </c>
      <c r="AB20" s="51">
        <v>78</v>
      </c>
      <c r="AC20" s="52">
        <f t="shared" si="2"/>
        <v>77</v>
      </c>
      <c r="AD20" s="52">
        <f t="shared" si="3"/>
        <v>-1</v>
      </c>
      <c r="AE20" s="50" t="s">
        <v>26</v>
      </c>
    </row>
    <row r="21" spans="1:31" ht="12.75" customHeight="1">
      <c r="A21" s="13">
        <f>B43 * B20 + B44 * C20 + B45 * D20 + B46 * E20 + B27 * F20</f>
        <v>534</v>
      </c>
      <c r="M21" s="45" t="str">
        <f t="shared" si="0"/>
        <v>CAM</v>
      </c>
      <c r="N21" s="46">
        <f t="shared" si="4"/>
        <v>3.2000000000000001E-2</v>
      </c>
      <c r="O21" s="46">
        <f t="shared" si="4"/>
        <v>3.2000000000000001E-2</v>
      </c>
      <c r="P21" s="46">
        <f t="shared" si="4"/>
        <v>3.2000000000000001E-2</v>
      </c>
      <c r="Q21" s="46">
        <f t="shared" si="4"/>
        <v>3.2000000000000001E-2</v>
      </c>
      <c r="R21" s="46">
        <f t="shared" si="4"/>
        <v>3.2000000000000001E-2</v>
      </c>
      <c r="S21" s="46">
        <f t="shared" si="4"/>
        <v>3.2000000000000001E-2</v>
      </c>
      <c r="T21" s="46">
        <f t="shared" si="4"/>
        <v>3.2000000000000001E-2</v>
      </c>
      <c r="U21" s="46">
        <f t="shared" si="4"/>
        <v>3.2000000000000001E-2</v>
      </c>
      <c r="V21" s="46">
        <f t="shared" si="4"/>
        <v>3.2000000000000001E-2</v>
      </c>
      <c r="W21" s="46">
        <f t="shared" si="4"/>
        <v>3.2000000000000001E-2</v>
      </c>
      <c r="Y21" s="50" t="s">
        <v>95</v>
      </c>
      <c r="Z21" s="50" t="s">
        <v>96</v>
      </c>
      <c r="AA21" s="51">
        <v>180</v>
      </c>
      <c r="AB21" s="51">
        <v>87</v>
      </c>
      <c r="AC21" s="52">
        <f t="shared" si="2"/>
        <v>84</v>
      </c>
      <c r="AD21" s="52">
        <f t="shared" si="3"/>
        <v>-3</v>
      </c>
      <c r="AE21" s="50" t="s">
        <v>26</v>
      </c>
    </row>
    <row r="22" spans="1:31" ht="12.75" customHeight="1">
      <c r="M22" s="45" t="str">
        <f t="shared" si="0"/>
        <v>DEC</v>
      </c>
      <c r="N22" s="46">
        <f t="shared" si="4"/>
        <v>6.4000000000000001E-2</v>
      </c>
      <c r="O22" s="46">
        <f t="shared" si="4"/>
        <v>6.4000000000000001E-2</v>
      </c>
      <c r="P22" s="46">
        <f t="shared" si="4"/>
        <v>6.4000000000000001E-2</v>
      </c>
      <c r="Q22" s="46">
        <f t="shared" si="4"/>
        <v>6.4000000000000001E-2</v>
      </c>
      <c r="R22" s="46">
        <f t="shared" si="4"/>
        <v>6.4000000000000001E-2</v>
      </c>
      <c r="S22" s="46">
        <f t="shared" si="4"/>
        <v>6.4000000000000001E-2</v>
      </c>
      <c r="T22" s="46">
        <f t="shared" si="4"/>
        <v>6.4000000000000001E-2</v>
      </c>
      <c r="U22" s="46">
        <f t="shared" si="4"/>
        <v>6.4000000000000001E-2</v>
      </c>
      <c r="V22" s="46">
        <f t="shared" si="4"/>
        <v>6.4000000000000001E-2</v>
      </c>
      <c r="W22" s="46">
        <f t="shared" si="4"/>
        <v>6.4000000000000001E-2</v>
      </c>
      <c r="Y22" s="50" t="s">
        <v>97</v>
      </c>
      <c r="Z22" s="50" t="s">
        <v>98</v>
      </c>
      <c r="AA22" s="51">
        <v>187</v>
      </c>
      <c r="AB22" s="51">
        <v>85</v>
      </c>
      <c r="AC22" s="52">
        <f t="shared" si="2"/>
        <v>86</v>
      </c>
      <c r="AD22" s="52">
        <f t="shared" si="3"/>
        <v>1</v>
      </c>
      <c r="AE22" s="50" t="s">
        <v>26</v>
      </c>
    </row>
    <row r="23" spans="1:31" ht="12.75" customHeight="1">
      <c r="B23" s="13" t="s">
        <v>24</v>
      </c>
      <c r="D23" s="13" t="s">
        <v>43</v>
      </c>
      <c r="E23" s="13" t="s">
        <v>49</v>
      </c>
      <c r="F23" s="13" t="s">
        <v>66</v>
      </c>
      <c r="G23" s="13" t="s">
        <v>58</v>
      </c>
      <c r="H23" s="13" t="s">
        <v>76</v>
      </c>
      <c r="I23" s="13" t="s">
        <v>83</v>
      </c>
      <c r="J23" s="13" t="s">
        <v>92</v>
      </c>
      <c r="M23" s="45" t="str">
        <f t="shared" si="0"/>
        <v>INT</v>
      </c>
      <c r="N23" s="46">
        <f t="shared" si="4"/>
        <v>8.0000000000000002E-3</v>
      </c>
      <c r="O23" s="46">
        <f t="shared" si="4"/>
        <v>8.0000000000000002E-3</v>
      </c>
      <c r="P23" s="46">
        <f t="shared" si="4"/>
        <v>8.0000000000000002E-3</v>
      </c>
      <c r="Q23" s="46">
        <f t="shared" si="4"/>
        <v>8.0000000000000002E-3</v>
      </c>
      <c r="R23" s="46">
        <f t="shared" si="4"/>
        <v>2.4E-2</v>
      </c>
      <c r="S23" s="46">
        <f t="shared" si="4"/>
        <v>3.2000000000000001E-2</v>
      </c>
      <c r="T23" s="46">
        <f t="shared" si="4"/>
        <v>4.8000000000000001E-2</v>
      </c>
      <c r="U23" s="46">
        <f t="shared" si="4"/>
        <v>3.2000000000000001E-2</v>
      </c>
      <c r="V23" s="46">
        <f t="shared" si="4"/>
        <v>4.8000000000000001E-2</v>
      </c>
      <c r="W23" s="46">
        <f t="shared" si="4"/>
        <v>7.1999999999999995E-2</v>
      </c>
      <c r="Y23" s="50" t="s">
        <v>99</v>
      </c>
      <c r="Z23" s="50" t="s">
        <v>100</v>
      </c>
      <c r="AA23" s="51">
        <v>180</v>
      </c>
      <c r="AB23" s="51">
        <v>60</v>
      </c>
      <c r="AC23" s="52">
        <f t="shared" si="2"/>
        <v>70</v>
      </c>
      <c r="AD23" s="52">
        <f t="shared" si="3"/>
        <v>10</v>
      </c>
      <c r="AE23" s="50" t="s">
        <v>26</v>
      </c>
    </row>
    <row r="24" spans="1:31" ht="12.75" customHeight="1">
      <c r="A24" s="13" t="s">
        <v>41</v>
      </c>
      <c r="B24" s="13">
        <v>94</v>
      </c>
      <c r="D24" s="13" t="s">
        <v>101</v>
      </c>
      <c r="E24" s="13">
        <v>8</v>
      </c>
      <c r="F24" s="13">
        <v>5</v>
      </c>
      <c r="G24" s="13">
        <v>3</v>
      </c>
      <c r="H24" s="13">
        <v>4</v>
      </c>
      <c r="I24" s="13">
        <v>4</v>
      </c>
      <c r="J24" s="13">
        <v>1</v>
      </c>
      <c r="K24" s="13">
        <f t="shared" ref="K24:K33" si="5">SUM(E24:J24)</f>
        <v>25</v>
      </c>
      <c r="M24" s="45" t="str">
        <f t="shared" si="0"/>
        <v>TAC</v>
      </c>
      <c r="N24" s="46">
        <f t="shared" si="4"/>
        <v>8.0000000000000002E-3</v>
      </c>
      <c r="O24" s="46">
        <f t="shared" si="4"/>
        <v>8.0000000000000002E-3</v>
      </c>
      <c r="P24" s="46">
        <f t="shared" si="4"/>
        <v>8.0000000000000002E-3</v>
      </c>
      <c r="Q24" s="46">
        <f t="shared" si="4"/>
        <v>8.0000000000000002E-3</v>
      </c>
      <c r="R24" s="46">
        <f t="shared" si="4"/>
        <v>2.4E-2</v>
      </c>
      <c r="S24" s="46">
        <f t="shared" si="4"/>
        <v>3.2000000000000001E-2</v>
      </c>
      <c r="T24" s="46">
        <f t="shared" si="4"/>
        <v>4.8000000000000001E-2</v>
      </c>
      <c r="U24" s="46">
        <f t="shared" si="4"/>
        <v>3.2000000000000001E-2</v>
      </c>
      <c r="V24" s="46">
        <f t="shared" si="4"/>
        <v>4.8000000000000001E-2</v>
      </c>
      <c r="W24" s="46">
        <f t="shared" si="4"/>
        <v>7.1999999999999995E-2</v>
      </c>
      <c r="Y24" s="50" t="s">
        <v>102</v>
      </c>
      <c r="Z24" s="50" t="s">
        <v>103</v>
      </c>
      <c r="AA24" s="51">
        <v>181</v>
      </c>
      <c r="AB24" s="51">
        <v>75</v>
      </c>
      <c r="AC24" s="52">
        <f t="shared" si="2"/>
        <v>78</v>
      </c>
      <c r="AD24" s="52">
        <f t="shared" si="3"/>
        <v>3</v>
      </c>
      <c r="AE24" s="50" t="s">
        <v>26</v>
      </c>
    </row>
    <row r="25" spans="1:31" ht="12.75" customHeight="1">
      <c r="A25" s="13" t="s">
        <v>42</v>
      </c>
      <c r="B25" s="13">
        <v>90</v>
      </c>
      <c r="D25" s="13" t="s">
        <v>104</v>
      </c>
      <c r="E25" s="13">
        <v>6</v>
      </c>
      <c r="F25" s="13">
        <v>6</v>
      </c>
      <c r="G25" s="13">
        <v>4</v>
      </c>
      <c r="H25" s="13">
        <v>4</v>
      </c>
      <c r="I25" s="13">
        <v>4</v>
      </c>
      <c r="J25" s="13">
        <v>1</v>
      </c>
      <c r="K25" s="13">
        <f t="shared" si="5"/>
        <v>25</v>
      </c>
      <c r="M25" s="45" t="str">
        <f t="shared" si="0"/>
        <v>SLD</v>
      </c>
      <c r="N25" s="46">
        <f t="shared" si="4"/>
        <v>6.0000000000000001E-3</v>
      </c>
      <c r="O25" s="46">
        <f t="shared" si="4"/>
        <v>6.0000000000000001E-3</v>
      </c>
      <c r="P25" s="46">
        <f t="shared" si="4"/>
        <v>6.0000000000000001E-3</v>
      </c>
      <c r="Q25" s="46">
        <f t="shared" si="4"/>
        <v>6.0000000000000001E-3</v>
      </c>
      <c r="R25" s="46">
        <f t="shared" si="4"/>
        <v>1.7999999999999999E-2</v>
      </c>
      <c r="S25" s="46">
        <f t="shared" si="4"/>
        <v>2.4E-2</v>
      </c>
      <c r="T25" s="46">
        <f t="shared" si="4"/>
        <v>3.5999999999999997E-2</v>
      </c>
      <c r="U25" s="46">
        <f t="shared" si="4"/>
        <v>2.4E-2</v>
      </c>
      <c r="V25" s="46">
        <f t="shared" si="4"/>
        <v>3.5999999999999997E-2</v>
      </c>
      <c r="W25" s="46">
        <f t="shared" si="4"/>
        <v>5.3999999999999999E-2</v>
      </c>
      <c r="Y25" s="50" t="s">
        <v>105</v>
      </c>
      <c r="Z25" s="50" t="s">
        <v>106</v>
      </c>
      <c r="AA25" s="51">
        <v>178</v>
      </c>
      <c r="AB25" s="51">
        <v>81</v>
      </c>
      <c r="AC25" s="52">
        <f t="shared" si="2"/>
        <v>80</v>
      </c>
      <c r="AD25" s="52">
        <f t="shared" si="3"/>
        <v>-1</v>
      </c>
      <c r="AE25" s="50" t="s">
        <v>26</v>
      </c>
    </row>
    <row r="26" spans="1:31" ht="12.75" customHeight="1">
      <c r="A26" s="13" t="s">
        <v>43</v>
      </c>
      <c r="B26" s="13">
        <v>93</v>
      </c>
      <c r="D26" s="13" t="s">
        <v>107</v>
      </c>
      <c r="E26" s="13">
        <v>6</v>
      </c>
      <c r="F26" s="13">
        <v>7</v>
      </c>
      <c r="G26" s="13">
        <v>4</v>
      </c>
      <c r="H26" s="13">
        <v>3</v>
      </c>
      <c r="I26" s="13">
        <v>4</v>
      </c>
      <c r="J26" s="13">
        <v>1</v>
      </c>
      <c r="K26" s="13">
        <f t="shared" si="5"/>
        <v>25</v>
      </c>
      <c r="M26" s="45" t="str">
        <f t="shared" si="0"/>
        <v>COV</v>
      </c>
      <c r="N26" s="46">
        <f t="shared" si="4"/>
        <v>1.2E-2</v>
      </c>
      <c r="O26" s="46">
        <f t="shared" si="4"/>
        <v>1.2E-2</v>
      </c>
      <c r="P26" s="46">
        <f t="shared" si="4"/>
        <v>1.2E-2</v>
      </c>
      <c r="Q26" s="46">
        <f t="shared" si="4"/>
        <v>1.2E-2</v>
      </c>
      <c r="R26" s="46">
        <f t="shared" si="4"/>
        <v>3.5999999999999997E-2</v>
      </c>
      <c r="S26" s="46">
        <f t="shared" si="4"/>
        <v>4.8000000000000001E-2</v>
      </c>
      <c r="T26" s="46">
        <f t="shared" si="4"/>
        <v>7.1999999999999995E-2</v>
      </c>
      <c r="U26" s="46">
        <f t="shared" si="4"/>
        <v>4.8000000000000001E-2</v>
      </c>
      <c r="V26" s="46">
        <f t="shared" si="4"/>
        <v>7.1999999999999995E-2</v>
      </c>
      <c r="W26" s="46">
        <f t="shared" si="4"/>
        <v>0.108</v>
      </c>
      <c r="Y26" s="50" t="s">
        <v>108</v>
      </c>
      <c r="Z26" s="50" t="s">
        <v>109</v>
      </c>
      <c r="AA26" s="51">
        <v>195</v>
      </c>
      <c r="AB26" s="51">
        <v>90</v>
      </c>
      <c r="AC26" s="52">
        <f t="shared" si="2"/>
        <v>93</v>
      </c>
      <c r="AD26" s="52">
        <f t="shared" si="3"/>
        <v>3</v>
      </c>
      <c r="AE26" s="50" t="s">
        <v>26</v>
      </c>
    </row>
    <row r="27" spans="1:31" ht="12.75" customHeight="1">
      <c r="A27" s="13" t="s">
        <v>44</v>
      </c>
      <c r="B27" s="13">
        <v>71</v>
      </c>
      <c r="D27" s="13" t="s">
        <v>110</v>
      </c>
      <c r="E27" s="13">
        <v>4</v>
      </c>
      <c r="F27" s="13">
        <v>6</v>
      </c>
      <c r="G27" s="13">
        <v>7</v>
      </c>
      <c r="H27" s="13">
        <v>3</v>
      </c>
      <c r="I27" s="13">
        <v>4</v>
      </c>
      <c r="J27" s="13">
        <v>1</v>
      </c>
      <c r="K27" s="13">
        <f t="shared" si="5"/>
        <v>25</v>
      </c>
      <c r="M27" s="47" t="s">
        <v>111</v>
      </c>
      <c r="N27" s="48">
        <f t="shared" ref="N27:W27" si="6">SUM(N4:N26)</f>
        <v>1.0000000000000002</v>
      </c>
      <c r="O27" s="48">
        <f t="shared" si="6"/>
        <v>1.0000000000000002</v>
      </c>
      <c r="P27" s="48">
        <f t="shared" si="6"/>
        <v>1.0000000000000002</v>
      </c>
      <c r="Q27" s="48">
        <f t="shared" si="6"/>
        <v>1.0000000000000002</v>
      </c>
      <c r="R27" s="48">
        <f t="shared" si="6"/>
        <v>1.0000000000000002</v>
      </c>
      <c r="S27" s="48">
        <f t="shared" si="6"/>
        <v>1.0000000000000004</v>
      </c>
      <c r="T27" s="48">
        <f t="shared" si="6"/>
        <v>1.0000000000000004</v>
      </c>
      <c r="U27" s="48">
        <f t="shared" si="6"/>
        <v>1.0000000000000004</v>
      </c>
      <c r="V27" s="48">
        <f t="shared" si="6"/>
        <v>1.0000000000000004</v>
      </c>
      <c r="W27" s="48">
        <f t="shared" si="6"/>
        <v>0.99999999999999989</v>
      </c>
      <c r="Y27" s="50" t="s">
        <v>112</v>
      </c>
      <c r="Z27" s="50" t="s">
        <v>113</v>
      </c>
      <c r="AA27" s="51">
        <v>173</v>
      </c>
      <c r="AB27" s="51">
        <v>74</v>
      </c>
      <c r="AC27" s="52">
        <f t="shared" si="2"/>
        <v>74</v>
      </c>
      <c r="AD27" s="52">
        <f t="shared" si="3"/>
        <v>0</v>
      </c>
      <c r="AE27" s="50" t="s">
        <v>26</v>
      </c>
    </row>
    <row r="28" spans="1:31" ht="12.75" customHeight="1">
      <c r="A28" s="13" t="s">
        <v>45</v>
      </c>
      <c r="B28" s="13">
        <v>87</v>
      </c>
      <c r="D28" s="13" t="s">
        <v>114</v>
      </c>
      <c r="E28" s="13">
        <v>3</v>
      </c>
      <c r="F28" s="13">
        <v>7</v>
      </c>
      <c r="G28" s="13">
        <v>4</v>
      </c>
      <c r="H28" s="13">
        <v>4</v>
      </c>
      <c r="I28" s="13">
        <v>4</v>
      </c>
      <c r="J28" s="13">
        <v>3</v>
      </c>
      <c r="K28" s="13">
        <f t="shared" si="5"/>
        <v>25</v>
      </c>
      <c r="Y28" s="50" t="s">
        <v>115</v>
      </c>
      <c r="Z28" s="50" t="s">
        <v>116</v>
      </c>
      <c r="AA28" s="51">
        <v>176</v>
      </c>
      <c r="AB28" s="51">
        <v>65</v>
      </c>
      <c r="AC28" s="52">
        <f t="shared" si="2"/>
        <v>71</v>
      </c>
      <c r="AD28" s="52">
        <f t="shared" si="3"/>
        <v>6</v>
      </c>
      <c r="AE28" s="50" t="s">
        <v>26</v>
      </c>
    </row>
    <row r="29" spans="1:31" ht="12.75" customHeight="1">
      <c r="A29" s="13" t="s">
        <v>52</v>
      </c>
      <c r="B29" s="13">
        <v>88</v>
      </c>
      <c r="D29" s="13" t="s">
        <v>117</v>
      </c>
      <c r="E29" s="13">
        <v>2</v>
      </c>
      <c r="F29" s="13">
        <v>3</v>
      </c>
      <c r="G29" s="13">
        <v>8</v>
      </c>
      <c r="H29" s="13">
        <v>4</v>
      </c>
      <c r="I29" s="13">
        <v>4</v>
      </c>
      <c r="J29" s="13">
        <v>4</v>
      </c>
      <c r="K29" s="13">
        <f t="shared" si="5"/>
        <v>25</v>
      </c>
      <c r="Y29" s="50" t="s">
        <v>118</v>
      </c>
      <c r="Z29" s="50" t="s">
        <v>119</v>
      </c>
      <c r="AA29" s="51">
        <v>183</v>
      </c>
      <c r="AB29" s="51">
        <v>80</v>
      </c>
      <c r="AC29" s="52">
        <f t="shared" si="2"/>
        <v>82</v>
      </c>
      <c r="AD29" s="52">
        <f t="shared" si="3"/>
        <v>2</v>
      </c>
      <c r="AE29" s="50" t="s">
        <v>26</v>
      </c>
    </row>
    <row r="30" spans="1:31" ht="12.75" customHeight="1">
      <c r="A30" s="13" t="s">
        <v>53</v>
      </c>
      <c r="B30" s="13">
        <v>81</v>
      </c>
      <c r="D30" s="13" t="s">
        <v>120</v>
      </c>
      <c r="E30" s="13">
        <v>1</v>
      </c>
      <c r="F30" s="13">
        <v>2</v>
      </c>
      <c r="G30" s="13">
        <v>7</v>
      </c>
      <c r="H30" s="13">
        <v>5</v>
      </c>
      <c r="I30" s="13">
        <v>4</v>
      </c>
      <c r="J30" s="13">
        <v>6</v>
      </c>
      <c r="K30" s="13">
        <f t="shared" si="5"/>
        <v>25</v>
      </c>
      <c r="Y30" s="50" t="s">
        <v>121</v>
      </c>
      <c r="Z30" s="50" t="s">
        <v>122</v>
      </c>
      <c r="AA30" s="51">
        <v>186</v>
      </c>
      <c r="AB30" s="51">
        <v>82</v>
      </c>
      <c r="AC30" s="52">
        <f t="shared" si="2"/>
        <v>84</v>
      </c>
      <c r="AD30" s="52">
        <f t="shared" si="3"/>
        <v>2</v>
      </c>
      <c r="AE30" s="50" t="s">
        <v>26</v>
      </c>
    </row>
    <row r="31" spans="1:31" ht="12.75" customHeight="1">
      <c r="A31" s="13" t="s">
        <v>54</v>
      </c>
      <c r="B31" s="13">
        <v>91</v>
      </c>
      <c r="D31" s="13" t="s">
        <v>123</v>
      </c>
      <c r="E31" s="13">
        <v>2</v>
      </c>
      <c r="F31" s="13">
        <v>5</v>
      </c>
      <c r="G31" s="13">
        <v>5</v>
      </c>
      <c r="H31" s="13">
        <v>5</v>
      </c>
      <c r="I31" s="13">
        <v>4</v>
      </c>
      <c r="J31" s="13">
        <v>4</v>
      </c>
      <c r="K31" s="13">
        <f t="shared" si="5"/>
        <v>25</v>
      </c>
      <c r="Y31" s="50" t="s">
        <v>124</v>
      </c>
      <c r="Z31" s="50" t="s">
        <v>125</v>
      </c>
      <c r="AA31" s="51">
        <v>172</v>
      </c>
      <c r="AB31" s="51">
        <v>66</v>
      </c>
      <c r="AC31" s="52">
        <f t="shared" si="2"/>
        <v>69</v>
      </c>
      <c r="AD31" s="52">
        <f t="shared" si="3"/>
        <v>3</v>
      </c>
      <c r="AE31" s="50" t="s">
        <v>26</v>
      </c>
    </row>
    <row r="32" spans="1:31" ht="12.75" customHeight="1">
      <c r="A32" s="13" t="s">
        <v>55</v>
      </c>
      <c r="B32" s="13">
        <v>95</v>
      </c>
      <c r="D32" s="13" t="s">
        <v>126</v>
      </c>
      <c r="E32" s="13">
        <v>2</v>
      </c>
      <c r="F32" s="13">
        <v>3</v>
      </c>
      <c r="G32" s="13">
        <v>5</v>
      </c>
      <c r="H32" s="13">
        <v>5</v>
      </c>
      <c r="I32" s="13">
        <v>4</v>
      </c>
      <c r="J32" s="13">
        <v>6</v>
      </c>
      <c r="K32" s="13">
        <f t="shared" si="5"/>
        <v>25</v>
      </c>
      <c r="Y32" s="50" t="s">
        <v>127</v>
      </c>
      <c r="Z32" s="50" t="s">
        <v>128</v>
      </c>
      <c r="AA32" s="51">
        <v>174</v>
      </c>
      <c r="AB32" s="51">
        <v>72</v>
      </c>
      <c r="AC32" s="52">
        <f t="shared" si="2"/>
        <v>73</v>
      </c>
      <c r="AD32" s="52">
        <f t="shared" si="3"/>
        <v>1</v>
      </c>
      <c r="AE32" s="50" t="s">
        <v>26</v>
      </c>
    </row>
    <row r="33" spans="1:31" ht="12.75" customHeight="1">
      <c r="A33" s="13" t="s">
        <v>62</v>
      </c>
      <c r="B33" s="13">
        <v>98</v>
      </c>
      <c r="D33" s="13" t="s">
        <v>129</v>
      </c>
      <c r="E33" s="13">
        <v>1</v>
      </c>
      <c r="F33" s="13">
        <v>1</v>
      </c>
      <c r="G33" s="13">
        <v>4</v>
      </c>
      <c r="H33" s="13">
        <v>6</v>
      </c>
      <c r="I33" s="13">
        <v>4</v>
      </c>
      <c r="J33" s="13">
        <v>9</v>
      </c>
      <c r="K33" s="13">
        <f t="shared" si="5"/>
        <v>25</v>
      </c>
      <c r="Y33" s="50" t="s">
        <v>130</v>
      </c>
      <c r="Z33" s="50" t="s">
        <v>131</v>
      </c>
      <c r="AA33" s="51">
        <v>177</v>
      </c>
      <c r="AB33" s="51">
        <v>74</v>
      </c>
      <c r="AC33" s="52">
        <f t="shared" si="2"/>
        <v>76</v>
      </c>
      <c r="AD33" s="52">
        <f t="shared" si="3"/>
        <v>2</v>
      </c>
      <c r="AE33" s="50" t="s">
        <v>26</v>
      </c>
    </row>
    <row r="34" spans="1:31" ht="12.75" customHeight="1">
      <c r="A34" s="13" t="s">
        <v>61</v>
      </c>
      <c r="B34" s="13">
        <v>98</v>
      </c>
      <c r="E34" s="13">
        <f t="shared" ref="E34:J34" si="7">SUM(E24:E33)</f>
        <v>35</v>
      </c>
      <c r="F34" s="13">
        <f t="shared" si="7"/>
        <v>45</v>
      </c>
      <c r="G34" s="13">
        <f t="shared" si="7"/>
        <v>51</v>
      </c>
      <c r="H34" s="13">
        <f t="shared" si="7"/>
        <v>43</v>
      </c>
      <c r="I34" s="13">
        <f t="shared" si="7"/>
        <v>40</v>
      </c>
      <c r="J34" s="13">
        <f t="shared" si="7"/>
        <v>36</v>
      </c>
      <c r="Y34" s="50" t="s">
        <v>132</v>
      </c>
      <c r="Z34" s="50" t="s">
        <v>133</v>
      </c>
      <c r="AA34" s="51">
        <v>186</v>
      </c>
      <c r="AB34" s="51">
        <v>75</v>
      </c>
      <c r="AC34" s="52">
        <f t="shared" si="2"/>
        <v>81</v>
      </c>
      <c r="AD34" s="52">
        <f t="shared" si="3"/>
        <v>6</v>
      </c>
      <c r="AE34" s="50" t="s">
        <v>26</v>
      </c>
    </row>
    <row r="35" spans="1:31" ht="12.75" customHeight="1">
      <c r="A35" s="13" t="s">
        <v>63</v>
      </c>
      <c r="B35" s="13">
        <v>93</v>
      </c>
      <c r="Y35" s="50" t="s">
        <v>134</v>
      </c>
      <c r="Z35" s="50" t="s">
        <v>135</v>
      </c>
      <c r="AA35" s="51">
        <v>183</v>
      </c>
      <c r="AB35" s="51">
        <v>86</v>
      </c>
      <c r="AC35" s="52">
        <f t="shared" si="2"/>
        <v>85</v>
      </c>
      <c r="AD35" s="52">
        <f t="shared" si="3"/>
        <v>-1</v>
      </c>
      <c r="AE35" s="50" t="s">
        <v>26</v>
      </c>
    </row>
    <row r="36" spans="1:31" ht="12.75" customHeight="1">
      <c r="A36" s="13" t="s">
        <v>69</v>
      </c>
      <c r="B36" s="13">
        <v>90</v>
      </c>
      <c r="Y36" s="50" t="s">
        <v>136</v>
      </c>
      <c r="Z36" s="50" t="s">
        <v>137</v>
      </c>
      <c r="AA36" s="51">
        <v>168</v>
      </c>
      <c r="AB36" s="51">
        <v>78</v>
      </c>
      <c r="AC36" s="52">
        <f t="shared" ref="AC36:AC67" si="8">ROUND((AB36+AA36-100)/2,0)</f>
        <v>73</v>
      </c>
      <c r="AD36" s="52">
        <f t="shared" ref="AD36:AD67" si="9">AC36-AB36</f>
        <v>-5</v>
      </c>
      <c r="AE36" s="50" t="s">
        <v>26</v>
      </c>
    </row>
    <row r="37" spans="1:31" ht="12.75" customHeight="1">
      <c r="A37" s="13" t="s">
        <v>70</v>
      </c>
      <c r="B37" s="13">
        <v>94</v>
      </c>
      <c r="Y37" s="50" t="s">
        <v>138</v>
      </c>
      <c r="Z37" s="50" t="s">
        <v>139</v>
      </c>
      <c r="AA37" s="51">
        <v>185</v>
      </c>
      <c r="AB37" s="51">
        <v>86</v>
      </c>
      <c r="AC37" s="52">
        <f t="shared" si="8"/>
        <v>86</v>
      </c>
      <c r="AD37" s="52">
        <f t="shared" si="9"/>
        <v>0</v>
      </c>
      <c r="AE37" s="50" t="s">
        <v>26</v>
      </c>
    </row>
    <row r="38" spans="1:31" ht="12.75" customHeight="1">
      <c r="A38" s="13" t="s">
        <v>71</v>
      </c>
      <c r="B38" s="13">
        <v>77</v>
      </c>
      <c r="Y38" s="50" t="s">
        <v>140</v>
      </c>
      <c r="Z38" s="50" t="s">
        <v>141</v>
      </c>
      <c r="AA38" s="51">
        <v>193</v>
      </c>
      <c r="AB38" s="51">
        <v>92</v>
      </c>
      <c r="AC38" s="52">
        <f t="shared" si="8"/>
        <v>93</v>
      </c>
      <c r="AD38" s="52">
        <f t="shared" si="9"/>
        <v>1</v>
      </c>
      <c r="AE38" s="50" t="s">
        <v>26</v>
      </c>
    </row>
    <row r="39" spans="1:31" ht="12.75" customHeight="1">
      <c r="A39" s="13" t="s">
        <v>72</v>
      </c>
      <c r="B39" s="13">
        <v>76</v>
      </c>
      <c r="Y39" s="50" t="s">
        <v>142</v>
      </c>
      <c r="Z39" s="50" t="s">
        <v>143</v>
      </c>
      <c r="AA39" s="51">
        <v>175</v>
      </c>
      <c r="AB39" s="51">
        <v>87</v>
      </c>
      <c r="AC39" s="52">
        <f t="shared" si="8"/>
        <v>81</v>
      </c>
      <c r="AD39" s="52">
        <f t="shared" si="9"/>
        <v>-6</v>
      </c>
      <c r="AE39" s="50" t="s">
        <v>26</v>
      </c>
    </row>
    <row r="40" spans="1:31" ht="12.75" customHeight="1">
      <c r="A40" s="13" t="s">
        <v>73</v>
      </c>
      <c r="B40" s="13">
        <v>70</v>
      </c>
      <c r="Y40" s="50" t="s">
        <v>144</v>
      </c>
      <c r="Z40" s="50" t="s">
        <v>145</v>
      </c>
      <c r="AA40" s="51">
        <v>185</v>
      </c>
      <c r="AB40" s="51">
        <v>88</v>
      </c>
      <c r="AC40" s="52">
        <f t="shared" si="8"/>
        <v>87</v>
      </c>
      <c r="AD40" s="52">
        <f t="shared" si="9"/>
        <v>-1</v>
      </c>
      <c r="AE40" s="50" t="s">
        <v>26</v>
      </c>
    </row>
    <row r="41" spans="1:31" ht="12.75" customHeight="1">
      <c r="A41" s="13" t="s">
        <v>79</v>
      </c>
      <c r="B41" s="13">
        <v>80</v>
      </c>
      <c r="Y41" s="50" t="s">
        <v>146</v>
      </c>
      <c r="Z41" s="50" t="s">
        <v>147</v>
      </c>
      <c r="AA41" s="51">
        <v>180</v>
      </c>
      <c r="AB41" s="51">
        <v>85</v>
      </c>
      <c r="AC41" s="52">
        <f t="shared" si="8"/>
        <v>83</v>
      </c>
      <c r="AD41" s="52">
        <f t="shared" si="9"/>
        <v>-2</v>
      </c>
      <c r="AE41" s="50" t="s">
        <v>26</v>
      </c>
    </row>
    <row r="42" spans="1:31" ht="12.75" customHeight="1">
      <c r="A42" s="13" t="s">
        <v>80</v>
      </c>
      <c r="B42" s="13">
        <v>96</v>
      </c>
      <c r="Y42" s="50" t="s">
        <v>148</v>
      </c>
      <c r="Z42" s="50" t="s">
        <v>149</v>
      </c>
      <c r="AA42" s="51">
        <v>187</v>
      </c>
      <c r="AB42" s="51">
        <v>90</v>
      </c>
      <c r="AC42" s="52">
        <f t="shared" si="8"/>
        <v>89</v>
      </c>
      <c r="AD42" s="52">
        <f t="shared" si="9"/>
        <v>-1</v>
      </c>
      <c r="AE42" s="50" t="s">
        <v>26</v>
      </c>
    </row>
    <row r="43" spans="1:31" ht="12.75" customHeight="1">
      <c r="A43" s="13" t="s">
        <v>86</v>
      </c>
      <c r="B43" s="13">
        <v>66</v>
      </c>
      <c r="Y43" s="50" t="s">
        <v>150</v>
      </c>
      <c r="Z43" s="50" t="s">
        <v>151</v>
      </c>
      <c r="AA43" s="51">
        <v>194</v>
      </c>
      <c r="AB43" s="51">
        <v>83</v>
      </c>
      <c r="AC43" s="52">
        <f t="shared" si="8"/>
        <v>89</v>
      </c>
      <c r="AD43" s="52">
        <f t="shared" si="9"/>
        <v>6</v>
      </c>
      <c r="AE43" s="50" t="s">
        <v>26</v>
      </c>
    </row>
    <row r="44" spans="1:31" ht="12.75" customHeight="1">
      <c r="A44" s="13" t="s">
        <v>87</v>
      </c>
      <c r="B44" s="13">
        <v>42</v>
      </c>
      <c r="Y44" s="50" t="s">
        <v>152</v>
      </c>
      <c r="Z44" s="50" t="s">
        <v>153</v>
      </c>
      <c r="AA44" s="51">
        <v>182</v>
      </c>
      <c r="AB44" s="51">
        <v>79</v>
      </c>
      <c r="AC44" s="52">
        <f t="shared" si="8"/>
        <v>81</v>
      </c>
      <c r="AD44" s="52">
        <f t="shared" si="9"/>
        <v>2</v>
      </c>
      <c r="AE44" s="50" t="s">
        <v>26</v>
      </c>
    </row>
    <row r="45" spans="1:31" ht="12.75" customHeight="1">
      <c r="A45" s="13" t="s">
        <v>88</v>
      </c>
      <c r="B45" s="13">
        <v>39</v>
      </c>
      <c r="Y45" s="50" t="s">
        <v>154</v>
      </c>
      <c r="Z45" s="50" t="s">
        <v>155</v>
      </c>
      <c r="AA45" s="51">
        <v>185</v>
      </c>
      <c r="AB45" s="51">
        <v>76</v>
      </c>
      <c r="AC45" s="52">
        <f t="shared" si="8"/>
        <v>81</v>
      </c>
      <c r="AD45" s="52">
        <f t="shared" si="9"/>
        <v>5</v>
      </c>
      <c r="AE45" s="50" t="s">
        <v>26</v>
      </c>
    </row>
    <row r="46" spans="1:31" ht="12.75" customHeight="1">
      <c r="A46" s="13" t="s">
        <v>89</v>
      </c>
      <c r="B46" s="13">
        <v>51</v>
      </c>
      <c r="Y46" s="50" t="s">
        <v>156</v>
      </c>
      <c r="Z46" s="50" t="s">
        <v>157</v>
      </c>
      <c r="AA46" s="51">
        <v>187</v>
      </c>
      <c r="AB46" s="51">
        <v>70</v>
      </c>
      <c r="AC46" s="52">
        <f t="shared" si="8"/>
        <v>79</v>
      </c>
      <c r="AD46" s="52">
        <f t="shared" si="9"/>
        <v>9</v>
      </c>
      <c r="AE46" s="50" t="s">
        <v>26</v>
      </c>
    </row>
    <row r="47" spans="1:31" ht="12.75" customHeight="1">
      <c r="Y47" s="50" t="s">
        <v>158</v>
      </c>
      <c r="Z47" s="50" t="s">
        <v>159</v>
      </c>
      <c r="AA47" s="51">
        <v>181</v>
      </c>
      <c r="AB47" s="51">
        <v>83</v>
      </c>
      <c r="AC47" s="52">
        <f t="shared" si="8"/>
        <v>82</v>
      </c>
      <c r="AD47" s="52">
        <f t="shared" si="9"/>
        <v>-1</v>
      </c>
      <c r="AE47" s="50" t="s">
        <v>26</v>
      </c>
    </row>
    <row r="48" spans="1:31" ht="12.75" customHeight="1">
      <c r="Y48" s="50" t="s">
        <v>160</v>
      </c>
      <c r="Z48" s="50" t="s">
        <v>161</v>
      </c>
      <c r="AA48" s="51">
        <v>182</v>
      </c>
      <c r="AB48" s="51">
        <v>79</v>
      </c>
      <c r="AC48" s="52">
        <f t="shared" si="8"/>
        <v>81</v>
      </c>
      <c r="AD48" s="52">
        <f t="shared" si="9"/>
        <v>2</v>
      </c>
      <c r="AE48" s="50" t="s">
        <v>26</v>
      </c>
    </row>
    <row r="49" spans="25:31" ht="12.75" customHeight="1">
      <c r="Y49" s="50" t="s">
        <v>162</v>
      </c>
      <c r="Z49" s="50" t="s">
        <v>163</v>
      </c>
      <c r="AA49" s="51">
        <v>188</v>
      </c>
      <c r="AB49" s="51">
        <v>80</v>
      </c>
      <c r="AC49" s="52">
        <f t="shared" si="8"/>
        <v>84</v>
      </c>
      <c r="AD49" s="52">
        <f t="shared" si="9"/>
        <v>4</v>
      </c>
      <c r="AE49" s="50" t="s">
        <v>26</v>
      </c>
    </row>
    <row r="50" spans="25:31" ht="12.75" customHeight="1">
      <c r="Y50" s="50" t="s">
        <v>164</v>
      </c>
      <c r="Z50" s="50" t="s">
        <v>165</v>
      </c>
      <c r="AA50" s="51">
        <v>175</v>
      </c>
      <c r="AB50" s="51">
        <v>79</v>
      </c>
      <c r="AC50" s="52">
        <f t="shared" si="8"/>
        <v>77</v>
      </c>
      <c r="AD50" s="52">
        <f t="shared" si="9"/>
        <v>-2</v>
      </c>
      <c r="AE50" s="50" t="s">
        <v>26</v>
      </c>
    </row>
    <row r="51" spans="25:31" ht="12.75" customHeight="1">
      <c r="Y51" s="50" t="s">
        <v>166</v>
      </c>
      <c r="Z51" s="50" t="s">
        <v>167</v>
      </c>
      <c r="AA51" s="51">
        <v>187</v>
      </c>
      <c r="AB51" s="51">
        <v>88</v>
      </c>
      <c r="AC51" s="52">
        <f t="shared" si="8"/>
        <v>88</v>
      </c>
      <c r="AD51" s="52">
        <f t="shared" si="9"/>
        <v>0</v>
      </c>
      <c r="AE51" s="50" t="s">
        <v>26</v>
      </c>
    </row>
    <row r="52" spans="25:31" ht="12.75" customHeight="1">
      <c r="Y52" s="50" t="s">
        <v>168</v>
      </c>
      <c r="Z52" s="50" t="s">
        <v>169</v>
      </c>
      <c r="AA52" s="51">
        <v>185</v>
      </c>
      <c r="AB52" s="51">
        <v>75</v>
      </c>
      <c r="AC52" s="52">
        <f t="shared" si="8"/>
        <v>80</v>
      </c>
      <c r="AD52" s="52">
        <f t="shared" si="9"/>
        <v>5</v>
      </c>
      <c r="AE52" s="50" t="s">
        <v>26</v>
      </c>
    </row>
    <row r="53" spans="25:31" ht="12.75" customHeight="1">
      <c r="Y53" s="50" t="s">
        <v>170</v>
      </c>
      <c r="Z53" s="50" t="s">
        <v>171</v>
      </c>
      <c r="AA53" s="51">
        <v>170</v>
      </c>
      <c r="AB53" s="51">
        <v>75</v>
      </c>
      <c r="AC53" s="52">
        <f t="shared" si="8"/>
        <v>73</v>
      </c>
      <c r="AD53" s="52">
        <f t="shared" si="9"/>
        <v>-2</v>
      </c>
      <c r="AE53" s="50" t="s">
        <v>26</v>
      </c>
    </row>
    <row r="54" spans="25:31" ht="12.75" customHeight="1">
      <c r="Y54" s="50" t="s">
        <v>172</v>
      </c>
      <c r="Z54" s="50" t="s">
        <v>173</v>
      </c>
      <c r="AA54" s="51">
        <v>183</v>
      </c>
      <c r="AB54" s="51">
        <v>77</v>
      </c>
      <c r="AC54" s="52">
        <f t="shared" si="8"/>
        <v>80</v>
      </c>
      <c r="AD54" s="52">
        <f t="shared" si="9"/>
        <v>3</v>
      </c>
      <c r="AE54" s="50" t="s">
        <v>26</v>
      </c>
    </row>
    <row r="55" spans="25:31" ht="12.75" customHeight="1">
      <c r="Y55" s="50" t="s">
        <v>174</v>
      </c>
      <c r="Z55" s="50" t="s">
        <v>175</v>
      </c>
      <c r="AA55" s="51">
        <v>184</v>
      </c>
      <c r="AB55" s="51">
        <v>89</v>
      </c>
      <c r="AC55" s="52">
        <f t="shared" si="8"/>
        <v>87</v>
      </c>
      <c r="AD55" s="52">
        <f t="shared" si="9"/>
        <v>-2</v>
      </c>
      <c r="AE55" s="50" t="s">
        <v>26</v>
      </c>
    </row>
    <row r="56" spans="25:31" ht="12.75" customHeight="1">
      <c r="Y56" s="50" t="s">
        <v>176</v>
      </c>
      <c r="Z56" s="50" t="s">
        <v>177</v>
      </c>
      <c r="AA56" s="51">
        <v>185</v>
      </c>
      <c r="AB56" s="51">
        <v>81</v>
      </c>
      <c r="AC56" s="52">
        <f t="shared" si="8"/>
        <v>83</v>
      </c>
      <c r="AD56" s="52">
        <f t="shared" si="9"/>
        <v>2</v>
      </c>
      <c r="AE56" s="50" t="s">
        <v>26</v>
      </c>
    </row>
    <row r="57" spans="25:31" ht="12.75" customHeight="1">
      <c r="Y57" s="50" t="s">
        <v>178</v>
      </c>
      <c r="Z57" s="50" t="s">
        <v>179</v>
      </c>
      <c r="AA57" s="51">
        <v>171</v>
      </c>
      <c r="AB57" s="51">
        <v>60</v>
      </c>
      <c r="AC57" s="52">
        <f t="shared" si="8"/>
        <v>66</v>
      </c>
      <c r="AD57" s="52">
        <f t="shared" si="9"/>
        <v>6</v>
      </c>
      <c r="AE57" s="50" t="s">
        <v>26</v>
      </c>
    </row>
    <row r="58" spans="25:31" ht="12.75" customHeight="1">
      <c r="Y58" s="50" t="s">
        <v>180</v>
      </c>
      <c r="Z58" s="50" t="s">
        <v>181</v>
      </c>
      <c r="AA58" s="51">
        <v>185</v>
      </c>
      <c r="AB58" s="51">
        <v>77</v>
      </c>
      <c r="AC58" s="52">
        <f t="shared" si="8"/>
        <v>81</v>
      </c>
      <c r="AD58" s="52">
        <f t="shared" si="9"/>
        <v>4</v>
      </c>
      <c r="AE58" s="50" t="s">
        <v>26</v>
      </c>
    </row>
    <row r="59" spans="25:31" ht="12.75" customHeight="1">
      <c r="Y59" s="50" t="s">
        <v>182</v>
      </c>
      <c r="Z59" s="50" t="s">
        <v>183</v>
      </c>
      <c r="AA59" s="51">
        <v>178</v>
      </c>
      <c r="AB59" s="51">
        <v>84</v>
      </c>
      <c r="AC59" s="52">
        <f t="shared" si="8"/>
        <v>81</v>
      </c>
      <c r="AD59" s="52">
        <f t="shared" si="9"/>
        <v>-3</v>
      </c>
      <c r="AE59" s="50" t="s">
        <v>26</v>
      </c>
    </row>
    <row r="60" spans="25:31" ht="12.75" customHeight="1">
      <c r="Y60" s="50" t="s">
        <v>184</v>
      </c>
      <c r="Z60" s="50" t="s">
        <v>185</v>
      </c>
      <c r="AA60" s="51">
        <v>184</v>
      </c>
      <c r="AB60" s="51">
        <v>80</v>
      </c>
      <c r="AC60" s="52">
        <f t="shared" si="8"/>
        <v>82</v>
      </c>
      <c r="AD60" s="52">
        <f t="shared" si="9"/>
        <v>2</v>
      </c>
      <c r="AE60" s="50" t="s">
        <v>26</v>
      </c>
    </row>
    <row r="61" spans="25:31" ht="12.75" customHeight="1">
      <c r="Y61" s="50" t="s">
        <v>186</v>
      </c>
      <c r="Z61" s="50" t="s">
        <v>187</v>
      </c>
      <c r="AA61" s="51">
        <v>190</v>
      </c>
      <c r="AB61" s="51">
        <v>86</v>
      </c>
      <c r="AC61" s="52">
        <f t="shared" si="8"/>
        <v>88</v>
      </c>
      <c r="AD61" s="52">
        <f t="shared" si="9"/>
        <v>2</v>
      </c>
      <c r="AE61" s="50" t="s">
        <v>26</v>
      </c>
    </row>
    <row r="62" spans="25:31" ht="12.75" customHeight="1">
      <c r="Y62" s="50" t="s">
        <v>188</v>
      </c>
      <c r="Z62" s="50" t="s">
        <v>189</v>
      </c>
      <c r="AA62" s="51">
        <v>175</v>
      </c>
      <c r="AB62" s="51">
        <v>75</v>
      </c>
      <c r="AC62" s="52">
        <f t="shared" si="8"/>
        <v>75</v>
      </c>
      <c r="AD62" s="52">
        <f t="shared" si="9"/>
        <v>0</v>
      </c>
      <c r="AE62" s="50" t="s">
        <v>26</v>
      </c>
    </row>
    <row r="63" spans="25:31" ht="12.75" customHeight="1">
      <c r="Y63" s="50" t="s">
        <v>190</v>
      </c>
      <c r="Z63" s="50" t="s">
        <v>191</v>
      </c>
      <c r="AA63" s="51">
        <v>181</v>
      </c>
      <c r="AB63" s="51">
        <v>84</v>
      </c>
      <c r="AC63" s="52">
        <f t="shared" si="8"/>
        <v>83</v>
      </c>
      <c r="AD63" s="52">
        <f t="shared" si="9"/>
        <v>-1</v>
      </c>
      <c r="AE63" s="50" t="s">
        <v>26</v>
      </c>
    </row>
    <row r="64" spans="25:31" ht="12.75" customHeight="1">
      <c r="Y64" s="50" t="s">
        <v>192</v>
      </c>
      <c r="Z64" s="50" t="s">
        <v>193</v>
      </c>
      <c r="AA64" s="51">
        <v>185</v>
      </c>
      <c r="AB64" s="51">
        <v>91</v>
      </c>
      <c r="AC64" s="52">
        <f t="shared" si="8"/>
        <v>88</v>
      </c>
      <c r="AD64" s="52">
        <f t="shared" si="9"/>
        <v>-3</v>
      </c>
      <c r="AE64" s="50" t="s">
        <v>26</v>
      </c>
    </row>
    <row r="65" spans="25:31" ht="12.75" customHeight="1">
      <c r="Y65" s="50" t="s">
        <v>194</v>
      </c>
      <c r="Z65" s="50" t="s">
        <v>195</v>
      </c>
      <c r="AA65" s="51">
        <v>183</v>
      </c>
      <c r="AB65" s="51">
        <v>76</v>
      </c>
      <c r="AC65" s="52">
        <f t="shared" si="8"/>
        <v>80</v>
      </c>
      <c r="AD65" s="52">
        <f t="shared" si="9"/>
        <v>4</v>
      </c>
      <c r="AE65" s="50" t="s">
        <v>26</v>
      </c>
    </row>
    <row r="66" spans="25:31" ht="12.75" customHeight="1">
      <c r="Y66" s="50" t="s">
        <v>196</v>
      </c>
      <c r="Z66" s="50" t="s">
        <v>197</v>
      </c>
      <c r="AA66" s="51">
        <v>176</v>
      </c>
      <c r="AB66" s="51">
        <v>75</v>
      </c>
      <c r="AC66" s="52">
        <f t="shared" si="8"/>
        <v>76</v>
      </c>
      <c r="AD66" s="52">
        <f t="shared" si="9"/>
        <v>1</v>
      </c>
      <c r="AE66" s="50" t="s">
        <v>26</v>
      </c>
    </row>
    <row r="67" spans="25:31" ht="12.75" customHeight="1">
      <c r="Y67" s="50" t="s">
        <v>198</v>
      </c>
      <c r="Z67" s="50" t="s">
        <v>199</v>
      </c>
      <c r="AA67" s="51">
        <v>180</v>
      </c>
      <c r="AB67" s="51">
        <v>67</v>
      </c>
      <c r="AC67" s="52">
        <f t="shared" si="8"/>
        <v>74</v>
      </c>
      <c r="AD67" s="52">
        <f t="shared" si="9"/>
        <v>7</v>
      </c>
      <c r="AE67" s="50" t="s">
        <v>26</v>
      </c>
    </row>
    <row r="68" spans="25:31" ht="12.75" customHeight="1">
      <c r="Y68" s="50" t="s">
        <v>200</v>
      </c>
      <c r="Z68" s="50" t="s">
        <v>201</v>
      </c>
      <c r="AA68" s="51">
        <v>170</v>
      </c>
      <c r="AB68" s="51">
        <v>60</v>
      </c>
      <c r="AC68" s="52">
        <f t="shared" ref="AC68:AC88" si="10">ROUND((AB68+AA68-100)/2,0)</f>
        <v>65</v>
      </c>
      <c r="AD68" s="52">
        <f t="shared" ref="AD68:AD88" si="11">AC68-AB68</f>
        <v>5</v>
      </c>
      <c r="AE68" s="50" t="s">
        <v>26</v>
      </c>
    </row>
    <row r="69" spans="25:31" ht="12.75" customHeight="1">
      <c r="Y69" s="50" t="s">
        <v>202</v>
      </c>
      <c r="Z69" s="50" t="s">
        <v>203</v>
      </c>
      <c r="AA69" s="51">
        <v>172</v>
      </c>
      <c r="AB69" s="51">
        <v>67</v>
      </c>
      <c r="AC69" s="52">
        <f t="shared" si="10"/>
        <v>70</v>
      </c>
      <c r="AD69" s="52">
        <f t="shared" si="11"/>
        <v>3</v>
      </c>
      <c r="AE69" s="50" t="s">
        <v>26</v>
      </c>
    </row>
    <row r="70" spans="25:31" ht="12.75" customHeight="1">
      <c r="Y70" s="50" t="s">
        <v>204</v>
      </c>
      <c r="Z70" s="50" t="s">
        <v>205</v>
      </c>
      <c r="AA70" s="51">
        <v>183</v>
      </c>
      <c r="AB70" s="51">
        <v>58</v>
      </c>
      <c r="AC70" s="52">
        <f t="shared" si="10"/>
        <v>71</v>
      </c>
      <c r="AD70" s="52">
        <f t="shared" si="11"/>
        <v>13</v>
      </c>
      <c r="AE70" s="50" t="s">
        <v>26</v>
      </c>
    </row>
    <row r="71" spans="25:31" ht="12.75" customHeight="1">
      <c r="Y71" s="50" t="s">
        <v>206</v>
      </c>
      <c r="Z71" s="50" t="s">
        <v>207</v>
      </c>
      <c r="AA71" s="51">
        <v>177</v>
      </c>
      <c r="AB71" s="51">
        <v>77</v>
      </c>
      <c r="AC71" s="52">
        <f t="shared" si="10"/>
        <v>77</v>
      </c>
      <c r="AD71" s="52">
        <f t="shared" si="11"/>
        <v>0</v>
      </c>
      <c r="AE71" s="50" t="s">
        <v>26</v>
      </c>
    </row>
    <row r="72" spans="25:31" ht="12.75" customHeight="1">
      <c r="Y72" s="50" t="s">
        <v>208</v>
      </c>
      <c r="Z72" s="50" t="s">
        <v>209</v>
      </c>
      <c r="AA72" s="51">
        <v>180</v>
      </c>
      <c r="AB72" s="51">
        <v>78</v>
      </c>
      <c r="AC72" s="52">
        <f t="shared" si="10"/>
        <v>79</v>
      </c>
      <c r="AD72" s="52">
        <f t="shared" si="11"/>
        <v>1</v>
      </c>
      <c r="AE72" s="50" t="s">
        <v>26</v>
      </c>
    </row>
    <row r="73" spans="25:31" ht="12.75" customHeight="1">
      <c r="Y73" s="50" t="s">
        <v>210</v>
      </c>
      <c r="Z73" s="50" t="s">
        <v>211</v>
      </c>
      <c r="AA73" s="51">
        <v>185</v>
      </c>
      <c r="AB73" s="51">
        <v>87</v>
      </c>
      <c r="AC73" s="52">
        <f t="shared" si="10"/>
        <v>86</v>
      </c>
      <c r="AD73" s="52">
        <f t="shared" si="11"/>
        <v>-1</v>
      </c>
      <c r="AE73" s="50" t="s">
        <v>26</v>
      </c>
    </row>
    <row r="74" spans="25:31" ht="12.75" customHeight="1">
      <c r="Y74" s="50" t="s">
        <v>212</v>
      </c>
      <c r="Z74" s="50" t="s">
        <v>213</v>
      </c>
      <c r="AA74" s="51">
        <v>189</v>
      </c>
      <c r="AB74" s="51">
        <v>69</v>
      </c>
      <c r="AC74" s="52">
        <f t="shared" si="10"/>
        <v>79</v>
      </c>
      <c r="AD74" s="52">
        <f t="shared" si="11"/>
        <v>10</v>
      </c>
      <c r="AE74" s="50" t="s">
        <v>26</v>
      </c>
    </row>
    <row r="75" spans="25:31" ht="12.75" customHeight="1">
      <c r="Y75" s="50" t="s">
        <v>214</v>
      </c>
      <c r="Z75" s="50" t="s">
        <v>215</v>
      </c>
      <c r="AA75" s="51">
        <v>185</v>
      </c>
      <c r="AB75" s="51">
        <v>80</v>
      </c>
      <c r="AC75" s="52">
        <f t="shared" si="10"/>
        <v>83</v>
      </c>
      <c r="AD75" s="52">
        <f t="shared" si="11"/>
        <v>3</v>
      </c>
      <c r="AE75" s="50" t="s">
        <v>26</v>
      </c>
    </row>
    <row r="76" spans="25:31" ht="12.75" customHeight="1">
      <c r="Y76" s="50" t="s">
        <v>216</v>
      </c>
      <c r="Z76" s="50" t="s">
        <v>217</v>
      </c>
      <c r="AA76" s="51">
        <v>182</v>
      </c>
      <c r="AB76" s="51">
        <v>71</v>
      </c>
      <c r="AC76" s="52">
        <f t="shared" si="10"/>
        <v>77</v>
      </c>
      <c r="AD76" s="52">
        <f t="shared" si="11"/>
        <v>6</v>
      </c>
      <c r="AE76" s="50" t="s">
        <v>26</v>
      </c>
    </row>
    <row r="77" spans="25:31" ht="12.75" customHeight="1">
      <c r="Y77" s="50" t="s">
        <v>218</v>
      </c>
      <c r="Z77" s="50" t="s">
        <v>219</v>
      </c>
      <c r="AA77" s="51">
        <v>173</v>
      </c>
      <c r="AB77" s="51">
        <v>81</v>
      </c>
      <c r="AC77" s="52">
        <f t="shared" si="10"/>
        <v>77</v>
      </c>
      <c r="AD77" s="52">
        <f t="shared" si="11"/>
        <v>-4</v>
      </c>
      <c r="AE77" s="50" t="s">
        <v>26</v>
      </c>
    </row>
    <row r="78" spans="25:31" ht="12.75" customHeight="1">
      <c r="Y78" s="50" t="s">
        <v>220</v>
      </c>
      <c r="Z78" s="50" t="s">
        <v>221</v>
      </c>
      <c r="AA78" s="51">
        <v>180</v>
      </c>
      <c r="AB78" s="51">
        <v>73</v>
      </c>
      <c r="AC78" s="52">
        <f t="shared" si="10"/>
        <v>77</v>
      </c>
      <c r="AD78" s="52">
        <f t="shared" si="11"/>
        <v>4</v>
      </c>
      <c r="AE78" s="50" t="s">
        <v>26</v>
      </c>
    </row>
    <row r="79" spans="25:31" ht="12.75" customHeight="1">
      <c r="Y79" s="50" t="s">
        <v>222</v>
      </c>
      <c r="Z79" s="50" t="s">
        <v>223</v>
      </c>
      <c r="AA79" s="51">
        <v>182</v>
      </c>
      <c r="AB79" s="51">
        <v>64</v>
      </c>
      <c r="AC79" s="52">
        <f t="shared" si="10"/>
        <v>73</v>
      </c>
      <c r="AD79" s="52">
        <f t="shared" si="11"/>
        <v>9</v>
      </c>
      <c r="AE79" s="50" t="s">
        <v>26</v>
      </c>
    </row>
    <row r="80" spans="25:31" ht="12.75" customHeight="1">
      <c r="Y80" s="50" t="s">
        <v>224</v>
      </c>
      <c r="Z80" s="50" t="s">
        <v>225</v>
      </c>
      <c r="AA80" s="51">
        <v>183</v>
      </c>
      <c r="AB80" s="51">
        <v>88</v>
      </c>
      <c r="AC80" s="52">
        <f t="shared" si="10"/>
        <v>86</v>
      </c>
      <c r="AD80" s="52">
        <f t="shared" si="11"/>
        <v>-2</v>
      </c>
      <c r="AE80" s="50" t="s">
        <v>26</v>
      </c>
    </row>
    <row r="81" spans="25:31" ht="12.75" customHeight="1">
      <c r="Y81" s="50" t="s">
        <v>226</v>
      </c>
      <c r="Z81" s="50" t="s">
        <v>227</v>
      </c>
      <c r="AA81" s="51">
        <v>186</v>
      </c>
      <c r="AB81" s="51">
        <v>86</v>
      </c>
      <c r="AC81" s="52">
        <f t="shared" si="10"/>
        <v>86</v>
      </c>
      <c r="AD81" s="52">
        <f t="shared" si="11"/>
        <v>0</v>
      </c>
      <c r="AE81" s="50" t="s">
        <v>26</v>
      </c>
    </row>
    <row r="82" spans="25:31" ht="12.75" customHeight="1">
      <c r="Y82" s="50" t="s">
        <v>228</v>
      </c>
      <c r="Z82" s="50" t="s">
        <v>229</v>
      </c>
      <c r="AA82" s="51">
        <v>195</v>
      </c>
      <c r="AB82" s="51">
        <v>85</v>
      </c>
      <c r="AC82" s="52">
        <f t="shared" si="10"/>
        <v>90</v>
      </c>
      <c r="AD82" s="52">
        <f t="shared" si="11"/>
        <v>5</v>
      </c>
      <c r="AE82" s="50" t="s">
        <v>26</v>
      </c>
    </row>
    <row r="83" spans="25:31" ht="12.75" customHeight="1">
      <c r="Y83" s="50" t="s">
        <v>230</v>
      </c>
      <c r="Z83" s="50" t="s">
        <v>231</v>
      </c>
      <c r="AA83" s="51">
        <v>181</v>
      </c>
      <c r="AB83" s="51">
        <v>77</v>
      </c>
      <c r="AC83" s="52">
        <f t="shared" si="10"/>
        <v>79</v>
      </c>
      <c r="AD83" s="52">
        <f t="shared" si="11"/>
        <v>2</v>
      </c>
      <c r="AE83" s="50" t="s">
        <v>26</v>
      </c>
    </row>
    <row r="84" spans="25:31" ht="12.75" customHeight="1">
      <c r="Y84" s="50" t="s">
        <v>232</v>
      </c>
      <c r="Z84" s="50" t="s">
        <v>233</v>
      </c>
      <c r="AA84" s="51">
        <v>180</v>
      </c>
      <c r="AB84" s="51">
        <v>83</v>
      </c>
      <c r="AC84" s="52">
        <f t="shared" si="10"/>
        <v>82</v>
      </c>
      <c r="AD84" s="52">
        <f t="shared" si="11"/>
        <v>-1</v>
      </c>
      <c r="AE84" s="50" t="s">
        <v>26</v>
      </c>
    </row>
    <row r="85" spans="25:31" ht="12.75" customHeight="1">
      <c r="Y85" s="50" t="s">
        <v>234</v>
      </c>
      <c r="Z85" s="50" t="s">
        <v>235</v>
      </c>
      <c r="AA85" s="51">
        <v>184</v>
      </c>
      <c r="AB85" s="51">
        <v>65</v>
      </c>
      <c r="AC85" s="52">
        <f t="shared" si="10"/>
        <v>75</v>
      </c>
      <c r="AD85" s="52">
        <f t="shared" si="11"/>
        <v>10</v>
      </c>
      <c r="AE85" s="50" t="s">
        <v>26</v>
      </c>
    </row>
    <row r="86" spans="25:31" ht="12.75" customHeight="1">
      <c r="Y86" s="50" t="s">
        <v>236</v>
      </c>
      <c r="Z86" s="50" t="s">
        <v>237</v>
      </c>
      <c r="AA86" s="51">
        <v>188</v>
      </c>
      <c r="AB86" s="51">
        <v>90</v>
      </c>
      <c r="AC86" s="52">
        <f t="shared" si="10"/>
        <v>89</v>
      </c>
      <c r="AD86" s="52">
        <f t="shared" si="11"/>
        <v>-1</v>
      </c>
      <c r="AE86" s="50" t="s">
        <v>26</v>
      </c>
    </row>
    <row r="87" spans="25:31" ht="12.75" customHeight="1">
      <c r="Y87" s="50" t="s">
        <v>238</v>
      </c>
      <c r="Z87" s="50" t="s">
        <v>239</v>
      </c>
      <c r="AA87" s="51">
        <v>188</v>
      </c>
      <c r="AB87" s="51">
        <v>78</v>
      </c>
      <c r="AC87" s="52">
        <f t="shared" si="10"/>
        <v>83</v>
      </c>
      <c r="AD87" s="52">
        <f t="shared" si="11"/>
        <v>5</v>
      </c>
      <c r="AE87" s="50" t="s">
        <v>26</v>
      </c>
    </row>
    <row r="88" spans="25:31" ht="12.75" customHeight="1">
      <c r="Y88" s="50" t="s">
        <v>240</v>
      </c>
      <c r="Z88" s="50" t="s">
        <v>241</v>
      </c>
      <c r="AA88" s="51">
        <v>178</v>
      </c>
      <c r="AB88" s="51">
        <v>72</v>
      </c>
      <c r="AC88" s="52">
        <f t="shared" si="10"/>
        <v>75</v>
      </c>
      <c r="AD88" s="52">
        <f t="shared" si="11"/>
        <v>3</v>
      </c>
      <c r="AE88" s="50" t="s">
        <v>26</v>
      </c>
    </row>
  </sheetData>
  <mergeCells count="4">
    <mergeCell ref="Y1:AE1"/>
    <mergeCell ref="Y2:AE2"/>
    <mergeCell ref="M1:W1"/>
    <mergeCell ref="M2:W2"/>
  </mergeCells>
  <conditionalFormatting sqref="N4:W26">
    <cfRule type="colorScale" priority="1">
      <colorScale>
        <cfvo type="num" val="0"/>
        <cfvo type="num" val="0.06"/>
        <cfvo type="num" val="0.16"/>
        <color rgb="FFFFFFFF"/>
        <color rgb="FFFFF2CC"/>
        <color rgb="FFF4B084"/>
      </colorScale>
    </cfRule>
  </conditionalFormatting>
  <conditionalFormatting sqref="AD4:AD88">
    <cfRule type="cellIs" dxfId="3" priority="2" operator="greaterThan">
      <formula>0</formula>
    </cfRule>
    <cfRule type="cellIs" dxfId="2" priority="3" operator="lessThan">
      <formula>0</formula>
    </cfRule>
  </conditionalFormatting>
  <dataValidations count="1">
    <dataValidation type="whole" showInputMessage="1" showErrorMessage="1" errorTitle="Chiều cao không hợp lệ" error="Chiều cao phải nằm trong khoảng 150-210 cm." promptTitle="Chiều cao" prompt="Nhập chiều cao theo centimet." sqref="AA4:AA88">
      <formula1>150</formula1>
      <formula2>210</formula2>
    </dataValidation>
  </dataValidations>
  <pageMargins left="0.75" right="0.75" top="1" bottom="1" header="0.5" footer="0.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topLeftCell="A16" workbookViewId="0"/>
  </sheetViews>
  <sheetFormatPr defaultColWidth="12.5703125" defaultRowHeight="15.75" customHeight="1"/>
  <sheetData>
    <row r="1" spans="1:26">
      <c r="A1" s="13" t="s">
        <v>242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889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88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89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890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86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960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83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820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84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913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75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534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94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90</v>
      </c>
      <c r="D17" s="37" t="str">
        <f>A2</f>
        <v>ATK</v>
      </c>
      <c r="E17" s="37">
        <f>IF(E16="","",SUMIF($A$16:$A$38,E16,$B$16:$B$38))</f>
        <v>94</v>
      </c>
      <c r="F17" s="37">
        <f>IF(F16="","",SUMIF($A$16:$A$38,F16,$B$16:$B$38))</f>
        <v>90</v>
      </c>
      <c r="G17" s="37">
        <f>IF(G16="","",SUMIF($A$16:$A$38,G16,$B$16:$B$38))</f>
        <v>93</v>
      </c>
      <c r="H17" s="37">
        <f>IF(H16="","",SUMIF($A$16:$A$38,H16,$B$16:$B$38))</f>
        <v>71</v>
      </c>
      <c r="I17" s="37">
        <f>IF(I16="","",SUMIF($A$16:$A$38,I16,$B$16:$B$38))</f>
        <v>87</v>
      </c>
      <c r="J17" s="37">
        <f>A3/10</f>
        <v>88.9</v>
      </c>
      <c r="K17" s="37">
        <f>ROUND(J17,0)</f>
        <v>89</v>
      </c>
    </row>
    <row r="18" spans="1:11">
      <c r="A18" s="13" t="s">
        <v>43</v>
      </c>
      <c r="B18" s="13">
        <v>93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71</v>
      </c>
      <c r="D19" s="38" t="str">
        <f>A4</f>
        <v>DIS</v>
      </c>
      <c r="E19" s="38">
        <f>IF(E18="","",SUMIF($A$16:$A$38,E18,$B$16:$B$38))</f>
        <v>88</v>
      </c>
      <c r="F19" s="38">
        <f>IF(F18="","",SUMIF($A$16:$A$38,F18,$B$16:$B$38))</f>
        <v>81</v>
      </c>
      <c r="G19" s="38">
        <f>IF(G18="","",SUMIF($A$16:$A$38,G18,$B$16:$B$38))</f>
        <v>91</v>
      </c>
      <c r="H19" s="38">
        <f>IF(H18="","",SUMIF($A$16:$A$38,H18,$B$16:$B$38))</f>
        <v>95</v>
      </c>
      <c r="I19" s="38">
        <f>IF(I18="","",SUMIF($A$16:$A$38,I18,$B$16:$B$38))</f>
        <v>0</v>
      </c>
      <c r="J19" s="38">
        <f>A5/10</f>
        <v>89</v>
      </c>
      <c r="K19" s="38">
        <f>ROUND(J19,0)</f>
        <v>89</v>
      </c>
    </row>
    <row r="20" spans="1:11">
      <c r="A20" s="13" t="s">
        <v>45</v>
      </c>
      <c r="B20" s="13">
        <v>87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88</v>
      </c>
      <c r="D21" s="39" t="str">
        <f>A6</f>
        <v>CRE</v>
      </c>
      <c r="E21" s="39">
        <f>IF(E20="","",SUMIF($A$16:$A$38,E20,$B$16:$B$38))</f>
        <v>98</v>
      </c>
      <c r="F21" s="39">
        <f>IF(F20="","",SUMIF($A$16:$A$38,F20,$B$16:$B$38))</f>
        <v>95</v>
      </c>
      <c r="G21" s="39">
        <f>IF(G20="","",SUMIF($A$16:$A$38,G20,$B$16:$B$38))</f>
        <v>98</v>
      </c>
      <c r="H21" s="39">
        <f>IF(H20="","",SUMIF($A$16:$A$38,H20,$B$16:$B$38))</f>
        <v>91</v>
      </c>
      <c r="I21" s="39">
        <f>IF(I20="","",SUMIF($A$16:$A$38,I20,$B$16:$B$38))</f>
        <v>93</v>
      </c>
      <c r="J21" s="39">
        <f>A7/10</f>
        <v>96</v>
      </c>
      <c r="K21" s="39">
        <f>ROUND(J21,0)</f>
        <v>96</v>
      </c>
    </row>
    <row r="22" spans="1:11">
      <c r="A22" s="13" t="s">
        <v>53</v>
      </c>
      <c r="B22" s="13">
        <v>81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91</v>
      </c>
      <c r="D23" s="40" t="str">
        <f>A8</f>
        <v>PHY</v>
      </c>
      <c r="E23" s="40">
        <f>IF(E22="","",SUMIF($A$16:$A$38,E22,$B$16:$B$38))</f>
        <v>90</v>
      </c>
      <c r="F23" s="40">
        <f>IF(F22="","",SUMIF($A$16:$A$38,F22,$B$16:$B$38))</f>
        <v>94</v>
      </c>
      <c r="G23" s="40">
        <f>IF(G22="","",SUMIF($A$16:$A$38,G22,$B$16:$B$38))</f>
        <v>77</v>
      </c>
      <c r="H23" s="40">
        <f>IF(H22="","",SUMIF($A$16:$A$38,H22,$B$16:$B$38))</f>
        <v>76</v>
      </c>
      <c r="I23" s="40">
        <f>IF(I22="","",SUMIF($A$16:$A$38,I22,$B$16:$B$38))</f>
        <v>70</v>
      </c>
      <c r="J23" s="40">
        <f>A9/10</f>
        <v>82</v>
      </c>
      <c r="K23" s="40">
        <f>ROUND(J23,0)</f>
        <v>82</v>
      </c>
    </row>
    <row r="24" spans="1:11">
      <c r="A24" s="13" t="s">
        <v>55</v>
      </c>
      <c r="B24" s="13">
        <v>95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98</v>
      </c>
      <c r="D25" s="41" t="str">
        <f>A10</f>
        <v>MEN</v>
      </c>
      <c r="E25" s="41">
        <f>IF(E24="","",SUMIF($A$16:$A$38,E24,$B$16:$B$38))</f>
        <v>80</v>
      </c>
      <c r="F25" s="41">
        <f>IF(F24="","",SUMIF($A$16:$A$38,F24,$B$16:$B$38))</f>
        <v>93</v>
      </c>
      <c r="G25" s="41">
        <f>IF(G24="","",SUMIF($A$16:$A$38,G24,$B$16:$B$38))</f>
        <v>93</v>
      </c>
      <c r="H25" s="41">
        <f>IF(H24="","",SUMIF($A$16:$A$38,H24,$B$16:$B$38))</f>
        <v>91</v>
      </c>
      <c r="I25" s="41">
        <f>IF(I24="","",SUMIF($A$16:$A$38,I24,$B$16:$B$38))</f>
        <v>96</v>
      </c>
      <c r="J25" s="41">
        <f>A11/10</f>
        <v>91.3</v>
      </c>
      <c r="K25" s="41">
        <f>ROUND(J25,0)</f>
        <v>91</v>
      </c>
    </row>
    <row r="26" spans="1:11">
      <c r="A26" s="13" t="s">
        <v>61</v>
      </c>
      <c r="B26" s="13">
        <v>98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93</v>
      </c>
      <c r="D27" s="42" t="str">
        <f>A12</f>
        <v>DEF</v>
      </c>
      <c r="E27" s="42">
        <f>IF(E26="","",SUMIF($A$16:$A$38,E26,$B$16:$B$38))</f>
        <v>66</v>
      </c>
      <c r="F27" s="42">
        <f>IF(F26="","",SUMIF($A$16:$A$38,F26,$B$16:$B$38))</f>
        <v>42</v>
      </c>
      <c r="G27" s="42">
        <f>IF(G26="","",SUMIF($A$16:$A$38,G26,$B$16:$B$38))</f>
        <v>39</v>
      </c>
      <c r="H27" s="42">
        <f>IF(H26="","",SUMIF($A$16:$A$38,H26,$B$16:$B$38))</f>
        <v>51</v>
      </c>
      <c r="I27" s="42">
        <f>IF(I26="","",SUMIF($A$16:$A$38,I26,$B$16:$B$38))</f>
        <v>71</v>
      </c>
      <c r="J27" s="42">
        <f>A13/10</f>
        <v>53.4</v>
      </c>
      <c r="K27" s="42">
        <f>ROUND(J27,0)</f>
        <v>53</v>
      </c>
    </row>
    <row r="28" spans="1:11">
      <c r="A28" s="13" t="s">
        <v>69</v>
      </c>
      <c r="B28" s="13">
        <v>90</v>
      </c>
    </row>
    <row r="29" spans="1:11">
      <c r="A29" s="13" t="s">
        <v>70</v>
      </c>
      <c r="B29" s="13">
        <v>94</v>
      </c>
    </row>
    <row r="30" spans="1:11">
      <c r="A30" s="13" t="s">
        <v>71</v>
      </c>
      <c r="B30" s="13">
        <v>77</v>
      </c>
    </row>
    <row r="31" spans="1:11">
      <c r="A31" s="13" t="s">
        <v>72</v>
      </c>
      <c r="B31" s="13">
        <v>76</v>
      </c>
    </row>
    <row r="32" spans="1:11">
      <c r="A32" s="13" t="s">
        <v>73</v>
      </c>
      <c r="B32" s="13">
        <f>INDEX('Trang tính1'!$AC$4:$AC$88,MATCH("Messi Icon",'Trang tính1'!$Y$4:$Y$88,0))</f>
        <v>70</v>
      </c>
    </row>
    <row r="33" spans="1:2">
      <c r="A33" s="13" t="s">
        <v>79</v>
      </c>
      <c r="B33" s="13">
        <v>80</v>
      </c>
    </row>
    <row r="34" spans="1:2">
      <c r="A34" s="13" t="s">
        <v>80</v>
      </c>
      <c r="B34" s="13">
        <v>96</v>
      </c>
    </row>
    <row r="35" spans="1:2">
      <c r="A35" s="13" t="s">
        <v>86</v>
      </c>
      <c r="B35" s="13">
        <v>66</v>
      </c>
    </row>
    <row r="36" spans="1:2">
      <c r="A36" s="13" t="s">
        <v>87</v>
      </c>
      <c r="B36" s="13">
        <v>42</v>
      </c>
    </row>
    <row r="37" spans="1:2">
      <c r="A37" s="13" t="s">
        <v>88</v>
      </c>
      <c r="B37" s="13">
        <v>39</v>
      </c>
    </row>
    <row r="38" spans="1:2">
      <c r="A38" s="13" t="s">
        <v>89</v>
      </c>
      <c r="B38" s="13">
        <v>51</v>
      </c>
    </row>
    <row r="39" spans="1:2">
      <c r="A39" s="13" t="s">
        <v>245</v>
      </c>
      <c r="B39" s="13">
        <f>SUM(B16:B38)</f>
        <v>1860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M11" sqref="M11"/>
    </sheetView>
  </sheetViews>
  <sheetFormatPr defaultColWidth="12.5703125" defaultRowHeight="15.75" customHeight="1"/>
  <sheetData>
    <row r="1" spans="1:26">
      <c r="A1" s="13" t="s">
        <v>246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893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88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88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867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88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86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909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914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84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869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602.5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90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92</v>
      </c>
      <c r="D17" s="37" t="str">
        <f>A2</f>
        <v>ATK</v>
      </c>
      <c r="E17" s="37">
        <f>IF(E16="","",SUMIF($A$16:$A$38,E16,$B$16:$B$38))</f>
        <v>90</v>
      </c>
      <c r="F17" s="37">
        <f>IF(F16="","",SUMIF($A$16:$A$38,F16,$B$16:$B$38))</f>
        <v>92</v>
      </c>
      <c r="G17" s="37">
        <f>IF(G16="","",SUMIF($A$16:$A$38,G16,$B$16:$B$38))</f>
        <v>90</v>
      </c>
      <c r="H17" s="37">
        <f>IF(H16="","",SUMIF($A$16:$A$38,H16,$B$16:$B$38))</f>
        <v>87</v>
      </c>
      <c r="I17" s="37">
        <f>IF(I16="","",SUMIF($A$16:$A$38,I16,$B$16:$B$38))</f>
        <v>87</v>
      </c>
      <c r="J17" s="37">
        <f>A3/10</f>
        <v>89.3</v>
      </c>
      <c r="K17" s="37">
        <f>ROUND(J17,0)</f>
        <v>89</v>
      </c>
    </row>
    <row r="18" spans="1:11">
      <c r="A18" s="13" t="s">
        <v>43</v>
      </c>
      <c r="B18" s="13">
        <v>90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87</v>
      </c>
      <c r="D19" s="38" t="str">
        <f>A4</f>
        <v>DIS</v>
      </c>
      <c r="E19" s="38">
        <f>IF(E18="","",SUMIF($A$16:$A$38,E18,$B$16:$B$38))</f>
        <v>86</v>
      </c>
      <c r="F19" s="38">
        <f>IF(F18="","",SUMIF($A$16:$A$38,F18,$B$16:$B$38))</f>
        <v>85</v>
      </c>
      <c r="G19" s="38">
        <f>IF(G18="","",SUMIF($A$16:$A$38,G18,$B$16:$B$38))</f>
        <v>86</v>
      </c>
      <c r="H19" s="38">
        <f>IF(H18="","",SUMIF($A$16:$A$38,H18,$B$16:$B$38))</f>
        <v>89</v>
      </c>
      <c r="I19" s="38">
        <f>IF(I18="","",SUMIF($A$16:$A$38,I18,$B$16:$B$38))</f>
        <v>0</v>
      </c>
      <c r="J19" s="38">
        <f>A5/10</f>
        <v>86.7</v>
      </c>
      <c r="K19" s="38">
        <f>ROUND(J19,0)</f>
        <v>87</v>
      </c>
    </row>
    <row r="20" spans="1:11">
      <c r="A20" s="13" t="s">
        <v>45</v>
      </c>
      <c r="B20" s="13">
        <v>87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86</v>
      </c>
      <c r="D21" s="39" t="str">
        <f>A6</f>
        <v>CRE</v>
      </c>
      <c r="E21" s="39">
        <f>IF(E20="","",SUMIF($A$16:$A$38,E20,$B$16:$B$38))</f>
        <v>93</v>
      </c>
      <c r="F21" s="39">
        <f>IF(F20="","",SUMIF($A$16:$A$38,F20,$B$16:$B$38))</f>
        <v>89</v>
      </c>
      <c r="G21" s="39">
        <f>IF(G20="","",SUMIF($A$16:$A$38,G20,$B$16:$B$38))</f>
        <v>86</v>
      </c>
      <c r="H21" s="39">
        <f>IF(H20="","",SUMIF($A$16:$A$38,H20,$B$16:$B$38))</f>
        <v>86</v>
      </c>
      <c r="I21" s="39">
        <f>IF(I20="","",SUMIF($A$16:$A$38,I20,$B$16:$B$38))</f>
        <v>95</v>
      </c>
      <c r="J21" s="39">
        <f>A7/10</f>
        <v>90.9</v>
      </c>
      <c r="K21" s="39">
        <f>ROUND(J21,0)</f>
        <v>91</v>
      </c>
    </row>
    <row r="22" spans="1:11">
      <c r="A22" s="13" t="s">
        <v>53</v>
      </c>
      <c r="B22" s="13">
        <v>85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86</v>
      </c>
      <c r="D23" s="40" t="str">
        <f>A8</f>
        <v>PHY</v>
      </c>
      <c r="E23" s="40">
        <f>IF(E22="","",SUMIF($A$16:$A$38,E22,$B$16:$B$38))</f>
        <v>96</v>
      </c>
      <c r="F23" s="40">
        <f>IF(F22="","",SUMIF($A$16:$A$38,F22,$B$16:$B$38))</f>
        <v>96</v>
      </c>
      <c r="G23" s="40">
        <f>IF(G22="","",SUMIF($A$16:$A$38,G22,$B$16:$B$38))</f>
        <v>88</v>
      </c>
      <c r="H23" s="40">
        <f>IF(H22="","",SUMIF($A$16:$A$38,H22,$B$16:$B$38))</f>
        <v>89</v>
      </c>
      <c r="I23" s="40">
        <f>IF(I22="","",SUMIF($A$16:$A$38,I22,$B$16:$B$38))</f>
        <v>87</v>
      </c>
      <c r="J23" s="40">
        <f>A9/10</f>
        <v>91.4</v>
      </c>
      <c r="K23" s="40">
        <f>ROUND(J23,0)</f>
        <v>91</v>
      </c>
    </row>
    <row r="24" spans="1:11">
      <c r="A24" s="13" t="s">
        <v>55</v>
      </c>
      <c r="B24" s="13">
        <v>89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86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95</v>
      </c>
      <c r="G25" s="41">
        <f>IF(G24="","",SUMIF($A$16:$A$38,G24,$B$16:$B$38))</f>
        <v>90</v>
      </c>
      <c r="H25" s="41">
        <f>IF(H24="","",SUMIF($A$16:$A$38,H24,$B$16:$B$38))</f>
        <v>86</v>
      </c>
      <c r="I25" s="41">
        <f>IF(I24="","",SUMIF($A$16:$A$38,I24,$B$16:$B$38))</f>
        <v>88</v>
      </c>
      <c r="J25" s="41">
        <f>A11/10</f>
        <v>86.9</v>
      </c>
      <c r="K25" s="41">
        <f>ROUND(J25,0)</f>
        <v>87</v>
      </c>
    </row>
    <row r="26" spans="1:11">
      <c r="A26" s="13" t="s">
        <v>61</v>
      </c>
      <c r="B26" s="13">
        <v>93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95</v>
      </c>
      <c r="D27" s="42" t="str">
        <f>A12</f>
        <v>DEF</v>
      </c>
      <c r="E27" s="42">
        <f>IF(E26="","",SUMIF($A$16:$A$38,E26,$B$16:$B$38))</f>
        <v>56</v>
      </c>
      <c r="F27" s="42">
        <f>IF(F26="","",SUMIF($A$16:$A$38,F26,$B$16:$B$38))</f>
        <v>60</v>
      </c>
      <c r="G27" s="42">
        <f>IF(G26="","",SUMIF($A$16:$A$38,G26,$B$16:$B$38))</f>
        <v>50</v>
      </c>
      <c r="H27" s="42">
        <f>IF(H26="","",SUMIF($A$16:$A$38,H26,$B$16:$B$38))</f>
        <v>55</v>
      </c>
      <c r="I27" s="42">
        <f>IF(I26="","",SUMIF($A$16:$A$38,I26,$B$16:$B$38))</f>
        <v>87</v>
      </c>
      <c r="J27" s="42">
        <f>A13/10</f>
        <v>60.25</v>
      </c>
      <c r="K27" s="42">
        <f>ROUND(J27,0)</f>
        <v>60</v>
      </c>
    </row>
    <row r="28" spans="1:11">
      <c r="A28" s="13" t="s">
        <v>69</v>
      </c>
      <c r="B28" s="13">
        <v>96</v>
      </c>
    </row>
    <row r="29" spans="1:11">
      <c r="A29" s="13" t="s">
        <v>70</v>
      </c>
      <c r="B29" s="13">
        <v>96</v>
      </c>
    </row>
    <row r="30" spans="1:11">
      <c r="A30" s="13" t="s">
        <v>71</v>
      </c>
      <c r="B30" s="13">
        <v>88</v>
      </c>
    </row>
    <row r="31" spans="1:11">
      <c r="A31" s="13" t="s">
        <v>72</v>
      </c>
      <c r="B31" s="13">
        <v>89</v>
      </c>
    </row>
    <row r="32" spans="1:11">
      <c r="A32" s="13" t="s">
        <v>73</v>
      </c>
      <c r="B32" s="13">
        <f>INDEX('Trang tính1'!$AC$4:$AC$88,MATCH("Bale Icon",'Trang tính1'!$Y$4:$Y$88,0))</f>
        <v>87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88</v>
      </c>
    </row>
    <row r="35" spans="1:2">
      <c r="A35" s="13" t="s">
        <v>86</v>
      </c>
      <c r="B35" s="13">
        <v>56</v>
      </c>
    </row>
    <row r="36" spans="1:2">
      <c r="A36" s="13" t="s">
        <v>87</v>
      </c>
      <c r="B36" s="13">
        <v>60</v>
      </c>
    </row>
    <row r="37" spans="1:2">
      <c r="A37" s="13" t="s">
        <v>88</v>
      </c>
      <c r="B37" s="13">
        <v>50</v>
      </c>
    </row>
    <row r="38" spans="1:2">
      <c r="A38" s="13" t="s">
        <v>89</v>
      </c>
      <c r="B38" s="13">
        <v>55</v>
      </c>
    </row>
    <row r="39" spans="1:2">
      <c r="A39" s="13" t="s">
        <v>245</v>
      </c>
      <c r="B39" s="13">
        <f>SUM(B16:B38)</f>
        <v>1910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A1" s="13" t="s">
        <v>247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928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815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889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82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892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874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570.5</v>
      </c>
    </row>
    <row r="15" spans="1:26">
      <c r="B15" s="13" t="s">
        <v>244</v>
      </c>
      <c r="J15" s="13" t="s">
        <v>46</v>
      </c>
      <c r="K15" s="12" t="s">
        <v>2</v>
      </c>
    </row>
    <row r="16" spans="1:26">
      <c r="A16" s="13" t="s">
        <v>41</v>
      </c>
      <c r="B16" s="13">
        <v>98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89</v>
      </c>
      <c r="D17" s="37" t="str">
        <f>A2</f>
        <v>ATK</v>
      </c>
      <c r="E17" s="37">
        <f>IF(E16="","",SUMIF($A$16:$A$38,E16,$B$16:$B$38))</f>
        <v>98</v>
      </c>
      <c r="F17" s="37">
        <f>IF(F16="","",SUMIF($A$16:$A$38,F16,$B$16:$B$38))</f>
        <v>89</v>
      </c>
      <c r="G17" s="37">
        <f>IF(G16="","",SUMIF($A$16:$A$38,G16,$B$16:$B$38))</f>
        <v>96</v>
      </c>
      <c r="H17" s="37">
        <f>IF(H16="","",SUMIF($A$16:$A$38,H16,$B$16:$B$38))</f>
        <v>90</v>
      </c>
      <c r="I17" s="37">
        <f>IF(I16="","",SUMIF($A$16:$A$38,I16,$B$16:$B$38))</f>
        <v>80</v>
      </c>
      <c r="J17" s="37">
        <f>A3/10</f>
        <v>92.8</v>
      </c>
      <c r="K17" s="37">
        <f>ROUND(J17,0)</f>
        <v>93</v>
      </c>
    </row>
    <row r="18" spans="1:11">
      <c r="A18" s="13" t="s">
        <v>43</v>
      </c>
      <c r="B18" s="13">
        <v>96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90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73</v>
      </c>
      <c r="G19" s="38">
        <f>IF(G18="","",SUMIF($A$16:$A$38,G18,$B$16:$B$38))</f>
        <v>82</v>
      </c>
      <c r="H19" s="38">
        <f>IF(H18="","",SUMIF($A$16:$A$38,H18,$B$16:$B$38))</f>
        <v>85</v>
      </c>
      <c r="I19" s="38">
        <f>IF(I18="","",SUMIF($A$16:$A$38,I18,$B$16:$B$38))</f>
        <v>0</v>
      </c>
      <c r="J19" s="38">
        <f>A5/10</f>
        <v>81.5</v>
      </c>
      <c r="K19" s="38">
        <f>ROUND(J19,0)</f>
        <v>82</v>
      </c>
    </row>
    <row r="20" spans="1:11">
      <c r="A20" s="13" t="s">
        <v>45</v>
      </c>
      <c r="B20" s="13">
        <v>80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90</v>
      </c>
      <c r="F21" s="39">
        <f>IF(F20="","",SUMIF($A$16:$A$38,F20,$B$16:$B$38))</f>
        <v>85</v>
      </c>
      <c r="G21" s="39">
        <f>IF(G20="","",SUMIF($A$16:$A$38,G20,$B$16:$B$38))</f>
        <v>86</v>
      </c>
      <c r="H21" s="39">
        <f>IF(H20="","",SUMIF($A$16:$A$38,H20,$B$16:$B$38))</f>
        <v>82</v>
      </c>
      <c r="I21" s="39">
        <f>IF(I20="","",SUMIF($A$16:$A$38,I20,$B$16:$B$38))</f>
        <v>95</v>
      </c>
      <c r="J21" s="39">
        <f>A7/10</f>
        <v>88.9</v>
      </c>
      <c r="K21" s="39">
        <f>ROUND(J21,0)</f>
        <v>89</v>
      </c>
    </row>
    <row r="22" spans="1:11">
      <c r="A22" s="13" t="s">
        <v>53</v>
      </c>
      <c r="B22" s="13">
        <v>73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82</v>
      </c>
      <c r="D23" s="40" t="str">
        <f>A8</f>
        <v>PHY</v>
      </c>
      <c r="E23" s="40">
        <f>IF(E22="","",SUMIF($A$16:$A$38,E22,$B$16:$B$38))</f>
        <v>96</v>
      </c>
      <c r="F23" s="40">
        <f>IF(F22="","",SUMIF($A$16:$A$38,F22,$B$16:$B$38))</f>
        <v>92</v>
      </c>
      <c r="G23" s="40">
        <f>IF(G22="","",SUMIF($A$16:$A$38,G22,$B$16:$B$38))</f>
        <v>82</v>
      </c>
      <c r="H23" s="40">
        <f>IF(H22="","",SUMIF($A$16:$A$38,H22,$B$16:$B$38))</f>
        <v>87</v>
      </c>
      <c r="I23" s="40">
        <f>IF(I22="","",SUMIF($A$16:$A$38,I22,$B$16:$B$38))</f>
        <v>91</v>
      </c>
      <c r="J23" s="40">
        <f>A9/10</f>
        <v>89.2</v>
      </c>
      <c r="K23" s="40">
        <f>ROUND(J23,0)</f>
        <v>89</v>
      </c>
    </row>
    <row r="24" spans="1:11">
      <c r="A24" s="13" t="s">
        <v>55</v>
      </c>
      <c r="B24" s="13">
        <v>85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86</v>
      </c>
      <c r="D25" s="41" t="str">
        <f>A10</f>
        <v>MEN</v>
      </c>
      <c r="E25" s="41">
        <f>IF(E24="","",SUMIF($A$16:$A$38,E24,$B$16:$B$38))</f>
        <v>86</v>
      </c>
      <c r="F25" s="41">
        <f>IF(F24="","",SUMIF($A$16:$A$38,F24,$B$16:$B$38))</f>
        <v>95</v>
      </c>
      <c r="G25" s="41">
        <f>IF(G24="","",SUMIF($A$16:$A$38,G24,$B$16:$B$38))</f>
        <v>96</v>
      </c>
      <c r="H25" s="41">
        <f>IF(H24="","",SUMIF($A$16:$A$38,H24,$B$16:$B$38))</f>
        <v>82</v>
      </c>
      <c r="I25" s="41">
        <f>IF(I24="","",SUMIF($A$16:$A$38,I24,$B$16:$B$38))</f>
        <v>85</v>
      </c>
      <c r="J25" s="41">
        <f>A11/10</f>
        <v>87.4</v>
      </c>
      <c r="K25" s="41">
        <f>ROUND(J25,0)</f>
        <v>87</v>
      </c>
    </row>
    <row r="26" spans="1:11">
      <c r="A26" s="13" t="s">
        <v>61</v>
      </c>
      <c r="B26" s="13">
        <v>90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95</v>
      </c>
      <c r="D27" s="42" t="str">
        <f>A12</f>
        <v>DEF</v>
      </c>
      <c r="E27" s="42">
        <f>IF(E26="","",SUMIF($A$16:$A$38,E26,$B$16:$B$38))</f>
        <v>60</v>
      </c>
      <c r="F27" s="42">
        <f>IF(F26="","",SUMIF($A$16:$A$38,F26,$B$16:$B$38))</f>
        <v>49</v>
      </c>
      <c r="G27" s="42">
        <f>IF(G26="","",SUMIF($A$16:$A$38,G26,$B$16:$B$38))</f>
        <v>45</v>
      </c>
      <c r="H27" s="42">
        <f>IF(H26="","",SUMIF($A$16:$A$38,H26,$B$16:$B$38))</f>
        <v>50</v>
      </c>
      <c r="I27" s="42">
        <f>IF(I26="","",SUMIF($A$16:$A$38,I26,$B$16:$B$38))</f>
        <v>90</v>
      </c>
      <c r="J27" s="42">
        <f>A13/10</f>
        <v>57.05</v>
      </c>
      <c r="K27" s="42">
        <f>ROUND(J27,0)</f>
        <v>57</v>
      </c>
    </row>
    <row r="28" spans="1:11">
      <c r="A28" s="13" t="s">
        <v>69</v>
      </c>
      <c r="B28" s="13">
        <v>96</v>
      </c>
    </row>
    <row r="29" spans="1:11">
      <c r="A29" s="13" t="s">
        <v>70</v>
      </c>
      <c r="B29" s="13">
        <v>92</v>
      </c>
    </row>
    <row r="30" spans="1:11">
      <c r="A30" s="13" t="s">
        <v>71</v>
      </c>
      <c r="B30" s="13">
        <v>82</v>
      </c>
    </row>
    <row r="31" spans="1:11">
      <c r="A31" s="13" t="s">
        <v>72</v>
      </c>
      <c r="B31" s="13">
        <v>87</v>
      </c>
    </row>
    <row r="32" spans="1:11">
      <c r="A32" s="13" t="s">
        <v>73</v>
      </c>
      <c r="B32" s="13">
        <f>INDEX('Trang tính1'!$AC$4:$AC$88,MATCH("CR7 Icon",'Trang tính1'!$Y$4:$Y$88,0))</f>
        <v>91</v>
      </c>
    </row>
    <row r="33" spans="1:2">
      <c r="A33" s="13" t="s">
        <v>79</v>
      </c>
      <c r="B33" s="13">
        <v>86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60</v>
      </c>
    </row>
    <row r="36" spans="1:2">
      <c r="A36" s="13" t="s">
        <v>87</v>
      </c>
      <c r="B36" s="13">
        <v>49</v>
      </c>
    </row>
    <row r="37" spans="1:2">
      <c r="A37" s="13" t="s">
        <v>88</v>
      </c>
      <c r="B37" s="13">
        <v>45</v>
      </c>
    </row>
    <row r="38" spans="1:2">
      <c r="A38" s="13" t="s">
        <v>89</v>
      </c>
      <c r="B38" s="13">
        <v>50</v>
      </c>
    </row>
    <row r="39" spans="1:2">
      <c r="A39" s="13" t="s">
        <v>245</v>
      </c>
      <c r="B39" s="13">
        <f>SUM(B16:B38)</f>
        <v>1870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A1" s="13" t="s">
        <v>248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877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874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87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928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82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820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881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513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91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86</v>
      </c>
      <c r="D17" s="37" t="str">
        <f>A2</f>
        <v>ATK</v>
      </c>
      <c r="E17" s="37">
        <f>IF(E16="","",SUMIF($A$16:$A$38,E16,$B$16:$B$38))</f>
        <v>91</v>
      </c>
      <c r="F17" s="37">
        <f>IF(F16="","",SUMIF($A$16:$A$38,F16,$B$16:$B$38))</f>
        <v>86</v>
      </c>
      <c r="G17" s="37">
        <f>IF(G16="","",SUMIF($A$16:$A$38,G16,$B$16:$B$38))</f>
        <v>92</v>
      </c>
      <c r="H17" s="37">
        <f>IF(H16="","",SUMIF($A$16:$A$38,H16,$B$16:$B$38))</f>
        <v>75</v>
      </c>
      <c r="I17" s="37">
        <f>IF(I16="","",SUMIF($A$16:$A$38,I16,$B$16:$B$38))</f>
        <v>87</v>
      </c>
      <c r="J17" s="37">
        <f>A3/10</f>
        <v>87.7</v>
      </c>
      <c r="K17" s="37">
        <f>ROUND(J17,0)</f>
        <v>88</v>
      </c>
    </row>
    <row r="18" spans="1:11">
      <c r="A18" s="13" t="s">
        <v>43</v>
      </c>
      <c r="B18" s="13">
        <v>92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88</v>
      </c>
      <c r="F19" s="38">
        <f>IF(F18="","",SUMIF($A$16:$A$38,F18,$B$16:$B$38))</f>
        <v>78</v>
      </c>
      <c r="G19" s="38">
        <f>IF(G18="","",SUMIF($A$16:$A$38,G18,$B$16:$B$38))</f>
        <v>90</v>
      </c>
      <c r="H19" s="38">
        <f>IF(H18="","",SUMIF($A$16:$A$38,H18,$B$16:$B$38))</f>
        <v>92</v>
      </c>
      <c r="I19" s="38">
        <f>IF(I18="","",SUMIF($A$16:$A$38,I18,$B$16:$B$38))</f>
        <v>0</v>
      </c>
      <c r="J19" s="38">
        <f>A5/10</f>
        <v>87.4</v>
      </c>
      <c r="K19" s="38">
        <f>ROUND(J19,0)</f>
        <v>87</v>
      </c>
    </row>
    <row r="20" spans="1:11">
      <c r="A20" s="13" t="s">
        <v>45</v>
      </c>
      <c r="B20" s="13">
        <v>87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88</v>
      </c>
      <c r="D21" s="39" t="str">
        <f>A6</f>
        <v>CRE</v>
      </c>
      <c r="E21" s="39">
        <f>IF(E20="","",SUMIF($A$16:$A$38,E20,$B$16:$B$38))</f>
        <v>96</v>
      </c>
      <c r="F21" s="39">
        <f>IF(F20="","",SUMIF($A$16:$A$38,F20,$B$16:$B$38))</f>
        <v>92</v>
      </c>
      <c r="G21" s="39">
        <f>IF(G20="","",SUMIF($A$16:$A$38,G20,$B$16:$B$38))</f>
        <v>93</v>
      </c>
      <c r="H21" s="39">
        <f>IF(H20="","",SUMIF($A$16:$A$38,H20,$B$16:$B$38))</f>
        <v>90</v>
      </c>
      <c r="I21" s="39">
        <f>IF(I20="","",SUMIF($A$16:$A$38,I20,$B$16:$B$38))</f>
        <v>88</v>
      </c>
      <c r="J21" s="39">
        <f>A7/10</f>
        <v>92.8</v>
      </c>
      <c r="K21" s="39">
        <f>ROUND(J21,0)</f>
        <v>93</v>
      </c>
    </row>
    <row r="22" spans="1:11">
      <c r="A22" s="13" t="s">
        <v>53</v>
      </c>
      <c r="B22" s="13">
        <v>78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90</v>
      </c>
      <c r="D23" s="40" t="str">
        <f>A8</f>
        <v>PHY</v>
      </c>
      <c r="E23" s="40">
        <f>IF(E22="","",SUMIF($A$16:$A$38,E22,$B$16:$B$38))</f>
        <v>92</v>
      </c>
      <c r="F23" s="40">
        <f>IF(F22="","",SUMIF($A$16:$A$38,F22,$B$16:$B$38))</f>
        <v>92</v>
      </c>
      <c r="G23" s="40">
        <f>IF(G22="","",SUMIF($A$16:$A$38,G22,$B$16:$B$38))</f>
        <v>77</v>
      </c>
      <c r="H23" s="40">
        <f>IF(H22="","",SUMIF($A$16:$A$38,H22,$B$16:$B$38))</f>
        <v>75</v>
      </c>
      <c r="I23" s="40">
        <f>IF(I22="","",SUMIF($A$16:$A$38,I22,$B$16:$B$38))</f>
        <v>73</v>
      </c>
      <c r="J23" s="40">
        <f>A9/10</f>
        <v>82</v>
      </c>
      <c r="K23" s="40">
        <f>ROUND(J23,0)</f>
        <v>82</v>
      </c>
    </row>
    <row r="24" spans="1:11">
      <c r="A24" s="13" t="s">
        <v>55</v>
      </c>
      <c r="B24" s="13">
        <v>92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93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88</v>
      </c>
      <c r="G25" s="41">
        <f>IF(G24="","",SUMIF($A$16:$A$38,G24,$B$16:$B$38))</f>
        <v>92</v>
      </c>
      <c r="H25" s="41">
        <f>IF(H24="","",SUMIF($A$16:$A$38,H24,$B$16:$B$38))</f>
        <v>90</v>
      </c>
      <c r="I25" s="41">
        <f>IF(I24="","",SUMIF($A$16:$A$38,I24,$B$16:$B$38))</f>
        <v>86</v>
      </c>
      <c r="J25" s="41">
        <f>A11/10</f>
        <v>88.1</v>
      </c>
      <c r="K25" s="41">
        <f>ROUND(J25,0)</f>
        <v>88</v>
      </c>
    </row>
    <row r="26" spans="1:11">
      <c r="A26" s="13" t="s">
        <v>61</v>
      </c>
      <c r="B26" s="13">
        <v>96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88</v>
      </c>
      <c r="D27" s="42" t="str">
        <f>A12</f>
        <v>DEF</v>
      </c>
      <c r="E27" s="42">
        <f>IF(E26="","",SUMIF($A$16:$A$38,E26,$B$16:$B$38))</f>
        <v>50</v>
      </c>
      <c r="F27" s="42">
        <f>IF(F26="","",SUMIF($A$16:$A$38,F26,$B$16:$B$38))</f>
        <v>40</v>
      </c>
      <c r="G27" s="42">
        <f>IF(G26="","",SUMIF($A$16:$A$38,G26,$B$16:$B$38))</f>
        <v>51</v>
      </c>
      <c r="H27" s="42">
        <f>IF(H26="","",SUMIF($A$16:$A$38,H26,$B$16:$B$38))</f>
        <v>48</v>
      </c>
      <c r="I27" s="42">
        <f>IF(I26="","",SUMIF($A$16:$A$38,I26,$B$16:$B$38))</f>
        <v>75</v>
      </c>
      <c r="J27" s="42">
        <f>A13/10</f>
        <v>51.3</v>
      </c>
      <c r="K27" s="42">
        <f>ROUND(J27,0)</f>
        <v>51</v>
      </c>
    </row>
    <row r="28" spans="1:11">
      <c r="A28" s="13" t="s">
        <v>69</v>
      </c>
      <c r="B28" s="13">
        <v>92</v>
      </c>
    </row>
    <row r="29" spans="1:11">
      <c r="A29" s="13" t="s">
        <v>70</v>
      </c>
      <c r="B29" s="13">
        <v>92</v>
      </c>
    </row>
    <row r="30" spans="1:11">
      <c r="A30" s="13" t="s">
        <v>71</v>
      </c>
      <c r="B30" s="13">
        <v>77</v>
      </c>
    </row>
    <row r="31" spans="1:11">
      <c r="A31" s="13" t="s">
        <v>72</v>
      </c>
      <c r="B31" s="13">
        <v>75</v>
      </c>
    </row>
    <row r="32" spans="1:11">
      <c r="A32" s="13" t="s">
        <v>73</v>
      </c>
      <c r="B32" s="13">
        <f>INDEX('Trang tính1'!$AC$4:$AC$88,MATCH("Neymar Icon",'Trang tính1'!$Y$4:$Y$88,0))</f>
        <v>73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86</v>
      </c>
    </row>
    <row r="35" spans="1:2">
      <c r="A35" s="13" t="s">
        <v>86</v>
      </c>
      <c r="B35" s="13">
        <v>50</v>
      </c>
    </row>
    <row r="36" spans="1:2">
      <c r="A36" s="13" t="s">
        <v>87</v>
      </c>
      <c r="B36" s="13">
        <v>40</v>
      </c>
    </row>
    <row r="37" spans="1:2">
      <c r="A37" s="13" t="s">
        <v>88</v>
      </c>
      <c r="B37" s="13">
        <v>51</v>
      </c>
    </row>
    <row r="38" spans="1:2">
      <c r="A38" s="13" t="s">
        <v>89</v>
      </c>
      <c r="B38" s="13">
        <v>48</v>
      </c>
    </row>
    <row r="39" spans="1:2">
      <c r="A39" s="13" t="s">
        <v>245</v>
      </c>
      <c r="B39" s="13">
        <f>SUM(B16:B38)</f>
        <v>1828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A1" s="13" t="s">
        <v>249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837.5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858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85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82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900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80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823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882.5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512.5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86</v>
      </c>
      <c r="D17" s="37" t="str">
        <f>A2</f>
        <v>ATK</v>
      </c>
      <c r="E17" s="37">
        <f>IF(E16="","",SUMIF($A$16:$A$38,E16,$B$16:$B$38))</f>
        <v>86</v>
      </c>
      <c r="F17" s="37">
        <f>IF(F16="","",SUMIF($A$16:$A$38,F16,$B$16:$B$38))</f>
        <v>86</v>
      </c>
      <c r="G17" s="37">
        <f>IF(G16="","",SUMIF($A$16:$A$38,G16,$B$16:$B$38))</f>
        <v>89</v>
      </c>
      <c r="H17" s="37">
        <f>IF(H16="","",SUMIF($A$16:$A$38,H16,$B$16:$B$38))</f>
        <v>65</v>
      </c>
      <c r="I17" s="37">
        <f>IF(I16="","",SUMIF($A$16:$A$38,I16,$B$16:$B$38))</f>
        <v>88</v>
      </c>
      <c r="J17" s="37">
        <f>A3/10</f>
        <v>83.75</v>
      </c>
      <c r="K17" s="37">
        <f>ROUND(J17,0)</f>
        <v>84</v>
      </c>
    </row>
    <row r="18" spans="1:11">
      <c r="A18" s="13" t="s">
        <v>43</v>
      </c>
      <c r="B18" s="13">
        <v>89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65</v>
      </c>
      <c r="D19" s="38" t="str">
        <f>A4</f>
        <v>DIS</v>
      </c>
      <c r="E19" s="38">
        <f>IF(E18="","",SUMIF($A$16:$A$38,E18,$B$16:$B$38))</f>
        <v>86</v>
      </c>
      <c r="F19" s="38">
        <f>IF(F18="","",SUMIF($A$16:$A$38,F18,$B$16:$B$38))</f>
        <v>72</v>
      </c>
      <c r="G19" s="38">
        <f>IF(G18="","",SUMIF($A$16:$A$38,G18,$B$16:$B$38))</f>
        <v>88</v>
      </c>
      <c r="H19" s="38">
        <f>IF(H18="","",SUMIF($A$16:$A$38,H18,$B$16:$B$38))</f>
        <v>94</v>
      </c>
      <c r="I19" s="38">
        <f>IF(I18="","",SUMIF($A$16:$A$38,I18,$B$16:$B$38))</f>
        <v>0</v>
      </c>
      <c r="J19" s="38">
        <f>A5/10</f>
        <v>85.8</v>
      </c>
      <c r="K19" s="38">
        <f>ROUND(J19,0)</f>
        <v>86</v>
      </c>
    </row>
    <row r="20" spans="1:11">
      <c r="A20" s="13" t="s">
        <v>45</v>
      </c>
      <c r="B20" s="13">
        <v>88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86</v>
      </c>
      <c r="D21" s="39" t="str">
        <f>A6</f>
        <v>CRE</v>
      </c>
      <c r="E21" s="39">
        <f>IF(E20="","",SUMIF($A$16:$A$38,E20,$B$16:$B$38))</f>
        <v>94</v>
      </c>
      <c r="F21" s="39">
        <f>IF(F20="","",SUMIF($A$16:$A$38,F20,$B$16:$B$38))</f>
        <v>94</v>
      </c>
      <c r="G21" s="39">
        <f>IF(G20="","",SUMIF($A$16:$A$38,G20,$B$16:$B$38))</f>
        <v>90</v>
      </c>
      <c r="H21" s="39">
        <f>IF(H20="","",SUMIF($A$16:$A$38,H20,$B$16:$B$38))</f>
        <v>88</v>
      </c>
      <c r="I21" s="39">
        <f>IF(I20="","",SUMIF($A$16:$A$38,I20,$B$16:$B$38))</f>
        <v>81</v>
      </c>
      <c r="J21" s="39">
        <f>A7/10</f>
        <v>90</v>
      </c>
      <c r="K21" s="39">
        <f>ROUND(J21,0)</f>
        <v>90</v>
      </c>
    </row>
    <row r="22" spans="1:11">
      <c r="A22" s="13" t="s">
        <v>53</v>
      </c>
      <c r="B22" s="13">
        <v>72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88</v>
      </c>
      <c r="D23" s="40" t="str">
        <f>A8</f>
        <v>PHY</v>
      </c>
      <c r="E23" s="40">
        <f>IF(E22="","",SUMIF($A$16:$A$38,E22,$B$16:$B$38))</f>
        <v>88</v>
      </c>
      <c r="F23" s="40">
        <f>IF(F22="","",SUMIF($A$16:$A$38,F22,$B$16:$B$38))</f>
        <v>94</v>
      </c>
      <c r="G23" s="40">
        <f>IF(G22="","",SUMIF($A$16:$A$38,G22,$B$16:$B$38))</f>
        <v>74</v>
      </c>
      <c r="H23" s="40">
        <f>IF(H22="","",SUMIF($A$16:$A$38,H22,$B$16:$B$38))</f>
        <v>80</v>
      </c>
      <c r="I23" s="40">
        <f>IF(I22="","",SUMIF($A$16:$A$38,I22,$B$16:$B$38))</f>
        <v>71</v>
      </c>
      <c r="J23" s="40">
        <f>A9/10</f>
        <v>82.3</v>
      </c>
      <c r="K23" s="40">
        <f>ROUND(J23,0)</f>
        <v>82</v>
      </c>
    </row>
    <row r="24" spans="1:11">
      <c r="A24" s="13" t="s">
        <v>55</v>
      </c>
      <c r="B24" s="13">
        <v>94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90</v>
      </c>
      <c r="D25" s="41" t="str">
        <f>A10</f>
        <v>MEN</v>
      </c>
      <c r="E25" s="41">
        <f>IF(E24="","",SUMIF($A$16:$A$38,E24,$B$16:$B$38))</f>
        <v>90</v>
      </c>
      <c r="F25" s="41">
        <f>IF(F24="","",SUMIF($A$16:$A$38,F24,$B$16:$B$38))</f>
        <v>81</v>
      </c>
      <c r="G25" s="41">
        <f>IF(G24="","",SUMIF($A$16:$A$38,G24,$B$16:$B$38))</f>
        <v>89</v>
      </c>
      <c r="H25" s="41">
        <f>IF(H24="","",SUMIF($A$16:$A$38,H24,$B$16:$B$38))</f>
        <v>88</v>
      </c>
      <c r="I25" s="41">
        <f>IF(I24="","",SUMIF($A$16:$A$38,I24,$B$16:$B$38))</f>
        <v>89</v>
      </c>
      <c r="J25" s="41">
        <f>A11/10</f>
        <v>88.25</v>
      </c>
      <c r="K25" s="41">
        <f>ROUND(J25,0)</f>
        <v>88</v>
      </c>
    </row>
    <row r="26" spans="1:11">
      <c r="A26" s="13" t="s">
        <v>61</v>
      </c>
      <c r="B26" s="13">
        <v>94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53</v>
      </c>
      <c r="F27" s="42">
        <f>IF(F26="","",SUMIF($A$16:$A$38,F26,$B$16:$B$38))</f>
        <v>48</v>
      </c>
      <c r="G27" s="42">
        <f>IF(G26="","",SUMIF($A$16:$A$38,G26,$B$16:$B$38))</f>
        <v>58</v>
      </c>
      <c r="H27" s="42">
        <f>IF(H26="","",SUMIF($A$16:$A$38,H26,$B$16:$B$38))</f>
        <v>42</v>
      </c>
      <c r="I27" s="42">
        <f>IF(I26="","",SUMIF($A$16:$A$38,I26,$B$16:$B$38))</f>
        <v>65</v>
      </c>
      <c r="J27" s="42">
        <f>A13/10</f>
        <v>51.25</v>
      </c>
      <c r="K27" s="42">
        <f>ROUND(J27,0)</f>
        <v>51</v>
      </c>
    </row>
    <row r="28" spans="1:11">
      <c r="A28" s="13" t="s">
        <v>69</v>
      </c>
      <c r="B28" s="13">
        <v>88</v>
      </c>
    </row>
    <row r="29" spans="1:11">
      <c r="A29" s="13" t="s">
        <v>70</v>
      </c>
      <c r="B29" s="13">
        <v>94</v>
      </c>
    </row>
    <row r="30" spans="1:11">
      <c r="A30" s="13" t="s">
        <v>71</v>
      </c>
      <c r="B30" s="13">
        <v>74</v>
      </c>
    </row>
    <row r="31" spans="1:11">
      <c r="A31" s="13" t="s">
        <v>72</v>
      </c>
      <c r="B31" s="13">
        <v>80</v>
      </c>
    </row>
    <row r="32" spans="1:11">
      <c r="A32" s="13" t="s">
        <v>73</v>
      </c>
      <c r="B32" s="13">
        <f>INDEX('Trang tính1'!$AC$4:$AC$88,MATCH("Hazard Icon",'Trang tính1'!$Y$4:$Y$88,0))</f>
        <v>71</v>
      </c>
    </row>
    <row r="33" spans="1:2">
      <c r="A33" s="13" t="s">
        <v>79</v>
      </c>
      <c r="B33" s="13">
        <v>90</v>
      </c>
    </row>
    <row r="34" spans="1:2">
      <c r="A34" s="13" t="s">
        <v>80</v>
      </c>
      <c r="B34" s="13">
        <v>89</v>
      </c>
    </row>
    <row r="35" spans="1:2">
      <c r="A35" s="13" t="s">
        <v>86</v>
      </c>
      <c r="B35" s="13">
        <v>53</v>
      </c>
    </row>
    <row r="36" spans="1:2">
      <c r="A36" s="13" t="s">
        <v>87</v>
      </c>
      <c r="B36" s="13">
        <v>48</v>
      </c>
    </row>
    <row r="37" spans="1:2">
      <c r="A37" s="13" t="s">
        <v>88</v>
      </c>
      <c r="B37" s="13">
        <v>58</v>
      </c>
    </row>
    <row r="38" spans="1:2">
      <c r="A38" s="13" t="s">
        <v>89</v>
      </c>
      <c r="B38" s="13">
        <v>42</v>
      </c>
    </row>
    <row r="39" spans="1:2">
      <c r="A39" s="13" t="s">
        <v>245</v>
      </c>
      <c r="B39" s="13">
        <f>SUM(B16:B38)</f>
        <v>1806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Q20" sqref="Q20"/>
    </sheetView>
  </sheetViews>
  <sheetFormatPr defaultColWidth="12.5703125" defaultRowHeight="15.75" customHeight="1"/>
  <sheetData>
    <row r="1" spans="1:26">
      <c r="A1" s="13" t="s">
        <v>47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911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814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81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796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890.5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609</v>
      </c>
    </row>
    <row r="15" spans="1:26">
      <c r="B15" s="13" t="s">
        <v>244</v>
      </c>
      <c r="J15" s="13" t="s">
        <v>46</v>
      </c>
      <c r="K15" s="12" t="s">
        <v>2</v>
      </c>
    </row>
    <row r="16" spans="1:26">
      <c r="A16" s="13" t="s">
        <v>41</v>
      </c>
      <c r="B16" s="13">
        <v>96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90</v>
      </c>
      <c r="D17" s="37" t="str">
        <f>A2</f>
        <v>ATK</v>
      </c>
      <c r="E17" s="37">
        <f>IF(E16="","",SUMIF($A$16:$A$38,E16,$B$16:$B$38))</f>
        <v>96</v>
      </c>
      <c r="F17" s="37">
        <f>IF(F16="","",SUMIF($A$16:$A$38,F16,$B$16:$B$38))</f>
        <v>90</v>
      </c>
      <c r="G17" s="37">
        <f>IF(G16="","",SUMIF($A$16:$A$38,G16,$B$16:$B$38))</f>
        <v>94</v>
      </c>
      <c r="H17" s="37">
        <f>IF(H16="","",SUMIF($A$16:$A$38,H16,$B$16:$B$38))</f>
        <v>88</v>
      </c>
      <c r="I17" s="37">
        <f>IF(I16="","",SUMIF($A$16:$A$38,I16,$B$16:$B$38))</f>
        <v>78</v>
      </c>
      <c r="J17" s="37">
        <f>A3/10</f>
        <v>91.1</v>
      </c>
      <c r="K17" s="37">
        <f>ROUND(J17,0)</f>
        <v>91</v>
      </c>
    </row>
    <row r="18" spans="1:11">
      <c r="A18" s="13" t="s">
        <v>43</v>
      </c>
      <c r="B18" s="13">
        <v>94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88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88</v>
      </c>
      <c r="G19" s="38">
        <f>IF(G18="","",SUMIF($A$16:$A$38,G18,$B$16:$B$38))</f>
        <v>83</v>
      </c>
      <c r="H19" s="38">
        <f>IF(H18="","",SUMIF($A$16:$A$38,H18,$B$16:$B$38))</f>
        <v>81</v>
      </c>
      <c r="I19" s="38">
        <f>IF(I18="","",SUMIF($A$16:$A$38,I18,$B$16:$B$38))</f>
        <v>0</v>
      </c>
      <c r="J19" s="38">
        <f>A5/10</f>
        <v>84.2</v>
      </c>
      <c r="K19" s="38">
        <f>ROUND(J19,0)</f>
        <v>84</v>
      </c>
    </row>
    <row r="20" spans="1:11">
      <c r="A20" s="13" t="s">
        <v>45</v>
      </c>
      <c r="B20" s="13">
        <v>78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77</v>
      </c>
      <c r="F21" s="39">
        <f>IF(F20="","",SUMIF($A$16:$A$38,F20,$B$16:$B$38))</f>
        <v>81</v>
      </c>
      <c r="G21" s="39">
        <f>IF(G20="","",SUMIF($A$16:$A$38,G20,$B$16:$B$38))</f>
        <v>76</v>
      </c>
      <c r="H21" s="39">
        <f>IF(H20="","",SUMIF($A$16:$A$38,H20,$B$16:$B$38))</f>
        <v>83</v>
      </c>
      <c r="I21" s="39">
        <f>IF(I20="","",SUMIF($A$16:$A$38,I20,$B$16:$B$38))</f>
        <v>95</v>
      </c>
      <c r="J21" s="39">
        <f>A7/10</f>
        <v>81.400000000000006</v>
      </c>
      <c r="K21" s="39">
        <f>ROUND(J21,0)</f>
        <v>81</v>
      </c>
    </row>
    <row r="22" spans="1:11">
      <c r="A22" s="13" t="s">
        <v>53</v>
      </c>
      <c r="B22" s="13">
        <v>88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83</v>
      </c>
      <c r="D23" s="40" t="str">
        <f>A8</f>
        <v>PHY</v>
      </c>
      <c r="E23" s="40">
        <f>IF(E22="","",SUMIF($A$16:$A$38,E22,$B$16:$B$38))</f>
        <v>80</v>
      </c>
      <c r="F23" s="40">
        <f>IF(F22="","",SUMIF($A$16:$A$38,F22,$B$16:$B$38))</f>
        <v>72</v>
      </c>
      <c r="G23" s="40">
        <f>IF(G22="","",SUMIF($A$16:$A$38,G22,$B$16:$B$38))</f>
        <v>73</v>
      </c>
      <c r="H23" s="40">
        <f>IF(H22="","",SUMIF($A$16:$A$38,H22,$B$16:$B$38))</f>
        <v>86</v>
      </c>
      <c r="I23" s="40">
        <f>IF(I22="","",SUMIF($A$16:$A$38,I22,$B$16:$B$38))</f>
        <v>88</v>
      </c>
      <c r="J23" s="40">
        <f>A9/10</f>
        <v>79.599999999999994</v>
      </c>
      <c r="K23" s="40">
        <f>ROUND(J23,0)</f>
        <v>80</v>
      </c>
    </row>
    <row r="24" spans="1:11">
      <c r="A24" s="13" t="s">
        <v>55</v>
      </c>
      <c r="B24" s="13">
        <v>81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76</v>
      </c>
      <c r="D25" s="41" t="str">
        <f>A10</f>
        <v>MEN</v>
      </c>
      <c r="E25" s="41">
        <f>IF(E24="","",SUMIF($A$16:$A$38,E24,$B$16:$B$38))</f>
        <v>85</v>
      </c>
      <c r="F25" s="41">
        <f>IF(F24="","",SUMIF($A$16:$A$38,F24,$B$16:$B$38))</f>
        <v>95</v>
      </c>
      <c r="G25" s="41">
        <f>IF(G24="","",SUMIF($A$16:$A$38,G24,$B$16:$B$38))</f>
        <v>94</v>
      </c>
      <c r="H25" s="41">
        <f>IF(H24="","",SUMIF($A$16:$A$38,H24,$B$16:$B$38))</f>
        <v>83</v>
      </c>
      <c r="I25" s="41">
        <f>IF(I24="","",SUMIF($A$16:$A$38,I24,$B$16:$B$38))</f>
        <v>90</v>
      </c>
      <c r="J25" s="41">
        <f>A11/10</f>
        <v>89.05</v>
      </c>
      <c r="K25" s="41">
        <f>ROUND(J25,0)</f>
        <v>89</v>
      </c>
    </row>
    <row r="26" spans="1:11">
      <c r="A26" s="13" t="s">
        <v>61</v>
      </c>
      <c r="B26" s="13">
        <v>77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95</v>
      </c>
      <c r="D27" s="42" t="str">
        <f>A12</f>
        <v>DEF</v>
      </c>
      <c r="E27" s="42">
        <f>IF(E26="","",SUMIF($A$16:$A$38,E26,$B$16:$B$38))</f>
        <v>65</v>
      </c>
      <c r="F27" s="42">
        <f>IF(F26="","",SUMIF($A$16:$A$38,F26,$B$16:$B$38))</f>
        <v>52</v>
      </c>
      <c r="G27" s="42">
        <f>IF(G26="","",SUMIF($A$16:$A$38,G26,$B$16:$B$38))</f>
        <v>50</v>
      </c>
      <c r="H27" s="42">
        <f>IF(H26="","",SUMIF($A$16:$A$38,H26,$B$16:$B$38))</f>
        <v>56</v>
      </c>
      <c r="I27" s="42">
        <f>IF(I26="","",SUMIF($A$16:$A$38,I26,$B$16:$B$38))</f>
        <v>88</v>
      </c>
      <c r="J27" s="42">
        <f>A13/10</f>
        <v>60.9</v>
      </c>
      <c r="K27" s="42">
        <f>ROUND(J27,0)</f>
        <v>61</v>
      </c>
    </row>
    <row r="28" spans="1:11">
      <c r="A28" s="13" t="s">
        <v>69</v>
      </c>
      <c r="B28" s="13">
        <v>80</v>
      </c>
    </row>
    <row r="29" spans="1:11">
      <c r="A29" s="13" t="s">
        <v>70</v>
      </c>
      <c r="B29" s="13">
        <v>72</v>
      </c>
    </row>
    <row r="30" spans="1:11">
      <c r="A30" s="13" t="s">
        <v>71</v>
      </c>
      <c r="B30" s="13">
        <v>73</v>
      </c>
    </row>
    <row r="31" spans="1:11">
      <c r="A31" s="13" t="s">
        <v>72</v>
      </c>
      <c r="B31" s="13">
        <v>86</v>
      </c>
    </row>
    <row r="32" spans="1:11">
      <c r="A32" s="13" t="s">
        <v>73</v>
      </c>
      <c r="B32" s="13">
        <f>INDEX('Trang tính1'!$AC$4:$AC$88,MATCH("Kane",'Trang tính1'!$Y$4:$Y$88,0))</f>
        <v>88</v>
      </c>
    </row>
    <row r="33" spans="1:2">
      <c r="A33" s="13" t="s">
        <v>79</v>
      </c>
      <c r="B33" s="13">
        <v>85</v>
      </c>
    </row>
    <row r="34" spans="1:2">
      <c r="A34" s="13" t="s">
        <v>80</v>
      </c>
      <c r="B34" s="13">
        <v>90</v>
      </c>
    </row>
    <row r="35" spans="1:2">
      <c r="A35" s="13" t="s">
        <v>86</v>
      </c>
      <c r="B35" s="13">
        <v>65</v>
      </c>
    </row>
    <row r="36" spans="1:2">
      <c r="A36" s="13" t="s">
        <v>87</v>
      </c>
      <c r="B36" s="13">
        <v>52</v>
      </c>
    </row>
    <row r="37" spans="1:2">
      <c r="A37" s="13" t="s">
        <v>88</v>
      </c>
      <c r="B37" s="13">
        <v>50</v>
      </c>
    </row>
    <row r="38" spans="1:2">
      <c r="A38" s="13" t="s">
        <v>89</v>
      </c>
      <c r="B38" s="13">
        <v>56</v>
      </c>
    </row>
    <row r="39" spans="1:2">
      <c r="A39" s="13" t="s">
        <v>245</v>
      </c>
      <c r="B39" s="13">
        <f>SUM(B16:B38)</f>
        <v>1828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B29" sqref="B29"/>
    </sheetView>
  </sheetViews>
  <sheetFormatPr defaultColWidth="12.5703125" defaultRowHeight="15.75" customHeight="1"/>
  <sheetData>
    <row r="1" spans="1:26">
      <c r="A1" s="13" t="s">
        <v>250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868.5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83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790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76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839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74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568</v>
      </c>
    </row>
    <row r="15" spans="1:26">
      <c r="B15" s="13" t="s">
        <v>244</v>
      </c>
      <c r="J15" s="13" t="s">
        <v>46</v>
      </c>
      <c r="K15" s="12" t="s">
        <v>2</v>
      </c>
    </row>
    <row r="16" spans="1:26">
      <c r="A16" s="13" t="s">
        <v>41</v>
      </c>
      <c r="B16" s="13">
        <v>91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88</v>
      </c>
      <c r="D17" s="37" t="str">
        <f>A2</f>
        <v>ATK</v>
      </c>
      <c r="E17" s="37">
        <f>IF(E16="","",SUMIF($A$16:$A$38,E16,$B$16:$B$38))</f>
        <v>91</v>
      </c>
      <c r="F17" s="37">
        <f>IF(F16="","",SUMIF($A$16:$A$38,F16,$B$16:$B$38))</f>
        <v>88</v>
      </c>
      <c r="G17" s="37">
        <f>IF(G16="","",SUMIF($A$16:$A$38,G16,$B$16:$B$38))</f>
        <v>89</v>
      </c>
      <c r="H17" s="37">
        <f>IF(H16="","",SUMIF($A$16:$A$38,H16,$B$16:$B$38))</f>
        <v>88</v>
      </c>
      <c r="I17" s="37">
        <f>IF(I16="","",SUMIF($A$16:$A$38,I16,$B$16:$B$38))</f>
        <v>71</v>
      </c>
      <c r="J17" s="37">
        <f>A3/10</f>
        <v>86.85</v>
      </c>
      <c r="K17" s="37">
        <f>ROUND(J17,0)</f>
        <v>87</v>
      </c>
    </row>
    <row r="18" spans="1:11">
      <c r="A18" s="13" t="s">
        <v>43</v>
      </c>
      <c r="B18" s="13">
        <v>89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88</v>
      </c>
      <c r="D19" s="38" t="str">
        <f>A4</f>
        <v>DIS</v>
      </c>
      <c r="E19" s="38">
        <f>IF(E18="","",SUMIF($A$16:$A$38,E18,$B$16:$B$38))</f>
        <v>81</v>
      </c>
      <c r="F19" s="38">
        <f>IF(F18="","",SUMIF($A$16:$A$38,F18,$B$16:$B$38))</f>
        <v>68</v>
      </c>
      <c r="G19" s="38">
        <f>IF(G18="","",SUMIF($A$16:$A$38,G18,$B$16:$B$38))</f>
        <v>75</v>
      </c>
      <c r="H19" s="38">
        <f>IF(H18="","",SUMIF($A$16:$A$38,H18,$B$16:$B$38))</f>
        <v>85</v>
      </c>
      <c r="I19" s="38">
        <f>IF(I18="","",SUMIF($A$16:$A$38,I18,$B$16:$B$38))</f>
        <v>0</v>
      </c>
      <c r="J19" s="38">
        <f>A5/10</f>
        <v>79</v>
      </c>
      <c r="K19" s="38">
        <f>ROUND(J19,0)</f>
        <v>79</v>
      </c>
    </row>
    <row r="20" spans="1:11">
      <c r="A20" s="13" t="s">
        <v>45</v>
      </c>
      <c r="B20" s="13">
        <v>71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81</v>
      </c>
      <c r="D21" s="39" t="str">
        <f>A6</f>
        <v>CRE</v>
      </c>
      <c r="E21" s="39">
        <f>IF(E20="","",SUMIF($A$16:$A$38,E20,$B$16:$B$38))</f>
        <v>87</v>
      </c>
      <c r="F21" s="39">
        <f>IF(F20="","",SUMIF($A$16:$A$38,F20,$B$16:$B$38))</f>
        <v>85</v>
      </c>
      <c r="G21" s="39">
        <f>IF(G20="","",SUMIF($A$16:$A$38,G20,$B$16:$B$38))</f>
        <v>80</v>
      </c>
      <c r="H21" s="39">
        <f>IF(H20="","",SUMIF($A$16:$A$38,H20,$B$16:$B$38))</f>
        <v>75</v>
      </c>
      <c r="I21" s="39">
        <f>IF(I20="","",SUMIF($A$16:$A$38,I20,$B$16:$B$38))</f>
        <v>95</v>
      </c>
      <c r="J21" s="39">
        <f>A7/10</f>
        <v>85.8</v>
      </c>
      <c r="K21" s="39">
        <f>ROUND(J21,0)</f>
        <v>86</v>
      </c>
    </row>
    <row r="22" spans="1:11">
      <c r="A22" s="13" t="s">
        <v>53</v>
      </c>
      <c r="B22" s="13">
        <v>68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83</v>
      </c>
      <c r="F23" s="40">
        <f>IF(F22="","",SUMIF($A$16:$A$38,F22,$B$16:$B$38))</f>
        <v>78</v>
      </c>
      <c r="G23" s="40">
        <f>IF(G22="","",SUMIF($A$16:$A$38,G22,$B$16:$B$38))</f>
        <v>77</v>
      </c>
      <c r="H23" s="40">
        <f>IF(H22="","",SUMIF($A$16:$A$38,H22,$B$16:$B$38))</f>
        <v>90</v>
      </c>
      <c r="I23" s="40">
        <f>IF(I22="","",SUMIF($A$16:$A$38,I22,$B$16:$B$38))</f>
        <v>93</v>
      </c>
      <c r="J23" s="40">
        <f>A9/10</f>
        <v>83.9</v>
      </c>
      <c r="K23" s="40">
        <f>ROUND(J23,0)</f>
        <v>84</v>
      </c>
    </row>
    <row r="24" spans="1:11">
      <c r="A24" s="13" t="s">
        <v>55</v>
      </c>
      <c r="B24" s="13">
        <v>85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81</v>
      </c>
      <c r="F25" s="41">
        <f>IF(F24="","",SUMIF($A$16:$A$38,F24,$B$16:$B$38))</f>
        <v>95</v>
      </c>
      <c r="G25" s="41">
        <f>IF(G24="","",SUMIF($A$16:$A$38,G24,$B$16:$B$38))</f>
        <v>89</v>
      </c>
      <c r="H25" s="41">
        <f>IF(H24="","",SUMIF($A$16:$A$38,H24,$B$16:$B$38))</f>
        <v>75</v>
      </c>
      <c r="I25" s="41">
        <f>IF(I24="","",SUMIF($A$16:$A$38,I24,$B$16:$B$38))</f>
        <v>84</v>
      </c>
      <c r="J25" s="41">
        <f>A11/10</f>
        <v>83.9</v>
      </c>
      <c r="K25" s="41">
        <f>ROUND(J25,0)</f>
        <v>84</v>
      </c>
    </row>
    <row r="26" spans="1:11">
      <c r="A26" s="13" t="s">
        <v>61</v>
      </c>
      <c r="B26" s="13">
        <v>87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95</v>
      </c>
      <c r="D27" s="42" t="str">
        <f>A12</f>
        <v>DEF</v>
      </c>
      <c r="E27" s="42">
        <f>IF(E26="","",SUMIF($A$16:$A$38,E26,$B$16:$B$38))</f>
        <v>48</v>
      </c>
      <c r="F27" s="42">
        <f>IF(F26="","",SUMIF($A$16:$A$38,F26,$B$16:$B$38))</f>
        <v>59</v>
      </c>
      <c r="G27" s="42">
        <f>IF(G26="","",SUMIF($A$16:$A$38,G26,$B$16:$B$38))</f>
        <v>60</v>
      </c>
      <c r="H27" s="42">
        <f>IF(H26="","",SUMIF($A$16:$A$38,H26,$B$16:$B$38))</f>
        <v>44</v>
      </c>
      <c r="I27" s="42">
        <f>IF(I26="","",SUMIF($A$16:$A$38,I26,$B$16:$B$38))</f>
        <v>88</v>
      </c>
      <c r="J27" s="42">
        <f>A13/10</f>
        <v>56.8</v>
      </c>
      <c r="K27" s="42">
        <f>ROUND(J27,0)</f>
        <v>57</v>
      </c>
    </row>
    <row r="28" spans="1:11">
      <c r="A28" s="13" t="s">
        <v>69</v>
      </c>
      <c r="B28" s="13">
        <v>83</v>
      </c>
    </row>
    <row r="29" spans="1:11">
      <c r="A29" s="13" t="s">
        <v>70</v>
      </c>
      <c r="B29" s="13">
        <v>78</v>
      </c>
    </row>
    <row r="30" spans="1:11">
      <c r="A30" s="13" t="s">
        <v>71</v>
      </c>
      <c r="B30" s="13">
        <v>77</v>
      </c>
    </row>
    <row r="31" spans="1:11">
      <c r="A31" s="13" t="s">
        <v>72</v>
      </c>
      <c r="B31" s="13">
        <v>90</v>
      </c>
    </row>
    <row r="32" spans="1:11">
      <c r="A32" s="13" t="s">
        <v>73</v>
      </c>
      <c r="B32" s="13">
        <f>INDEX('Trang tính1'!$AC$4:$AC$88,MATCH("Ibrahimovic Icon",'Trang tính1'!$Y$4:$Y$88,0))</f>
        <v>93</v>
      </c>
    </row>
    <row r="33" spans="1:2">
      <c r="A33" s="13" t="s">
        <v>79</v>
      </c>
      <c r="B33" s="13">
        <v>81</v>
      </c>
    </row>
    <row r="34" spans="1:2">
      <c r="A34" s="13" t="s">
        <v>80</v>
      </c>
      <c r="B34" s="13">
        <v>84</v>
      </c>
    </row>
    <row r="35" spans="1:2">
      <c r="A35" s="13" t="s">
        <v>86</v>
      </c>
      <c r="B35" s="13">
        <v>48</v>
      </c>
    </row>
    <row r="36" spans="1:2">
      <c r="A36" s="13" t="s">
        <v>87</v>
      </c>
      <c r="B36" s="13">
        <v>59</v>
      </c>
    </row>
    <row r="37" spans="1:2">
      <c r="A37" s="13" t="s">
        <v>88</v>
      </c>
      <c r="B37" s="13">
        <v>60</v>
      </c>
    </row>
    <row r="38" spans="1:2">
      <c r="A38" s="13" t="s">
        <v>89</v>
      </c>
      <c r="B38" s="13">
        <v>44</v>
      </c>
    </row>
    <row r="39" spans="1:2">
      <c r="A39" s="13" t="s">
        <v>245</v>
      </c>
      <c r="B39" s="13">
        <f>SUM(B16:B38)</f>
        <v>1795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N22" sqref="N22"/>
    </sheetView>
  </sheetViews>
  <sheetFormatPr defaultColWidth="12.5703125" defaultRowHeight="15.75" customHeight="1"/>
  <sheetData>
    <row r="1" spans="1:26">
      <c r="A1" s="13" t="s">
        <v>251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886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814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82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866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80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833.5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75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593.5</v>
      </c>
    </row>
    <row r="15" spans="1:26">
      <c r="B15" s="13" t="s">
        <v>244</v>
      </c>
      <c r="J15" s="13" t="s">
        <v>46</v>
      </c>
      <c r="K15" s="12" t="s">
        <v>2</v>
      </c>
    </row>
    <row r="16" spans="1:26">
      <c r="A16" s="13" t="s">
        <v>41</v>
      </c>
      <c r="B16" s="13">
        <v>92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91</v>
      </c>
      <c r="D17" s="37" t="str">
        <f>A2</f>
        <v>ATK</v>
      </c>
      <c r="E17" s="37">
        <f>IF(E16="","",SUMIF($A$16:$A$38,E16,$B$16:$B$38))</f>
        <v>92</v>
      </c>
      <c r="F17" s="37">
        <f>IF(F16="","",SUMIF($A$16:$A$38,F16,$B$16:$B$38))</f>
        <v>91</v>
      </c>
      <c r="G17" s="37">
        <f>IF(G16="","",SUMIF($A$16:$A$38,G16,$B$16:$B$38))</f>
        <v>95</v>
      </c>
      <c r="H17" s="37">
        <f>IF(H16="","",SUMIF($A$16:$A$38,H16,$B$16:$B$38))</f>
        <v>72</v>
      </c>
      <c r="I17" s="37">
        <f>IF(I16="","",SUMIF($A$16:$A$38,I16,$B$16:$B$38))</f>
        <v>86</v>
      </c>
      <c r="J17" s="37">
        <f>A3/10</f>
        <v>88.6</v>
      </c>
      <c r="K17" s="37">
        <f>ROUND(J17,0)</f>
        <v>89</v>
      </c>
    </row>
    <row r="18" spans="1:11">
      <c r="A18" s="13" t="s">
        <v>43</v>
      </c>
      <c r="B18" s="13">
        <v>95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72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73</v>
      </c>
      <c r="G19" s="38">
        <f>IF(G18="","",SUMIF($A$16:$A$38,G18,$B$16:$B$38))</f>
        <v>78</v>
      </c>
      <c r="H19" s="38">
        <f>IF(H18="","",SUMIF($A$16:$A$38,H18,$B$16:$B$38))</f>
        <v>86</v>
      </c>
      <c r="I19" s="38">
        <f>IF(I18="","",SUMIF($A$16:$A$38,I18,$B$16:$B$38))</f>
        <v>0</v>
      </c>
      <c r="J19" s="38">
        <f>A5/10</f>
        <v>81.400000000000006</v>
      </c>
      <c r="K19" s="38">
        <f>ROUND(J19,0)</f>
        <v>81</v>
      </c>
    </row>
    <row r="20" spans="1:11">
      <c r="A20" s="13" t="s">
        <v>45</v>
      </c>
      <c r="B20" s="13">
        <v>86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90</v>
      </c>
      <c r="F21" s="39">
        <f>IF(F20="","",SUMIF($A$16:$A$38,F20,$B$16:$B$38))</f>
        <v>86</v>
      </c>
      <c r="G21" s="39">
        <f>IF(G20="","",SUMIF($A$16:$A$38,G20,$B$16:$B$38))</f>
        <v>81</v>
      </c>
      <c r="H21" s="39">
        <f>IF(H20="","",SUMIF($A$16:$A$38,H20,$B$16:$B$38))</f>
        <v>78</v>
      </c>
      <c r="I21" s="39">
        <f>IF(I20="","",SUMIF($A$16:$A$38,I20,$B$16:$B$38))</f>
        <v>90</v>
      </c>
      <c r="J21" s="39">
        <f>A7/10</f>
        <v>86.6</v>
      </c>
      <c r="K21" s="39">
        <f>ROUND(J21,0)</f>
        <v>87</v>
      </c>
    </row>
    <row r="22" spans="1:11">
      <c r="A22" s="13" t="s">
        <v>53</v>
      </c>
      <c r="B22" s="13">
        <v>73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78</v>
      </c>
      <c r="D23" s="40" t="str">
        <f>A8</f>
        <v>PHY</v>
      </c>
      <c r="E23" s="40">
        <f>IF(E22="","",SUMIF($A$16:$A$38,E22,$B$16:$B$38))</f>
        <v>91</v>
      </c>
      <c r="F23" s="40">
        <f>IF(F22="","",SUMIF($A$16:$A$38,F22,$B$16:$B$38))</f>
        <v>93</v>
      </c>
      <c r="G23" s="40">
        <f>IF(G22="","",SUMIF($A$16:$A$38,G22,$B$16:$B$38))</f>
        <v>86</v>
      </c>
      <c r="H23" s="40">
        <f>IF(H22="","",SUMIF($A$16:$A$38,H22,$B$16:$B$38))</f>
        <v>71</v>
      </c>
      <c r="I23" s="40">
        <f>IF(I22="","",SUMIF($A$16:$A$38,I22,$B$16:$B$38))</f>
        <v>77</v>
      </c>
      <c r="J23" s="40">
        <f>A9/10</f>
        <v>83</v>
      </c>
      <c r="K23" s="40">
        <f>ROUND(J23,0)</f>
        <v>83</v>
      </c>
    </row>
    <row r="24" spans="1:11">
      <c r="A24" s="13" t="s">
        <v>55</v>
      </c>
      <c r="B24" s="13">
        <v>86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81</v>
      </c>
      <c r="D25" s="41" t="str">
        <f>A10</f>
        <v>MEN</v>
      </c>
      <c r="E25" s="41">
        <f>IF(E24="","",SUMIF($A$16:$A$38,E24,$B$16:$B$38))</f>
        <v>78</v>
      </c>
      <c r="F25" s="41">
        <f>IF(F24="","",SUMIF($A$16:$A$38,F24,$B$16:$B$38))</f>
        <v>90</v>
      </c>
      <c r="G25" s="41">
        <f>IF(G24="","",SUMIF($A$16:$A$38,G24,$B$16:$B$38))</f>
        <v>95</v>
      </c>
      <c r="H25" s="41">
        <f>IF(H24="","",SUMIF($A$16:$A$38,H24,$B$16:$B$38))</f>
        <v>78</v>
      </c>
      <c r="I25" s="41">
        <f>IF(I24="","",SUMIF($A$16:$A$38,I24,$B$16:$B$38))</f>
        <v>82</v>
      </c>
      <c r="J25" s="41">
        <f>A11/10</f>
        <v>83.35</v>
      </c>
      <c r="K25" s="41">
        <f>ROUND(J25,0)</f>
        <v>83</v>
      </c>
    </row>
    <row r="26" spans="1:11">
      <c r="A26" s="13" t="s">
        <v>61</v>
      </c>
      <c r="B26" s="13">
        <v>90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90</v>
      </c>
      <c r="D27" s="42" t="str">
        <f>A12</f>
        <v>DEF</v>
      </c>
      <c r="E27" s="42">
        <f>IF(E26="","",SUMIF($A$16:$A$38,E26,$B$16:$B$38))</f>
        <v>55</v>
      </c>
      <c r="F27" s="42">
        <f>IF(F26="","",SUMIF($A$16:$A$38,F26,$B$16:$B$38))</f>
        <v>58</v>
      </c>
      <c r="G27" s="42">
        <f>IF(G26="","",SUMIF($A$16:$A$38,G26,$B$16:$B$38))</f>
        <v>57</v>
      </c>
      <c r="H27" s="42">
        <f>IF(H26="","",SUMIF($A$16:$A$38,H26,$B$16:$B$38))</f>
        <v>58</v>
      </c>
      <c r="I27" s="42">
        <f>IF(I26="","",SUMIF($A$16:$A$38,I26,$B$16:$B$38))</f>
        <v>72</v>
      </c>
      <c r="J27" s="42">
        <f>A13/10</f>
        <v>59.35</v>
      </c>
      <c r="K27" s="42">
        <f>ROUND(J27,0)</f>
        <v>59</v>
      </c>
    </row>
    <row r="28" spans="1:11">
      <c r="A28" s="13" t="s">
        <v>69</v>
      </c>
      <c r="B28" s="13">
        <v>91</v>
      </c>
    </row>
    <row r="29" spans="1:11">
      <c r="A29" s="13" t="s">
        <v>70</v>
      </c>
      <c r="B29" s="13">
        <v>93</v>
      </c>
    </row>
    <row r="30" spans="1:11">
      <c r="A30" s="13" t="s">
        <v>71</v>
      </c>
      <c r="B30" s="13">
        <v>86</v>
      </c>
    </row>
    <row r="31" spans="1:11">
      <c r="A31" s="13" t="s">
        <v>72</v>
      </c>
      <c r="B31" s="13">
        <v>71</v>
      </c>
    </row>
    <row r="32" spans="1:11">
      <c r="A32" s="13" t="s">
        <v>73</v>
      </c>
      <c r="B32" s="13">
        <f>INDEX('Trang tính1'!$AC$4:$AC$88,MATCH("Son Icon",'Trang tính1'!$Y$4:$Y$88,0))</f>
        <v>77</v>
      </c>
    </row>
    <row r="33" spans="1:2">
      <c r="A33" s="13" t="s">
        <v>79</v>
      </c>
      <c r="B33" s="13">
        <v>78</v>
      </c>
    </row>
    <row r="34" spans="1:2">
      <c r="A34" s="13" t="s">
        <v>80</v>
      </c>
      <c r="B34" s="13">
        <v>82</v>
      </c>
    </row>
    <row r="35" spans="1:2">
      <c r="A35" s="13" t="s">
        <v>86</v>
      </c>
      <c r="B35" s="13">
        <v>55</v>
      </c>
    </row>
    <row r="36" spans="1:2">
      <c r="A36" s="13" t="s">
        <v>87</v>
      </c>
      <c r="B36" s="13">
        <v>58</v>
      </c>
    </row>
    <row r="37" spans="1:2">
      <c r="A37" s="13" t="s">
        <v>88</v>
      </c>
      <c r="B37" s="13">
        <v>57</v>
      </c>
    </row>
    <row r="38" spans="1:2">
      <c r="A38" s="13" t="s">
        <v>89</v>
      </c>
      <c r="B38" s="13">
        <v>58</v>
      </c>
    </row>
    <row r="39" spans="1:2">
      <c r="A39" s="13" t="s">
        <v>245</v>
      </c>
      <c r="B39" s="13">
        <f>SUM(B16:B38)</f>
        <v>1823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738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903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83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829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84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779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83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849.5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836.5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68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88</v>
      </c>
      <c r="D17" s="37" t="str">
        <f>A2</f>
        <v>ATK</v>
      </c>
      <c r="E17" s="37">
        <f>IF(E16="","",SUMIF($A$16:$A$38,E16,$B$16:$B$38))</f>
        <v>68</v>
      </c>
      <c r="F17" s="37">
        <f>IF(F16="","",SUMIF($A$16:$A$38,F16,$B$16:$B$38))</f>
        <v>88</v>
      </c>
      <c r="G17" s="37">
        <f>IF(G16="","",SUMIF($A$16:$A$38,G16,$B$16:$B$38))</f>
        <v>72</v>
      </c>
      <c r="H17" s="37">
        <f>IF(H16="","",SUMIF($A$16:$A$38,H16,$B$16:$B$38))</f>
        <v>81</v>
      </c>
      <c r="I17" s="37">
        <f>IF(I16="","",SUMIF($A$16:$A$38,I16,$B$16:$B$38))</f>
        <v>75</v>
      </c>
      <c r="J17" s="37">
        <f>A3/10</f>
        <v>73.8</v>
      </c>
      <c r="K17" s="37">
        <f>ROUND(J17,0)</f>
        <v>74</v>
      </c>
    </row>
    <row r="18" spans="1:11">
      <c r="A18" s="13" t="s">
        <v>43</v>
      </c>
      <c r="B18" s="13">
        <v>72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81</v>
      </c>
      <c r="D19" s="38" t="str">
        <f>A4</f>
        <v>DIS</v>
      </c>
      <c r="E19" s="38">
        <f>IF(E18="","",SUMIF($A$16:$A$38,E18,$B$16:$B$38))</f>
        <v>93</v>
      </c>
      <c r="F19" s="38">
        <f>IF(F18="","",SUMIF($A$16:$A$38,F18,$B$16:$B$38))</f>
        <v>91</v>
      </c>
      <c r="G19" s="38">
        <f>IF(G18="","",SUMIF($A$16:$A$38,G18,$B$16:$B$38))</f>
        <v>85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90.3</v>
      </c>
      <c r="K19" s="38">
        <f>ROUND(J19,0)</f>
        <v>90</v>
      </c>
    </row>
    <row r="20" spans="1:11">
      <c r="A20" s="13" t="s">
        <v>45</v>
      </c>
      <c r="B20" s="13">
        <v>75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93</v>
      </c>
      <c r="D21" s="39" t="str">
        <f>A6</f>
        <v>CRE</v>
      </c>
      <c r="E21" s="39">
        <f>IF(E20="","",SUMIF($A$16:$A$38,E20,$B$16:$B$38))</f>
        <v>81</v>
      </c>
      <c r="F21" s="39">
        <f>IF(F20="","",SUMIF($A$16:$A$38,F20,$B$16:$B$38))</f>
        <v>88</v>
      </c>
      <c r="G21" s="39">
        <f>IF(G20="","",SUMIF($A$16:$A$38,G20,$B$16:$B$38))</f>
        <v>88</v>
      </c>
      <c r="H21" s="39">
        <f>IF(H20="","",SUMIF($A$16:$A$38,H20,$B$16:$B$38))</f>
        <v>85</v>
      </c>
      <c r="I21" s="39">
        <f>IF(I20="","",SUMIF($A$16:$A$38,I20,$B$16:$B$38))</f>
        <v>78</v>
      </c>
      <c r="J21" s="39">
        <f>A7/10</f>
        <v>82.9</v>
      </c>
      <c r="K21" s="39">
        <f>ROUND(J21,0)</f>
        <v>83</v>
      </c>
    </row>
    <row r="22" spans="1:11">
      <c r="A22" s="13" t="s">
        <v>53</v>
      </c>
      <c r="B22" s="13">
        <v>91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85</v>
      </c>
      <c r="D23" s="40" t="str">
        <f>A8</f>
        <v>PHY</v>
      </c>
      <c r="E23" s="40">
        <f>IF(E22="","",SUMIF($A$16:$A$38,E22,$B$16:$B$38))</f>
        <v>65</v>
      </c>
      <c r="F23" s="40">
        <f>IF(F22="","",SUMIF($A$16:$A$38,F22,$B$16:$B$38))</f>
        <v>66</v>
      </c>
      <c r="G23" s="40">
        <f>IF(G22="","",SUMIF($A$16:$A$38,G22,$B$16:$B$38))</f>
        <v>89</v>
      </c>
      <c r="H23" s="40">
        <f>IF(H22="","",SUMIF($A$16:$A$38,H22,$B$16:$B$38))</f>
        <v>84</v>
      </c>
      <c r="I23" s="40">
        <f>IF(I22="","",SUMIF($A$16:$A$38,I22,$B$16:$B$38))</f>
        <v>87</v>
      </c>
      <c r="J23" s="40">
        <f>A9/10</f>
        <v>77.900000000000006</v>
      </c>
      <c r="K23" s="40">
        <f>ROUND(J23,0)</f>
        <v>78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88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78</v>
      </c>
      <c r="G25" s="41">
        <f>IF(G24="","",SUMIF($A$16:$A$38,G24,$B$16:$B$38))</f>
        <v>72</v>
      </c>
      <c r="H25" s="41">
        <f>IF(H24="","",SUMIF($A$16:$A$38,H24,$B$16:$B$38))</f>
        <v>85</v>
      </c>
      <c r="I25" s="41">
        <f>IF(I24="","",SUMIF($A$16:$A$38,I24,$B$16:$B$38))</f>
        <v>90</v>
      </c>
      <c r="J25" s="41">
        <f>A11/10</f>
        <v>84.95</v>
      </c>
      <c r="K25" s="41">
        <f>ROUND(J25,0)</f>
        <v>85</v>
      </c>
    </row>
    <row r="26" spans="1:11">
      <c r="A26" s="13" t="s">
        <v>61</v>
      </c>
      <c r="B26" s="13">
        <v>81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89</v>
      </c>
      <c r="F27" s="42">
        <f>IF(F26="","",SUMIF($A$16:$A$38,F26,$B$16:$B$38))</f>
        <v>84</v>
      </c>
      <c r="G27" s="42">
        <f>IF(G26="","",SUMIF($A$16:$A$38,G26,$B$16:$B$38))</f>
        <v>82</v>
      </c>
      <c r="H27" s="42">
        <f>IF(H26="","",SUMIF($A$16:$A$38,H26,$B$16:$B$38))</f>
        <v>82</v>
      </c>
      <c r="I27" s="42">
        <f>IF(I26="","",SUMIF($A$16:$A$38,I26,$B$16:$B$38))</f>
        <v>81</v>
      </c>
      <c r="J27" s="42">
        <f>A13/10</f>
        <v>83.65</v>
      </c>
      <c r="K27" s="42">
        <f>ROUND(J27,0)</f>
        <v>84</v>
      </c>
    </row>
    <row r="28" spans="1:11">
      <c r="A28" s="13" t="s">
        <v>69</v>
      </c>
      <c r="B28" s="13">
        <v>65</v>
      </c>
    </row>
    <row r="29" spans="1:11">
      <c r="A29" s="13" t="s">
        <v>70</v>
      </c>
      <c r="B29" s="13">
        <v>66</v>
      </c>
    </row>
    <row r="30" spans="1:11">
      <c r="A30" s="13" t="s">
        <v>71</v>
      </c>
      <c r="B30" s="13">
        <v>89</v>
      </c>
    </row>
    <row r="31" spans="1:11">
      <c r="A31" s="13" t="s">
        <v>72</v>
      </c>
      <c r="B31" s="13">
        <v>84</v>
      </c>
    </row>
    <row r="32" spans="1:11">
      <c r="A32" s="13" t="s">
        <v>73</v>
      </c>
      <c r="B32" s="13">
        <f>INDEX('Trang tính1'!$AC$4:$AC$88,MATCH("Rodri",'Trang tính1'!$Y$4:$Y$88,0))</f>
        <v>87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90</v>
      </c>
    </row>
    <row r="35" spans="1:2">
      <c r="A35" s="13" t="s">
        <v>86</v>
      </c>
      <c r="B35" s="13">
        <v>89</v>
      </c>
    </row>
    <row r="36" spans="1:2">
      <c r="A36" s="13" t="s">
        <v>87</v>
      </c>
      <c r="B36" s="13">
        <v>84</v>
      </c>
    </row>
    <row r="37" spans="1:2">
      <c r="A37" s="13" t="s">
        <v>88</v>
      </c>
      <c r="B37" s="13">
        <v>82</v>
      </c>
    </row>
    <row r="38" spans="1:2">
      <c r="A38" s="13" t="s">
        <v>89</v>
      </c>
      <c r="B38" s="13">
        <v>82</v>
      </c>
    </row>
    <row r="39" spans="1:2">
      <c r="A39" s="13" t="s">
        <v>245</v>
      </c>
      <c r="B39" s="13">
        <f>SUM(B16:B38)</f>
        <v>1894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B22" sqref="B22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82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782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954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83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732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899.5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677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76</v>
      </c>
      <c r="D17" s="37" t="str">
        <f>A2</f>
        <v>ATK</v>
      </c>
      <c r="E17" s="37">
        <f>IF(E16="","",SUMIF($A$16:$A$38,E16,$B$16:$B$38))</f>
        <v>75</v>
      </c>
      <c r="F17" s="37">
        <f>IF(F16="","",SUMIF($A$16:$A$38,F16,$B$16:$B$38))</f>
        <v>76</v>
      </c>
      <c r="G17" s="37">
        <f>IF(G16="","",SUMIF($A$16:$A$38,G16,$B$16:$B$38))</f>
        <v>86</v>
      </c>
      <c r="H17" s="37">
        <f>IF(H16="","",SUMIF($A$16:$A$38,H16,$B$16:$B$38))</f>
        <v>66</v>
      </c>
      <c r="I17" s="37">
        <f>IF(I16="","",SUMIF($A$16:$A$38,I16,$B$16:$B$38))</f>
        <v>90</v>
      </c>
      <c r="J17" s="37">
        <f>A3/10</f>
        <v>78.2</v>
      </c>
      <c r="K17" s="37">
        <f>ROUND(J17,0)</f>
        <v>78</v>
      </c>
    </row>
    <row r="18" spans="1:11">
      <c r="A18" s="13" t="s">
        <v>43</v>
      </c>
      <c r="B18" s="13">
        <v>86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66</v>
      </c>
      <c r="D19" s="38" t="str">
        <f>A4</f>
        <v>DIS</v>
      </c>
      <c r="E19" s="38">
        <f>IF(E18="","",SUMIF($A$16:$A$38,E18,$B$16:$B$38))</f>
        <v>98</v>
      </c>
      <c r="F19" s="38">
        <f>IF(F18="","",SUMIF($A$16:$A$38,F18,$B$16:$B$38))</f>
        <v>94</v>
      </c>
      <c r="G19" s="38">
        <f>IF(G18="","",SUMIF($A$16:$A$38,G18,$B$16:$B$38))</f>
        <v>95</v>
      </c>
      <c r="H19" s="38">
        <f>IF(H18="","",SUMIF($A$16:$A$38,H18,$B$16:$B$38))</f>
        <v>93</v>
      </c>
      <c r="I19" s="38">
        <f>IF(I18="","",SUMIF($A$16:$A$38,I18,$B$16:$B$38))</f>
        <v>0</v>
      </c>
      <c r="J19" s="38">
        <f>A5/10</f>
        <v>95.4</v>
      </c>
      <c r="K19" s="38">
        <f>ROUND(J19,0)</f>
        <v>95</v>
      </c>
    </row>
    <row r="20" spans="1:11">
      <c r="A20" s="13" t="s">
        <v>45</v>
      </c>
      <c r="B20" s="13">
        <v>90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98</v>
      </c>
      <c r="D21" s="39" t="str">
        <f>A6</f>
        <v>CRE</v>
      </c>
      <c r="E21" s="39">
        <f>IF(E20="","",SUMIF($A$16:$A$38,E20,$B$16:$B$38))</f>
        <v>85</v>
      </c>
      <c r="F21" s="39">
        <f>IF(F20="","",SUMIF($A$16:$A$38,F20,$B$16:$B$38))</f>
        <v>93</v>
      </c>
      <c r="G21" s="39">
        <f>IF(G20="","",SUMIF($A$16:$A$38,G20,$B$16:$B$38))</f>
        <v>91</v>
      </c>
      <c r="H21" s="39">
        <f>IF(H20="","",SUMIF($A$16:$A$38,H20,$B$16:$B$38))</f>
        <v>95</v>
      </c>
      <c r="I21" s="39">
        <f>IF(I20="","",SUMIF($A$16:$A$38,I20,$B$16:$B$38))</f>
        <v>72</v>
      </c>
      <c r="J21" s="39">
        <f>A7/10</f>
        <v>85.4</v>
      </c>
      <c r="K21" s="39">
        <f>ROUND(J21,0)</f>
        <v>85</v>
      </c>
    </row>
    <row r="22" spans="1:11">
      <c r="A22" s="13" t="s">
        <v>53</v>
      </c>
      <c r="B22" s="13">
        <v>94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95</v>
      </c>
      <c r="D23" s="40" t="str">
        <f>A8</f>
        <v>PHY</v>
      </c>
      <c r="E23" s="40">
        <f>IF(E22="","",SUMIF($A$16:$A$38,E22,$B$16:$B$38))</f>
        <v>69</v>
      </c>
      <c r="F23" s="40">
        <f>IF(F22="","",SUMIF($A$16:$A$38,F22,$B$16:$B$38))</f>
        <v>75</v>
      </c>
      <c r="G23" s="40">
        <f>IF(G22="","",SUMIF($A$16:$A$38,G22,$B$16:$B$38))</f>
        <v>85</v>
      </c>
      <c r="H23" s="40">
        <f>IF(H22="","",SUMIF($A$16:$A$38,H22,$B$16:$B$38))</f>
        <v>68</v>
      </c>
      <c r="I23" s="40">
        <f>IF(I22="","",SUMIF($A$16:$A$38,I22,$B$16:$B$38))</f>
        <v>70</v>
      </c>
      <c r="J23" s="40">
        <f>A9/10</f>
        <v>73.2</v>
      </c>
      <c r="K23" s="40">
        <f>ROUND(J23,0)</f>
        <v>73</v>
      </c>
    </row>
    <row r="24" spans="1:11">
      <c r="A24" s="13" t="s">
        <v>55</v>
      </c>
      <c r="B24" s="13">
        <v>93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91</v>
      </c>
      <c r="D25" s="41" t="str">
        <f>A10</f>
        <v>MEN</v>
      </c>
      <c r="E25" s="41">
        <f>IF(E24="","",SUMIF($A$16:$A$38,E24,$B$16:$B$38))</f>
        <v>94</v>
      </c>
      <c r="F25" s="41">
        <f>IF(F24="","",SUMIF($A$16:$A$38,F24,$B$16:$B$38))</f>
        <v>72</v>
      </c>
      <c r="G25" s="41">
        <f>IF(G24="","",SUMIF($A$16:$A$38,G24,$B$16:$B$38))</f>
        <v>86</v>
      </c>
      <c r="H25" s="41">
        <f>IF(H24="","",SUMIF($A$16:$A$38,H24,$B$16:$B$38))</f>
        <v>95</v>
      </c>
      <c r="I25" s="41">
        <f>IF(I24="","",SUMIF($A$16:$A$38,I24,$B$16:$B$38))</f>
        <v>92</v>
      </c>
      <c r="J25" s="41">
        <f>A11/10</f>
        <v>89.95</v>
      </c>
      <c r="K25" s="41">
        <f>ROUND(J25,0)</f>
        <v>90</v>
      </c>
    </row>
    <row r="26" spans="1:11">
      <c r="A26" s="13" t="s">
        <v>61</v>
      </c>
      <c r="B26" s="13">
        <v>85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72</v>
      </c>
      <c r="D27" s="42" t="str">
        <f>A12</f>
        <v>DEF</v>
      </c>
      <c r="E27" s="42">
        <f>IF(E26="","",SUMIF($A$16:$A$38,E26,$B$16:$B$38))</f>
        <v>74</v>
      </c>
      <c r="F27" s="42">
        <f>IF(F26="","",SUMIF($A$16:$A$38,F26,$B$16:$B$38))</f>
        <v>68</v>
      </c>
      <c r="G27" s="42">
        <f>IF(G26="","",SUMIF($A$16:$A$38,G26,$B$16:$B$38))</f>
        <v>60</v>
      </c>
      <c r="H27" s="42">
        <f>IF(H26="","",SUMIF($A$16:$A$38,H26,$B$16:$B$38))</f>
        <v>68</v>
      </c>
      <c r="I27" s="42">
        <f>IF(I26="","",SUMIF($A$16:$A$38,I26,$B$16:$B$38))</f>
        <v>66</v>
      </c>
      <c r="J27" s="42">
        <f>A13/10</f>
        <v>67.7</v>
      </c>
      <c r="K27" s="42">
        <f>ROUND(J27,0)</f>
        <v>68</v>
      </c>
    </row>
    <row r="28" spans="1:11">
      <c r="A28" s="13" t="s">
        <v>69</v>
      </c>
      <c r="B28" s="13">
        <v>69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85</v>
      </c>
    </row>
    <row r="31" spans="1:11">
      <c r="A31" s="13" t="s">
        <v>72</v>
      </c>
      <c r="B31" s="13">
        <v>68</v>
      </c>
    </row>
    <row r="32" spans="1:11">
      <c r="A32" s="13" t="s">
        <v>73</v>
      </c>
      <c r="B32" s="13">
        <f>INDEX('Trang tính1'!$AC$4:$AC$88,MATCH("Xavi Icon",'Trang tính1'!$Y$4:$Y$88,0))</f>
        <v>70</v>
      </c>
    </row>
    <row r="33" spans="1:2">
      <c r="A33" s="13" t="s">
        <v>79</v>
      </c>
      <c r="B33" s="13">
        <v>94</v>
      </c>
    </row>
    <row r="34" spans="1:2">
      <c r="A34" s="13" t="s">
        <v>80</v>
      </c>
      <c r="B34" s="13">
        <v>92</v>
      </c>
    </row>
    <row r="35" spans="1:2">
      <c r="A35" s="13" t="s">
        <v>86</v>
      </c>
      <c r="B35" s="13">
        <v>74</v>
      </c>
    </row>
    <row r="36" spans="1:2">
      <c r="A36" s="13" t="s">
        <v>87</v>
      </c>
      <c r="B36" s="13">
        <v>68</v>
      </c>
    </row>
    <row r="37" spans="1:2">
      <c r="A37" s="13" t="s">
        <v>88</v>
      </c>
      <c r="B37" s="13">
        <v>60</v>
      </c>
    </row>
    <row r="38" spans="1:2">
      <c r="A38" s="13" t="s">
        <v>89</v>
      </c>
      <c r="B38" s="13">
        <v>68</v>
      </c>
    </row>
    <row r="39" spans="1:2">
      <c r="A39" s="13" t="s">
        <v>245</v>
      </c>
      <c r="B39" s="13">
        <f>SUM(B16:B38)</f>
        <v>1844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O24" sqref="O24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83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791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926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83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892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83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742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906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618.5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76</v>
      </c>
      <c r="D17" s="37" t="str">
        <f>A2</f>
        <v>ATK</v>
      </c>
      <c r="E17" s="37">
        <f>IF(E16="","",SUMIF($A$16:$A$38,E16,$B$16:$B$38))</f>
        <v>78</v>
      </c>
      <c r="F17" s="37">
        <f>IF(F16="","",SUMIF($A$16:$A$38,F16,$B$16:$B$38))</f>
        <v>76</v>
      </c>
      <c r="G17" s="37">
        <f>IF(G16="","",SUMIF($A$16:$A$38,G16,$B$16:$B$38))</f>
        <v>89</v>
      </c>
      <c r="H17" s="37">
        <f>IF(H16="","",SUMIF($A$16:$A$38,H16,$B$16:$B$38))</f>
        <v>63</v>
      </c>
      <c r="I17" s="37">
        <f>IF(I16="","",SUMIF($A$16:$A$38,I16,$B$16:$B$38))</f>
        <v>87</v>
      </c>
      <c r="J17" s="37">
        <f>A3/10</f>
        <v>79.099999999999994</v>
      </c>
      <c r="K17" s="37">
        <f>ROUND(J17,0)</f>
        <v>79</v>
      </c>
    </row>
    <row r="18" spans="1:11">
      <c r="A18" s="13" t="s">
        <v>43</v>
      </c>
      <c r="B18" s="13">
        <v>89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63</v>
      </c>
      <c r="D19" s="38" t="str">
        <f>A4</f>
        <v>DIS</v>
      </c>
      <c r="E19" s="38">
        <f>IF(E18="","",SUMIF($A$16:$A$38,E18,$B$16:$B$38))</f>
        <v>93</v>
      </c>
      <c r="F19" s="38">
        <f>IF(F18="","",SUMIF($A$16:$A$38,F18,$B$16:$B$38))</f>
        <v>90</v>
      </c>
      <c r="G19" s="38">
        <f>IF(G18="","",SUMIF($A$16:$A$38,G18,$B$16:$B$38))</f>
        <v>95</v>
      </c>
      <c r="H19" s="38">
        <f>IF(H18="","",SUMIF($A$16:$A$38,H18,$B$16:$B$38))</f>
        <v>93</v>
      </c>
      <c r="I19" s="38">
        <f>IF(I18="","",SUMIF($A$16:$A$38,I18,$B$16:$B$38))</f>
        <v>0</v>
      </c>
      <c r="J19" s="38">
        <f>A5/10</f>
        <v>92.6</v>
      </c>
      <c r="K19" s="38">
        <f>ROUND(J19,0)</f>
        <v>93</v>
      </c>
    </row>
    <row r="20" spans="1:11">
      <c r="A20" s="13" t="s">
        <v>45</v>
      </c>
      <c r="B20" s="13">
        <v>87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93</v>
      </c>
      <c r="D21" s="39" t="str">
        <f>A6</f>
        <v>CRE</v>
      </c>
      <c r="E21" s="39">
        <f>IF(E20="","",SUMIF($A$16:$A$38,E20,$B$16:$B$38))</f>
        <v>89</v>
      </c>
      <c r="F21" s="39">
        <f>IF(F20="","",SUMIF($A$16:$A$38,F20,$B$16:$B$38))</f>
        <v>93</v>
      </c>
      <c r="G21" s="39">
        <f>IF(G20="","",SUMIF($A$16:$A$38,G20,$B$16:$B$38))</f>
        <v>94</v>
      </c>
      <c r="H21" s="39">
        <f>IF(H20="","",SUMIF($A$16:$A$38,H20,$B$16:$B$38))</f>
        <v>95</v>
      </c>
      <c r="I21" s="39">
        <f>IF(I20="","",SUMIF($A$16:$A$38,I20,$B$16:$B$38))</f>
        <v>80</v>
      </c>
      <c r="J21" s="39">
        <f>A7/10</f>
        <v>89.2</v>
      </c>
      <c r="K21" s="39">
        <f>ROUND(J21,0)</f>
        <v>89</v>
      </c>
    </row>
    <row r="22" spans="1:11">
      <c r="A22" s="13" t="s">
        <v>53</v>
      </c>
      <c r="B22" s="13">
        <v>90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95</v>
      </c>
      <c r="D23" s="40" t="str">
        <f>A8</f>
        <v>PHY</v>
      </c>
      <c r="E23" s="40">
        <f>IF(E22="","",SUMIF($A$16:$A$38,E22,$B$16:$B$38))</f>
        <v>73</v>
      </c>
      <c r="F23" s="40">
        <f>IF(F22="","",SUMIF($A$16:$A$38,F22,$B$16:$B$38))</f>
        <v>78</v>
      </c>
      <c r="G23" s="40">
        <f>IF(G22="","",SUMIF($A$16:$A$38,G22,$B$16:$B$38))</f>
        <v>85</v>
      </c>
      <c r="H23" s="40">
        <f>IF(H22="","",SUMIF($A$16:$A$38,H22,$B$16:$B$38))</f>
        <v>66</v>
      </c>
      <c r="I23" s="40">
        <f>IF(I22="","",SUMIF($A$16:$A$38,I22,$B$16:$B$38))</f>
        <v>72</v>
      </c>
      <c r="J23" s="40">
        <f>A9/10</f>
        <v>74.2</v>
      </c>
      <c r="K23" s="40">
        <f>ROUND(J23,0)</f>
        <v>74</v>
      </c>
    </row>
    <row r="24" spans="1:11">
      <c r="A24" s="13" t="s">
        <v>55</v>
      </c>
      <c r="B24" s="13">
        <v>93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94</v>
      </c>
      <c r="D25" s="41" t="str">
        <f>A10</f>
        <v>MEN</v>
      </c>
      <c r="E25" s="41">
        <f>IF(E24="","",SUMIF($A$16:$A$38,E24,$B$16:$B$38))</f>
        <v>91</v>
      </c>
      <c r="F25" s="41">
        <f>IF(F24="","",SUMIF($A$16:$A$38,F24,$B$16:$B$38))</f>
        <v>80</v>
      </c>
      <c r="G25" s="41">
        <f>IF(G24="","",SUMIF($A$16:$A$38,G24,$B$16:$B$38))</f>
        <v>89</v>
      </c>
      <c r="H25" s="41">
        <f>IF(H24="","",SUMIF($A$16:$A$38,H24,$B$16:$B$38))</f>
        <v>95</v>
      </c>
      <c r="I25" s="41">
        <f>IF(I24="","",SUMIF($A$16:$A$38,I24,$B$16:$B$38))</f>
        <v>92</v>
      </c>
      <c r="J25" s="41">
        <f>A11/10</f>
        <v>90.6</v>
      </c>
      <c r="K25" s="41">
        <f>ROUND(J25,0)</f>
        <v>91</v>
      </c>
    </row>
    <row r="26" spans="1:11">
      <c r="A26" s="13" t="s">
        <v>61</v>
      </c>
      <c r="B26" s="13">
        <v>89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80</v>
      </c>
      <c r="D27" s="42" t="str">
        <f>A12</f>
        <v>DEF</v>
      </c>
      <c r="E27" s="42">
        <f>IF(E26="","",SUMIF($A$16:$A$38,E26,$B$16:$B$38))</f>
        <v>68</v>
      </c>
      <c r="F27" s="42">
        <f>IF(F26="","",SUMIF($A$16:$A$38,F26,$B$16:$B$38))</f>
        <v>65</v>
      </c>
      <c r="G27" s="42">
        <f>IF(G26="","",SUMIF($A$16:$A$38,G26,$B$16:$B$38))</f>
        <v>50</v>
      </c>
      <c r="H27" s="42">
        <f>IF(H26="","",SUMIF($A$16:$A$38,H26,$B$16:$B$38))</f>
        <v>61</v>
      </c>
      <c r="I27" s="42">
        <f>IF(I26="","",SUMIF($A$16:$A$38,I26,$B$16:$B$38))</f>
        <v>63</v>
      </c>
      <c r="J27" s="42">
        <f>A13/10</f>
        <v>61.85</v>
      </c>
      <c r="K27" s="42">
        <f>ROUND(J27,0)</f>
        <v>62</v>
      </c>
    </row>
    <row r="28" spans="1:11">
      <c r="A28" s="13" t="s">
        <v>69</v>
      </c>
      <c r="B28" s="13">
        <v>73</v>
      </c>
    </row>
    <row r="29" spans="1:11">
      <c r="A29" s="13" t="s">
        <v>70</v>
      </c>
      <c r="B29" s="13">
        <v>78</v>
      </c>
    </row>
    <row r="30" spans="1:11">
      <c r="A30" s="13" t="s">
        <v>71</v>
      </c>
      <c r="B30" s="13">
        <v>85</v>
      </c>
    </row>
    <row r="31" spans="1:11">
      <c r="A31" s="13" t="s">
        <v>72</v>
      </c>
      <c r="B31" s="13">
        <v>66</v>
      </c>
    </row>
    <row r="32" spans="1:11">
      <c r="A32" s="13" t="s">
        <v>73</v>
      </c>
      <c r="B32" s="13">
        <f>INDEX('Trang tính1'!$AC$4:$AC$88,MATCH("Iniesta Icon",'Trang tính1'!$Y$4:$Y$88,0))</f>
        <v>72</v>
      </c>
    </row>
    <row r="33" spans="1:2">
      <c r="A33" s="13" t="s">
        <v>79</v>
      </c>
      <c r="B33" s="13">
        <v>91</v>
      </c>
    </row>
    <row r="34" spans="1:2">
      <c r="A34" s="13" t="s">
        <v>80</v>
      </c>
      <c r="B34" s="13">
        <v>92</v>
      </c>
    </row>
    <row r="35" spans="1:2">
      <c r="A35" s="13" t="s">
        <v>86</v>
      </c>
      <c r="B35" s="13">
        <v>68</v>
      </c>
    </row>
    <row r="36" spans="1:2">
      <c r="A36" s="13" t="s">
        <v>87</v>
      </c>
      <c r="B36" s="13">
        <v>65</v>
      </c>
    </row>
    <row r="37" spans="1:2">
      <c r="A37" s="13" t="s">
        <v>88</v>
      </c>
      <c r="B37" s="13">
        <v>50</v>
      </c>
    </row>
    <row r="38" spans="1:2">
      <c r="A38" s="13" t="s">
        <v>89</v>
      </c>
      <c r="B38" s="13">
        <v>61</v>
      </c>
    </row>
    <row r="39" spans="1:2">
      <c r="A39" s="13" t="s">
        <v>245</v>
      </c>
      <c r="B39" s="13">
        <f>SUM(B16:B38)</f>
        <v>1828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847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85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845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84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850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82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765.5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87</v>
      </c>
      <c r="D17" s="37" t="str">
        <f>A2</f>
        <v>ATK</v>
      </c>
      <c r="E17" s="37">
        <f>IF(E16="","",SUMIF($A$16:$A$38,E16,$B$16:$B$38))</f>
        <v>88</v>
      </c>
      <c r="F17" s="37">
        <f>IF(F16="","",SUMIF($A$16:$A$38,F16,$B$16:$B$38))</f>
        <v>87</v>
      </c>
      <c r="G17" s="37">
        <f>IF(G16="","",SUMIF($A$16:$A$38,G16,$B$16:$B$38))</f>
        <v>90</v>
      </c>
      <c r="H17" s="37">
        <f>IF(H16="","",SUMIF($A$16:$A$38,H16,$B$16:$B$38))</f>
        <v>80</v>
      </c>
      <c r="I17" s="37">
        <f>IF(I16="","",SUMIF($A$16:$A$38,I16,$B$16:$B$38))</f>
        <v>72</v>
      </c>
      <c r="J17" s="37">
        <f>A3/10</f>
        <v>84.7</v>
      </c>
      <c r="K17" s="37">
        <f>ROUND(J17,0)</f>
        <v>85</v>
      </c>
    </row>
    <row r="18" spans="1:11">
      <c r="A18" s="13" t="s">
        <v>43</v>
      </c>
      <c r="B18" s="13">
        <v>90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80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83</v>
      </c>
      <c r="G19" s="38">
        <f>IF(G18="","",SUMIF($A$16:$A$38,G18,$B$16:$B$38))</f>
        <v>84</v>
      </c>
      <c r="H19" s="38">
        <f>IF(H18="","",SUMIF($A$16:$A$38,H18,$B$16:$B$38))</f>
        <v>86</v>
      </c>
      <c r="I19" s="38">
        <f>IF(I18="","",SUMIF($A$16:$A$38,I18,$B$16:$B$38))</f>
        <v>0</v>
      </c>
      <c r="J19" s="38">
        <f>A5/10</f>
        <v>84.8</v>
      </c>
      <c r="K19" s="38">
        <f>ROUND(J19,0)</f>
        <v>85</v>
      </c>
    </row>
    <row r="20" spans="1:11">
      <c r="A20" s="13" t="s">
        <v>45</v>
      </c>
      <c r="B20" s="13">
        <v>72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88</v>
      </c>
      <c r="F21" s="39">
        <f>IF(F20="","",SUMIF($A$16:$A$38,F20,$B$16:$B$38))</f>
        <v>86</v>
      </c>
      <c r="G21" s="39">
        <f>IF(G20="","",SUMIF($A$16:$A$38,G20,$B$16:$B$38))</f>
        <v>80</v>
      </c>
      <c r="H21" s="39">
        <f>IF(H20="","",SUMIF($A$16:$A$38,H20,$B$16:$B$38))</f>
        <v>84</v>
      </c>
      <c r="I21" s="39">
        <f>IF(I20="","",SUMIF($A$16:$A$38,I20,$B$16:$B$38))</f>
        <v>87</v>
      </c>
      <c r="J21" s="39">
        <f>A7/10</f>
        <v>85.6</v>
      </c>
      <c r="K21" s="39">
        <f>ROUND(J21,0)</f>
        <v>86</v>
      </c>
    </row>
    <row r="22" spans="1:11">
      <c r="A22" s="13" t="s">
        <v>53</v>
      </c>
      <c r="B22" s="13">
        <v>83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84</v>
      </c>
      <c r="D23" s="40" t="str">
        <f>A8</f>
        <v>PHY</v>
      </c>
      <c r="E23" s="40">
        <f>IF(E22="","",SUMIF($A$16:$A$38,E22,$B$16:$B$38))</f>
        <v>81</v>
      </c>
      <c r="F23" s="40">
        <f>IF(F22="","",SUMIF($A$16:$A$38,F22,$B$16:$B$38))</f>
        <v>75</v>
      </c>
      <c r="G23" s="40">
        <f>IF(G22="","",SUMIF($A$16:$A$38,G22,$B$16:$B$38))</f>
        <v>93</v>
      </c>
      <c r="H23" s="40">
        <f>IF(H22="","",SUMIF($A$16:$A$38,H22,$B$16:$B$38))</f>
        <v>87</v>
      </c>
      <c r="I23" s="40">
        <f>IF(I22="","",SUMIF($A$16:$A$38,I22,$B$16:$B$38))</f>
        <v>86</v>
      </c>
      <c r="J23" s="40">
        <f>A9/10</f>
        <v>84.5</v>
      </c>
      <c r="K23" s="40">
        <f>ROUND(J23,0)</f>
        <v>85</v>
      </c>
    </row>
    <row r="24" spans="1:11">
      <c r="A24" s="13" t="s">
        <v>55</v>
      </c>
      <c r="B24" s="13">
        <v>86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87</v>
      </c>
      <c r="G25" s="41">
        <f>IF(G24="","",SUMIF($A$16:$A$38,G24,$B$16:$B$38))</f>
        <v>90</v>
      </c>
      <c r="H25" s="41">
        <f>IF(H24="","",SUMIF($A$16:$A$38,H24,$B$16:$B$38))</f>
        <v>84</v>
      </c>
      <c r="I25" s="41">
        <f>IF(I24="","",SUMIF($A$16:$A$38,I24,$B$16:$B$38))</f>
        <v>86</v>
      </c>
      <c r="J25" s="41">
        <f>A11/10</f>
        <v>85</v>
      </c>
      <c r="K25" s="41">
        <f>ROUND(J25,0)</f>
        <v>85</v>
      </c>
    </row>
    <row r="26" spans="1:11">
      <c r="A26" s="13" t="s">
        <v>61</v>
      </c>
      <c r="B26" s="13">
        <v>88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87</v>
      </c>
      <c r="D27" s="42" t="str">
        <f>A12</f>
        <v>DEF</v>
      </c>
      <c r="E27" s="42">
        <f>IF(E26="","",SUMIF($A$16:$A$38,E26,$B$16:$B$38))</f>
        <v>75</v>
      </c>
      <c r="F27" s="42">
        <f>IF(F26="","",SUMIF($A$16:$A$38,F26,$B$16:$B$38))</f>
        <v>79</v>
      </c>
      <c r="G27" s="42">
        <f>IF(G26="","",SUMIF($A$16:$A$38,G26,$B$16:$B$38))</f>
        <v>77</v>
      </c>
      <c r="H27" s="42">
        <f>IF(H26="","",SUMIF($A$16:$A$38,H26,$B$16:$B$38))</f>
        <v>74</v>
      </c>
      <c r="I27" s="42">
        <f>IF(I26="","",SUMIF($A$16:$A$38,I26,$B$16:$B$38))</f>
        <v>80</v>
      </c>
      <c r="J27" s="42">
        <f>A13/10</f>
        <v>76.55</v>
      </c>
      <c r="K27" s="42">
        <f>ROUND(J27,0)</f>
        <v>77</v>
      </c>
    </row>
    <row r="28" spans="1:11">
      <c r="A28" s="13" t="s">
        <v>69</v>
      </c>
      <c r="B28" s="13">
        <v>81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93</v>
      </c>
    </row>
    <row r="31" spans="1:11">
      <c r="A31" s="13" t="s">
        <v>72</v>
      </c>
      <c r="B31" s="13">
        <v>87</v>
      </c>
    </row>
    <row r="32" spans="1:11">
      <c r="A32" s="13" t="s">
        <v>73</v>
      </c>
      <c r="B32" s="13">
        <f>INDEX('Trang tính1'!$AC$4:$AC$88,MATCH("Bellingham",'Trang tính1'!$Y$4:$Y$88,0))</f>
        <v>86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86</v>
      </c>
    </row>
    <row r="35" spans="1:2">
      <c r="A35" s="13" t="s">
        <v>86</v>
      </c>
      <c r="B35" s="13">
        <v>75</v>
      </c>
    </row>
    <row r="36" spans="1:2">
      <c r="A36" s="13" t="s">
        <v>87</v>
      </c>
      <c r="B36" s="13">
        <v>79</v>
      </c>
    </row>
    <row r="37" spans="1:2">
      <c r="A37" s="13" t="s">
        <v>88</v>
      </c>
      <c r="B37" s="13">
        <v>77</v>
      </c>
    </row>
    <row r="38" spans="1:2">
      <c r="A38" s="13" t="s">
        <v>89</v>
      </c>
      <c r="B38" s="13">
        <v>74</v>
      </c>
    </row>
    <row r="39" spans="1:2">
      <c r="A39" s="13" t="s">
        <v>245</v>
      </c>
      <c r="B39" s="13">
        <f>SUM(B16:B38)</f>
        <v>1902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791.5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863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875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76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698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847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72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585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81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82</v>
      </c>
      <c r="D17" s="37" t="str">
        <f>A2</f>
        <v>ATK</v>
      </c>
      <c r="E17" s="37">
        <f>IF(E16="","",SUMIF($A$16:$A$38,E16,$B$16:$B$38))</f>
        <v>81</v>
      </c>
      <c r="F17" s="37">
        <f>IF(F16="","",SUMIF($A$16:$A$38,F16,$B$16:$B$38))</f>
        <v>82</v>
      </c>
      <c r="G17" s="37">
        <f>IF(G16="","",SUMIF($A$16:$A$38,G16,$B$16:$B$38))</f>
        <v>84</v>
      </c>
      <c r="H17" s="37">
        <f>IF(H16="","",SUMIF($A$16:$A$38,H16,$B$16:$B$38))</f>
        <v>60</v>
      </c>
      <c r="I17" s="37">
        <f>IF(I16="","",SUMIF($A$16:$A$38,I16,$B$16:$B$38))</f>
        <v>85</v>
      </c>
      <c r="J17" s="37">
        <f>A3/10</f>
        <v>79.150000000000006</v>
      </c>
      <c r="K17" s="37">
        <f>ROUND(J17,0)</f>
        <v>79</v>
      </c>
    </row>
    <row r="18" spans="1:1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60</v>
      </c>
      <c r="D19" s="38" t="str">
        <f>A4</f>
        <v>DIS</v>
      </c>
      <c r="E19" s="38">
        <f>IF(E18="","",SUMIF($A$16:$A$38,E18,$B$16:$B$38))</f>
        <v>88</v>
      </c>
      <c r="F19" s="38">
        <f>IF(F18="","",SUMIF($A$16:$A$38,F18,$B$16:$B$38))</f>
        <v>84</v>
      </c>
      <c r="G19" s="38">
        <f>IF(G18="","",SUMIF($A$16:$A$38,G18,$B$16:$B$38))</f>
        <v>88</v>
      </c>
      <c r="H19" s="38">
        <f>IF(H18="","",SUMIF($A$16:$A$38,H18,$B$16:$B$38))</f>
        <v>85</v>
      </c>
      <c r="I19" s="38">
        <f>IF(I18="","",SUMIF($A$16:$A$38,I18,$B$16:$B$38))</f>
        <v>0</v>
      </c>
      <c r="J19" s="38">
        <f>A5/10</f>
        <v>86.3</v>
      </c>
      <c r="K19" s="38">
        <f>ROUND(J19,0)</f>
        <v>86</v>
      </c>
    </row>
    <row r="20" spans="1:11">
      <c r="A20" s="13" t="s">
        <v>45</v>
      </c>
      <c r="B20" s="13">
        <v>85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88</v>
      </c>
      <c r="D21" s="39" t="str">
        <f>A6</f>
        <v>CRE</v>
      </c>
      <c r="E21" s="39">
        <f>IF(E20="","",SUMIF($A$16:$A$38,E20,$B$16:$B$38))</f>
        <v>89</v>
      </c>
      <c r="F21" s="39">
        <f>IF(F20="","",SUMIF($A$16:$A$38,F20,$B$16:$B$38))</f>
        <v>85</v>
      </c>
      <c r="G21" s="39">
        <f>IF(G20="","",SUMIF($A$16:$A$38,G20,$B$16:$B$38))</f>
        <v>88</v>
      </c>
      <c r="H21" s="39">
        <f>IF(H20="","",SUMIF($A$16:$A$38,H20,$B$16:$B$38))</f>
        <v>88</v>
      </c>
      <c r="I21" s="39">
        <f>IF(I20="","",SUMIF($A$16:$A$38,I20,$B$16:$B$38))</f>
        <v>85</v>
      </c>
      <c r="J21" s="39">
        <f>A7/10</f>
        <v>87.5</v>
      </c>
      <c r="K21" s="39">
        <f>ROUND(J21,0)</f>
        <v>88</v>
      </c>
    </row>
    <row r="22" spans="1:11">
      <c r="A22" s="13" t="s">
        <v>53</v>
      </c>
      <c r="B22" s="13">
        <v>84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88</v>
      </c>
      <c r="D23" s="40" t="str">
        <f>A8</f>
        <v>PHY</v>
      </c>
      <c r="E23" s="40">
        <f>IF(E22="","",SUMIF($A$16:$A$38,E22,$B$16:$B$38))</f>
        <v>70</v>
      </c>
      <c r="F23" s="40">
        <f>IF(F22="","",SUMIF($A$16:$A$38,F22,$B$16:$B$38))</f>
        <v>73</v>
      </c>
      <c r="G23" s="40">
        <f>IF(G22="","",SUMIF($A$16:$A$38,G22,$B$16:$B$38))</f>
        <v>78</v>
      </c>
      <c r="H23" s="40">
        <f>IF(H22="","",SUMIF($A$16:$A$38,H22,$B$16:$B$38))</f>
        <v>63</v>
      </c>
      <c r="I23" s="40">
        <f>IF(I22="","",SUMIF($A$16:$A$38,I22,$B$16:$B$38))</f>
        <v>67</v>
      </c>
      <c r="J23" s="40">
        <f>A9/10</f>
        <v>69.8</v>
      </c>
      <c r="K23" s="40">
        <f>ROUND(J23,0)</f>
        <v>70</v>
      </c>
    </row>
    <row r="24" spans="1:11">
      <c r="A24" s="13" t="s">
        <v>55</v>
      </c>
      <c r="B24" s="13">
        <v>85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88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85</v>
      </c>
      <c r="G25" s="41">
        <f>IF(G24="","",SUMIF($A$16:$A$38,G24,$B$16:$B$38))</f>
        <v>84</v>
      </c>
      <c r="H25" s="41">
        <f>IF(H24="","",SUMIF($A$16:$A$38,H24,$B$16:$B$38))</f>
        <v>88</v>
      </c>
      <c r="I25" s="41">
        <f>IF(I24="","",SUMIF($A$16:$A$38,I24,$B$16:$B$38))</f>
        <v>85</v>
      </c>
      <c r="J25" s="41">
        <f>A11/10</f>
        <v>84.7</v>
      </c>
      <c r="K25" s="41">
        <f>ROUND(J25,0)</f>
        <v>85</v>
      </c>
    </row>
    <row r="26" spans="1:11">
      <c r="A26" s="13" t="s">
        <v>61</v>
      </c>
      <c r="B26" s="13">
        <v>89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85</v>
      </c>
      <c r="D27" s="42" t="str">
        <f>A12</f>
        <v>DEF</v>
      </c>
      <c r="E27" s="42">
        <f>IF(E26="","",SUMIF($A$16:$A$38,E26,$B$16:$B$38))</f>
        <v>61</v>
      </c>
      <c r="F27" s="42">
        <f>IF(F26="","",SUMIF($A$16:$A$38,F26,$B$16:$B$38))</f>
        <v>68</v>
      </c>
      <c r="G27" s="42">
        <f>IF(G26="","",SUMIF($A$16:$A$38,G26,$B$16:$B$38))</f>
        <v>50</v>
      </c>
      <c r="H27" s="42">
        <f>IF(H26="","",SUMIF($A$16:$A$38,H26,$B$16:$B$38))</f>
        <v>54</v>
      </c>
      <c r="I27" s="42">
        <f>IF(I26="","",SUMIF($A$16:$A$38,I26,$B$16:$B$38))</f>
        <v>60</v>
      </c>
      <c r="J27" s="42">
        <f>A13/10</f>
        <v>58.5</v>
      </c>
      <c r="K27" s="42">
        <f>ROUND(J27,0)</f>
        <v>59</v>
      </c>
    </row>
    <row r="28" spans="1:11">
      <c r="A28" s="13" t="s">
        <v>69</v>
      </c>
      <c r="B28" s="13">
        <v>70</v>
      </c>
    </row>
    <row r="29" spans="1:11">
      <c r="A29" s="13" t="s">
        <v>70</v>
      </c>
      <c r="B29" s="13">
        <v>73</v>
      </c>
    </row>
    <row r="30" spans="1:11">
      <c r="A30" s="13" t="s">
        <v>71</v>
      </c>
      <c r="B30" s="13">
        <v>78</v>
      </c>
    </row>
    <row r="31" spans="1:11">
      <c r="A31" s="13" t="s">
        <v>72</v>
      </c>
      <c r="B31" s="13">
        <v>63</v>
      </c>
    </row>
    <row r="32" spans="1:11">
      <c r="A32" s="13" t="s">
        <v>73</v>
      </c>
      <c r="B32" s="13">
        <f>INDEX('Trang tính1'!$AC$4:$AC$88,MATCH("Maddison",'Trang tính1'!$Y$4:$Y$88,0))</f>
        <v>67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61</v>
      </c>
    </row>
    <row r="36" spans="1:2">
      <c r="A36" s="13" t="s">
        <v>87</v>
      </c>
      <c r="B36" s="13">
        <v>68</v>
      </c>
    </row>
    <row r="37" spans="1:2">
      <c r="A37" s="13" t="s">
        <v>88</v>
      </c>
      <c r="B37" s="13">
        <v>50</v>
      </c>
    </row>
    <row r="38" spans="1:2">
      <c r="A38" s="13" t="s">
        <v>89</v>
      </c>
      <c r="B38" s="13">
        <v>54</v>
      </c>
    </row>
    <row r="39" spans="1:2">
      <c r="A39" s="13" t="s">
        <v>245</v>
      </c>
      <c r="B39" s="13">
        <f>SUM(B16:B38)</f>
        <v>1750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768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860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82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826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83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830.5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82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815.5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74</v>
      </c>
      <c r="D17" s="37" t="str">
        <f>A2</f>
        <v>ATK</v>
      </c>
      <c r="E17" s="37">
        <f>IF(E16="","",SUMIF($A$16:$A$38,E16,$B$16:$B$38))</f>
        <v>73</v>
      </c>
      <c r="F17" s="37">
        <f>IF(F16="","",SUMIF($A$16:$A$38,F16,$B$16:$B$38))</f>
        <v>74</v>
      </c>
      <c r="G17" s="37">
        <f>IF(G16="","",SUMIF($A$16:$A$38,G16,$B$16:$B$38))</f>
        <v>84</v>
      </c>
      <c r="H17" s="37">
        <f>IF(H16="","",SUMIF($A$16:$A$38,H16,$B$16:$B$38))</f>
        <v>84</v>
      </c>
      <c r="I17" s="37">
        <f>IF(I16="","",SUMIF($A$16:$A$38,I16,$B$16:$B$38))</f>
        <v>72</v>
      </c>
      <c r="J17" s="37">
        <f>A3/10</f>
        <v>76.8</v>
      </c>
      <c r="K17" s="37">
        <f>ROUND(J17,0)</f>
        <v>77</v>
      </c>
    </row>
    <row r="18" spans="1:1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84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84</v>
      </c>
      <c r="G19" s="38">
        <f>IF(G18="","",SUMIF($A$16:$A$38,G18,$B$16:$B$38))</f>
        <v>85</v>
      </c>
      <c r="H19" s="38">
        <f>IF(H18="","",SUMIF($A$16:$A$38,H18,$B$16:$B$38))</f>
        <v>89</v>
      </c>
      <c r="I19" s="38">
        <f>IF(I18="","",SUMIF($A$16:$A$38,I18,$B$16:$B$38))</f>
        <v>0</v>
      </c>
      <c r="J19" s="38">
        <f>A5/10</f>
        <v>86</v>
      </c>
      <c r="K19" s="38">
        <f>ROUND(J19,0)</f>
        <v>86</v>
      </c>
    </row>
    <row r="20" spans="1:11">
      <c r="A20" s="13" t="s">
        <v>45</v>
      </c>
      <c r="B20" s="13">
        <v>72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81</v>
      </c>
      <c r="F21" s="39">
        <f>IF(F20="","",SUMIF($A$16:$A$38,F20,$B$16:$B$38))</f>
        <v>89</v>
      </c>
      <c r="G21" s="39">
        <f>IF(G20="","",SUMIF($A$16:$A$38,G20,$B$16:$B$38))</f>
        <v>87</v>
      </c>
      <c r="H21" s="39">
        <f>IF(H20="","",SUMIF($A$16:$A$38,H20,$B$16:$B$38))</f>
        <v>85</v>
      </c>
      <c r="I21" s="39">
        <f>IF(I20="","",SUMIF($A$16:$A$38,I20,$B$16:$B$38))</f>
        <v>77</v>
      </c>
      <c r="J21" s="39">
        <f>A7/10</f>
        <v>82.6</v>
      </c>
      <c r="K21" s="39">
        <f>ROUND(J21,0)</f>
        <v>83</v>
      </c>
    </row>
    <row r="22" spans="1:11">
      <c r="A22" s="13" t="s">
        <v>53</v>
      </c>
      <c r="B22" s="13">
        <v>84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85</v>
      </c>
      <c r="D23" s="40" t="str">
        <f>A8</f>
        <v>PHY</v>
      </c>
      <c r="E23" s="40">
        <f>IF(E22="","",SUMIF($A$16:$A$38,E22,$B$16:$B$38))</f>
        <v>75</v>
      </c>
      <c r="F23" s="40">
        <f>IF(F22="","",SUMIF($A$16:$A$38,F22,$B$16:$B$38))</f>
        <v>77</v>
      </c>
      <c r="G23" s="40">
        <f>IF(G22="","",SUMIF($A$16:$A$38,G22,$B$16:$B$38))</f>
        <v>92</v>
      </c>
      <c r="H23" s="40">
        <f>IF(H22="","",SUMIF($A$16:$A$38,H22,$B$16:$B$38))</f>
        <v>78</v>
      </c>
      <c r="I23" s="40">
        <f>IF(I22="","",SUMIF($A$16:$A$38,I22,$B$16:$B$38))</f>
        <v>81</v>
      </c>
      <c r="J23" s="40">
        <f>A9/10</f>
        <v>80.3</v>
      </c>
      <c r="K23" s="40">
        <f>ROUND(J23,0)</f>
        <v>80</v>
      </c>
    </row>
    <row r="24" spans="1:11">
      <c r="A24" s="13" t="s">
        <v>55</v>
      </c>
      <c r="B24" s="13">
        <v>89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87</v>
      </c>
      <c r="D25" s="41" t="str">
        <f>A10</f>
        <v>MEN</v>
      </c>
      <c r="E25" s="41">
        <f>IF(E24="","",SUMIF($A$16:$A$38,E24,$B$16:$B$38))</f>
        <v>78</v>
      </c>
      <c r="F25" s="41">
        <f>IF(F24="","",SUMIF($A$16:$A$38,F24,$B$16:$B$38))</f>
        <v>77</v>
      </c>
      <c r="G25" s="41">
        <f>IF(G24="","",SUMIF($A$16:$A$38,G24,$B$16:$B$38))</f>
        <v>84</v>
      </c>
      <c r="H25" s="41">
        <f>IF(H24="","",SUMIF($A$16:$A$38,H24,$B$16:$B$38))</f>
        <v>85</v>
      </c>
      <c r="I25" s="41">
        <f>IF(I24="","",SUMIF($A$16:$A$38,I24,$B$16:$B$38))</f>
        <v>86</v>
      </c>
      <c r="J25" s="41">
        <f>A11/10</f>
        <v>83.05</v>
      </c>
      <c r="K25" s="41">
        <f>ROUND(J25,0)</f>
        <v>83</v>
      </c>
    </row>
    <row r="26" spans="1:11">
      <c r="A26" s="13" t="s">
        <v>61</v>
      </c>
      <c r="B26" s="13">
        <v>81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77</v>
      </c>
      <c r="D27" s="42" t="str">
        <f>A12</f>
        <v>DEF</v>
      </c>
      <c r="E27" s="42">
        <f>IF(E26="","",SUMIF($A$16:$A$38,E26,$B$16:$B$38))</f>
        <v>82</v>
      </c>
      <c r="F27" s="42">
        <f>IF(F26="","",SUMIF($A$16:$A$38,F26,$B$16:$B$38))</f>
        <v>85</v>
      </c>
      <c r="G27" s="42">
        <f>IF(G26="","",SUMIF($A$16:$A$38,G26,$B$16:$B$38))</f>
        <v>81</v>
      </c>
      <c r="H27" s="42">
        <f>IF(H26="","",SUMIF($A$16:$A$38,H26,$B$16:$B$38))</f>
        <v>78</v>
      </c>
      <c r="I27" s="42">
        <f>IF(I26="","",SUMIF($A$16:$A$38,I26,$B$16:$B$38))</f>
        <v>84</v>
      </c>
      <c r="J27" s="42">
        <f>A13/10</f>
        <v>81.55</v>
      </c>
      <c r="K27" s="42">
        <f>ROUND(J27,0)</f>
        <v>82</v>
      </c>
    </row>
    <row r="28" spans="1:11">
      <c r="A28" s="13" t="s">
        <v>69</v>
      </c>
      <c r="B28" s="13">
        <v>75</v>
      </c>
    </row>
    <row r="29" spans="1:11">
      <c r="A29" s="13" t="s">
        <v>70</v>
      </c>
      <c r="B29" s="13">
        <v>77</v>
      </c>
    </row>
    <row r="30" spans="1:11">
      <c r="A30" s="13" t="s">
        <v>71</v>
      </c>
      <c r="B30" s="13">
        <v>92</v>
      </c>
    </row>
    <row r="31" spans="1:11">
      <c r="A31" s="13" t="s">
        <v>72</v>
      </c>
      <c r="B31" s="13">
        <v>78</v>
      </c>
    </row>
    <row r="32" spans="1:11">
      <c r="A32" s="13" t="s">
        <v>73</v>
      </c>
      <c r="B32" s="13">
        <f>INDEX('Trang tính1'!$AC$4:$AC$88,MATCH("Joao Neves",'Trang tính1'!$Y$4:$Y$88,0))</f>
        <v>81</v>
      </c>
    </row>
    <row r="33" spans="1:2">
      <c r="A33" s="13" t="s">
        <v>79</v>
      </c>
      <c r="B33" s="13">
        <v>78</v>
      </c>
    </row>
    <row r="34" spans="1:2">
      <c r="A34" s="13" t="s">
        <v>80</v>
      </c>
      <c r="B34" s="13">
        <v>86</v>
      </c>
    </row>
    <row r="35" spans="1:2">
      <c r="A35" s="13" t="s">
        <v>86</v>
      </c>
      <c r="B35" s="13">
        <v>82</v>
      </c>
    </row>
    <row r="36" spans="1:2">
      <c r="A36" s="13" t="s">
        <v>87</v>
      </c>
      <c r="B36" s="13">
        <v>85</v>
      </c>
    </row>
    <row r="37" spans="1:2">
      <c r="A37" s="13" t="s">
        <v>88</v>
      </c>
      <c r="B37" s="13">
        <v>81</v>
      </c>
    </row>
    <row r="38" spans="1:2">
      <c r="A38" s="13" t="s">
        <v>89</v>
      </c>
      <c r="B38" s="13">
        <v>78</v>
      </c>
    </row>
    <row r="39" spans="1:2">
      <c r="A39" s="13" t="s">
        <v>245</v>
      </c>
      <c r="B39" s="13">
        <f>SUM(B16:B38)</f>
        <v>1868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K7" sqref="K7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788.5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862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846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81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745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856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724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82</v>
      </c>
      <c r="D17" s="37" t="str">
        <f>A2</f>
        <v>ATK</v>
      </c>
      <c r="E17" s="37">
        <f>IF(E16="","",SUMIF($A$16:$A$38,E16,$B$16:$B$38))</f>
        <v>78</v>
      </c>
      <c r="F17" s="37">
        <f>IF(F16="","",SUMIF($A$16:$A$38,F16,$B$16:$B$38))</f>
        <v>82</v>
      </c>
      <c r="G17" s="37">
        <f>IF(G16="","",SUMIF($A$16:$A$38,G16,$B$16:$B$38))</f>
        <v>84</v>
      </c>
      <c r="H17" s="37">
        <f>IF(H16="","",SUMIF($A$16:$A$38,H16,$B$16:$B$38))</f>
        <v>71</v>
      </c>
      <c r="I17" s="37">
        <f>IF(I16="","",SUMIF($A$16:$A$38,I16,$B$16:$B$38))</f>
        <v>80</v>
      </c>
      <c r="J17" s="37">
        <f>A3/10</f>
        <v>78.849999999999994</v>
      </c>
      <c r="K17" s="37">
        <f>ROUND(J17,0)</f>
        <v>79</v>
      </c>
    </row>
    <row r="18" spans="1:1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71</v>
      </c>
      <c r="D19" s="38" t="str">
        <f>A4</f>
        <v>DIS</v>
      </c>
      <c r="E19" s="38">
        <f>IF(E18="","",SUMIF($A$16:$A$38,E18,$B$16:$B$38))</f>
        <v>86</v>
      </c>
      <c r="F19" s="38">
        <f>IF(F18="","",SUMIF($A$16:$A$38,F18,$B$16:$B$38))</f>
        <v>84</v>
      </c>
      <c r="G19" s="38">
        <f>IF(G18="","",SUMIF($A$16:$A$38,G18,$B$16:$B$38))</f>
        <v>86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86.2</v>
      </c>
      <c r="K19" s="38">
        <f>ROUND(J19,0)</f>
        <v>86</v>
      </c>
    </row>
    <row r="20" spans="1:11">
      <c r="A20" s="13" t="s">
        <v>45</v>
      </c>
      <c r="B20" s="13">
        <v>80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86</v>
      </c>
      <c r="D21" s="39" t="str">
        <f>A6</f>
        <v>CRE</v>
      </c>
      <c r="E21" s="39">
        <f>IF(E20="","",SUMIF($A$16:$A$38,E20,$B$16:$B$38))</f>
        <v>83</v>
      </c>
      <c r="F21" s="39">
        <f>IF(F20="","",SUMIF($A$16:$A$38,F20,$B$16:$B$38))</f>
        <v>88</v>
      </c>
      <c r="G21" s="39">
        <f>IF(G20="","",SUMIF($A$16:$A$38,G20,$B$16:$B$38))</f>
        <v>89</v>
      </c>
      <c r="H21" s="39">
        <f>IF(H20="","",SUMIF($A$16:$A$38,H20,$B$16:$B$38))</f>
        <v>86</v>
      </c>
      <c r="I21" s="39">
        <f>IF(I20="","",SUMIF($A$16:$A$38,I20,$B$16:$B$38))</f>
        <v>81</v>
      </c>
      <c r="J21" s="39">
        <f>A7/10</f>
        <v>84.6</v>
      </c>
      <c r="K21" s="39">
        <f>ROUND(J21,0)</f>
        <v>85</v>
      </c>
    </row>
    <row r="22" spans="1:11">
      <c r="A22" s="13" t="s">
        <v>53</v>
      </c>
      <c r="B22" s="13">
        <v>84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86</v>
      </c>
      <c r="D23" s="40" t="str">
        <f>A8</f>
        <v>PHY</v>
      </c>
      <c r="E23" s="40">
        <f>IF(E22="","",SUMIF($A$16:$A$38,E22,$B$16:$B$38))</f>
        <v>72</v>
      </c>
      <c r="F23" s="40">
        <f>IF(F22="","",SUMIF($A$16:$A$38,F22,$B$16:$B$38))</f>
        <v>70</v>
      </c>
      <c r="G23" s="40">
        <f>IF(G22="","",SUMIF($A$16:$A$38,G22,$B$16:$B$38))</f>
        <v>84</v>
      </c>
      <c r="H23" s="40">
        <f>IF(H22="","",SUMIF($A$16:$A$38,H22,$B$16:$B$38))</f>
        <v>71</v>
      </c>
      <c r="I23" s="40">
        <f>IF(I22="","",SUMIF($A$16:$A$38,I22,$B$16:$B$38))</f>
        <v>80</v>
      </c>
      <c r="J23" s="40">
        <f>A9/10</f>
        <v>74.5</v>
      </c>
      <c r="K23" s="40">
        <f>ROUND(J23,0)</f>
        <v>75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89</v>
      </c>
      <c r="D25" s="41" t="str">
        <f>A10</f>
        <v>MEN</v>
      </c>
      <c r="E25" s="41">
        <f>IF(E24="","",SUMIF($A$16:$A$38,E24,$B$16:$B$38))</f>
        <v>84</v>
      </c>
      <c r="F25" s="41">
        <f>IF(F24="","",SUMIF($A$16:$A$38,F24,$B$16:$B$38))</f>
        <v>81</v>
      </c>
      <c r="G25" s="41">
        <f>IF(G24="","",SUMIF($A$16:$A$38,G24,$B$16:$B$38))</f>
        <v>84</v>
      </c>
      <c r="H25" s="41">
        <f>IF(H24="","",SUMIF($A$16:$A$38,H24,$B$16:$B$38))</f>
        <v>86</v>
      </c>
      <c r="I25" s="41">
        <f>IF(I24="","",SUMIF($A$16:$A$38,I24,$B$16:$B$38))</f>
        <v>88</v>
      </c>
      <c r="J25" s="41">
        <f>A11/10</f>
        <v>85.6</v>
      </c>
      <c r="K25" s="41">
        <f>ROUND(J25,0)</f>
        <v>86</v>
      </c>
    </row>
    <row r="26" spans="1:11">
      <c r="A26" s="13" t="s">
        <v>61</v>
      </c>
      <c r="B26" s="13">
        <v>83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74</v>
      </c>
      <c r="F27" s="42">
        <f>IF(F26="","",SUMIF($A$16:$A$38,F26,$B$16:$B$38))</f>
        <v>78</v>
      </c>
      <c r="G27" s="42">
        <f>IF(G26="","",SUMIF($A$16:$A$38,G26,$B$16:$B$38))</f>
        <v>71</v>
      </c>
      <c r="H27" s="42">
        <f>IF(H26="","",SUMIF($A$16:$A$38,H26,$B$16:$B$38))</f>
        <v>69</v>
      </c>
      <c r="I27" s="42">
        <f>IF(I26="","",SUMIF($A$16:$A$38,I26,$B$16:$B$38))</f>
        <v>71</v>
      </c>
      <c r="J27" s="42">
        <f>A13/10</f>
        <v>72.400000000000006</v>
      </c>
      <c r="K27" s="42">
        <f>ROUND(J27,0)</f>
        <v>72</v>
      </c>
    </row>
    <row r="28" spans="1:11">
      <c r="A28" s="13" t="s">
        <v>69</v>
      </c>
      <c r="B28" s="13">
        <v>72</v>
      </c>
    </row>
    <row r="29" spans="1:11">
      <c r="A29" s="13" t="s">
        <v>70</v>
      </c>
      <c r="B29" s="13">
        <v>70</v>
      </c>
    </row>
    <row r="30" spans="1:11">
      <c r="A30" s="13" t="s">
        <v>71</v>
      </c>
      <c r="B30" s="13">
        <v>84</v>
      </c>
    </row>
    <row r="31" spans="1:11">
      <c r="A31" s="13" t="s">
        <v>72</v>
      </c>
      <c r="B31" s="13">
        <v>71</v>
      </c>
    </row>
    <row r="32" spans="1:11">
      <c r="A32" s="13" t="s">
        <v>73</v>
      </c>
      <c r="B32" s="13">
        <f>INDEX('Trang tính1'!$AC$4:$AC$88,MATCH("Fabian Ruiz",'Trang tính1'!$Y$4:$Y$88,0))</f>
        <v>80</v>
      </c>
    </row>
    <row r="33" spans="1:2">
      <c r="A33" s="13" t="s">
        <v>79</v>
      </c>
      <c r="B33" s="13">
        <v>84</v>
      </c>
    </row>
    <row r="34" spans="1:2">
      <c r="A34" s="13" t="s">
        <v>80</v>
      </c>
      <c r="B34" s="13">
        <v>88</v>
      </c>
    </row>
    <row r="35" spans="1:2">
      <c r="A35" s="13" t="s">
        <v>86</v>
      </c>
      <c r="B35" s="13">
        <v>74</v>
      </c>
    </row>
    <row r="36" spans="1:2">
      <c r="A36" s="13" t="s">
        <v>87</v>
      </c>
      <c r="B36" s="13">
        <v>78</v>
      </c>
    </row>
    <row r="37" spans="1:2">
      <c r="A37" s="13" t="s">
        <v>88</v>
      </c>
      <c r="B37" s="13">
        <v>71</v>
      </c>
    </row>
    <row r="38" spans="1:2">
      <c r="A38" s="13" t="s">
        <v>89</v>
      </c>
      <c r="B38" s="13">
        <v>69</v>
      </c>
    </row>
    <row r="39" spans="1:2">
      <c r="A39" s="13" t="s">
        <v>245</v>
      </c>
      <c r="B39" s="13">
        <f>SUM(B16:B38)</f>
        <v>1833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817.5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850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838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734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823.5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74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633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83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79</v>
      </c>
      <c r="D17" s="37" t="str">
        <f>A2</f>
        <v>ATK</v>
      </c>
      <c r="E17" s="37">
        <f>IF(E16="","",SUMIF($A$16:$A$38,E16,$B$16:$B$38))</f>
        <v>83</v>
      </c>
      <c r="F17" s="37">
        <f>IF(F16="","",SUMIF($A$16:$A$38,F16,$B$16:$B$38))</f>
        <v>79</v>
      </c>
      <c r="G17" s="37">
        <f>IF(G16="","",SUMIF($A$16:$A$38,G16,$B$16:$B$38))</f>
        <v>87</v>
      </c>
      <c r="H17" s="37">
        <f>IF(H16="","",SUMIF($A$16:$A$38,H16,$B$16:$B$38))</f>
        <v>68</v>
      </c>
      <c r="I17" s="37">
        <f>IF(I16="","",SUMIF($A$16:$A$38,I16,$B$16:$B$38))</f>
        <v>87</v>
      </c>
      <c r="J17" s="37">
        <f>A3/10</f>
        <v>81.75</v>
      </c>
      <c r="K17" s="37">
        <f>ROUND(J17,0)</f>
        <v>82</v>
      </c>
    </row>
    <row r="18" spans="1:11">
      <c r="A18" s="13" t="s">
        <v>43</v>
      </c>
      <c r="B18" s="13">
        <v>87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68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87</v>
      </c>
      <c r="G19" s="38">
        <f>IF(G18="","",SUMIF($A$16:$A$38,G18,$B$16:$B$38))</f>
        <v>90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85</v>
      </c>
      <c r="K19" s="38">
        <f>ROUND(J19,0)</f>
        <v>85</v>
      </c>
    </row>
    <row r="20" spans="1:11">
      <c r="A20" s="13" t="s">
        <v>45</v>
      </c>
      <c r="B20" s="13">
        <v>87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80</v>
      </c>
      <c r="F21" s="39">
        <f>IF(F20="","",SUMIF($A$16:$A$38,F20,$B$16:$B$38))</f>
        <v>82</v>
      </c>
      <c r="G21" s="39">
        <f>IF(G20="","",SUMIF($A$16:$A$38,G20,$B$16:$B$38))</f>
        <v>81</v>
      </c>
      <c r="H21" s="39">
        <f>IF(H20="","",SUMIF($A$16:$A$38,H20,$B$16:$B$38))</f>
        <v>90</v>
      </c>
      <c r="I21" s="39">
        <f>IF(I20="","",SUMIF($A$16:$A$38,I20,$B$16:$B$38))</f>
        <v>92</v>
      </c>
      <c r="J21" s="39">
        <f>A7/10</f>
        <v>83.8</v>
      </c>
      <c r="K21" s="39">
        <f>ROUND(J21,0)</f>
        <v>84</v>
      </c>
    </row>
    <row r="22" spans="1:11">
      <c r="A22" s="13" t="s">
        <v>53</v>
      </c>
      <c r="B22" s="13">
        <v>87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90</v>
      </c>
      <c r="D23" s="40" t="str">
        <f>A8</f>
        <v>PHY</v>
      </c>
      <c r="E23" s="40">
        <f>IF(E22="","",SUMIF($A$16:$A$38,E22,$B$16:$B$38))</f>
        <v>70</v>
      </c>
      <c r="F23" s="40">
        <f>IF(F22="","",SUMIF($A$16:$A$38,F22,$B$16:$B$38))</f>
        <v>68</v>
      </c>
      <c r="G23" s="40">
        <f>IF(G22="","",SUMIF($A$16:$A$38,G22,$B$16:$B$38))</f>
        <v>90</v>
      </c>
      <c r="H23" s="40">
        <f>IF(H22="","",SUMIF($A$16:$A$38,H22,$B$16:$B$38))</f>
        <v>68</v>
      </c>
      <c r="I23" s="40">
        <f>IF(I22="","",SUMIF($A$16:$A$38,I22,$B$16:$B$38))</f>
        <v>74</v>
      </c>
      <c r="J23" s="40">
        <f>A9/10</f>
        <v>73.400000000000006</v>
      </c>
      <c r="K23" s="40">
        <f>ROUND(J23,0)</f>
        <v>73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81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92</v>
      </c>
      <c r="G25" s="41">
        <f>IF(G24="","",SUMIF($A$16:$A$38,G24,$B$16:$B$38))</f>
        <v>87</v>
      </c>
      <c r="H25" s="41">
        <f>IF(H24="","",SUMIF($A$16:$A$38,H24,$B$16:$B$38))</f>
        <v>90</v>
      </c>
      <c r="I25" s="41">
        <f>IF(I24="","",SUMIF($A$16:$A$38,I24,$B$16:$B$38))</f>
        <v>77</v>
      </c>
      <c r="J25" s="41">
        <f>A11/10</f>
        <v>82.35</v>
      </c>
      <c r="K25" s="41">
        <f>ROUND(J25,0)</f>
        <v>82</v>
      </c>
    </row>
    <row r="26" spans="1:11">
      <c r="A26" s="13" t="s">
        <v>61</v>
      </c>
      <c r="B26" s="13">
        <v>80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92</v>
      </c>
      <c r="D27" s="42" t="str">
        <f>A12</f>
        <v>DEF</v>
      </c>
      <c r="E27" s="42">
        <f>IF(E26="","",SUMIF($A$16:$A$38,E26,$B$16:$B$38))</f>
        <v>58</v>
      </c>
      <c r="F27" s="42">
        <f>IF(F26="","",SUMIF($A$16:$A$38,F26,$B$16:$B$38))</f>
        <v>71</v>
      </c>
      <c r="G27" s="42">
        <f>IF(G26="","",SUMIF($A$16:$A$38,G26,$B$16:$B$38))</f>
        <v>62</v>
      </c>
      <c r="H27" s="42">
        <f>IF(H26="","",SUMIF($A$16:$A$38,H26,$B$16:$B$38))</f>
        <v>60</v>
      </c>
      <c r="I27" s="42">
        <f>IF(I26="","",SUMIF($A$16:$A$38,I26,$B$16:$B$38))</f>
        <v>68</v>
      </c>
      <c r="J27" s="42">
        <f>A13/10</f>
        <v>63.3</v>
      </c>
      <c r="K27" s="42">
        <f>ROUND(J27,0)</f>
        <v>63</v>
      </c>
    </row>
    <row r="28" spans="1:11">
      <c r="A28" s="13" t="s">
        <v>69</v>
      </c>
      <c r="B28" s="13">
        <v>70</v>
      </c>
    </row>
    <row r="29" spans="1:11">
      <c r="A29" s="13" t="s">
        <v>70</v>
      </c>
      <c r="B29" s="13">
        <v>68</v>
      </c>
    </row>
    <row r="30" spans="1:11">
      <c r="A30" s="13" t="s">
        <v>71</v>
      </c>
      <c r="B30" s="13">
        <v>90</v>
      </c>
    </row>
    <row r="31" spans="1:11">
      <c r="A31" s="13" t="s">
        <v>72</v>
      </c>
      <c r="B31" s="13">
        <v>68</v>
      </c>
    </row>
    <row r="32" spans="1:11">
      <c r="A32" s="13" t="s">
        <v>73</v>
      </c>
      <c r="B32" s="13">
        <f>INDEX('Trang tính1'!$AC$4:$AC$88,MATCH("Bruno Fernandes",'Trang tính1'!$Y$4:$Y$88,0))</f>
        <v>74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77</v>
      </c>
    </row>
    <row r="35" spans="1:2">
      <c r="A35" s="13" t="s">
        <v>86</v>
      </c>
      <c r="B35" s="13">
        <v>58</v>
      </c>
    </row>
    <row r="36" spans="1:2">
      <c r="A36" s="13" t="s">
        <v>87</v>
      </c>
      <c r="B36" s="13">
        <v>71</v>
      </c>
    </row>
    <row r="37" spans="1:2">
      <c r="A37" s="13" t="s">
        <v>88</v>
      </c>
      <c r="B37" s="13">
        <v>62</v>
      </c>
    </row>
    <row r="38" spans="1:2">
      <c r="A38" s="13" t="s">
        <v>89</v>
      </c>
      <c r="B38" s="13">
        <v>60</v>
      </c>
    </row>
    <row r="39" spans="1:2">
      <c r="A39" s="13" t="s">
        <v>245</v>
      </c>
      <c r="B39" s="13">
        <f>SUM(B16:B38)</f>
        <v>1778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753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79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79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814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810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789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770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759.5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75</v>
      </c>
      <c r="D17" s="37" t="str">
        <f>A2</f>
        <v>ATK</v>
      </c>
      <c r="E17" s="37">
        <f>IF(E16="","",SUMIF($A$16:$A$38,E16,$B$16:$B$38))</f>
        <v>73</v>
      </c>
      <c r="F17" s="37">
        <f>IF(F16="","",SUMIF($A$16:$A$38,F16,$B$16:$B$38))</f>
        <v>75</v>
      </c>
      <c r="G17" s="37">
        <f>IF(G16="","",SUMIF($A$16:$A$38,G16,$B$16:$B$38))</f>
        <v>76</v>
      </c>
      <c r="H17" s="37">
        <f>IF(H16="","",SUMIF($A$16:$A$38,H16,$B$16:$B$38))</f>
        <v>71</v>
      </c>
      <c r="I17" s="37">
        <f>IF(I16="","",SUMIF($A$16:$A$38,I16,$B$16:$B$38))</f>
        <v>85</v>
      </c>
      <c r="J17" s="37">
        <f>A3/10</f>
        <v>75.3</v>
      </c>
      <c r="K17" s="37">
        <f>ROUND(J17,0)</f>
        <v>75</v>
      </c>
    </row>
    <row r="18" spans="1:11">
      <c r="A18" s="13" t="s">
        <v>43</v>
      </c>
      <c r="B18" s="13">
        <v>76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71</v>
      </c>
      <c r="D19" s="38" t="str">
        <f>A4</f>
        <v>DIS</v>
      </c>
      <c r="E19" s="38">
        <f>IF(E18="","",SUMIF($A$16:$A$38,E18,$B$16:$B$38))</f>
        <v>80</v>
      </c>
      <c r="F19" s="38">
        <f>IF(F18="","",SUMIF($A$16:$A$38,F18,$B$16:$B$38))</f>
        <v>83</v>
      </c>
      <c r="G19" s="38">
        <f>IF(G18="","",SUMIF($A$16:$A$38,G18,$B$16:$B$38))</f>
        <v>82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81.400000000000006</v>
      </c>
      <c r="K19" s="38">
        <f>ROUND(J19,0)</f>
        <v>81</v>
      </c>
    </row>
    <row r="20" spans="1:11">
      <c r="A20" s="13" t="s">
        <v>45</v>
      </c>
      <c r="B20" s="13">
        <v>85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80</v>
      </c>
      <c r="D21" s="39" t="str">
        <f>A6</f>
        <v>CRE</v>
      </c>
      <c r="E21" s="39">
        <f>IF(E20="","",SUMIF($A$16:$A$38,E20,$B$16:$B$38))</f>
        <v>80</v>
      </c>
      <c r="F21" s="39">
        <f>IF(F20="","",SUMIF($A$16:$A$38,F20,$B$16:$B$38))</f>
        <v>82</v>
      </c>
      <c r="G21" s="39">
        <f>IF(G20="","",SUMIF($A$16:$A$38,G20,$B$16:$B$38))</f>
        <v>78</v>
      </c>
      <c r="H21" s="39">
        <f>IF(H20="","",SUMIF($A$16:$A$38,H20,$B$16:$B$38))</f>
        <v>82</v>
      </c>
      <c r="I21" s="39">
        <f>IF(I20="","",SUMIF($A$16:$A$38,I20,$B$16:$B$38))</f>
        <v>85</v>
      </c>
      <c r="J21" s="39">
        <f>A7/10</f>
        <v>81</v>
      </c>
      <c r="K21" s="39">
        <f>ROUND(J21,0)</f>
        <v>81</v>
      </c>
    </row>
    <row r="22" spans="1:11">
      <c r="A22" s="13" t="s">
        <v>53</v>
      </c>
      <c r="B22" s="13">
        <v>83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82</v>
      </c>
      <c r="D23" s="40" t="str">
        <f>A8</f>
        <v>PHY</v>
      </c>
      <c r="E23" s="40">
        <f>IF(E22="","",SUMIF($A$16:$A$38,E22,$B$16:$B$38))</f>
        <v>84</v>
      </c>
      <c r="F23" s="40">
        <f>IF(F22="","",SUMIF($A$16:$A$38,F22,$B$16:$B$38))</f>
        <v>80</v>
      </c>
      <c r="G23" s="40">
        <f>IF(G22="","",SUMIF($A$16:$A$38,G22,$B$16:$B$38))</f>
        <v>90</v>
      </c>
      <c r="H23" s="40">
        <f>IF(H22="","",SUMIF($A$16:$A$38,H22,$B$16:$B$38))</f>
        <v>68</v>
      </c>
      <c r="I23" s="40">
        <f>IF(I22="","",SUMIF($A$16:$A$38,I22,$B$16:$B$38))</f>
        <v>77</v>
      </c>
      <c r="J23" s="40">
        <f>A9/10</f>
        <v>78.900000000000006</v>
      </c>
      <c r="K23" s="40">
        <f>ROUND(J23,0)</f>
        <v>79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78</v>
      </c>
      <c r="D25" s="41" t="str">
        <f>A10</f>
        <v>MEN</v>
      </c>
      <c r="E25" s="41">
        <f>IF(E24="","",SUMIF($A$16:$A$38,E24,$B$16:$B$38))</f>
        <v>74</v>
      </c>
      <c r="F25" s="41">
        <f>IF(F24="","",SUMIF($A$16:$A$38,F24,$B$16:$B$38))</f>
        <v>85</v>
      </c>
      <c r="G25" s="41">
        <f>IF(G24="","",SUMIF($A$16:$A$38,G24,$B$16:$B$38))</f>
        <v>76</v>
      </c>
      <c r="H25" s="41">
        <f>IF(H24="","",SUMIF($A$16:$A$38,H24,$B$16:$B$38))</f>
        <v>82</v>
      </c>
      <c r="I25" s="41">
        <f>IF(I24="","",SUMIF($A$16:$A$38,I24,$B$16:$B$38))</f>
        <v>75</v>
      </c>
      <c r="J25" s="41">
        <f>A11/10</f>
        <v>77</v>
      </c>
      <c r="K25" s="41">
        <f>ROUND(J25,0)</f>
        <v>77</v>
      </c>
    </row>
    <row r="26" spans="1:11">
      <c r="A26" s="13" t="s">
        <v>61</v>
      </c>
      <c r="B26" s="13">
        <v>80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85</v>
      </c>
      <c r="D27" s="42" t="str">
        <f>A12</f>
        <v>DEF</v>
      </c>
      <c r="E27" s="42">
        <f>IF(E26="","",SUMIF($A$16:$A$38,E26,$B$16:$B$38))</f>
        <v>78</v>
      </c>
      <c r="F27" s="42">
        <f>IF(F26="","",SUMIF($A$16:$A$38,F26,$B$16:$B$38))</f>
        <v>79</v>
      </c>
      <c r="G27" s="42">
        <f>IF(G26="","",SUMIF($A$16:$A$38,G26,$B$16:$B$38))</f>
        <v>76</v>
      </c>
      <c r="H27" s="42">
        <f>IF(H26="","",SUMIF($A$16:$A$38,H26,$B$16:$B$38))</f>
        <v>75</v>
      </c>
      <c r="I27" s="42">
        <f>IF(I26="","",SUMIF($A$16:$A$38,I26,$B$16:$B$38))</f>
        <v>71</v>
      </c>
      <c r="J27" s="42">
        <f>A13/10</f>
        <v>75.95</v>
      </c>
      <c r="K27" s="42">
        <f>ROUND(J27,0)</f>
        <v>76</v>
      </c>
    </row>
    <row r="28" spans="1:11">
      <c r="A28" s="13" t="s">
        <v>69</v>
      </c>
      <c r="B28" s="13">
        <v>84</v>
      </c>
    </row>
    <row r="29" spans="1:11">
      <c r="A29" s="13" t="s">
        <v>70</v>
      </c>
      <c r="B29" s="13">
        <v>80</v>
      </c>
    </row>
    <row r="30" spans="1:11">
      <c r="A30" s="13" t="s">
        <v>71</v>
      </c>
      <c r="B30" s="13">
        <v>90</v>
      </c>
    </row>
    <row r="31" spans="1:11">
      <c r="A31" s="13" t="s">
        <v>72</v>
      </c>
      <c r="B31" s="13">
        <v>68</v>
      </c>
    </row>
    <row r="32" spans="1:11">
      <c r="A32" s="13" t="s">
        <v>73</v>
      </c>
      <c r="B32" s="13">
        <f>INDEX('Trang tính1'!$AC$4:$AC$88,MATCH("Porro",'Trang tính1'!$Y$4:$Y$88,0))</f>
        <v>77</v>
      </c>
    </row>
    <row r="33" spans="1:2">
      <c r="A33" s="13" t="s">
        <v>79</v>
      </c>
      <c r="B33" s="13">
        <v>74</v>
      </c>
    </row>
    <row r="34" spans="1:2">
      <c r="A34" s="13" t="s">
        <v>80</v>
      </c>
      <c r="B34" s="13">
        <v>75</v>
      </c>
    </row>
    <row r="35" spans="1:2">
      <c r="A35" s="13" t="s">
        <v>86</v>
      </c>
      <c r="B35" s="13">
        <v>78</v>
      </c>
    </row>
    <row r="36" spans="1:2">
      <c r="A36" s="13" t="s">
        <v>87</v>
      </c>
      <c r="B36" s="13">
        <v>79</v>
      </c>
    </row>
    <row r="37" spans="1:2">
      <c r="A37" s="13" t="s">
        <v>88</v>
      </c>
      <c r="B37" s="13">
        <v>76</v>
      </c>
    </row>
    <row r="38" spans="1:2">
      <c r="A38" s="13" t="s">
        <v>89</v>
      </c>
      <c r="B38" s="13">
        <v>75</v>
      </c>
    </row>
    <row r="39" spans="1:2">
      <c r="A39" s="13" t="s">
        <v>245</v>
      </c>
      <c r="B39" s="13">
        <f>SUM(B16:B38)</f>
        <v>1806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712.5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79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78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782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804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80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81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872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82</v>
      </c>
      <c r="J11" s="13" t="s">
        <v>252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821.5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65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64</v>
      </c>
      <c r="D17" s="37" t="str">
        <f>A2</f>
        <v>ATK</v>
      </c>
      <c r="E17" s="37">
        <f>IF(E16="","",SUMIF($A$16:$A$38,E16,$B$16:$B$38))</f>
        <v>65</v>
      </c>
      <c r="F17" s="37">
        <f>IF(F16="","",SUMIF($A$16:$A$38,F16,$B$16:$B$38))</f>
        <v>64</v>
      </c>
      <c r="G17" s="37">
        <f>IF(G16="","",SUMIF($A$16:$A$38,G16,$B$16:$B$38))</f>
        <v>78</v>
      </c>
      <c r="H17" s="37">
        <f>IF(H16="","",SUMIF($A$16:$A$38,H16,$B$16:$B$38))</f>
        <v>75</v>
      </c>
      <c r="I17" s="37">
        <f>IF(I16="","",SUMIF($A$16:$A$38,I16,$B$16:$B$38))</f>
        <v>80</v>
      </c>
      <c r="J17" s="37">
        <f>A3/10</f>
        <v>71.25</v>
      </c>
      <c r="K17" s="37">
        <f>ROUND(J17,0)</f>
        <v>71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80</v>
      </c>
      <c r="F19" s="38">
        <f>IF(F18="","",SUMIF($A$16:$A$38,F18,$B$16:$B$38))</f>
        <v>72</v>
      </c>
      <c r="G19" s="38">
        <f>IF(G18="","",SUMIF($A$16:$A$38,G18,$B$16:$B$38))</f>
        <v>72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78.2</v>
      </c>
      <c r="K19" s="38">
        <f>ROUND(J19,0)</f>
        <v>78</v>
      </c>
    </row>
    <row r="20" spans="1:11">
      <c r="A20" s="13" t="s">
        <v>45</v>
      </c>
      <c r="B20" s="13">
        <v>80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80</v>
      </c>
      <c r="D21" s="39" t="str">
        <f>A6</f>
        <v>CRE</v>
      </c>
      <c r="E21" s="39">
        <f>IF(E20="","",SUMIF($A$16:$A$38,E20,$B$16:$B$38))</f>
        <v>83</v>
      </c>
      <c r="F21" s="39">
        <f>IF(F20="","",SUMIF($A$16:$A$38,F20,$B$16:$B$38))</f>
        <v>82</v>
      </c>
      <c r="G21" s="39">
        <f>IF(G20="","",SUMIF($A$16:$A$38,G20,$B$16:$B$38))</f>
        <v>80</v>
      </c>
      <c r="H21" s="39">
        <f>IF(H20="","",SUMIF($A$16:$A$38,H20,$B$16:$B$38))</f>
        <v>72</v>
      </c>
      <c r="I21" s="39">
        <f>IF(I20="","",SUMIF($A$16:$A$38,I20,$B$16:$B$38))</f>
        <v>79</v>
      </c>
      <c r="J21" s="39">
        <f>A7/10</f>
        <v>80.400000000000006</v>
      </c>
      <c r="K21" s="39">
        <f>ROUND(J21,0)</f>
        <v>80</v>
      </c>
    </row>
    <row r="22" spans="1:11">
      <c r="A22" s="13" t="s">
        <v>53</v>
      </c>
      <c r="B22" s="13">
        <v>72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72</v>
      </c>
      <c r="D23" s="40" t="str">
        <f>A8</f>
        <v>PHY</v>
      </c>
      <c r="E23" s="40">
        <f>IF(E22="","",SUMIF($A$16:$A$38,E22,$B$16:$B$38))</f>
        <v>94</v>
      </c>
      <c r="F23" s="40">
        <f>IF(F22="","",SUMIF($A$16:$A$38,F22,$B$16:$B$38))</f>
        <v>94</v>
      </c>
      <c r="G23" s="40">
        <f>IF(G22="","",SUMIF($A$16:$A$38,G22,$B$16:$B$38))</f>
        <v>83</v>
      </c>
      <c r="H23" s="40">
        <f>IF(H22="","",SUMIF($A$16:$A$38,H22,$B$16:$B$38))</f>
        <v>82</v>
      </c>
      <c r="I23" s="40">
        <f>IF(I22="","",SUMIF($A$16:$A$38,I22,$B$16:$B$38))</f>
        <v>84</v>
      </c>
      <c r="J23" s="40">
        <f>A9/10</f>
        <v>87.2</v>
      </c>
      <c r="K23" s="40">
        <f>ROUND(J23,0)</f>
        <v>87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77</v>
      </c>
      <c r="F25" s="41">
        <f>IF(F24="","",SUMIF($A$16:$A$38,F24,$B$16:$B$38))</f>
        <v>79</v>
      </c>
      <c r="G25" s="41">
        <f>IF(G24="","",SUMIF($A$16:$A$38,G24,$B$16:$B$38))</f>
        <v>78</v>
      </c>
      <c r="H25" s="41">
        <f>IF(H24="","",SUMIF($A$16:$A$38,H24,$B$16:$B$38))</f>
        <v>72</v>
      </c>
      <c r="I25" s="41">
        <f>IF(I24="","",SUMIF($A$16:$A$38,I24,$B$16:$B$38))</f>
        <v>80</v>
      </c>
      <c r="J25" s="41">
        <f>A11/10</f>
        <v>77.8</v>
      </c>
      <c r="K25" s="41">
        <f>ROUND(J25,0)</f>
        <v>78</v>
      </c>
    </row>
    <row r="26" spans="1:11">
      <c r="A26" s="13" t="s">
        <v>61</v>
      </c>
      <c r="B26" s="13">
        <v>83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79</v>
      </c>
      <c r="D27" s="42" t="str">
        <f>A12</f>
        <v>DEF</v>
      </c>
      <c r="E27" s="42">
        <f>IF(E26="","",SUMIF($A$16:$A$38,E26,$B$16:$B$38))</f>
        <v>82</v>
      </c>
      <c r="F27" s="42">
        <f>IF(F26="","",SUMIF($A$16:$A$38,F26,$B$16:$B$38))</f>
        <v>88</v>
      </c>
      <c r="G27" s="42">
        <f>IF(G26="","",SUMIF($A$16:$A$38,G26,$B$16:$B$38))</f>
        <v>82</v>
      </c>
      <c r="H27" s="42">
        <f>IF(H26="","",SUMIF($A$16:$A$38,H26,$B$16:$B$38))</f>
        <v>82</v>
      </c>
      <c r="I27" s="42">
        <f>IF(I26="","",SUMIF($A$16:$A$38,I26,$B$16:$B$38))</f>
        <v>75</v>
      </c>
      <c r="J27" s="42">
        <f>A13/10</f>
        <v>82.15</v>
      </c>
      <c r="K27" s="42">
        <f>ROUND(J27,0)</f>
        <v>82</v>
      </c>
    </row>
    <row r="28" spans="1:11">
      <c r="A28" s="13" t="s">
        <v>69</v>
      </c>
      <c r="B28" s="13">
        <v>94</v>
      </c>
    </row>
    <row r="29" spans="1:11">
      <c r="A29" s="13" t="s">
        <v>70</v>
      </c>
      <c r="B29" s="13">
        <v>94</v>
      </c>
    </row>
    <row r="30" spans="1:11">
      <c r="A30" s="13" t="s">
        <v>71</v>
      </c>
      <c r="B30" s="13">
        <v>83</v>
      </c>
    </row>
    <row r="31" spans="1:11">
      <c r="A31" s="13" t="s">
        <v>72</v>
      </c>
      <c r="B31" s="13">
        <v>82</v>
      </c>
    </row>
    <row r="32" spans="1:11">
      <c r="A32" s="13" t="s">
        <v>73</v>
      </c>
      <c r="B32" s="13">
        <f>INDEX('Trang tính1'!$AC$4:$AC$88,MATCH("Nuno Mendes",'Trang tính1'!$Y$4:$Y$88,0))</f>
        <v>84</v>
      </c>
    </row>
    <row r="33" spans="1:2">
      <c r="A33" s="13" t="s">
        <v>79</v>
      </c>
      <c r="B33" s="13">
        <v>77</v>
      </c>
    </row>
    <row r="34" spans="1:2">
      <c r="A34" s="13" t="s">
        <v>80</v>
      </c>
      <c r="B34" s="13">
        <v>80</v>
      </c>
    </row>
    <row r="35" spans="1:2">
      <c r="A35" s="13" t="s">
        <v>86</v>
      </c>
      <c r="B35" s="13">
        <v>82</v>
      </c>
    </row>
    <row r="36" spans="1:2">
      <c r="A36" s="13" t="s">
        <v>87</v>
      </c>
      <c r="B36" s="13">
        <v>88</v>
      </c>
    </row>
    <row r="37" spans="1:2">
      <c r="A37" s="13" t="s">
        <v>88</v>
      </c>
      <c r="B37" s="13">
        <v>82</v>
      </c>
    </row>
    <row r="38" spans="1:2">
      <c r="A38" s="13" t="s">
        <v>89</v>
      </c>
      <c r="B38" s="13">
        <v>82</v>
      </c>
    </row>
    <row r="39" spans="1:2">
      <c r="A39" s="13" t="s">
        <v>245</v>
      </c>
      <c r="B39" s="13">
        <f>SUM(B16:B38)</f>
        <v>1838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696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76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76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757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785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836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741.5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77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758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64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60</v>
      </c>
      <c r="D17" s="37" t="str">
        <f>A2</f>
        <v>ATK</v>
      </c>
      <c r="E17" s="37">
        <f>IF(E16="","",SUMIF($A$16:$A$38,E16,$B$16:$B$38))</f>
        <v>64</v>
      </c>
      <c r="F17" s="37">
        <f>IF(F16="","",SUMIF($A$16:$A$38,F16,$B$16:$B$38))</f>
        <v>60</v>
      </c>
      <c r="G17" s="37">
        <f>IF(G16="","",SUMIF($A$16:$A$38,G16,$B$16:$B$38))</f>
        <v>76</v>
      </c>
      <c r="H17" s="37">
        <f>IF(H16="","",SUMIF($A$16:$A$38,H16,$B$16:$B$38))</f>
        <v>75</v>
      </c>
      <c r="I17" s="37">
        <f>IF(I16="","",SUMIF($A$16:$A$38,I16,$B$16:$B$38))</f>
        <v>77</v>
      </c>
      <c r="J17" s="37">
        <f>A3/10</f>
        <v>69.599999999999994</v>
      </c>
      <c r="K17" s="37">
        <f>ROUND(J17,0)</f>
        <v>70</v>
      </c>
    </row>
    <row r="18" spans="1:11">
      <c r="A18" s="13" t="s">
        <v>43</v>
      </c>
      <c r="B18" s="13">
        <v>76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78</v>
      </c>
      <c r="F19" s="38">
        <f>IF(F18="","",SUMIF($A$16:$A$38,F18,$B$16:$B$38))</f>
        <v>65</v>
      </c>
      <c r="G19" s="38">
        <f>IF(G18="","",SUMIF($A$16:$A$38,G18,$B$16:$B$38))</f>
        <v>75</v>
      </c>
      <c r="H19" s="38">
        <f>IF(H18="","",SUMIF($A$16:$A$38,H18,$B$16:$B$38))</f>
        <v>80</v>
      </c>
      <c r="I19" s="38">
        <f>IF(I18="","",SUMIF($A$16:$A$38,I18,$B$16:$B$38))</f>
        <v>0</v>
      </c>
      <c r="J19" s="38">
        <f>A5/10</f>
        <v>75.7</v>
      </c>
      <c r="K19" s="38">
        <f>ROUND(J19,0)</f>
        <v>76</v>
      </c>
    </row>
    <row r="20" spans="1:11">
      <c r="A20" s="13" t="s">
        <v>45</v>
      </c>
      <c r="B20" s="13">
        <v>77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78</v>
      </c>
      <c r="D21" s="39" t="str">
        <f>A6</f>
        <v>CRE</v>
      </c>
      <c r="E21" s="39">
        <f>IF(E20="","",SUMIF($A$16:$A$38,E20,$B$16:$B$38))</f>
        <v>84</v>
      </c>
      <c r="F21" s="39">
        <f>IF(F20="","",SUMIF($A$16:$A$38,F20,$B$16:$B$38))</f>
        <v>80</v>
      </c>
      <c r="G21" s="39">
        <f>IF(G20="","",SUMIF($A$16:$A$38,G20,$B$16:$B$38))</f>
        <v>74</v>
      </c>
      <c r="H21" s="39">
        <f>IF(H20="","",SUMIF($A$16:$A$38,H20,$B$16:$B$38))</f>
        <v>75</v>
      </c>
      <c r="I21" s="39">
        <f>IF(I20="","",SUMIF($A$16:$A$38,I20,$B$16:$B$38))</f>
        <v>73</v>
      </c>
      <c r="J21" s="39">
        <f>A7/10</f>
        <v>78.5</v>
      </c>
      <c r="K21" s="39">
        <f>ROUND(J21,0)</f>
        <v>79</v>
      </c>
    </row>
    <row r="22" spans="1:11">
      <c r="A22" s="13" t="s">
        <v>53</v>
      </c>
      <c r="B22" s="13">
        <v>65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89</v>
      </c>
      <c r="F23" s="40">
        <f>IF(F22="","",SUMIF($A$16:$A$38,F22,$B$16:$B$38))</f>
        <v>87</v>
      </c>
      <c r="G23" s="40">
        <f>IF(G22="","",SUMIF($A$16:$A$38,G22,$B$16:$B$38))</f>
        <v>79</v>
      </c>
      <c r="H23" s="40">
        <f>IF(H22="","",SUMIF($A$16:$A$38,H22,$B$16:$B$38))</f>
        <v>80</v>
      </c>
      <c r="I23" s="40">
        <f>IF(I22="","",SUMIF($A$16:$A$38,I22,$B$16:$B$38))</f>
        <v>86</v>
      </c>
      <c r="J23" s="40">
        <f>A9/10</f>
        <v>83.6</v>
      </c>
      <c r="K23" s="40">
        <f>ROUND(J23,0)</f>
        <v>84</v>
      </c>
    </row>
    <row r="24" spans="1:11">
      <c r="A24" s="13" t="s">
        <v>55</v>
      </c>
      <c r="B24" s="13">
        <v>80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74</v>
      </c>
      <c r="D25" s="41" t="str">
        <f>A10</f>
        <v>MEN</v>
      </c>
      <c r="E25" s="41">
        <f>IF(E24="","",SUMIF($A$16:$A$38,E24,$B$16:$B$38))</f>
        <v>73</v>
      </c>
      <c r="F25" s="41">
        <f>IF(F24="","",SUMIF($A$16:$A$38,F24,$B$16:$B$38))</f>
        <v>73</v>
      </c>
      <c r="G25" s="41">
        <f>IF(G24="","",SUMIF($A$16:$A$38,G24,$B$16:$B$38))</f>
        <v>76</v>
      </c>
      <c r="H25" s="41">
        <f>IF(H24="","",SUMIF($A$16:$A$38,H24,$B$16:$B$38))</f>
        <v>75</v>
      </c>
      <c r="I25" s="41">
        <f>IF(I24="","",SUMIF($A$16:$A$38,I24,$B$16:$B$38))</f>
        <v>74</v>
      </c>
      <c r="J25" s="41">
        <f>A11/10</f>
        <v>74.150000000000006</v>
      </c>
      <c r="K25" s="41">
        <f>ROUND(J25,0)</f>
        <v>74</v>
      </c>
    </row>
    <row r="26" spans="1:11">
      <c r="A26" s="13" t="s">
        <v>61</v>
      </c>
      <c r="B26" s="13">
        <v>84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73</v>
      </c>
      <c r="D27" s="42" t="str">
        <f>A12</f>
        <v>DEF</v>
      </c>
      <c r="E27" s="42">
        <f>IF(E26="","",SUMIF($A$16:$A$38,E26,$B$16:$B$38))</f>
        <v>74</v>
      </c>
      <c r="F27" s="42">
        <f>IF(F26="","",SUMIF($A$16:$A$38,F26,$B$16:$B$38))</f>
        <v>80</v>
      </c>
      <c r="G27" s="42">
        <f>IF(G26="","",SUMIF($A$16:$A$38,G26,$B$16:$B$38))</f>
        <v>75</v>
      </c>
      <c r="H27" s="42">
        <f>IF(H26="","",SUMIF($A$16:$A$38,H26,$B$16:$B$38))</f>
        <v>75</v>
      </c>
      <c r="I27" s="42">
        <f>IF(I26="","",SUMIF($A$16:$A$38,I26,$B$16:$B$38))</f>
        <v>75</v>
      </c>
      <c r="J27" s="42">
        <f>A13/10</f>
        <v>75.8</v>
      </c>
      <c r="K27" s="42">
        <f>ROUND(J27,0)</f>
        <v>76</v>
      </c>
    </row>
    <row r="28" spans="1:11">
      <c r="A28" s="13" t="s">
        <v>69</v>
      </c>
      <c r="B28" s="13">
        <v>89</v>
      </c>
    </row>
    <row r="29" spans="1:11">
      <c r="A29" s="13" t="s">
        <v>70</v>
      </c>
      <c r="B29" s="13">
        <v>87</v>
      </c>
    </row>
    <row r="30" spans="1:11">
      <c r="A30" s="13" t="s">
        <v>71</v>
      </c>
      <c r="B30" s="13">
        <v>79</v>
      </c>
    </row>
    <row r="31" spans="1:11">
      <c r="A31" s="13" t="s">
        <v>72</v>
      </c>
      <c r="B31" s="13">
        <v>80</v>
      </c>
    </row>
    <row r="32" spans="1:11">
      <c r="A32" s="13" t="s">
        <v>73</v>
      </c>
      <c r="B32" s="13">
        <f>INDEX('Trang tính1'!$AC$4:$AC$88,MATCH("Udogie",'Trang tính1'!$Y$4:$Y$88,0))</f>
        <v>86</v>
      </c>
    </row>
    <row r="33" spans="1:2">
      <c r="A33" s="13" t="s">
        <v>79</v>
      </c>
      <c r="B33" s="13">
        <v>73</v>
      </c>
    </row>
    <row r="34" spans="1:2">
      <c r="A34" s="13" t="s">
        <v>80</v>
      </c>
      <c r="B34" s="13">
        <v>74</v>
      </c>
    </row>
    <row r="35" spans="1:2">
      <c r="A35" s="13" t="s">
        <v>86</v>
      </c>
      <c r="B35" s="13">
        <v>74</v>
      </c>
    </row>
    <row r="36" spans="1:2">
      <c r="A36" s="13" t="s">
        <v>87</v>
      </c>
      <c r="B36" s="13">
        <v>80</v>
      </c>
    </row>
    <row r="37" spans="1:2">
      <c r="A37" s="13" t="s">
        <v>88</v>
      </c>
      <c r="B37" s="13">
        <v>75</v>
      </c>
    </row>
    <row r="38" spans="1:2">
      <c r="A38" s="13" t="s">
        <v>89</v>
      </c>
      <c r="B38" s="13">
        <v>75</v>
      </c>
    </row>
    <row r="39" spans="1:2">
      <c r="A39" s="13" t="s">
        <v>245</v>
      </c>
      <c r="B39" s="13">
        <f>SUM(B16:B38)</f>
        <v>1753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82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793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83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868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920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75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740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873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466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81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80</v>
      </c>
      <c r="D17" s="37" t="str">
        <f>A2</f>
        <v>ATK</v>
      </c>
      <c r="E17" s="37">
        <f>IF(E16="","",SUMIF($A$16:$A$38,E16,$B$16:$B$38))</f>
        <v>81</v>
      </c>
      <c r="F17" s="37">
        <f>IF(F16="","",SUMIF($A$16:$A$38,F16,$B$16:$B$38))</f>
        <v>80</v>
      </c>
      <c r="G17" s="37">
        <f>IF(G16="","",SUMIF($A$16:$A$38,G16,$B$16:$B$38))</f>
        <v>88</v>
      </c>
      <c r="H17" s="37">
        <f>IF(H16="","",SUMIF($A$16:$A$38,H16,$B$16:$B$38))</f>
        <v>53</v>
      </c>
      <c r="I17" s="37">
        <f>IF(I16="","",SUMIF($A$16:$A$38,I16,$B$16:$B$38))</f>
        <v>89</v>
      </c>
      <c r="J17" s="37">
        <f>A3/10</f>
        <v>79.3</v>
      </c>
      <c r="K17" s="37">
        <f>ROUND(J17,0)</f>
        <v>79</v>
      </c>
    </row>
    <row r="18" spans="1:11">
      <c r="A18" s="13" t="s">
        <v>43</v>
      </c>
      <c r="B18" s="13">
        <v>88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53</v>
      </c>
      <c r="D19" s="38" t="str">
        <f>A4</f>
        <v>DIS</v>
      </c>
      <c r="E19" s="38">
        <f>IF(E18="","",SUMIF($A$16:$A$38,E18,$B$16:$B$38))</f>
        <v>87</v>
      </c>
      <c r="F19" s="38">
        <f>IF(F18="","",SUMIF($A$16:$A$38,F18,$B$16:$B$38))</f>
        <v>81</v>
      </c>
      <c r="G19" s="38">
        <f>IF(G18="","",SUMIF($A$16:$A$38,G18,$B$16:$B$38))</f>
        <v>88</v>
      </c>
      <c r="H19" s="38">
        <f>IF(H18="","",SUMIF($A$16:$A$38,H18,$B$16:$B$38))</f>
        <v>90</v>
      </c>
      <c r="I19" s="38">
        <f>IF(I18="","",SUMIF($A$16:$A$38,I18,$B$16:$B$38))</f>
        <v>0</v>
      </c>
      <c r="J19" s="38">
        <f>A5/10</f>
        <v>86.8</v>
      </c>
      <c r="K19" s="38">
        <f>ROUND(J19,0)</f>
        <v>87</v>
      </c>
    </row>
    <row r="20" spans="1:11">
      <c r="A20" s="13" t="s">
        <v>45</v>
      </c>
      <c r="B20" s="13">
        <v>89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87</v>
      </c>
      <c r="D21" s="39" t="str">
        <f>A6</f>
        <v>CRE</v>
      </c>
      <c r="E21" s="39">
        <f>IF(E20="","",SUMIF($A$16:$A$38,E20,$B$16:$B$38))</f>
        <v>94</v>
      </c>
      <c r="F21" s="39">
        <f>IF(F20="","",SUMIF($A$16:$A$38,F20,$B$16:$B$38))</f>
        <v>90</v>
      </c>
      <c r="G21" s="39">
        <f>IF(G20="","",SUMIF($A$16:$A$38,G20,$B$16:$B$38))</f>
        <v>94</v>
      </c>
      <c r="H21" s="39">
        <f>IF(H20="","",SUMIF($A$16:$A$38,H20,$B$16:$B$38))</f>
        <v>88</v>
      </c>
      <c r="I21" s="39">
        <f>IF(I20="","",SUMIF($A$16:$A$38,I20,$B$16:$B$38))</f>
        <v>89</v>
      </c>
      <c r="J21" s="39">
        <f>A7/10</f>
        <v>92</v>
      </c>
      <c r="K21" s="39">
        <f>ROUND(J21,0)</f>
        <v>92</v>
      </c>
    </row>
    <row r="22" spans="1:11">
      <c r="A22" s="13" t="s">
        <v>53</v>
      </c>
      <c r="B22" s="13">
        <v>81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88</v>
      </c>
      <c r="D23" s="40" t="str">
        <f>A8</f>
        <v>PHY</v>
      </c>
      <c r="E23" s="40">
        <f>IF(E22="","",SUMIF($A$16:$A$38,E22,$B$16:$B$38))</f>
        <v>85</v>
      </c>
      <c r="F23" s="40">
        <f>IF(F22="","",SUMIF($A$16:$A$38,F22,$B$16:$B$38))</f>
        <v>90</v>
      </c>
      <c r="G23" s="40">
        <f>IF(G22="","",SUMIF($A$16:$A$38,G22,$B$16:$B$38))</f>
        <v>73</v>
      </c>
      <c r="H23" s="40">
        <f>IF(H22="","",SUMIF($A$16:$A$38,H22,$B$16:$B$38))</f>
        <v>58</v>
      </c>
      <c r="I23" s="40">
        <f>IF(I22="","",SUMIF($A$16:$A$38,I22,$B$16:$B$38))</f>
        <v>70</v>
      </c>
      <c r="J23" s="40">
        <f>A9/10</f>
        <v>74</v>
      </c>
      <c r="K23" s="40">
        <f>ROUND(J23,0)</f>
        <v>74</v>
      </c>
    </row>
    <row r="24" spans="1:11">
      <c r="A24" s="13" t="s">
        <v>55</v>
      </c>
      <c r="B24" s="13">
        <v>90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94</v>
      </c>
      <c r="D25" s="41" t="str">
        <f>A10</f>
        <v>MEN</v>
      </c>
      <c r="E25" s="41">
        <f>IF(E24="","",SUMIF($A$16:$A$38,E24,$B$16:$B$38))</f>
        <v>86</v>
      </c>
      <c r="F25" s="41">
        <f>IF(F24="","",SUMIF($A$16:$A$38,F24,$B$16:$B$38))</f>
        <v>89</v>
      </c>
      <c r="G25" s="41">
        <f>IF(G24="","",SUMIF($A$16:$A$38,G24,$B$16:$B$38))</f>
        <v>88</v>
      </c>
      <c r="H25" s="41">
        <f>IF(H24="","",SUMIF($A$16:$A$38,H24,$B$16:$B$38))</f>
        <v>88</v>
      </c>
      <c r="I25" s="41">
        <f>IF(I24="","",SUMIF($A$16:$A$38,I24,$B$16:$B$38))</f>
        <v>87</v>
      </c>
      <c r="J25" s="41">
        <f>A11/10</f>
        <v>87.3</v>
      </c>
      <c r="K25" s="41">
        <f>ROUND(J25,0)</f>
        <v>87</v>
      </c>
    </row>
    <row r="26" spans="1:11">
      <c r="A26" s="13" t="s">
        <v>61</v>
      </c>
      <c r="B26" s="13">
        <v>94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89</v>
      </c>
      <c r="D27" s="42" t="str">
        <f>A12</f>
        <v>DEF</v>
      </c>
      <c r="E27" s="42">
        <f>IF(E26="","",SUMIF($A$16:$A$38,E26,$B$16:$B$38))</f>
        <v>48</v>
      </c>
      <c r="F27" s="42">
        <f>IF(F26="","",SUMIF($A$16:$A$38,F26,$B$16:$B$38))</f>
        <v>41</v>
      </c>
      <c r="G27" s="42">
        <f>IF(G26="","",SUMIF($A$16:$A$38,G26,$B$16:$B$38))</f>
        <v>39</v>
      </c>
      <c r="H27" s="42">
        <f>IF(H26="","",SUMIF($A$16:$A$38,H26,$B$16:$B$38))</f>
        <v>50</v>
      </c>
      <c r="I27" s="42">
        <f>IF(I26="","",SUMIF($A$16:$A$38,I26,$B$16:$B$38))</f>
        <v>53</v>
      </c>
      <c r="J27" s="42">
        <f>A13/10</f>
        <v>46.6</v>
      </c>
      <c r="K27" s="42">
        <f>ROUND(J27,0)</f>
        <v>47</v>
      </c>
    </row>
    <row r="28" spans="1:11">
      <c r="A28" s="13" t="s">
        <v>69</v>
      </c>
      <c r="B28" s="13">
        <v>85</v>
      </c>
    </row>
    <row r="29" spans="1:11">
      <c r="A29" s="13" t="s">
        <v>70</v>
      </c>
      <c r="B29" s="13">
        <v>90</v>
      </c>
    </row>
    <row r="30" spans="1:11">
      <c r="A30" s="13" t="s">
        <v>71</v>
      </c>
      <c r="B30" s="13">
        <v>73</v>
      </c>
    </row>
    <row r="31" spans="1:11">
      <c r="A31" s="13" t="s">
        <v>72</v>
      </c>
      <c r="B31" s="13">
        <v>58</v>
      </c>
    </row>
    <row r="32" spans="1:11">
      <c r="A32" s="13" t="s">
        <v>73</v>
      </c>
      <c r="B32" s="13">
        <f>INDEX('Trang tính1'!$AC$4:$AC$88,MATCH("Yamal",'Trang tính1'!$Y$4:$Y$88,0))</f>
        <v>70</v>
      </c>
    </row>
    <row r="33" spans="1:2">
      <c r="A33" s="13" t="s">
        <v>79</v>
      </c>
      <c r="B33" s="13">
        <v>86</v>
      </c>
    </row>
    <row r="34" spans="1:2">
      <c r="A34" s="13" t="s">
        <v>80</v>
      </c>
      <c r="B34" s="13">
        <v>87</v>
      </c>
    </row>
    <row r="35" spans="1:2">
      <c r="A35" s="13" t="s">
        <v>86</v>
      </c>
      <c r="B35" s="13">
        <v>48</v>
      </c>
    </row>
    <row r="36" spans="1:2">
      <c r="A36" s="13" t="s">
        <v>87</v>
      </c>
      <c r="B36" s="13">
        <v>41</v>
      </c>
    </row>
    <row r="37" spans="1:2">
      <c r="A37" s="13" t="s">
        <v>88</v>
      </c>
      <c r="B37" s="13">
        <v>39</v>
      </c>
    </row>
    <row r="38" spans="1:2">
      <c r="A38" s="13" t="s">
        <v>89</v>
      </c>
      <c r="B38" s="13">
        <v>50</v>
      </c>
    </row>
    <row r="39" spans="1:2">
      <c r="A39" s="13" t="s">
        <v>245</v>
      </c>
      <c r="B39" s="13">
        <f>SUM(B16:B38)</f>
        <v>1741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672.5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766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75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76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754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768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783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803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60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55</v>
      </c>
      <c r="D17" s="37" t="str">
        <f>A2</f>
        <v>ATK</v>
      </c>
      <c r="E17" s="37">
        <f>IF(E16="","",SUMIF($A$16:$A$38,E16,$B$16:$B$38))</f>
        <v>60</v>
      </c>
      <c r="F17" s="37">
        <f>IF(F16="","",SUMIF($A$16:$A$38,F16,$B$16:$B$38))</f>
        <v>55</v>
      </c>
      <c r="G17" s="37">
        <f>IF(G16="","",SUMIF($A$16:$A$38,G16,$B$16:$B$38))</f>
        <v>68</v>
      </c>
      <c r="H17" s="37">
        <f>IF(H16="","",SUMIF($A$16:$A$38,H16,$B$16:$B$38))</f>
        <v>78</v>
      </c>
      <c r="I17" s="37">
        <f>IF(I16="","",SUMIF($A$16:$A$38,I16,$B$16:$B$38))</f>
        <v>83</v>
      </c>
      <c r="J17" s="37">
        <f>A3/10</f>
        <v>67.25</v>
      </c>
      <c r="K17" s="37">
        <f>ROUND(J17,0)</f>
        <v>67</v>
      </c>
    </row>
    <row r="18" spans="1:11">
      <c r="A18" s="13" t="s">
        <v>43</v>
      </c>
      <c r="B18" s="13">
        <v>68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78</v>
      </c>
      <c r="D19" s="38" t="str">
        <f>A4</f>
        <v>DIS</v>
      </c>
      <c r="E19" s="38">
        <f>IF(E18="","",SUMIF($A$16:$A$38,E18,$B$16:$B$38))</f>
        <v>78</v>
      </c>
      <c r="F19" s="38">
        <f>IF(F18="","",SUMIF($A$16:$A$38,F18,$B$16:$B$38))</f>
        <v>72</v>
      </c>
      <c r="G19" s="38">
        <f>IF(G18="","",SUMIF($A$16:$A$38,G18,$B$16:$B$38))</f>
        <v>76</v>
      </c>
      <c r="H19" s="38">
        <f>IF(H18="","",SUMIF($A$16:$A$38,H18,$B$16:$B$38))</f>
        <v>78</v>
      </c>
      <c r="I19" s="38">
        <f>IF(I18="","",SUMIF($A$16:$A$38,I18,$B$16:$B$38))</f>
        <v>0</v>
      </c>
      <c r="J19" s="38">
        <f>A5/10</f>
        <v>76.599999999999994</v>
      </c>
      <c r="K19" s="38">
        <f>ROUND(J19,0)</f>
        <v>77</v>
      </c>
    </row>
    <row r="20" spans="1:11">
      <c r="A20" s="13" t="s">
        <v>45</v>
      </c>
      <c r="B20" s="13">
        <v>83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78</v>
      </c>
      <c r="D21" s="39" t="str">
        <f>A6</f>
        <v>CRE</v>
      </c>
      <c r="E21" s="39">
        <f>IF(E20="","",SUMIF($A$16:$A$38,E20,$B$16:$B$38))</f>
        <v>75</v>
      </c>
      <c r="F21" s="39">
        <f>IF(F20="","",SUMIF($A$16:$A$38,F20,$B$16:$B$38))</f>
        <v>78</v>
      </c>
      <c r="G21" s="39">
        <f>IF(G20="","",SUMIF($A$16:$A$38,G20,$B$16:$B$38))</f>
        <v>75</v>
      </c>
      <c r="H21" s="39">
        <f>IF(H20="","",SUMIF($A$16:$A$38,H20,$B$16:$B$38))</f>
        <v>76</v>
      </c>
      <c r="I21" s="39">
        <f>IF(I20="","",SUMIF($A$16:$A$38,I20,$B$16:$B$38))</f>
        <v>75</v>
      </c>
      <c r="J21" s="39">
        <f>A7/10</f>
        <v>75.400000000000006</v>
      </c>
      <c r="K21" s="39">
        <f>ROUND(J21,0)</f>
        <v>75</v>
      </c>
    </row>
    <row r="22" spans="1:11">
      <c r="A22" s="13" t="s">
        <v>53</v>
      </c>
      <c r="B22" s="13">
        <v>72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76</v>
      </c>
      <c r="D23" s="40" t="str">
        <f>A8</f>
        <v>PHY</v>
      </c>
      <c r="E23" s="40">
        <f>IF(E22="","",SUMIF($A$16:$A$38,E22,$B$16:$B$38))</f>
        <v>75</v>
      </c>
      <c r="F23" s="40">
        <f>IF(F22="","",SUMIF($A$16:$A$38,F22,$B$16:$B$38))</f>
        <v>78</v>
      </c>
      <c r="G23" s="40">
        <f>IF(G22="","",SUMIF($A$16:$A$38,G22,$B$16:$B$38))</f>
        <v>84</v>
      </c>
      <c r="H23" s="40">
        <f>IF(H22="","",SUMIF($A$16:$A$38,H22,$B$16:$B$38))</f>
        <v>72</v>
      </c>
      <c r="I23" s="40">
        <f>IF(I22="","",SUMIF($A$16:$A$38,I22,$B$16:$B$38))</f>
        <v>78</v>
      </c>
      <c r="J23" s="40">
        <f>A9/10</f>
        <v>76.8</v>
      </c>
      <c r="K23" s="40">
        <f>ROUND(J23,0)</f>
        <v>77</v>
      </c>
    </row>
    <row r="24" spans="1:11">
      <c r="A24" s="13" t="s">
        <v>55</v>
      </c>
      <c r="B24" s="13">
        <v>78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75</v>
      </c>
      <c r="D25" s="41" t="str">
        <f>A10</f>
        <v>MEN</v>
      </c>
      <c r="E25" s="41">
        <f>IF(E24="","",SUMIF($A$16:$A$38,E24,$B$16:$B$38))</f>
        <v>84</v>
      </c>
      <c r="F25" s="41">
        <f>IF(F24="","",SUMIF($A$16:$A$38,F24,$B$16:$B$38))</f>
        <v>75</v>
      </c>
      <c r="G25" s="41">
        <f>IF(G24="","",SUMIF($A$16:$A$38,G24,$B$16:$B$38))</f>
        <v>68</v>
      </c>
      <c r="H25" s="41">
        <f>IF(H24="","",SUMIF($A$16:$A$38,H24,$B$16:$B$38))</f>
        <v>76</v>
      </c>
      <c r="I25" s="41">
        <f>IF(I24="","",SUMIF($A$16:$A$38,I24,$B$16:$B$38))</f>
        <v>81</v>
      </c>
      <c r="J25" s="41">
        <f>A11/10</f>
        <v>78.3</v>
      </c>
      <c r="K25" s="41">
        <f>ROUND(J25,0)</f>
        <v>78</v>
      </c>
    </row>
    <row r="26" spans="1:11">
      <c r="A26" s="13" t="s">
        <v>61</v>
      </c>
      <c r="B26" s="13">
        <v>75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75</v>
      </c>
      <c r="D27" s="42" t="str">
        <f>A12</f>
        <v>DEF</v>
      </c>
      <c r="E27" s="42">
        <f>IF(E26="","",SUMIF($A$16:$A$38,E26,$B$16:$B$38))</f>
        <v>80</v>
      </c>
      <c r="F27" s="42">
        <f>IF(F26="","",SUMIF($A$16:$A$38,F26,$B$16:$B$38))</f>
        <v>83</v>
      </c>
      <c r="G27" s="42">
        <f>IF(G26="","",SUMIF($A$16:$A$38,G26,$B$16:$B$38))</f>
        <v>82</v>
      </c>
      <c r="H27" s="42">
        <f>IF(H26="","",SUMIF($A$16:$A$38,H26,$B$16:$B$38))</f>
        <v>79</v>
      </c>
      <c r="I27" s="42">
        <f>IF(I26="","",SUMIF($A$16:$A$38,I26,$B$16:$B$38))</f>
        <v>78</v>
      </c>
      <c r="J27" s="42">
        <f>A13/10</f>
        <v>80.3</v>
      </c>
      <c r="K27" s="42">
        <f>ROUND(J27,0)</f>
        <v>80</v>
      </c>
    </row>
    <row r="28" spans="1:11">
      <c r="A28" s="13" t="s">
        <v>69</v>
      </c>
      <c r="B28" s="13">
        <v>75</v>
      </c>
    </row>
    <row r="29" spans="1:11">
      <c r="A29" s="13" t="s">
        <v>70</v>
      </c>
      <c r="B29" s="13">
        <v>78</v>
      </c>
    </row>
    <row r="30" spans="1:11">
      <c r="A30" s="13" t="s">
        <v>71</v>
      </c>
      <c r="B30" s="13">
        <v>84</v>
      </c>
    </row>
    <row r="31" spans="1:11">
      <c r="A31" s="13" t="s">
        <v>72</v>
      </c>
      <c r="B31" s="13">
        <v>72</v>
      </c>
    </row>
    <row r="32" spans="1:11">
      <c r="A32" s="13" t="s">
        <v>73</v>
      </c>
      <c r="B32" s="13">
        <f>INDEX('Trang tính1'!$AC$4:$AC$88,MATCH("Ben Davies prime",'Trang tính1'!$Y$4:$Y$88,0))</f>
        <v>78</v>
      </c>
    </row>
    <row r="33" spans="1:2">
      <c r="A33" s="13" t="s">
        <v>79</v>
      </c>
      <c r="B33" s="13">
        <v>84</v>
      </c>
    </row>
    <row r="34" spans="1:2">
      <c r="A34" s="13" t="s">
        <v>80</v>
      </c>
      <c r="B34" s="13">
        <v>81</v>
      </c>
    </row>
    <row r="35" spans="1:2">
      <c r="A35" s="13" t="s">
        <v>86</v>
      </c>
      <c r="B35" s="13">
        <v>80</v>
      </c>
    </row>
    <row r="36" spans="1:2">
      <c r="A36" s="13" t="s">
        <v>87</v>
      </c>
      <c r="B36" s="13">
        <v>83</v>
      </c>
    </row>
    <row r="37" spans="1:2">
      <c r="A37" s="13" t="s">
        <v>88</v>
      </c>
      <c r="B37" s="13">
        <v>82</v>
      </c>
    </row>
    <row r="38" spans="1:2">
      <c r="A38" s="13" t="s">
        <v>89</v>
      </c>
      <c r="B38" s="13">
        <v>79</v>
      </c>
    </row>
    <row r="39" spans="1:2">
      <c r="A39" s="13" t="s">
        <v>245</v>
      </c>
      <c r="B39" s="13">
        <f>SUM(B16:B38)</f>
        <v>1749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884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829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875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76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855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874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71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444.5</v>
      </c>
    </row>
    <row r="15" spans="1:26">
      <c r="B15" s="13" t="s">
        <v>244</v>
      </c>
      <c r="J15" s="13" t="s">
        <v>46</v>
      </c>
      <c r="K15" s="12" t="s">
        <v>2</v>
      </c>
    </row>
    <row r="16" spans="1:26">
      <c r="A16" s="13" t="s">
        <v>41</v>
      </c>
      <c r="B16" s="13">
        <v>94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85</v>
      </c>
      <c r="D17" s="37" t="str">
        <f>A2</f>
        <v>ATK</v>
      </c>
      <c r="E17" s="37">
        <f>IF(E16="","",SUMIF($A$16:$A$38,E16,$B$16:$B$38))</f>
        <v>94</v>
      </c>
      <c r="F17" s="37">
        <f>IF(F16="","",SUMIF($A$16:$A$38,F16,$B$16:$B$38))</f>
        <v>85</v>
      </c>
      <c r="G17" s="37">
        <f>IF(G16="","",SUMIF($A$16:$A$38,G16,$B$16:$B$38))</f>
        <v>93</v>
      </c>
      <c r="H17" s="37">
        <f>IF(H16="","",SUMIF($A$16:$A$38,H16,$B$16:$B$38))</f>
        <v>80</v>
      </c>
      <c r="I17" s="37">
        <f>IF(I16="","",SUMIF($A$16:$A$38,I16,$B$16:$B$38))</f>
        <v>78</v>
      </c>
      <c r="J17" s="37">
        <f>A3/10</f>
        <v>88.4</v>
      </c>
      <c r="K17" s="37">
        <f>ROUND(J17,0)</f>
        <v>88</v>
      </c>
    </row>
    <row r="18" spans="1:11">
      <c r="A18" s="13" t="s">
        <v>43</v>
      </c>
      <c r="B18" s="13">
        <v>93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80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74</v>
      </c>
      <c r="G19" s="38">
        <f>IF(G18="","",SUMIF($A$16:$A$38,G18,$B$16:$B$38))</f>
        <v>81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82.9</v>
      </c>
      <c r="K19" s="38">
        <f>ROUND(J19,0)</f>
        <v>83</v>
      </c>
    </row>
    <row r="20" spans="1:11">
      <c r="A20" s="13" t="s">
        <v>45</v>
      </c>
      <c r="B20" s="13">
        <v>78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89</v>
      </c>
      <c r="F21" s="39">
        <f>IF(F20="","",SUMIF($A$16:$A$38,F20,$B$16:$B$38))</f>
        <v>88</v>
      </c>
      <c r="G21" s="39">
        <f>IF(G20="","",SUMIF($A$16:$A$38,G20,$B$16:$B$38))</f>
        <v>82</v>
      </c>
      <c r="H21" s="39">
        <f>IF(H20="","",SUMIF($A$16:$A$38,H20,$B$16:$B$38))</f>
        <v>81</v>
      </c>
      <c r="I21" s="39">
        <f>IF(I20="","",SUMIF($A$16:$A$38,I20,$B$16:$B$38))</f>
        <v>93</v>
      </c>
      <c r="J21" s="39">
        <f>A7/10</f>
        <v>87.5</v>
      </c>
      <c r="K21" s="39">
        <f>ROUND(J21,0)</f>
        <v>88</v>
      </c>
    </row>
    <row r="22" spans="1:11">
      <c r="A22" s="13" t="s">
        <v>53</v>
      </c>
      <c r="B22" s="13">
        <v>74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81</v>
      </c>
      <c r="D23" s="40" t="str">
        <f>A8</f>
        <v>PHY</v>
      </c>
      <c r="E23" s="40">
        <f>IF(E22="","",SUMIF($A$16:$A$38,E22,$B$16:$B$38))</f>
        <v>96</v>
      </c>
      <c r="F23" s="40">
        <f>IF(F22="","",SUMIF($A$16:$A$38,F22,$B$16:$B$38))</f>
        <v>94</v>
      </c>
      <c r="G23" s="40">
        <f>IF(G22="","",SUMIF($A$16:$A$38,G22,$B$16:$B$38))</f>
        <v>82</v>
      </c>
      <c r="H23" s="40">
        <f>IF(H22="","",SUMIF($A$16:$A$38,H22,$B$16:$B$38))</f>
        <v>77</v>
      </c>
      <c r="I23" s="40">
        <f>IF(I22="","",SUMIF($A$16:$A$38,I22,$B$16:$B$38))</f>
        <v>80</v>
      </c>
      <c r="J23" s="40">
        <f>A9/10</f>
        <v>85.5</v>
      </c>
      <c r="K23" s="40">
        <f>ROUND(J23,0)</f>
        <v>86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82</v>
      </c>
      <c r="D25" s="41" t="str">
        <f>A10</f>
        <v>MEN</v>
      </c>
      <c r="E25" s="41">
        <f>IF(E24="","",SUMIF($A$16:$A$38,E24,$B$16:$B$38))</f>
        <v>86</v>
      </c>
      <c r="F25" s="41">
        <f>IF(F24="","",SUMIF($A$16:$A$38,F24,$B$16:$B$38))</f>
        <v>93</v>
      </c>
      <c r="G25" s="41">
        <f>IF(G24="","",SUMIF($A$16:$A$38,G24,$B$16:$B$38))</f>
        <v>93</v>
      </c>
      <c r="H25" s="41">
        <f>IF(H24="","",SUMIF($A$16:$A$38,H24,$B$16:$B$38))</f>
        <v>81</v>
      </c>
      <c r="I25" s="41">
        <f>IF(I24="","",SUMIF($A$16:$A$38,I24,$B$16:$B$38))</f>
        <v>87</v>
      </c>
      <c r="J25" s="41">
        <f>A11/10</f>
        <v>87.4</v>
      </c>
      <c r="K25" s="41">
        <f>ROUND(J25,0)</f>
        <v>87</v>
      </c>
    </row>
    <row r="26" spans="1:11">
      <c r="A26" s="13" t="s">
        <v>61</v>
      </c>
      <c r="B26" s="13">
        <v>89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93</v>
      </c>
      <c r="D27" s="42" t="str">
        <f>A12</f>
        <v>DEF</v>
      </c>
      <c r="E27" s="42">
        <f>IF(E26="","",SUMIF($A$16:$A$38,E26,$B$16:$B$38))</f>
        <v>40</v>
      </c>
      <c r="F27" s="42">
        <f>IF(F26="","",SUMIF($A$16:$A$38,F26,$B$16:$B$38))</f>
        <v>36</v>
      </c>
      <c r="G27" s="42">
        <f>IF(G26="","",SUMIF($A$16:$A$38,G26,$B$16:$B$38))</f>
        <v>35</v>
      </c>
      <c r="H27" s="42">
        <f>IF(H26="","",SUMIF($A$16:$A$38,H26,$B$16:$B$38))</f>
        <v>40</v>
      </c>
      <c r="I27" s="42">
        <f>IF(I26="","",SUMIF($A$16:$A$38,I26,$B$16:$B$38))</f>
        <v>80</v>
      </c>
      <c r="J27" s="42">
        <f>A13/10</f>
        <v>44.45</v>
      </c>
      <c r="K27" s="42">
        <f>ROUND(J27,0)</f>
        <v>44</v>
      </c>
    </row>
    <row r="28" spans="1:11">
      <c r="A28" s="13" t="s">
        <v>69</v>
      </c>
      <c r="B28" s="13">
        <v>96</v>
      </c>
    </row>
    <row r="29" spans="1:11">
      <c r="A29" s="13" t="s">
        <v>70</v>
      </c>
      <c r="B29" s="13">
        <v>94</v>
      </c>
    </row>
    <row r="30" spans="1:11">
      <c r="A30" s="13" t="s">
        <v>71</v>
      </c>
      <c r="B30" s="13">
        <v>82</v>
      </c>
    </row>
    <row r="31" spans="1:11">
      <c r="A31" s="13" t="s">
        <v>72</v>
      </c>
      <c r="B31" s="13">
        <v>77</v>
      </c>
    </row>
    <row r="32" spans="1:11">
      <c r="A32" s="13" t="s">
        <v>73</v>
      </c>
      <c r="B32" s="13">
        <f>INDEX('Trang tính1'!$AC$4:$AC$88,MATCH("Mbappe",'Trang tính1'!$Y$4:$Y$88,0))</f>
        <v>80</v>
      </c>
    </row>
    <row r="33" spans="1:2">
      <c r="A33" s="13" t="s">
        <v>79</v>
      </c>
      <c r="B33" s="13">
        <v>86</v>
      </c>
    </row>
    <row r="34" spans="1:2">
      <c r="A34" s="13" t="s">
        <v>80</v>
      </c>
      <c r="B34" s="13">
        <v>87</v>
      </c>
    </row>
    <row r="35" spans="1:2">
      <c r="A35" s="13" t="s">
        <v>86</v>
      </c>
      <c r="B35" s="13">
        <v>40</v>
      </c>
    </row>
    <row r="36" spans="1:2">
      <c r="A36" s="13" t="s">
        <v>87</v>
      </c>
      <c r="B36" s="13">
        <v>36</v>
      </c>
    </row>
    <row r="37" spans="1:2">
      <c r="A37" s="13" t="s">
        <v>88</v>
      </c>
      <c r="B37" s="13">
        <v>35</v>
      </c>
    </row>
    <row r="38" spans="1:2">
      <c r="A38" s="13" t="s">
        <v>89</v>
      </c>
      <c r="B38" s="13">
        <v>40</v>
      </c>
    </row>
    <row r="39" spans="1:2">
      <c r="A39" s="13" t="s">
        <v>245</v>
      </c>
      <c r="B39" s="13">
        <f>SUM(B16:B38)</f>
        <v>1774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893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83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740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830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75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899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880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513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96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83</v>
      </c>
      <c r="D17" s="37" t="str">
        <f>A2</f>
        <v>ATK</v>
      </c>
      <c r="E17" s="37">
        <f>IF(E16="","",SUMIF($A$16:$A$38,E16,$B$16:$B$38))</f>
        <v>96</v>
      </c>
      <c r="F17" s="37">
        <f>IF(F16="","",SUMIF($A$16:$A$38,F16,$B$16:$B$38))</f>
        <v>83</v>
      </c>
      <c r="G17" s="37">
        <f>IF(G16="","",SUMIF($A$16:$A$38,G16,$B$16:$B$38))</f>
        <v>96</v>
      </c>
      <c r="H17" s="37">
        <f>IF(H16="","",SUMIF($A$16:$A$38,H16,$B$16:$B$38))</f>
        <v>88</v>
      </c>
      <c r="I17" s="37">
        <f>IF(I16="","",SUMIF($A$16:$A$38,I16,$B$16:$B$38))</f>
        <v>68</v>
      </c>
      <c r="J17" s="37">
        <f>A3/10</f>
        <v>89.3</v>
      </c>
      <c r="K17" s="37">
        <f>ROUND(J17,0)</f>
        <v>89</v>
      </c>
    </row>
    <row r="18" spans="1:11">
      <c r="A18" s="13" t="s">
        <v>43</v>
      </c>
      <c r="B18" s="13">
        <v>96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88</v>
      </c>
      <c r="D19" s="38" t="str">
        <f>A4</f>
        <v>DIS</v>
      </c>
      <c r="E19" s="38">
        <f>IF(E18="","",SUMIF($A$16:$A$38,E18,$B$16:$B$38))</f>
        <v>77</v>
      </c>
      <c r="F19" s="38">
        <f>IF(F18="","",SUMIF($A$16:$A$38,F18,$B$16:$B$38))</f>
        <v>58</v>
      </c>
      <c r="G19" s="38">
        <f>IF(G18="","",SUMIF($A$16:$A$38,G18,$B$16:$B$38))</f>
        <v>76</v>
      </c>
      <c r="H19" s="38">
        <f>IF(H18="","",SUMIF($A$16:$A$38,H18,$B$16:$B$38))</f>
        <v>80</v>
      </c>
      <c r="I19" s="38">
        <f>IF(I18="","",SUMIF($A$16:$A$38,I18,$B$16:$B$38))</f>
        <v>0</v>
      </c>
      <c r="J19" s="38">
        <f>A5/10</f>
        <v>74</v>
      </c>
      <c r="K19" s="38">
        <f>ROUND(J19,0)</f>
        <v>74</v>
      </c>
    </row>
    <row r="20" spans="1:11">
      <c r="A20" s="13" t="s">
        <v>45</v>
      </c>
      <c r="B20" s="13">
        <v>68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77</v>
      </c>
      <c r="D21" s="39" t="str">
        <f>A6</f>
        <v>CRE</v>
      </c>
      <c r="E21" s="39">
        <f>IF(E20="","",SUMIF($A$16:$A$38,E20,$B$16:$B$38))</f>
        <v>84</v>
      </c>
      <c r="F21" s="39">
        <f>IF(F20="","",SUMIF($A$16:$A$38,F20,$B$16:$B$38))</f>
        <v>80</v>
      </c>
      <c r="G21" s="39">
        <f>IF(G20="","",SUMIF($A$16:$A$38,G20,$B$16:$B$38))</f>
        <v>73</v>
      </c>
      <c r="H21" s="39">
        <f>IF(H20="","",SUMIF($A$16:$A$38,H20,$B$16:$B$38))</f>
        <v>76</v>
      </c>
      <c r="I21" s="39">
        <f>IF(I20="","",SUMIF($A$16:$A$38,I20,$B$16:$B$38))</f>
        <v>96</v>
      </c>
      <c r="J21" s="39">
        <f>A7/10</f>
        <v>83</v>
      </c>
      <c r="K21" s="39">
        <f>ROUND(J21,0)</f>
        <v>83</v>
      </c>
    </row>
    <row r="22" spans="1:11">
      <c r="A22" s="13" t="s">
        <v>53</v>
      </c>
      <c r="B22" s="13">
        <v>58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76</v>
      </c>
      <c r="D23" s="40" t="str">
        <f>A8</f>
        <v>PHY</v>
      </c>
      <c r="E23" s="40">
        <f>IF(E22="","",SUMIF($A$16:$A$38,E22,$B$16:$B$38))</f>
        <v>93</v>
      </c>
      <c r="F23" s="40">
        <f>IF(F22="","",SUMIF($A$16:$A$38,F22,$B$16:$B$38))</f>
        <v>88</v>
      </c>
      <c r="G23" s="40">
        <f>IF(G22="","",SUMIF($A$16:$A$38,G22,$B$16:$B$38))</f>
        <v>78</v>
      </c>
      <c r="H23" s="40">
        <f>IF(H22="","",SUMIF($A$16:$A$38,H22,$B$16:$B$38))</f>
        <v>96</v>
      </c>
      <c r="I23" s="40">
        <f>IF(I22="","",SUMIF($A$16:$A$38,I22,$B$16:$B$38))</f>
        <v>93</v>
      </c>
      <c r="J23" s="40">
        <f>A9/10</f>
        <v>89.9</v>
      </c>
      <c r="K23" s="40">
        <f>ROUND(J23,0)</f>
        <v>90</v>
      </c>
    </row>
    <row r="24" spans="1:11">
      <c r="A24" s="13" t="s">
        <v>55</v>
      </c>
      <c r="B24" s="13">
        <v>80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73</v>
      </c>
      <c r="D25" s="41" t="str">
        <f>A10</f>
        <v>MEN</v>
      </c>
      <c r="E25" s="41">
        <f>IF(E24="","",SUMIF($A$16:$A$38,E24,$B$16:$B$38))</f>
        <v>83</v>
      </c>
      <c r="F25" s="41">
        <f>IF(F24="","",SUMIF($A$16:$A$38,F24,$B$16:$B$38))</f>
        <v>96</v>
      </c>
      <c r="G25" s="41">
        <f>IF(G24="","",SUMIF($A$16:$A$38,G24,$B$16:$B$38))</f>
        <v>96</v>
      </c>
      <c r="H25" s="41">
        <f>IF(H24="","",SUMIF($A$16:$A$38,H24,$B$16:$B$38))</f>
        <v>76</v>
      </c>
      <c r="I25" s="41">
        <f>IF(I24="","",SUMIF($A$16:$A$38,I24,$B$16:$B$38))</f>
        <v>90</v>
      </c>
      <c r="J25" s="41">
        <f>A11/10</f>
        <v>88</v>
      </c>
      <c r="K25" s="41">
        <f>ROUND(J25,0)</f>
        <v>88</v>
      </c>
    </row>
    <row r="26" spans="1:11">
      <c r="A26" s="13" t="s">
        <v>61</v>
      </c>
      <c r="B26" s="13">
        <v>84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96</v>
      </c>
      <c r="D27" s="42" t="str">
        <f>A12</f>
        <v>DEF</v>
      </c>
      <c r="E27" s="42">
        <f>IF(E26="","",SUMIF($A$16:$A$38,E26,$B$16:$B$38))</f>
        <v>48</v>
      </c>
      <c r="F27" s="42">
        <f>IF(F26="","",SUMIF($A$16:$A$38,F26,$B$16:$B$38))</f>
        <v>42</v>
      </c>
      <c r="G27" s="42">
        <f>IF(G26="","",SUMIF($A$16:$A$38,G26,$B$16:$B$38))</f>
        <v>38</v>
      </c>
      <c r="H27" s="42">
        <f>IF(H26="","",SUMIF($A$16:$A$38,H26,$B$16:$B$38))</f>
        <v>48</v>
      </c>
      <c r="I27" s="42">
        <f>IF(I26="","",SUMIF($A$16:$A$38,I26,$B$16:$B$38))</f>
        <v>88</v>
      </c>
      <c r="J27" s="42">
        <f>A13/10</f>
        <v>51.3</v>
      </c>
      <c r="K27" s="42">
        <f>ROUND(J27,0)</f>
        <v>51</v>
      </c>
    </row>
    <row r="28" spans="1:11">
      <c r="A28" s="13" t="s">
        <v>69</v>
      </c>
      <c r="B28" s="13">
        <v>93</v>
      </c>
    </row>
    <row r="29" spans="1:11">
      <c r="A29" s="13" t="s">
        <v>70</v>
      </c>
      <c r="B29" s="13">
        <v>88</v>
      </c>
    </row>
    <row r="30" spans="1:11">
      <c r="A30" s="13" t="s">
        <v>71</v>
      </c>
      <c r="B30" s="13">
        <v>78</v>
      </c>
    </row>
    <row r="31" spans="1:11">
      <c r="A31" s="13" t="s">
        <v>72</v>
      </c>
      <c r="B31" s="13">
        <v>96</v>
      </c>
    </row>
    <row r="32" spans="1:11">
      <c r="A32" s="13" t="s">
        <v>73</v>
      </c>
      <c r="B32" s="13">
        <f>INDEX('Trang tính1'!$AC$4:$AC$88,MATCH("Haland",'Trang tính1'!$Y$4:$Y$88,0))</f>
        <v>93</v>
      </c>
    </row>
    <row r="33" spans="1:2">
      <c r="A33" s="13" t="s">
        <v>79</v>
      </c>
      <c r="B33" s="13">
        <v>83</v>
      </c>
    </row>
    <row r="34" spans="1:2">
      <c r="A34" s="13" t="s">
        <v>80</v>
      </c>
      <c r="B34" s="13">
        <v>90</v>
      </c>
    </row>
    <row r="35" spans="1:2">
      <c r="A35" s="13" t="s">
        <v>86</v>
      </c>
      <c r="B35" s="13">
        <v>48</v>
      </c>
    </row>
    <row r="36" spans="1:2">
      <c r="A36" s="13" t="s">
        <v>87</v>
      </c>
      <c r="B36" s="13">
        <v>42</v>
      </c>
    </row>
    <row r="37" spans="1:2">
      <c r="A37" s="13" t="s">
        <v>88</v>
      </c>
      <c r="B37" s="13">
        <v>38</v>
      </c>
    </row>
    <row r="38" spans="1:2">
      <c r="A38" s="13" t="s">
        <v>89</v>
      </c>
      <c r="B38" s="13">
        <v>48</v>
      </c>
    </row>
    <row r="39" spans="1:2">
      <c r="A39" s="13" t="s">
        <v>245</v>
      </c>
      <c r="B39" s="13">
        <f>SUM(B16:B38)</f>
        <v>1772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735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79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80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788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80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78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890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75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812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76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788.5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498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75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73</v>
      </c>
      <c r="D17" s="37" t="str">
        <f>A2</f>
        <v>ATK</v>
      </c>
      <c r="E17" s="37">
        <f>IF(E16="","",SUMIF($A$16:$A$38,E16,$B$16:$B$38))</f>
        <v>75</v>
      </c>
      <c r="F17" s="37">
        <f>IF(F16="","",SUMIF($A$16:$A$38,F16,$B$16:$B$38))</f>
        <v>73</v>
      </c>
      <c r="G17" s="37">
        <f>IF(G16="","",SUMIF($A$16:$A$38,G16,$B$16:$B$38))</f>
        <v>79</v>
      </c>
      <c r="H17" s="37">
        <f>IF(H16="","",SUMIF($A$16:$A$38,H16,$B$16:$B$38))</f>
        <v>60</v>
      </c>
      <c r="I17" s="37">
        <f>IF(I16="","",SUMIF($A$16:$A$38,I16,$B$16:$B$38))</f>
        <v>76</v>
      </c>
      <c r="J17" s="37">
        <f>A3/10</f>
        <v>73.5</v>
      </c>
      <c r="K17" s="37">
        <f>ROUND(J17,0)</f>
        <v>74</v>
      </c>
    </row>
    <row r="18" spans="1:11">
      <c r="A18" s="13" t="s">
        <v>43</v>
      </c>
      <c r="B18" s="13">
        <v>79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60</v>
      </c>
      <c r="D19" s="38" t="str">
        <f>A4</f>
        <v>DIS</v>
      </c>
      <c r="E19" s="38">
        <f>IF(E18="","",SUMIF($A$16:$A$38,E18,$B$16:$B$38))</f>
        <v>78</v>
      </c>
      <c r="F19" s="38">
        <f>IF(F18="","",SUMIF($A$16:$A$38,F18,$B$16:$B$38))</f>
        <v>71</v>
      </c>
      <c r="G19" s="38">
        <f>IF(G18="","",SUMIF($A$16:$A$38,G18,$B$16:$B$38))</f>
        <v>76</v>
      </c>
      <c r="H19" s="38">
        <f>IF(H18="","",SUMIF($A$16:$A$38,H18,$B$16:$B$38))</f>
        <v>86</v>
      </c>
      <c r="I19" s="38">
        <f>IF(I18="","",SUMIF($A$16:$A$38,I18,$B$16:$B$38))</f>
        <v>0</v>
      </c>
      <c r="J19" s="38">
        <f>A5/10</f>
        <v>78.8</v>
      </c>
      <c r="K19" s="38">
        <f>ROUND(J19,0)</f>
        <v>79</v>
      </c>
    </row>
    <row r="20" spans="1:11">
      <c r="A20" s="13" t="s">
        <v>45</v>
      </c>
      <c r="B20" s="13">
        <v>76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78</v>
      </c>
      <c r="D21" s="39" t="str">
        <f>A6</f>
        <v>CRE</v>
      </c>
      <c r="E21" s="39">
        <f>IF(E20="","",SUMIF($A$16:$A$38,E20,$B$16:$B$38))</f>
        <v>92</v>
      </c>
      <c r="F21" s="39">
        <f>IF(F20="","",SUMIF($A$16:$A$38,F20,$B$16:$B$38))</f>
        <v>86</v>
      </c>
      <c r="G21" s="39">
        <f>IF(G20="","",SUMIF($A$16:$A$38,G20,$B$16:$B$38))</f>
        <v>90</v>
      </c>
      <c r="H21" s="39">
        <f>IF(H20="","",SUMIF($A$16:$A$38,H20,$B$16:$B$38))</f>
        <v>76</v>
      </c>
      <c r="I21" s="39">
        <f>IF(I20="","",SUMIF($A$16:$A$38,I20,$B$16:$B$38))</f>
        <v>90</v>
      </c>
      <c r="J21" s="39">
        <f>A7/10</f>
        <v>89</v>
      </c>
      <c r="K21" s="39">
        <f>ROUND(J21,0)</f>
        <v>89</v>
      </c>
    </row>
    <row r="22" spans="1:11">
      <c r="A22" s="13" t="s">
        <v>53</v>
      </c>
      <c r="B22" s="13">
        <v>71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76</v>
      </c>
      <c r="D23" s="40" t="str">
        <f>A8</f>
        <v>PHY</v>
      </c>
      <c r="E23" s="40">
        <f>IF(E22="","",SUMIF($A$16:$A$38,E22,$B$16:$B$38))</f>
        <v>95</v>
      </c>
      <c r="F23" s="40">
        <f>IF(F22="","",SUMIF($A$16:$A$38,F22,$B$16:$B$38))</f>
        <v>90</v>
      </c>
      <c r="G23" s="40">
        <f>IF(G22="","",SUMIF($A$16:$A$38,G22,$B$16:$B$38))</f>
        <v>70</v>
      </c>
      <c r="H23" s="40">
        <f>IF(H22="","",SUMIF($A$16:$A$38,H22,$B$16:$B$38))</f>
        <v>76</v>
      </c>
      <c r="I23" s="40">
        <f>IF(I22="","",SUMIF($A$16:$A$38,I22,$B$16:$B$38))</f>
        <v>74</v>
      </c>
      <c r="J23" s="40">
        <f>A9/10</f>
        <v>81.2</v>
      </c>
      <c r="K23" s="40">
        <f>ROUND(J23,0)</f>
        <v>81</v>
      </c>
    </row>
    <row r="24" spans="1:11">
      <c r="A24" s="13" t="s">
        <v>55</v>
      </c>
      <c r="B24" s="13">
        <v>86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90</v>
      </c>
      <c r="D25" s="41" t="str">
        <f>A10</f>
        <v>MEN</v>
      </c>
      <c r="E25" s="41">
        <f>IF(E24="","",SUMIF($A$16:$A$38,E24,$B$16:$B$38))</f>
        <v>75</v>
      </c>
      <c r="F25" s="41">
        <f>IF(F24="","",SUMIF($A$16:$A$38,F24,$B$16:$B$38))</f>
        <v>90</v>
      </c>
      <c r="G25" s="41">
        <f>IF(G24="","",SUMIF($A$16:$A$38,G24,$B$16:$B$38))</f>
        <v>79</v>
      </c>
      <c r="H25" s="41">
        <f>IF(H24="","",SUMIF($A$16:$A$38,H24,$B$16:$B$38))</f>
        <v>76</v>
      </c>
      <c r="I25" s="41">
        <f>IF(I24="","",SUMIF($A$16:$A$38,I24,$B$16:$B$38))</f>
        <v>79</v>
      </c>
      <c r="J25" s="41">
        <f>A11/10</f>
        <v>78.849999999999994</v>
      </c>
      <c r="K25" s="41">
        <f>ROUND(J25,0)</f>
        <v>79</v>
      </c>
    </row>
    <row r="26" spans="1:11">
      <c r="A26" s="13" t="s">
        <v>61</v>
      </c>
      <c r="B26" s="13">
        <v>92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90</v>
      </c>
      <c r="D27" s="42" t="str">
        <f>A12</f>
        <v>DEF</v>
      </c>
      <c r="E27" s="42">
        <f>IF(E26="","",SUMIF($A$16:$A$38,E26,$B$16:$B$38))</f>
        <v>58</v>
      </c>
      <c r="F27" s="42">
        <f>IF(F26="","",SUMIF($A$16:$A$38,F26,$B$16:$B$38))</f>
        <v>44</v>
      </c>
      <c r="G27" s="42">
        <f>IF(G26="","",SUMIF($A$16:$A$38,G26,$B$16:$B$38))</f>
        <v>40</v>
      </c>
      <c r="H27" s="42">
        <f>IF(H26="","",SUMIF($A$16:$A$38,H26,$B$16:$B$38))</f>
        <v>48</v>
      </c>
      <c r="I27" s="42">
        <f>IF(I26="","",SUMIF($A$16:$A$38,I26,$B$16:$B$38))</f>
        <v>60</v>
      </c>
      <c r="J27" s="42">
        <f>A13/10</f>
        <v>49.8</v>
      </c>
      <c r="K27" s="42">
        <f>ROUND(J27,0)</f>
        <v>50</v>
      </c>
    </row>
    <row r="28" spans="1:11">
      <c r="A28" s="13" t="s">
        <v>69</v>
      </c>
      <c r="B28" s="13">
        <v>95</v>
      </c>
    </row>
    <row r="29" spans="1:11">
      <c r="A29" s="13" t="s">
        <v>70</v>
      </c>
      <c r="B29" s="13">
        <v>90</v>
      </c>
    </row>
    <row r="30" spans="1:11">
      <c r="A30" s="13" t="s">
        <v>71</v>
      </c>
      <c r="B30" s="13">
        <v>70</v>
      </c>
    </row>
    <row r="31" spans="1:11">
      <c r="A31" s="13" t="s">
        <v>72</v>
      </c>
      <c r="B31" s="13">
        <v>76</v>
      </c>
    </row>
    <row r="32" spans="1:11">
      <c r="A32" s="13" t="s">
        <v>73</v>
      </c>
      <c r="B32" s="13">
        <f>INDEX('Trang tính1'!$AC$4:$AC$88,MATCH("Doku",'Trang tính1'!$Y$4:$Y$88,0))</f>
        <v>74</v>
      </c>
    </row>
    <row r="33" spans="1:2">
      <c r="A33" s="13" t="s">
        <v>79</v>
      </c>
      <c r="B33" s="13">
        <v>75</v>
      </c>
    </row>
    <row r="34" spans="1:2">
      <c r="A34" s="13" t="s">
        <v>80</v>
      </c>
      <c r="B34" s="13">
        <v>79</v>
      </c>
    </row>
    <row r="35" spans="1:2">
      <c r="A35" s="13" t="s">
        <v>86</v>
      </c>
      <c r="B35" s="13">
        <v>58</v>
      </c>
    </row>
    <row r="36" spans="1:2">
      <c r="A36" s="13" t="s">
        <v>87</v>
      </c>
      <c r="B36" s="13">
        <v>44</v>
      </c>
    </row>
    <row r="37" spans="1:2">
      <c r="A37" s="13" t="s">
        <v>88</v>
      </c>
      <c r="B37" s="13">
        <v>40</v>
      </c>
    </row>
    <row r="38" spans="1:2">
      <c r="A38" s="13" t="s">
        <v>89</v>
      </c>
      <c r="B38" s="13">
        <v>48</v>
      </c>
    </row>
    <row r="39" spans="1:2">
      <c r="A39" s="13" t="s">
        <v>245</v>
      </c>
      <c r="B39" s="13">
        <f>SUM(B16:B38)</f>
        <v>1695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S8" sqref="S8"/>
    </sheetView>
  </sheetViews>
  <sheetFormatPr defaultColWidth="12.5703125" defaultRowHeight="15.75" customHeight="1"/>
  <sheetData>
    <row r="1" spans="1:26">
      <c r="A1" s="13" t="s">
        <v>115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732.5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777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78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76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851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71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770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74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776.5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67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490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73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71</v>
      </c>
      <c r="D17" s="37" t="str">
        <f>A2</f>
        <v>ATK</v>
      </c>
      <c r="E17" s="37">
        <f>IF(E16="","",SUMIF($A$16:$A$38,E16,$B$16:$B$38))</f>
        <v>73</v>
      </c>
      <c r="F17" s="37">
        <f>IF(F16="","",SUMIF($A$16:$A$38,F16,$B$16:$B$38))</f>
        <v>71</v>
      </c>
      <c r="G17" s="37">
        <f>IF(G16="","",SUMIF($A$16:$A$38,G16,$B$16:$B$38))</f>
        <v>79</v>
      </c>
      <c r="H17" s="37">
        <f>IF(H16="","",SUMIF($A$16:$A$38,H16,$B$16:$B$38))</f>
        <v>62</v>
      </c>
      <c r="I17" s="37">
        <f>IF(I16="","",SUMIF($A$16:$A$38,I16,$B$16:$B$38))</f>
        <v>79</v>
      </c>
      <c r="J17" s="37">
        <f>A3/10</f>
        <v>73.25</v>
      </c>
      <c r="K17" s="37">
        <f>ROUND(J17,0)</f>
        <v>73</v>
      </c>
    </row>
    <row r="18" spans="1:11">
      <c r="A18" s="13" t="s">
        <v>43</v>
      </c>
      <c r="B18" s="13">
        <v>79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62</v>
      </c>
      <c r="D19" s="38" t="str">
        <f>A4</f>
        <v>DIS</v>
      </c>
      <c r="E19" s="38">
        <f>IF(E18="","",SUMIF($A$16:$A$38,E18,$B$16:$B$38))</f>
        <v>76</v>
      </c>
      <c r="F19" s="38">
        <f>IF(F18="","",SUMIF($A$16:$A$38,F18,$B$16:$B$38))</f>
        <v>70</v>
      </c>
      <c r="G19" s="38">
        <f>IF(G18="","",SUMIF($A$16:$A$38,G18,$B$16:$B$38))</f>
        <v>78</v>
      </c>
      <c r="H19" s="38">
        <f>IF(H18="","",SUMIF($A$16:$A$38,H18,$B$16:$B$38))</f>
        <v>85</v>
      </c>
      <c r="I19" s="38">
        <f>IF(I18="","",SUMIF($A$16:$A$38,I18,$B$16:$B$38))</f>
        <v>0</v>
      </c>
      <c r="J19" s="38">
        <f>A5/10</f>
        <v>77.7</v>
      </c>
      <c r="K19" s="38">
        <f>ROUND(J19,0)</f>
        <v>78</v>
      </c>
    </row>
    <row r="20" spans="1:11">
      <c r="A20" s="13" t="s">
        <v>45</v>
      </c>
      <c r="B20" s="13">
        <v>79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76</v>
      </c>
      <c r="D21" s="39" t="str">
        <f>A6</f>
        <v>CRE</v>
      </c>
      <c r="E21" s="39">
        <f>IF(E20="","",SUMIF($A$16:$A$38,E20,$B$16:$B$38))</f>
        <v>87</v>
      </c>
      <c r="F21" s="39">
        <f>IF(F20="","",SUMIF($A$16:$A$38,F20,$B$16:$B$38))</f>
        <v>85</v>
      </c>
      <c r="G21" s="39">
        <f>IF(G20="","",SUMIF($A$16:$A$38,G20,$B$16:$B$38))</f>
        <v>91</v>
      </c>
      <c r="H21" s="39">
        <f>IF(H20="","",SUMIF($A$16:$A$38,H20,$B$16:$B$38))</f>
        <v>78</v>
      </c>
      <c r="I21" s="39">
        <f>IF(I20="","",SUMIF($A$16:$A$38,I20,$B$16:$B$38))</f>
        <v>79</v>
      </c>
      <c r="J21" s="39">
        <f>A7/10</f>
        <v>85.1</v>
      </c>
      <c r="K21" s="39">
        <f>ROUND(J21,0)</f>
        <v>85</v>
      </c>
    </row>
    <row r="22" spans="1:11">
      <c r="A22" s="13" t="s">
        <v>53</v>
      </c>
      <c r="B22" s="13">
        <v>70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78</v>
      </c>
      <c r="D23" s="40" t="str">
        <f>A8</f>
        <v>PHY</v>
      </c>
      <c r="E23" s="40">
        <f>IF(E22="","",SUMIF($A$16:$A$38,E22,$B$16:$B$38))</f>
        <v>87</v>
      </c>
      <c r="F23" s="40">
        <f>IF(F22="","",SUMIF($A$16:$A$38,F22,$B$16:$B$38))</f>
        <v>89</v>
      </c>
      <c r="G23" s="40">
        <f>IF(G22="","",SUMIF($A$16:$A$38,G22,$B$16:$B$38))</f>
        <v>73</v>
      </c>
      <c r="H23" s="40">
        <f>IF(H22="","",SUMIF($A$16:$A$38,H22,$B$16:$B$38))</f>
        <v>67</v>
      </c>
      <c r="I23" s="40">
        <f>IF(I22="","",SUMIF($A$16:$A$38,I22,$B$16:$B$38))</f>
        <v>71</v>
      </c>
      <c r="J23" s="40">
        <f>A9/10</f>
        <v>77</v>
      </c>
      <c r="K23" s="40">
        <f>ROUND(J23,0)</f>
        <v>77</v>
      </c>
    </row>
    <row r="24" spans="1:11">
      <c r="A24" s="13" t="s">
        <v>55</v>
      </c>
      <c r="B24" s="13">
        <v>85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91</v>
      </c>
      <c r="D25" s="41" t="str">
        <f>A10</f>
        <v>MEN</v>
      </c>
      <c r="E25" s="41">
        <f>IF(E24="","",SUMIF($A$16:$A$38,E24,$B$16:$B$38))</f>
        <v>75</v>
      </c>
      <c r="F25" s="41">
        <f>IF(F24="","",SUMIF($A$16:$A$38,F24,$B$16:$B$38))</f>
        <v>79</v>
      </c>
      <c r="G25" s="41">
        <f>IF(G24="","",SUMIF($A$16:$A$38,G24,$B$16:$B$38))</f>
        <v>79</v>
      </c>
      <c r="H25" s="41">
        <f>IF(H24="","",SUMIF($A$16:$A$38,H24,$B$16:$B$38))</f>
        <v>78</v>
      </c>
      <c r="I25" s="41">
        <f>IF(I24="","",SUMIF($A$16:$A$38,I24,$B$16:$B$38))</f>
        <v>78</v>
      </c>
      <c r="J25" s="41">
        <f>A11/10</f>
        <v>77.650000000000006</v>
      </c>
      <c r="K25" s="41">
        <f>ROUND(J25,0)</f>
        <v>78</v>
      </c>
    </row>
    <row r="26" spans="1:11">
      <c r="A26" s="13" t="s">
        <v>61</v>
      </c>
      <c r="B26" s="13">
        <v>87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79</v>
      </c>
      <c r="D27" s="42" t="str">
        <f>A12</f>
        <v>DEF</v>
      </c>
      <c r="E27" s="42">
        <f>IF(E26="","",SUMIF($A$16:$A$38,E26,$B$16:$B$38))</f>
        <v>52</v>
      </c>
      <c r="F27" s="42">
        <f>IF(F26="","",SUMIF($A$16:$A$38,F26,$B$16:$B$38))</f>
        <v>46</v>
      </c>
      <c r="G27" s="42">
        <f>IF(G26="","",SUMIF($A$16:$A$38,G26,$B$16:$B$38))</f>
        <v>42</v>
      </c>
      <c r="H27" s="42">
        <f>IF(H26="","",SUMIF($A$16:$A$38,H26,$B$16:$B$38))</f>
        <v>46</v>
      </c>
      <c r="I27" s="42">
        <f>IF(I26="","",SUMIF($A$16:$A$38,I26,$B$16:$B$38))</f>
        <v>62</v>
      </c>
      <c r="J27" s="42">
        <f>A13/10</f>
        <v>49</v>
      </c>
      <c r="K27" s="42">
        <f>ROUND(J27,0)</f>
        <v>49</v>
      </c>
    </row>
    <row r="28" spans="1:11">
      <c r="A28" s="13" t="s">
        <v>69</v>
      </c>
      <c r="B28" s="13">
        <v>87</v>
      </c>
    </row>
    <row r="29" spans="1:11">
      <c r="A29" s="13" t="s">
        <v>70</v>
      </c>
      <c r="B29" s="13">
        <v>89</v>
      </c>
    </row>
    <row r="30" spans="1:11">
      <c r="A30" s="13" t="s">
        <v>71</v>
      </c>
      <c r="B30" s="13">
        <v>73</v>
      </c>
    </row>
    <row r="31" spans="1:11">
      <c r="A31" s="13" t="s">
        <v>72</v>
      </c>
      <c r="B31" s="13">
        <v>67</v>
      </c>
    </row>
    <row r="32" spans="1:11">
      <c r="A32" s="13" t="s">
        <v>73</v>
      </c>
      <c r="B32" s="13">
        <f>INDEX('Trang tính1'!$AC$4:$AC$88,MATCH("Savinho",'Trang tính1'!$Y$4:$Y$88,0))</f>
        <v>71</v>
      </c>
    </row>
    <row r="33" spans="1:2">
      <c r="A33" s="13" t="s">
        <v>79</v>
      </c>
      <c r="B33" s="13">
        <v>75</v>
      </c>
    </row>
    <row r="34" spans="1:2">
      <c r="A34" s="13" t="s">
        <v>80</v>
      </c>
      <c r="B34" s="13">
        <v>78</v>
      </c>
    </row>
    <row r="35" spans="1:2">
      <c r="A35" s="13" t="s">
        <v>86</v>
      </c>
      <c r="B35" s="13">
        <v>52</v>
      </c>
    </row>
    <row r="36" spans="1:2">
      <c r="A36" s="13" t="s">
        <v>87</v>
      </c>
      <c r="B36" s="13">
        <v>46</v>
      </c>
    </row>
    <row r="37" spans="1:2">
      <c r="A37" s="13" t="s">
        <v>88</v>
      </c>
      <c r="B37" s="13">
        <v>42</v>
      </c>
    </row>
    <row r="38" spans="1:2">
      <c r="A38" s="13" t="s">
        <v>89</v>
      </c>
      <c r="B38" s="13">
        <v>46</v>
      </c>
    </row>
    <row r="39" spans="1:2">
      <c r="A39" s="13" t="s">
        <v>245</v>
      </c>
      <c r="B39" s="13">
        <f>SUM(B16:B38)</f>
        <v>1656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B25" sqref="B25"/>
    </sheetView>
  </sheetViews>
  <sheetFormatPr defaultColWidth="12.5703125" defaultRowHeight="15.75" customHeight="1"/>
  <sheetData>
    <row r="1" spans="1:26" ht="15.75" customHeight="1">
      <c r="A1" s="43" t="s">
        <v>118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 ht="12.75" customHeight="1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79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>
      <c r="A3" s="13">
        <f>SUMIF($A$16:$A$38,B1,$B$16:$B$38)*B2+SUMIF($A$16:$A$38,C1,$B$16:$B$38)*C2+SUMIF($A$16:$A$38,D1,$B$16:$B$38)*D2+SUMIF($A$16:$A$38,E1,$B$16:$B$38)*E2+SUMIF($A$16:$A$38,F1,$B$16:$B$38)*F2</f>
        <v>796.5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79</v>
      </c>
    </row>
    <row r="4" spans="1:26" ht="12.75" customHeight="1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79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2.75" customHeight="1">
      <c r="A5" s="13">
        <f>SUMIF($A$16:$A$38,B3,$B$16:$B$38)*B4+SUMIF($A$16:$A$38,C3,$B$16:$B$38)*C4+SUMIF($A$16:$A$38,D3,$B$16:$B$38)*D4+SUMIF($A$16:$A$38,E3,$B$16:$B$38)*E4+SUMIF($A$16:$A$38,F3,$B$16:$B$38)*F4</f>
        <v>772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 ht="12.75" customHeight="1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2.75" customHeight="1">
      <c r="A7" s="13">
        <f>SUMIF($A$16:$A$38,B5,$B$16:$B$38)*B6+SUMIF($A$16:$A$38,C5,$B$16:$B$38)*C6+SUMIF($A$16:$A$38,D5,$B$16:$B$38)*D6+SUMIF($A$16:$A$38,E5,$B$16:$B$38)*E6+SUMIF($A$16:$A$38,F5,$B$16:$B$38)*F6</f>
        <v>830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75</v>
      </c>
    </row>
    <row r="8" spans="1:26" ht="12.75" customHeight="1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2.75" customHeight="1">
      <c r="A9" s="13">
        <f>SUMIF($A$16:$A$38,B7,$B$16:$B$38)*B8+SUMIF($A$16:$A$38,C7,$B$16:$B$38)*C8+SUMIF($A$16:$A$38,D7,$B$16:$B$38)*D8+SUMIF($A$16:$A$38,E7,$B$16:$B$38)*E8+SUMIF($A$16:$A$38,F7,$B$16:$B$38)*F8</f>
        <v>793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76</v>
      </c>
    </row>
    <row r="10" spans="1:26" ht="12.75" customHeight="1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ht="12.75" customHeight="1">
      <c r="A11" s="13">
        <f>SUMIF($A$16:$A$38,B9,$B$16:$B$38)*B10+SUMIF($A$16:$A$38,C9,$B$16:$B$38)*C10+SUMIF($A$16:$A$38,D9,$B$16:$B$38)*D10+SUMIF($A$16:$A$38,E9,$B$16:$B$38)*E10+SUMIF($A$16:$A$38,F9,$B$16:$B$38)*F10</f>
        <v>818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69</v>
      </c>
    </row>
    <row r="12" spans="1:26" ht="12.75" customHeight="1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12.75" customHeight="1">
      <c r="A13" s="13">
        <f>SUMIF($A$16:$A$38,B11,$B$16:$B$38)*B12+SUMIF($A$16:$A$38,C11,$B$16:$B$38)*C12+SUMIF($A$16:$A$38,D11,$B$16:$B$38)*D12+SUMIF($A$16:$A$38,E11,$B$16:$B$38)*E12+SUMIF($A$16:$A$38,F11,$B$16:$B$38)*F12</f>
        <v>510</v>
      </c>
    </row>
    <row r="15" spans="1:26" ht="12.75" customHeight="1">
      <c r="B15" s="13" t="s">
        <v>244</v>
      </c>
      <c r="J15" s="13" t="s">
        <v>46</v>
      </c>
      <c r="K15" s="22" t="s">
        <v>12</v>
      </c>
    </row>
    <row r="16" spans="1:26" ht="12.75" customHeight="1">
      <c r="A16" s="13" t="s">
        <v>41</v>
      </c>
      <c r="B16" s="13">
        <v>82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 ht="12.75" customHeight="1">
      <c r="A17" s="13" t="s">
        <v>42</v>
      </c>
      <c r="B17" s="13">
        <v>83</v>
      </c>
      <c r="D17" s="37" t="str">
        <f>A2</f>
        <v>ATK</v>
      </c>
      <c r="E17" s="37">
        <f>IF(E16="","",SUMIF($A$16:$A$38,E16,$B$16:$B$38))</f>
        <v>82</v>
      </c>
      <c r="F17" s="37">
        <f>IF(F16="","",SUMIF($A$16:$A$38,F16,$B$16:$B$38))</f>
        <v>83</v>
      </c>
      <c r="G17" s="37">
        <f>IF(G16="","",SUMIF($A$16:$A$38,G16,$B$16:$B$38))</f>
        <v>84</v>
      </c>
      <c r="H17" s="37">
        <f>IF(H16="","",SUMIF($A$16:$A$38,H16,$B$16:$B$38))</f>
        <v>73</v>
      </c>
      <c r="I17" s="37">
        <f>IF(I16="","",SUMIF($A$16:$A$38,I16,$B$16:$B$38))</f>
        <v>72</v>
      </c>
      <c r="J17" s="37">
        <f>A3/10</f>
        <v>79.650000000000006</v>
      </c>
      <c r="K17" s="37">
        <f>ROUND(J17,0)</f>
        <v>80</v>
      </c>
    </row>
    <row r="18" spans="1:11" ht="12.75" customHeight="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 ht="12.75" customHeight="1">
      <c r="A19" s="13" t="s">
        <v>44</v>
      </c>
      <c r="B19" s="13">
        <v>73</v>
      </c>
      <c r="D19" s="38" t="str">
        <f>A4</f>
        <v>DIS</v>
      </c>
      <c r="E19" s="38">
        <f>IF(E18="","",SUMIF($A$16:$A$38,E18,$B$16:$B$38))</f>
        <v>78</v>
      </c>
      <c r="F19" s="38">
        <f>IF(F18="","",SUMIF($A$16:$A$38,F18,$B$16:$B$38))</f>
        <v>68</v>
      </c>
      <c r="G19" s="38">
        <f>IF(G18="","",SUMIF($A$16:$A$38,G18,$B$16:$B$38))</f>
        <v>78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77.2</v>
      </c>
      <c r="K19" s="38">
        <f>ROUND(J19,0)</f>
        <v>77</v>
      </c>
    </row>
    <row r="20" spans="1:11" ht="12.75" customHeight="1">
      <c r="A20" s="13" t="s">
        <v>45</v>
      </c>
      <c r="B20" s="13">
        <v>72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 ht="12.75" customHeight="1">
      <c r="A21" s="13" t="s">
        <v>52</v>
      </c>
      <c r="B21" s="13">
        <v>78</v>
      </c>
      <c r="D21" s="39" t="str">
        <f>A6</f>
        <v>CRE</v>
      </c>
      <c r="E21" s="39">
        <f>IF(E20="","",SUMIF($A$16:$A$38,E20,$B$16:$B$38))</f>
        <v>84</v>
      </c>
      <c r="F21" s="39">
        <f>IF(F20="","",SUMIF($A$16:$A$38,F20,$B$16:$B$38))</f>
        <v>82</v>
      </c>
      <c r="G21" s="39">
        <f>IF(G20="","",SUMIF($A$16:$A$38,G20,$B$16:$B$38))</f>
        <v>80</v>
      </c>
      <c r="H21" s="39">
        <f>IF(H20="","",SUMIF($A$16:$A$38,H20,$B$16:$B$38))</f>
        <v>78</v>
      </c>
      <c r="I21" s="39">
        <f>IF(I20="","",SUMIF($A$16:$A$38,I20,$B$16:$B$38))</f>
        <v>87</v>
      </c>
      <c r="J21" s="39">
        <f>A7/10</f>
        <v>83</v>
      </c>
      <c r="K21" s="39">
        <f>ROUND(J21,0)</f>
        <v>83</v>
      </c>
    </row>
    <row r="22" spans="1:11" ht="12.75" customHeight="1">
      <c r="A22" s="13" t="s">
        <v>53</v>
      </c>
      <c r="B22" s="13">
        <v>68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 ht="12.75" customHeight="1">
      <c r="A23" s="13" t="s">
        <v>54</v>
      </c>
      <c r="B23" s="13">
        <v>78</v>
      </c>
      <c r="D23" s="40" t="str">
        <f>A8</f>
        <v>PHY</v>
      </c>
      <c r="E23" s="40">
        <f>IF(E22="","",SUMIF($A$16:$A$38,E22,$B$16:$B$38))</f>
        <v>88</v>
      </c>
      <c r="F23" s="40">
        <f>IF(F22="","",SUMIF($A$16:$A$38,F22,$B$16:$B$38))</f>
        <v>86</v>
      </c>
      <c r="G23" s="40">
        <f>IF(G22="","",SUMIF($A$16:$A$38,G22,$B$16:$B$38))</f>
        <v>75</v>
      </c>
      <c r="H23" s="40">
        <f>IF(H22="","",SUMIF($A$16:$A$38,H22,$B$16:$B$38))</f>
        <v>71</v>
      </c>
      <c r="I23" s="40">
        <f>IF(I22="","",SUMIF($A$16:$A$38,I22,$B$16:$B$38))</f>
        <v>82</v>
      </c>
      <c r="J23" s="40">
        <f>A9/10</f>
        <v>79.3</v>
      </c>
      <c r="K23" s="40">
        <f>ROUND(J23,0)</f>
        <v>79</v>
      </c>
    </row>
    <row r="24" spans="1:11" ht="12.75" customHeight="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 ht="12.75" customHeight="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80</v>
      </c>
      <c r="F25" s="41">
        <f>IF(F24="","",SUMIF($A$16:$A$38,F24,$B$16:$B$38))</f>
        <v>87</v>
      </c>
      <c r="G25" s="41">
        <f>IF(G24="","",SUMIF($A$16:$A$38,G24,$B$16:$B$38))</f>
        <v>84</v>
      </c>
      <c r="H25" s="41">
        <f>IF(H24="","",SUMIF($A$16:$A$38,H24,$B$16:$B$38))</f>
        <v>78</v>
      </c>
      <c r="I25" s="41">
        <f>IF(I24="","",SUMIF($A$16:$A$38,I24,$B$16:$B$38))</f>
        <v>82</v>
      </c>
      <c r="J25" s="41">
        <f>A11/10</f>
        <v>81.8</v>
      </c>
      <c r="K25" s="41">
        <f>ROUND(J25,0)</f>
        <v>82</v>
      </c>
    </row>
    <row r="26" spans="1:11" ht="12.75" customHeight="1">
      <c r="A26" s="13" t="s">
        <v>61</v>
      </c>
      <c r="B26" s="13">
        <v>84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 ht="12.75" customHeight="1">
      <c r="A27" s="13" t="s">
        <v>63</v>
      </c>
      <c r="B27" s="13">
        <v>87</v>
      </c>
      <c r="D27" s="42" t="str">
        <f>A12</f>
        <v>DEF</v>
      </c>
      <c r="E27" s="42">
        <f>IF(E26="","",SUMIF($A$16:$A$38,E26,$B$16:$B$38))</f>
        <v>53</v>
      </c>
      <c r="F27" s="42">
        <f>IF(F26="","",SUMIF($A$16:$A$38,F26,$B$16:$B$38))</f>
        <v>43</v>
      </c>
      <c r="G27" s="42">
        <f>IF(G26="","",SUMIF($A$16:$A$38,G26,$B$16:$B$38))</f>
        <v>49</v>
      </c>
      <c r="H27" s="42">
        <f>IF(H26="","",SUMIF($A$16:$A$38,H26,$B$16:$B$38))</f>
        <v>45</v>
      </c>
      <c r="I27" s="42">
        <f>IF(I26="","",SUMIF($A$16:$A$38,I26,$B$16:$B$38))</f>
        <v>73</v>
      </c>
      <c r="J27" s="42">
        <f>A13/10</f>
        <v>51</v>
      </c>
      <c r="K27" s="42">
        <f>ROUND(J27,0)</f>
        <v>51</v>
      </c>
    </row>
    <row r="28" spans="1:11" ht="12.75" customHeight="1">
      <c r="A28" s="13" t="s">
        <v>69</v>
      </c>
      <c r="B28" s="13">
        <v>88</v>
      </c>
    </row>
    <row r="29" spans="1:11" ht="12.75" customHeight="1">
      <c r="A29" s="13" t="s">
        <v>70</v>
      </c>
      <c r="B29" s="13">
        <v>86</v>
      </c>
    </row>
    <row r="30" spans="1:11" ht="12.75" customHeight="1">
      <c r="A30" s="13" t="s">
        <v>71</v>
      </c>
      <c r="B30" s="13">
        <v>75</v>
      </c>
    </row>
    <row r="31" spans="1:11" ht="12.75" customHeight="1">
      <c r="A31" s="13" t="s">
        <v>72</v>
      </c>
      <c r="B31" s="13">
        <v>71</v>
      </c>
    </row>
    <row r="32" spans="1:11" ht="12.75" customHeight="1">
      <c r="A32" s="13" t="s">
        <v>73</v>
      </c>
      <c r="B32" s="13">
        <f>INDEX('Trang tính1'!$AC$4:$AC$88,MATCH("Marmoush",'Trang tính1'!$Y$4:$Y$88,0))</f>
        <v>82</v>
      </c>
    </row>
    <row r="33" spans="1:2" ht="12.75" customHeight="1">
      <c r="A33" s="13" t="s">
        <v>79</v>
      </c>
      <c r="B33" s="13">
        <v>80</v>
      </c>
    </row>
    <row r="34" spans="1:2" ht="12.75" customHeight="1">
      <c r="A34" s="13" t="s">
        <v>80</v>
      </c>
      <c r="B34" s="13">
        <v>82</v>
      </c>
    </row>
    <row r="35" spans="1:2" ht="12.75" customHeight="1">
      <c r="A35" s="13" t="s">
        <v>86</v>
      </c>
      <c r="B35" s="13">
        <v>53</v>
      </c>
    </row>
    <row r="36" spans="1:2" ht="12.75" customHeight="1">
      <c r="A36" s="13" t="s">
        <v>87</v>
      </c>
      <c r="B36" s="13">
        <v>43</v>
      </c>
    </row>
    <row r="37" spans="1:2" ht="12.75" customHeight="1">
      <c r="A37" s="13" t="s">
        <v>88</v>
      </c>
      <c r="B37" s="13">
        <v>49</v>
      </c>
    </row>
    <row r="38" spans="1:2" ht="12.75" customHeight="1">
      <c r="A38" s="13" t="s">
        <v>89</v>
      </c>
      <c r="B38" s="13">
        <v>45</v>
      </c>
    </row>
    <row r="39" spans="1:2" ht="12.75" customHeight="1">
      <c r="A39" s="13" t="s">
        <v>245</v>
      </c>
      <c r="B39" s="13">
        <f>SUM(B16:B38)</f>
        <v>1705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topLeftCell="A4" workbookViewId="0">
      <selection activeCell="G34" sqref="G34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82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827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808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852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80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816.5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77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678.5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82</v>
      </c>
      <c r="D17" s="37" t="str">
        <f>A2</f>
        <v>ATK</v>
      </c>
      <c r="E17" s="37">
        <f>IF(E16="","",SUMIF($A$16:$A$38,E16,$B$16:$B$38))</f>
        <v>80</v>
      </c>
      <c r="F17" s="37">
        <f>IF(F16="","",SUMIF($A$16:$A$38,F16,$B$16:$B$38))</f>
        <v>82</v>
      </c>
      <c r="G17" s="37">
        <f>IF(G16="","",SUMIF($A$16:$A$38,G16,$B$16:$B$38))</f>
        <v>85</v>
      </c>
      <c r="H17" s="37">
        <f>IF(H16="","",SUMIF($A$16:$A$38,H16,$B$16:$B$38))</f>
        <v>83</v>
      </c>
      <c r="I17" s="37">
        <f>IF(I16="","",SUMIF($A$16:$A$38,I16,$B$16:$B$38))</f>
        <v>87</v>
      </c>
      <c r="J17" s="37">
        <f>A3/10</f>
        <v>82.7</v>
      </c>
      <c r="K17" s="37">
        <f>ROUND(J17,0)</f>
        <v>83</v>
      </c>
    </row>
    <row r="18" spans="1:11">
      <c r="A18" s="13" t="s">
        <v>43</v>
      </c>
      <c r="B18" s="13">
        <v>85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83</v>
      </c>
      <c r="D19" s="38" t="str">
        <f>A4</f>
        <v>DIS</v>
      </c>
      <c r="E19" s="38">
        <f>IF(E18="","",SUMIF($A$16:$A$38,E18,$B$16:$B$38))</f>
        <v>80</v>
      </c>
      <c r="F19" s="38">
        <f>IF(F18="","",SUMIF($A$16:$A$38,F18,$B$16:$B$38))</f>
        <v>75</v>
      </c>
      <c r="G19" s="38">
        <f>IF(G18="","",SUMIF($A$16:$A$38,G18,$B$16:$B$38))</f>
        <v>80</v>
      </c>
      <c r="H19" s="38">
        <f>IF(H18="","",SUMIF($A$16:$A$38,H18,$B$16:$B$38))</f>
        <v>86</v>
      </c>
      <c r="I19" s="38">
        <f>IF(I18="","",SUMIF($A$16:$A$38,I18,$B$16:$B$38))</f>
        <v>0</v>
      </c>
      <c r="J19" s="38">
        <f>A5/10</f>
        <v>80.8</v>
      </c>
      <c r="K19" s="38">
        <f>ROUND(J19,0)</f>
        <v>81</v>
      </c>
    </row>
    <row r="20" spans="1:11">
      <c r="A20" s="13" t="s">
        <v>45</v>
      </c>
      <c r="B20" s="13">
        <v>87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80</v>
      </c>
      <c r="D21" s="39" t="str">
        <f>A6</f>
        <v>CRE</v>
      </c>
      <c r="E21" s="39">
        <f>IF(E20="","",SUMIF($A$16:$A$38,E20,$B$16:$B$38))</f>
        <v>86</v>
      </c>
      <c r="F21" s="39">
        <f>IF(F20="","",SUMIF($A$16:$A$38,F20,$B$16:$B$38))</f>
        <v>86</v>
      </c>
      <c r="G21" s="39">
        <f>IF(G20="","",SUMIF($A$16:$A$38,G20,$B$16:$B$38))</f>
        <v>84</v>
      </c>
      <c r="H21" s="39">
        <f>IF(H20="","",SUMIF($A$16:$A$38,H20,$B$16:$B$38))</f>
        <v>80</v>
      </c>
      <c r="I21" s="39">
        <f>IF(I20="","",SUMIF($A$16:$A$38,I20,$B$16:$B$38))</f>
        <v>87</v>
      </c>
      <c r="J21" s="39">
        <f>A7/10</f>
        <v>85.2</v>
      </c>
      <c r="K21" s="39">
        <f>ROUND(J21,0)</f>
        <v>85</v>
      </c>
    </row>
    <row r="22" spans="1:11">
      <c r="A22" s="13" t="s">
        <v>53</v>
      </c>
      <c r="B22" s="13">
        <v>75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80</v>
      </c>
      <c r="D23" s="40" t="str">
        <f>A8</f>
        <v>PHY</v>
      </c>
      <c r="E23" s="40">
        <f>IF(E22="","",SUMIF($A$16:$A$38,E22,$B$16:$B$38))</f>
        <v>88</v>
      </c>
      <c r="F23" s="40">
        <f>IF(F22="","",SUMIF($A$16:$A$38,F22,$B$16:$B$38))</f>
        <v>83</v>
      </c>
      <c r="G23" s="40">
        <f>IF(G22="","",SUMIF($A$16:$A$38,G22,$B$16:$B$38))</f>
        <v>89</v>
      </c>
      <c r="H23" s="40">
        <f>IF(H22="","",SUMIF($A$16:$A$38,H22,$B$16:$B$38))</f>
        <v>78</v>
      </c>
      <c r="I23" s="40">
        <f>IF(I22="","",SUMIF($A$16:$A$38,I22,$B$16:$B$38))</f>
        <v>84</v>
      </c>
      <c r="J23" s="40">
        <f>A9/10</f>
        <v>83.8</v>
      </c>
      <c r="K23" s="40">
        <f>ROUND(J23,0)</f>
        <v>84</v>
      </c>
    </row>
    <row r="24" spans="1:11">
      <c r="A24" s="13" t="s">
        <v>55</v>
      </c>
      <c r="B24" s="13">
        <v>86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84</v>
      </c>
      <c r="D25" s="41" t="str">
        <f>A10</f>
        <v>MEN</v>
      </c>
      <c r="E25" s="41">
        <f>IF(E24="","",SUMIF($A$16:$A$38,E24,$B$16:$B$38))</f>
        <v>83</v>
      </c>
      <c r="F25" s="41">
        <f>IF(F24="","",SUMIF($A$16:$A$38,F24,$B$16:$B$38))</f>
        <v>87</v>
      </c>
      <c r="G25" s="41">
        <f>IF(G24="","",SUMIF($A$16:$A$38,G24,$B$16:$B$38))</f>
        <v>85</v>
      </c>
      <c r="H25" s="41">
        <f>IF(H24="","",SUMIF($A$16:$A$38,H24,$B$16:$B$38))</f>
        <v>80</v>
      </c>
      <c r="I25" s="41">
        <f>IF(I24="","",SUMIF($A$16:$A$38,I24,$B$16:$B$38))</f>
        <v>79</v>
      </c>
      <c r="J25" s="41">
        <f>A11/10</f>
        <v>81.650000000000006</v>
      </c>
      <c r="K25" s="41">
        <f>ROUND(J25,0)</f>
        <v>82</v>
      </c>
    </row>
    <row r="26" spans="1:11">
      <c r="A26" s="13" t="s">
        <v>61</v>
      </c>
      <c r="B26" s="13">
        <v>86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87</v>
      </c>
      <c r="D27" s="42" t="str">
        <f>A12</f>
        <v>DEF</v>
      </c>
      <c r="E27" s="42">
        <f>IF(E26="","",SUMIF($A$16:$A$38,E26,$B$16:$B$38))</f>
        <v>68</v>
      </c>
      <c r="F27" s="42">
        <f>IF(F26="","",SUMIF($A$16:$A$38,F26,$B$16:$B$38))</f>
        <v>68</v>
      </c>
      <c r="G27" s="42">
        <f>IF(G26="","",SUMIF($A$16:$A$38,G26,$B$16:$B$38))</f>
        <v>64</v>
      </c>
      <c r="H27" s="42">
        <f>IF(H26="","",SUMIF($A$16:$A$38,H26,$B$16:$B$38))</f>
        <v>62</v>
      </c>
      <c r="I27" s="42">
        <f>IF(I26="","",SUMIF($A$16:$A$38,I26,$B$16:$B$38))</f>
        <v>83</v>
      </c>
      <c r="J27" s="42">
        <f>A13/10</f>
        <v>67.849999999999994</v>
      </c>
      <c r="K27" s="42">
        <f>ROUND(J27,0)</f>
        <v>68</v>
      </c>
    </row>
    <row r="28" spans="1:11">
      <c r="A28" s="13" t="s">
        <v>69</v>
      </c>
      <c r="B28" s="13">
        <v>88</v>
      </c>
    </row>
    <row r="29" spans="1:11">
      <c r="A29" s="13" t="s">
        <v>70</v>
      </c>
      <c r="B29" s="13">
        <v>83</v>
      </c>
    </row>
    <row r="30" spans="1:11">
      <c r="A30" s="13" t="s">
        <v>71</v>
      </c>
      <c r="B30" s="13">
        <v>89</v>
      </c>
    </row>
    <row r="31" spans="1:11">
      <c r="A31" s="13" t="s">
        <v>72</v>
      </c>
      <c r="B31" s="13">
        <v>78</v>
      </c>
    </row>
    <row r="32" spans="1:11">
      <c r="A32" s="13" t="s">
        <v>73</v>
      </c>
      <c r="B32" s="13">
        <f>INDEX('Trang tính1'!$AC$4:$AC$88,MATCH("Perisic Icon",'Trang tính1'!$Y$4:$Y$88,0))</f>
        <v>84</v>
      </c>
    </row>
    <row r="33" spans="1:2">
      <c r="A33" s="13" t="s">
        <v>79</v>
      </c>
      <c r="B33" s="13">
        <v>83</v>
      </c>
    </row>
    <row r="34" spans="1:2">
      <c r="A34" s="13" t="s">
        <v>80</v>
      </c>
      <c r="B34" s="13">
        <v>79</v>
      </c>
    </row>
    <row r="35" spans="1:2">
      <c r="A35" s="13" t="s">
        <v>86</v>
      </c>
      <c r="B35" s="13">
        <v>68</v>
      </c>
    </row>
    <row r="36" spans="1:2">
      <c r="A36" s="13" t="s">
        <v>87</v>
      </c>
      <c r="B36" s="13">
        <v>68</v>
      </c>
    </row>
    <row r="37" spans="1:2">
      <c r="A37" s="13" t="s">
        <v>88</v>
      </c>
      <c r="B37" s="13">
        <v>64</v>
      </c>
    </row>
    <row r="38" spans="1:2">
      <c r="A38" s="13" t="s">
        <v>89</v>
      </c>
      <c r="B38" s="13">
        <v>62</v>
      </c>
    </row>
    <row r="39" spans="1:2">
      <c r="A39" s="13" t="s">
        <v>245</v>
      </c>
      <c r="B39" s="13">
        <f>SUM(B16:B38)</f>
        <v>1841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1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758.5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  <c r="J3" s="11"/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83</v>
      </c>
      <c r="J4" s="11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915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  <c r="J5" s="18"/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83</v>
      </c>
      <c r="J6" s="18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869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83</v>
      </c>
      <c r="J7" s="18"/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18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735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  <c r="J9" s="27"/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81</v>
      </c>
      <c r="J10" s="2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868.5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80</v>
      </c>
      <c r="J11" s="27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746.5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77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89</v>
      </c>
      <c r="D17" s="37" t="str">
        <f>A2</f>
        <v>ATK</v>
      </c>
      <c r="E17" s="37">
        <f>IF(E16="","",SUMIF($A$16:$A$38,E16,$B$16:$B$38))</f>
        <v>77</v>
      </c>
      <c r="F17" s="37">
        <f>IF(F16="","",SUMIF($A$16:$A$38,F16,$B$16:$B$38))</f>
        <v>89</v>
      </c>
      <c r="G17" s="37">
        <f>IF(G16="","",SUMIF($A$16:$A$38,G16,$B$16:$B$38))</f>
        <v>81</v>
      </c>
      <c r="H17" s="37">
        <f>IF(H16="","",SUMIF($A$16:$A$38,H16,$B$16:$B$38))</f>
        <v>55</v>
      </c>
      <c r="I17" s="37">
        <f>IF(I16="","",SUMIF($A$16:$A$38,I16,$B$16:$B$38))</f>
        <v>78</v>
      </c>
      <c r="J17" s="37">
        <f>A3/10</f>
        <v>75.849999999999994</v>
      </c>
      <c r="K17" s="37">
        <f>ROUND(J17,0)</f>
        <v>76</v>
      </c>
    </row>
    <row r="18" spans="1:11">
      <c r="A18" s="13" t="s">
        <v>43</v>
      </c>
      <c r="B18" s="13">
        <v>81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55</v>
      </c>
      <c r="D19" s="38" t="str">
        <f>A4</f>
        <v>DIS</v>
      </c>
      <c r="E19" s="38">
        <f>IF(E18="","",SUMIF($A$16:$A$38,E18,$B$16:$B$38))</f>
        <v>93</v>
      </c>
      <c r="F19" s="38">
        <f>IF(F18="","",SUMIF($A$16:$A$38,F18,$B$16:$B$38))</f>
        <v>90</v>
      </c>
      <c r="G19" s="38">
        <f>IF(G18="","",SUMIF($A$16:$A$38,G18,$B$16:$B$38))</f>
        <v>90</v>
      </c>
      <c r="H19" s="38">
        <f>IF(H18="","",SUMIF($A$16:$A$38,H18,$B$16:$B$38))</f>
        <v>91</v>
      </c>
      <c r="I19" s="38">
        <f>IF(I18="","",SUMIF($A$16:$A$38,I18,$B$16:$B$38))</f>
        <v>0</v>
      </c>
      <c r="J19" s="38">
        <f>A5/10</f>
        <v>91.5</v>
      </c>
      <c r="K19" s="38">
        <f>ROUND(J19,0)</f>
        <v>92</v>
      </c>
    </row>
    <row r="20" spans="1:11">
      <c r="A20" s="13" t="s">
        <v>45</v>
      </c>
      <c r="B20" s="13">
        <v>78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93</v>
      </c>
      <c r="D21" s="39" t="str">
        <f>A6</f>
        <v>CRE</v>
      </c>
      <c r="E21" s="39">
        <f>IF(E20="","",SUMIF($A$16:$A$38,E20,$B$16:$B$38))</f>
        <v>87</v>
      </c>
      <c r="F21" s="39">
        <f>IF(F20="","",SUMIF($A$16:$A$38,F20,$B$16:$B$38))</f>
        <v>91</v>
      </c>
      <c r="G21" s="39">
        <f>IF(G20="","",SUMIF($A$16:$A$38,G20,$B$16:$B$38))</f>
        <v>94</v>
      </c>
      <c r="H21" s="39">
        <f>IF(H20="","",SUMIF($A$16:$A$38,H20,$B$16:$B$38))</f>
        <v>90</v>
      </c>
      <c r="I21" s="39">
        <f>IF(I20="","",SUMIF($A$16:$A$38,I20,$B$16:$B$38))</f>
        <v>76</v>
      </c>
      <c r="J21" s="39">
        <f>A7/10</f>
        <v>86.9</v>
      </c>
      <c r="K21" s="39">
        <f>ROUND(J21,0)</f>
        <v>87</v>
      </c>
    </row>
    <row r="22" spans="1:11">
      <c r="A22" s="13" t="s">
        <v>53</v>
      </c>
      <c r="B22" s="13">
        <v>90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90</v>
      </c>
      <c r="D23" s="40" t="str">
        <f>A8</f>
        <v>PHY</v>
      </c>
      <c r="E23" s="40">
        <f>IF(E22="","",SUMIF($A$16:$A$38,E22,$B$16:$B$38))</f>
        <v>73</v>
      </c>
      <c r="F23" s="40">
        <f>IF(F22="","",SUMIF($A$16:$A$38,F22,$B$16:$B$38))</f>
        <v>75</v>
      </c>
      <c r="G23" s="40">
        <f>IF(G22="","",SUMIF($A$16:$A$38,G22,$B$16:$B$38))</f>
        <v>89</v>
      </c>
      <c r="H23" s="40">
        <f>IF(H22="","",SUMIF($A$16:$A$38,H22,$B$16:$B$38))</f>
        <v>64</v>
      </c>
      <c r="I23" s="40">
        <f>IF(I22="","",SUMIF($A$16:$A$38,I22,$B$16:$B$38))</f>
        <v>69</v>
      </c>
      <c r="J23" s="40">
        <f>A9/10</f>
        <v>73.5</v>
      </c>
      <c r="K23" s="40">
        <f>ROUND(J23,0)</f>
        <v>74</v>
      </c>
    </row>
    <row r="24" spans="1:11">
      <c r="A24" s="13" t="s">
        <v>55</v>
      </c>
      <c r="B24" s="13">
        <v>91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94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76</v>
      </c>
      <c r="G25" s="41">
        <f>IF(G24="","",SUMIF($A$16:$A$38,G24,$B$16:$B$38))</f>
        <v>81</v>
      </c>
      <c r="H25" s="41">
        <f>IF(H24="","",SUMIF($A$16:$A$38,H24,$B$16:$B$38))</f>
        <v>90</v>
      </c>
      <c r="I25" s="41">
        <f>IF(I24="","",SUMIF($A$16:$A$38,I24,$B$16:$B$38))</f>
        <v>90</v>
      </c>
      <c r="J25" s="41">
        <f>A11/10</f>
        <v>86.85</v>
      </c>
      <c r="K25" s="41">
        <f>ROUND(J25,0)</f>
        <v>87</v>
      </c>
    </row>
    <row r="26" spans="1:11">
      <c r="A26" s="13" t="s">
        <v>61</v>
      </c>
      <c r="B26" s="13">
        <v>87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76</v>
      </c>
      <c r="D27" s="42" t="str">
        <f>A12</f>
        <v>DEF</v>
      </c>
      <c r="E27" s="42">
        <f>IF(E26="","",SUMIF($A$16:$A$38,E26,$B$16:$B$38))</f>
        <v>82</v>
      </c>
      <c r="F27" s="42">
        <f>IF(F26="","",SUMIF($A$16:$A$38,F26,$B$16:$B$38))</f>
        <v>79</v>
      </c>
      <c r="G27" s="42">
        <f>IF(G26="","",SUMIF($A$16:$A$38,G26,$B$16:$B$38))</f>
        <v>68</v>
      </c>
      <c r="H27" s="42">
        <f>IF(H26="","",SUMIF($A$16:$A$38,H26,$B$16:$B$38))</f>
        <v>80</v>
      </c>
      <c r="I27" s="42">
        <f>IF(I26="","",SUMIF($A$16:$A$38,I26,$B$16:$B$38))</f>
        <v>55</v>
      </c>
      <c r="J27" s="42">
        <f>A13/10</f>
        <v>74.650000000000006</v>
      </c>
      <c r="K27" s="42">
        <f>ROUND(J27,0)</f>
        <v>75</v>
      </c>
    </row>
    <row r="28" spans="1:11">
      <c r="A28" s="13" t="s">
        <v>69</v>
      </c>
      <c r="B28" s="13">
        <v>73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89</v>
      </c>
    </row>
    <row r="31" spans="1:11">
      <c r="A31" s="13" t="s">
        <v>72</v>
      </c>
      <c r="B31" s="13">
        <v>64</v>
      </c>
    </row>
    <row r="32" spans="1:11">
      <c r="A32" s="13" t="s">
        <v>73</v>
      </c>
      <c r="B32" s="13">
        <f>INDEX('Trang tính1'!$AC$4:$AC$88,MATCH("Vitinha",'Trang tính1'!$Y$4:$Y$88,0))</f>
        <v>69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90</v>
      </c>
    </row>
    <row r="35" spans="1:2">
      <c r="A35" s="13" t="s">
        <v>86</v>
      </c>
      <c r="B35" s="13">
        <v>82</v>
      </c>
    </row>
    <row r="36" spans="1:2">
      <c r="A36" s="13" t="s">
        <v>87</v>
      </c>
      <c r="B36" s="13">
        <v>79</v>
      </c>
    </row>
    <row r="37" spans="1:2">
      <c r="A37" s="13" t="s">
        <v>88</v>
      </c>
      <c r="B37" s="13">
        <v>68</v>
      </c>
    </row>
    <row r="38" spans="1:2">
      <c r="A38" s="13" t="s">
        <v>89</v>
      </c>
      <c r="B38" s="13">
        <v>80</v>
      </c>
    </row>
    <row r="39" spans="1:2">
      <c r="A39" s="13" t="s">
        <v>245</v>
      </c>
      <c r="B39" s="13">
        <f>SUM(B16:B38)</f>
        <v>1858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1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748.5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  <c r="J3" s="11"/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1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914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  <c r="J5" s="18"/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83</v>
      </c>
      <c r="J6" s="18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852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84</v>
      </c>
      <c r="J7" s="18"/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83</v>
      </c>
      <c r="J8" s="18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780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83</v>
      </c>
      <c r="J9" s="27"/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82</v>
      </c>
      <c r="J10" s="2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854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81</v>
      </c>
      <c r="J11" s="27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752.5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77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78</v>
      </c>
      <c r="D17" s="37" t="str">
        <f>A2</f>
        <v>ATK</v>
      </c>
      <c r="E17" s="37">
        <f>IF(E16="","",SUMIF($A$16:$A$38,E16,$B$16:$B$38))</f>
        <v>77</v>
      </c>
      <c r="F17" s="37">
        <f>IF(F16="","",SUMIF($A$16:$A$38,F16,$B$16:$B$38))</f>
        <v>78</v>
      </c>
      <c r="G17" s="37">
        <f>IF(G16="","",SUMIF($A$16:$A$38,G16,$B$16:$B$38))</f>
        <v>83</v>
      </c>
      <c r="H17" s="37">
        <f>IF(H16="","",SUMIF($A$16:$A$38,H16,$B$16:$B$38))</f>
        <v>50</v>
      </c>
      <c r="I17" s="37">
        <f>IF(I16="","",SUMIF($A$16:$A$38,I16,$B$16:$B$38))</f>
        <v>81</v>
      </c>
      <c r="J17" s="37">
        <f>A3/10</f>
        <v>74.849999999999994</v>
      </c>
      <c r="K17" s="37">
        <f>ROUND(J17,0)</f>
        <v>75</v>
      </c>
    </row>
    <row r="18" spans="1:11">
      <c r="A18" s="13" t="s">
        <v>43</v>
      </c>
      <c r="B18" s="13">
        <v>83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50</v>
      </c>
      <c r="D19" s="38" t="str">
        <f>A4</f>
        <v>DIS</v>
      </c>
      <c r="E19" s="38">
        <f>IF(E18="","",SUMIF($A$16:$A$38,E18,$B$16:$B$38))</f>
        <v>92</v>
      </c>
      <c r="F19" s="38">
        <f>IF(F18="","",SUMIF($A$16:$A$38,F18,$B$16:$B$38))</f>
        <v>91</v>
      </c>
      <c r="G19" s="38">
        <f>IF(G18="","",SUMIF($A$16:$A$38,G18,$B$16:$B$38))</f>
        <v>91</v>
      </c>
      <c r="H19" s="38">
        <f>IF(H18="","",SUMIF($A$16:$A$38,H18,$B$16:$B$38))</f>
        <v>91</v>
      </c>
      <c r="I19" s="38">
        <f>IF(I18="","",SUMIF($A$16:$A$38,I18,$B$16:$B$38))</f>
        <v>0</v>
      </c>
      <c r="J19" s="38">
        <f>A5/10</f>
        <v>91.4</v>
      </c>
      <c r="K19" s="38">
        <f>ROUND(J19,0)</f>
        <v>91</v>
      </c>
    </row>
    <row r="20" spans="1:11">
      <c r="A20" s="13" t="s">
        <v>45</v>
      </c>
      <c r="B20" s="13">
        <v>81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92</v>
      </c>
      <c r="D21" s="39" t="str">
        <f>A6</f>
        <v>CRE</v>
      </c>
      <c r="E21" s="39">
        <f>IF(E20="","",SUMIF($A$16:$A$38,E20,$B$16:$B$38))</f>
        <v>87</v>
      </c>
      <c r="F21" s="39">
        <f>IF(F20="","",SUMIF($A$16:$A$38,F20,$B$16:$B$38))</f>
        <v>91</v>
      </c>
      <c r="G21" s="39">
        <f>IF(G20="","",SUMIF($A$16:$A$38,G20,$B$16:$B$38))</f>
        <v>88</v>
      </c>
      <c r="H21" s="39">
        <f>IF(H20="","",SUMIF($A$16:$A$38,H20,$B$16:$B$38))</f>
        <v>91</v>
      </c>
      <c r="I21" s="39">
        <f>IF(I20="","",SUMIF($A$16:$A$38,I20,$B$16:$B$38))</f>
        <v>73</v>
      </c>
      <c r="J21" s="39">
        <f>A7/10</f>
        <v>85.2</v>
      </c>
      <c r="K21" s="39">
        <f>ROUND(J21,0)</f>
        <v>85</v>
      </c>
    </row>
    <row r="22" spans="1:11">
      <c r="A22" s="13" t="s">
        <v>53</v>
      </c>
      <c r="B22" s="13">
        <v>91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91</v>
      </c>
      <c r="D23" s="40" t="str">
        <f>A8</f>
        <v>PHY</v>
      </c>
      <c r="E23" s="40">
        <f>IF(E22="","",SUMIF($A$16:$A$38,E22,$B$16:$B$38))</f>
        <v>75</v>
      </c>
      <c r="F23" s="40">
        <f>IF(F22="","",SUMIF($A$16:$A$38,F22,$B$16:$B$38))</f>
        <v>79</v>
      </c>
      <c r="G23" s="40">
        <f>IF(G22="","",SUMIF($A$16:$A$38,G22,$B$16:$B$38))</f>
        <v>90</v>
      </c>
      <c r="H23" s="40">
        <f>IF(H22="","",SUMIF($A$16:$A$38,H22,$B$16:$B$38))</f>
        <v>73</v>
      </c>
      <c r="I23" s="40">
        <f>IF(I22="","",SUMIF($A$16:$A$38,I22,$B$16:$B$38))</f>
        <v>73</v>
      </c>
      <c r="J23" s="40">
        <f>A9/10</f>
        <v>78</v>
      </c>
      <c r="K23" s="40">
        <f>ROUND(J23,0)</f>
        <v>78</v>
      </c>
    </row>
    <row r="24" spans="1:11">
      <c r="A24" s="13" t="s">
        <v>55</v>
      </c>
      <c r="B24" s="13">
        <v>91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88</v>
      </c>
      <c r="D25" s="41" t="str">
        <f>A10</f>
        <v>MEN</v>
      </c>
      <c r="E25" s="41">
        <f>IF(E24="","",SUMIF($A$16:$A$38,E24,$B$16:$B$38))</f>
        <v>86</v>
      </c>
      <c r="F25" s="41">
        <f>IF(F24="","",SUMIF($A$16:$A$38,F24,$B$16:$B$38))</f>
        <v>73</v>
      </c>
      <c r="G25" s="41">
        <f>IF(G24="","",SUMIF($A$16:$A$38,G24,$B$16:$B$38))</f>
        <v>83</v>
      </c>
      <c r="H25" s="41">
        <f>IF(H24="","",SUMIF($A$16:$A$38,H24,$B$16:$B$38))</f>
        <v>91</v>
      </c>
      <c r="I25" s="41">
        <f>IF(I24="","",SUMIF($A$16:$A$38,I24,$B$16:$B$38))</f>
        <v>87</v>
      </c>
      <c r="J25" s="41">
        <f>A11/10</f>
        <v>85.4</v>
      </c>
      <c r="K25" s="41">
        <f>ROUND(J25,0)</f>
        <v>85</v>
      </c>
    </row>
    <row r="26" spans="1:11">
      <c r="A26" s="13" t="s">
        <v>61</v>
      </c>
      <c r="B26" s="13">
        <v>87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73</v>
      </c>
      <c r="D27" s="42" t="str">
        <f>A12</f>
        <v>DEF</v>
      </c>
      <c r="E27" s="42">
        <f>IF(E26="","",SUMIF($A$16:$A$38,E26,$B$16:$B$38))</f>
        <v>82</v>
      </c>
      <c r="F27" s="42">
        <f>IF(F26="","",SUMIF($A$16:$A$38,F26,$B$16:$B$38))</f>
        <v>85</v>
      </c>
      <c r="G27" s="42">
        <f>IF(G26="","",SUMIF($A$16:$A$38,G26,$B$16:$B$38))</f>
        <v>75</v>
      </c>
      <c r="H27" s="42">
        <f>IF(H26="","",SUMIF($A$16:$A$38,H26,$B$16:$B$38))</f>
        <v>77</v>
      </c>
      <c r="I27" s="42">
        <f>IF(I26="","",SUMIF($A$16:$A$38,I26,$B$16:$B$38))</f>
        <v>50</v>
      </c>
      <c r="J27" s="42">
        <f>A13/10</f>
        <v>75.25</v>
      </c>
      <c r="K27" s="42">
        <f>ROUND(J27,0)</f>
        <v>75</v>
      </c>
    </row>
    <row r="28" spans="1:11">
      <c r="A28" s="13" t="s">
        <v>69</v>
      </c>
      <c r="B28" s="13">
        <v>75</v>
      </c>
    </row>
    <row r="29" spans="1:11">
      <c r="A29" s="13" t="s">
        <v>70</v>
      </c>
      <c r="B29" s="13">
        <v>79</v>
      </c>
    </row>
    <row r="30" spans="1:11">
      <c r="A30" s="13" t="s">
        <v>71</v>
      </c>
      <c r="B30" s="13">
        <v>90</v>
      </c>
    </row>
    <row r="31" spans="1:11">
      <c r="A31" s="13" t="s">
        <v>72</v>
      </c>
      <c r="B31" s="13">
        <v>73</v>
      </c>
    </row>
    <row r="32" spans="1:11">
      <c r="A32" s="13" t="s">
        <v>73</v>
      </c>
      <c r="B32" s="13">
        <f>INDEX('Trang tính1'!$AC$4:$AC$88,MATCH("Pedri",'Trang tính1'!$Y$4:$Y$88,0))</f>
        <v>73</v>
      </c>
    </row>
    <row r="33" spans="1:2">
      <c r="A33" s="13" t="s">
        <v>79</v>
      </c>
      <c r="B33" s="13">
        <v>86</v>
      </c>
    </row>
    <row r="34" spans="1:2">
      <c r="A34" s="13" t="s">
        <v>80</v>
      </c>
      <c r="B34" s="13">
        <v>87</v>
      </c>
    </row>
    <row r="35" spans="1:2">
      <c r="A35" s="13" t="s">
        <v>86</v>
      </c>
      <c r="B35" s="13">
        <v>82</v>
      </c>
    </row>
    <row r="36" spans="1:2">
      <c r="A36" s="13" t="s">
        <v>87</v>
      </c>
      <c r="B36" s="13">
        <v>85</v>
      </c>
    </row>
    <row r="37" spans="1:2">
      <c r="A37" s="13" t="s">
        <v>88</v>
      </c>
      <c r="B37" s="13">
        <v>75</v>
      </c>
    </row>
    <row r="38" spans="1:2">
      <c r="A38" s="13" t="s">
        <v>89</v>
      </c>
      <c r="B38" s="13">
        <v>77</v>
      </c>
    </row>
    <row r="39" spans="1:2">
      <c r="A39" s="13" t="s">
        <v>245</v>
      </c>
      <c r="B39" s="13">
        <f>SUM(B16:B38)</f>
        <v>1864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79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746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79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79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766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78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840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76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864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74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612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76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78</v>
      </c>
      <c r="D17" s="37" t="str">
        <f>A2</f>
        <v>ATK</v>
      </c>
      <c r="E17" s="37">
        <f>IF(E16="","",SUMIF($A$16:$A$38,E16,$B$16:$B$38))</f>
        <v>76</v>
      </c>
      <c r="F17" s="37">
        <f>IF(F16="","",SUMIF($A$16:$A$38,F16,$B$16:$B$38))</f>
        <v>78</v>
      </c>
      <c r="G17" s="37">
        <f>IF(G16="","",SUMIF($A$16:$A$38,G16,$B$16:$B$38))</f>
        <v>77</v>
      </c>
      <c r="H17" s="37">
        <f>IF(H16="","",SUMIF($A$16:$A$38,H16,$B$16:$B$38))</f>
        <v>62</v>
      </c>
      <c r="I17" s="37">
        <f>IF(I16="","",SUMIF($A$16:$A$38,I16,$B$16:$B$38))</f>
        <v>78</v>
      </c>
      <c r="J17" s="37">
        <f>A3/10</f>
        <v>74.599999999999994</v>
      </c>
      <c r="K17" s="37">
        <f>ROUND(J17,0)</f>
        <v>75</v>
      </c>
    </row>
    <row r="18" spans="1:11">
      <c r="A18" s="13" t="s">
        <v>43</v>
      </c>
      <c r="B18" s="13">
        <v>77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62</v>
      </c>
      <c r="D19" s="38" t="str">
        <f>A4</f>
        <v>DIS</v>
      </c>
      <c r="E19" s="38">
        <f>IF(E18="","",SUMIF($A$16:$A$38,E18,$B$16:$B$38))</f>
        <v>75</v>
      </c>
      <c r="F19" s="38">
        <f>IF(F18="","",SUMIF($A$16:$A$38,F18,$B$16:$B$38))</f>
        <v>68</v>
      </c>
      <c r="G19" s="38">
        <f>IF(G18="","",SUMIF($A$16:$A$38,G18,$B$16:$B$38))</f>
        <v>75</v>
      </c>
      <c r="H19" s="38">
        <f>IF(H18="","",SUMIF($A$16:$A$38,H18,$B$16:$B$38))</f>
        <v>85</v>
      </c>
      <c r="I19" s="38">
        <f>IF(I18="","",SUMIF($A$16:$A$38,I18,$B$16:$B$38))</f>
        <v>0</v>
      </c>
      <c r="J19" s="38">
        <f>A5/10</f>
        <v>76.599999999999994</v>
      </c>
      <c r="K19" s="38">
        <f>ROUND(J19,0)</f>
        <v>77</v>
      </c>
    </row>
    <row r="20" spans="1:11">
      <c r="A20" s="13" t="s">
        <v>45</v>
      </c>
      <c r="B20" s="13">
        <v>78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75</v>
      </c>
      <c r="D21" s="39" t="str">
        <f>A6</f>
        <v>CRE</v>
      </c>
      <c r="E21" s="39">
        <f>IF(E20="","",SUMIF($A$16:$A$38,E20,$B$16:$B$38))</f>
        <v>90</v>
      </c>
      <c r="F21" s="39">
        <f>IF(F20="","",SUMIF($A$16:$A$38,F20,$B$16:$B$38))</f>
        <v>85</v>
      </c>
      <c r="G21" s="39">
        <f>IF(G20="","",SUMIF($A$16:$A$38,G20,$B$16:$B$38))</f>
        <v>80</v>
      </c>
      <c r="H21" s="39">
        <f>IF(H20="","",SUMIF($A$16:$A$38,H20,$B$16:$B$38))</f>
        <v>75</v>
      </c>
      <c r="I21" s="39">
        <f>IF(I20="","",SUMIF($A$16:$A$38,I20,$B$16:$B$38))</f>
        <v>80</v>
      </c>
      <c r="J21" s="39">
        <f>A7/10</f>
        <v>84</v>
      </c>
      <c r="K21" s="39">
        <f>ROUND(J21,0)</f>
        <v>84</v>
      </c>
    </row>
    <row r="22" spans="1:11">
      <c r="A22" s="13" t="s">
        <v>53</v>
      </c>
      <c r="B22" s="13">
        <v>68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90</v>
      </c>
      <c r="F23" s="40">
        <f>IF(F22="","",SUMIF($A$16:$A$38,F22,$B$16:$B$38))</f>
        <v>91</v>
      </c>
      <c r="G23" s="40">
        <f>IF(G22="","",SUMIF($A$16:$A$38,G22,$B$16:$B$38))</f>
        <v>81</v>
      </c>
      <c r="H23" s="40">
        <f>IF(H22="","",SUMIF($A$16:$A$38,H22,$B$16:$B$38))</f>
        <v>88</v>
      </c>
      <c r="I23" s="40">
        <f>IF(I22="","",SUMIF($A$16:$A$38,I22,$B$16:$B$38))</f>
        <v>76</v>
      </c>
      <c r="J23" s="40">
        <f>A9/10</f>
        <v>86.4</v>
      </c>
      <c r="K23" s="40">
        <f>ROUND(J23,0)</f>
        <v>86</v>
      </c>
    </row>
    <row r="24" spans="1:11">
      <c r="A24" s="13" t="s">
        <v>55</v>
      </c>
      <c r="B24" s="13">
        <v>85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77</v>
      </c>
      <c r="F25" s="41">
        <f>IF(F24="","",SUMIF($A$16:$A$38,F24,$B$16:$B$38))</f>
        <v>80</v>
      </c>
      <c r="G25" s="41">
        <f>IF(G24="","",SUMIF($A$16:$A$38,G24,$B$16:$B$38))</f>
        <v>77</v>
      </c>
      <c r="H25" s="41">
        <f>IF(H24="","",SUMIF($A$16:$A$38,H24,$B$16:$B$38))</f>
        <v>75</v>
      </c>
      <c r="I25" s="41">
        <f>IF(I24="","",SUMIF($A$16:$A$38,I24,$B$16:$B$38))</f>
        <v>79</v>
      </c>
      <c r="J25" s="41">
        <f>A11/10</f>
        <v>77.8</v>
      </c>
      <c r="K25" s="41">
        <f>ROUND(J25,0)</f>
        <v>78</v>
      </c>
    </row>
    <row r="26" spans="1:11">
      <c r="A26" s="13" t="s">
        <v>61</v>
      </c>
      <c r="B26" s="13">
        <v>90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80</v>
      </c>
      <c r="D27" s="42" t="str">
        <f>A12</f>
        <v>DEF</v>
      </c>
      <c r="E27" s="42">
        <f>IF(E26="","",SUMIF($A$16:$A$38,E26,$B$16:$B$38))</f>
        <v>63</v>
      </c>
      <c r="F27" s="42">
        <f>IF(F26="","",SUMIF($A$16:$A$38,F26,$B$16:$B$38))</f>
        <v>66</v>
      </c>
      <c r="G27" s="42">
        <f>IF(G26="","",SUMIF($A$16:$A$38,G26,$B$16:$B$38))</f>
        <v>52</v>
      </c>
      <c r="H27" s="42">
        <f>IF(H26="","",SUMIF($A$16:$A$38,H26,$B$16:$B$38))</f>
        <v>61</v>
      </c>
      <c r="I27" s="42">
        <f>IF(I26="","",SUMIF($A$16:$A$38,I26,$B$16:$B$38))</f>
        <v>62</v>
      </c>
      <c r="J27" s="42">
        <f>A13/10</f>
        <v>61.2</v>
      </c>
      <c r="K27" s="42">
        <f>ROUND(J27,0)</f>
        <v>61</v>
      </c>
    </row>
    <row r="28" spans="1:11">
      <c r="A28" s="13" t="s">
        <v>69</v>
      </c>
      <c r="B28" s="13">
        <v>90</v>
      </c>
    </row>
    <row r="29" spans="1:11">
      <c r="A29" s="13" t="s">
        <v>70</v>
      </c>
      <c r="B29" s="13">
        <v>91</v>
      </c>
    </row>
    <row r="30" spans="1:11">
      <c r="A30" s="13" t="s">
        <v>71</v>
      </c>
      <c r="B30" s="13">
        <v>81</v>
      </c>
    </row>
    <row r="31" spans="1:11">
      <c r="A31" s="13" t="s">
        <v>72</v>
      </c>
      <c r="B31" s="13">
        <v>88</v>
      </c>
    </row>
    <row r="32" spans="1:11">
      <c r="A32" s="13" t="s">
        <v>73</v>
      </c>
      <c r="B32" s="13">
        <f>INDEX('Trang tính1'!$AC$4:$AC$88,MATCH("Kudus",'Trang tính1'!$Y$4:$Y$88,0))</f>
        <v>76</v>
      </c>
    </row>
    <row r="33" spans="1:2">
      <c r="A33" s="13" t="s">
        <v>79</v>
      </c>
      <c r="B33" s="13">
        <v>77</v>
      </c>
    </row>
    <row r="34" spans="1:2">
      <c r="A34" s="13" t="s">
        <v>80</v>
      </c>
      <c r="B34" s="13">
        <v>79</v>
      </c>
    </row>
    <row r="35" spans="1:2">
      <c r="A35" s="13" t="s">
        <v>86</v>
      </c>
      <c r="B35" s="13">
        <v>63</v>
      </c>
    </row>
    <row r="36" spans="1:2">
      <c r="A36" s="13" t="s">
        <v>87</v>
      </c>
      <c r="B36" s="13">
        <v>66</v>
      </c>
    </row>
    <row r="37" spans="1:2">
      <c r="A37" s="13" t="s">
        <v>88</v>
      </c>
      <c r="B37" s="13">
        <v>52</v>
      </c>
    </row>
    <row r="38" spans="1:2">
      <c r="A38" s="13" t="s">
        <v>89</v>
      </c>
      <c r="B38" s="13">
        <v>61</v>
      </c>
    </row>
    <row r="39" spans="1:2">
      <c r="A39" s="13" t="s">
        <v>245</v>
      </c>
      <c r="B39" s="13">
        <f>SUM(B16:B38)</f>
        <v>1748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79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769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79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79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822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80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78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814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76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818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74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610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75</v>
      </c>
      <c r="D17" s="37" t="str">
        <f>A2</f>
        <v>ATK</v>
      </c>
      <c r="E17" s="37">
        <f>IF(E16="","",SUMIF($A$16:$A$38,E16,$B$16:$B$38))</f>
        <v>80</v>
      </c>
      <c r="F17" s="37">
        <f>IF(F16="","",SUMIF($A$16:$A$38,F16,$B$16:$B$38))</f>
        <v>75</v>
      </c>
      <c r="G17" s="37">
        <f>IF(G16="","",SUMIF($A$16:$A$38,G16,$B$16:$B$38))</f>
        <v>82</v>
      </c>
      <c r="H17" s="37">
        <f>IF(H16="","",SUMIF($A$16:$A$38,H16,$B$16:$B$38))</f>
        <v>58</v>
      </c>
      <c r="I17" s="37">
        <f>IF(I16="","",SUMIF($A$16:$A$38,I16,$B$16:$B$38))</f>
        <v>82</v>
      </c>
      <c r="J17" s="37">
        <f>A3/10</f>
        <v>76.900000000000006</v>
      </c>
      <c r="K17" s="37">
        <f>ROUND(J17,0)</f>
        <v>77</v>
      </c>
    </row>
    <row r="18" spans="1:11">
      <c r="A18" s="13" t="s">
        <v>43</v>
      </c>
      <c r="B18" s="13">
        <v>82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58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79</v>
      </c>
      <c r="G19" s="38">
        <f>IF(G18="","",SUMIF($A$16:$A$38,G18,$B$16:$B$38))</f>
        <v>82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82.2</v>
      </c>
      <c r="K19" s="38">
        <f>ROUND(J19,0)</f>
        <v>82</v>
      </c>
    </row>
    <row r="20" spans="1:11">
      <c r="A20" s="13" t="s">
        <v>45</v>
      </c>
      <c r="B20" s="13">
        <v>82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86</v>
      </c>
      <c r="F21" s="39">
        <f>IF(F20="","",SUMIF($A$16:$A$38,F20,$B$16:$B$38))</f>
        <v>82</v>
      </c>
      <c r="G21" s="39">
        <f>IF(G20="","",SUMIF($A$16:$A$38,G20,$B$16:$B$38))</f>
        <v>76</v>
      </c>
      <c r="H21" s="39">
        <f>IF(H20="","",SUMIF($A$16:$A$38,H20,$B$16:$B$38))</f>
        <v>82</v>
      </c>
      <c r="I21" s="39">
        <f>IF(I20="","",SUMIF($A$16:$A$38,I20,$B$16:$B$38))</f>
        <v>77</v>
      </c>
      <c r="J21" s="39">
        <f>A7/10</f>
        <v>81.400000000000006</v>
      </c>
      <c r="K21" s="39">
        <f>ROUND(J21,0)</f>
        <v>81</v>
      </c>
    </row>
    <row r="22" spans="1:11">
      <c r="A22" s="13" t="s">
        <v>53</v>
      </c>
      <c r="B22" s="13">
        <v>79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82</v>
      </c>
      <c r="D23" s="40" t="str">
        <f>A8</f>
        <v>PHY</v>
      </c>
      <c r="E23" s="40">
        <f>IF(E22="","",SUMIF($A$16:$A$38,E22,$B$16:$B$38))</f>
        <v>78</v>
      </c>
      <c r="F23" s="40">
        <f>IF(F22="","",SUMIF($A$16:$A$38,F22,$B$16:$B$38))</f>
        <v>75</v>
      </c>
      <c r="G23" s="40">
        <f>IF(G22="","",SUMIF($A$16:$A$38,G22,$B$16:$B$38))</f>
        <v>91</v>
      </c>
      <c r="H23" s="40">
        <f>IF(H22="","",SUMIF($A$16:$A$38,H22,$B$16:$B$38))</f>
        <v>83</v>
      </c>
      <c r="I23" s="40">
        <f>IF(I22="","",SUMIF($A$16:$A$38,I22,$B$16:$B$38))</f>
        <v>81</v>
      </c>
      <c r="J23" s="40">
        <f>A9/10</f>
        <v>81.8</v>
      </c>
      <c r="K23" s="40">
        <f>ROUND(J23,0)</f>
        <v>82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76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77</v>
      </c>
      <c r="G25" s="41">
        <f>IF(G24="","",SUMIF($A$16:$A$38,G24,$B$16:$B$38))</f>
        <v>82</v>
      </c>
      <c r="H25" s="41">
        <f>IF(H24="","",SUMIF($A$16:$A$38,H24,$B$16:$B$38))</f>
        <v>82</v>
      </c>
      <c r="I25" s="41">
        <f>IF(I24="","",SUMIF($A$16:$A$38,I24,$B$16:$B$38))</f>
        <v>77</v>
      </c>
      <c r="J25" s="41">
        <f>A11/10</f>
        <v>79.5</v>
      </c>
      <c r="K25" s="41">
        <f>ROUND(J25,0)</f>
        <v>80</v>
      </c>
    </row>
    <row r="26" spans="1:11">
      <c r="A26" s="13" t="s">
        <v>61</v>
      </c>
      <c r="B26" s="13">
        <v>86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77</v>
      </c>
      <c r="D27" s="42" t="str">
        <f>A12</f>
        <v>DEF</v>
      </c>
      <c r="E27" s="42">
        <f>IF(E26="","",SUMIF($A$16:$A$38,E26,$B$16:$B$38))</f>
        <v>65</v>
      </c>
      <c r="F27" s="42">
        <f>IF(F26="","",SUMIF($A$16:$A$38,F26,$B$16:$B$38))</f>
        <v>66</v>
      </c>
      <c r="G27" s="42">
        <f>IF(G26="","",SUMIF($A$16:$A$38,G26,$B$16:$B$38))</f>
        <v>60</v>
      </c>
      <c r="H27" s="42">
        <f>IF(H26="","",SUMIF($A$16:$A$38,H26,$B$16:$B$38))</f>
        <v>57</v>
      </c>
      <c r="I27" s="42">
        <f>IF(I26="","",SUMIF($A$16:$A$38,I26,$B$16:$B$38))</f>
        <v>58</v>
      </c>
      <c r="J27" s="42">
        <f>A13/10</f>
        <v>61</v>
      </c>
      <c r="K27" s="42">
        <f>ROUND(J27,0)</f>
        <v>61</v>
      </c>
    </row>
    <row r="28" spans="1:11">
      <c r="A28" s="13" t="s">
        <v>69</v>
      </c>
      <c r="B28" s="13">
        <v>78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91</v>
      </c>
    </row>
    <row r="31" spans="1:11">
      <c r="A31" s="13" t="s">
        <v>72</v>
      </c>
      <c r="B31" s="13">
        <v>83</v>
      </c>
    </row>
    <row r="32" spans="1:11">
      <c r="A32" s="13" t="s">
        <v>73</v>
      </c>
      <c r="B32" s="13">
        <f>INDEX('Trang tính1'!$AC$4:$AC$88,MATCH("Kulusevki",'Trang tính1'!$Y$4:$Y$88,0))</f>
        <v>81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77</v>
      </c>
    </row>
    <row r="35" spans="1:2">
      <c r="A35" s="13" t="s">
        <v>86</v>
      </c>
      <c r="B35" s="13">
        <v>65</v>
      </c>
    </row>
    <row r="36" spans="1:2">
      <c r="A36" s="13" t="s">
        <v>87</v>
      </c>
      <c r="B36" s="13">
        <v>66</v>
      </c>
    </row>
    <row r="37" spans="1:2">
      <c r="A37" s="13" t="s">
        <v>88</v>
      </c>
      <c r="B37" s="13">
        <v>60</v>
      </c>
    </row>
    <row r="38" spans="1:2">
      <c r="A38" s="13" t="s">
        <v>89</v>
      </c>
      <c r="B38" s="13">
        <v>57</v>
      </c>
    </row>
    <row r="39" spans="1:2">
      <c r="A39" s="13" t="s">
        <v>245</v>
      </c>
      <c r="B39" s="13">
        <f>SUM(B16:B38)</f>
        <v>1758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83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823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83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852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80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843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621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87</v>
      </c>
      <c r="D17" s="37" t="str">
        <f>A2</f>
        <v>ATK</v>
      </c>
      <c r="E17" s="37">
        <f>IF(E16="","",SUMIF($A$16:$A$38,E16,$B$16:$B$38))</f>
        <v>83</v>
      </c>
      <c r="F17" s="37">
        <f>IF(F16="","",SUMIF($A$16:$A$38,F16,$B$16:$B$38))</f>
        <v>87</v>
      </c>
      <c r="G17" s="37">
        <f>IF(G16="","",SUMIF($A$16:$A$38,G16,$B$16:$B$38))</f>
        <v>88</v>
      </c>
      <c r="H17" s="37">
        <f>IF(H16="","",SUMIF($A$16:$A$38,H16,$B$16:$B$38))</f>
        <v>72</v>
      </c>
      <c r="I17" s="37">
        <f>IF(I16="","",SUMIF($A$16:$A$38,I16,$B$16:$B$38))</f>
        <v>80</v>
      </c>
      <c r="J17" s="37">
        <f>A3/10</f>
        <v>82.3</v>
      </c>
      <c r="K17" s="37">
        <f>ROUND(J17,0)</f>
        <v>82</v>
      </c>
    </row>
    <row r="18" spans="1:11">
      <c r="A18" s="13" t="s">
        <v>43</v>
      </c>
      <c r="B18" s="13">
        <v>88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72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78</v>
      </c>
      <c r="G19" s="38">
        <f>IF(G18="","",SUMIF($A$16:$A$38,G18,$B$16:$B$38))</f>
        <v>82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83.4</v>
      </c>
      <c r="K19" s="38">
        <f>ROUND(J19,0)</f>
        <v>83</v>
      </c>
    </row>
    <row r="20" spans="1:11">
      <c r="A20" s="13" t="s">
        <v>45</v>
      </c>
      <c r="B20" s="13">
        <v>80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89</v>
      </c>
      <c r="F21" s="39">
        <f>IF(F20="","",SUMIF($A$16:$A$38,F20,$B$16:$B$38))</f>
        <v>88</v>
      </c>
      <c r="G21" s="39">
        <f>IF(G20="","",SUMIF($A$16:$A$38,G20,$B$16:$B$38))</f>
        <v>79</v>
      </c>
      <c r="H21" s="39">
        <f>IF(H20="","",SUMIF($A$16:$A$38,H20,$B$16:$B$38))</f>
        <v>82</v>
      </c>
      <c r="I21" s="39">
        <f>IF(I20="","",SUMIF($A$16:$A$38,I20,$B$16:$B$38))</f>
        <v>84</v>
      </c>
      <c r="J21" s="39">
        <f>A7/10</f>
        <v>85.2</v>
      </c>
      <c r="K21" s="39">
        <f>ROUND(J21,0)</f>
        <v>85</v>
      </c>
    </row>
    <row r="22" spans="1:11">
      <c r="A22" s="13" t="s">
        <v>53</v>
      </c>
      <c r="B22" s="13">
        <v>78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82</v>
      </c>
      <c r="D23" s="40" t="str">
        <f>A8</f>
        <v>PHY</v>
      </c>
      <c r="E23" s="40">
        <f>IF(E22="","",SUMIF($A$16:$A$38,E22,$B$16:$B$38))</f>
        <v>86</v>
      </c>
      <c r="F23" s="40">
        <f>IF(F22="","",SUMIF($A$16:$A$38,F22,$B$16:$B$38))</f>
        <v>85</v>
      </c>
      <c r="G23" s="40">
        <f>IF(G22="","",SUMIF($A$16:$A$38,G22,$B$16:$B$38))</f>
        <v>83</v>
      </c>
      <c r="H23" s="40">
        <f>IF(H22="","",SUMIF($A$16:$A$38,H22,$B$16:$B$38))</f>
        <v>80</v>
      </c>
      <c r="I23" s="40">
        <f>IF(I22="","",SUMIF($A$16:$A$38,I22,$B$16:$B$38))</f>
        <v>85</v>
      </c>
      <c r="J23" s="40">
        <f>A9/10</f>
        <v>83.3</v>
      </c>
      <c r="K23" s="40">
        <f>ROUND(J23,0)</f>
        <v>83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79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84</v>
      </c>
      <c r="G25" s="41">
        <f>IF(G24="","",SUMIF($A$16:$A$38,G24,$B$16:$B$38))</f>
        <v>88</v>
      </c>
      <c r="H25" s="41">
        <f>IF(H24="","",SUMIF($A$16:$A$38,H24,$B$16:$B$38))</f>
        <v>82</v>
      </c>
      <c r="I25" s="41">
        <f>IF(I24="","",SUMIF($A$16:$A$38,I24,$B$16:$B$38))</f>
        <v>85</v>
      </c>
      <c r="J25" s="41">
        <f>A11/10</f>
        <v>84.3</v>
      </c>
      <c r="K25" s="41">
        <f>ROUND(J25,0)</f>
        <v>84</v>
      </c>
    </row>
    <row r="26" spans="1:11">
      <c r="A26" s="13" t="s">
        <v>61</v>
      </c>
      <c r="B26" s="13">
        <v>89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84</v>
      </c>
      <c r="D27" s="42" t="str">
        <f>A12</f>
        <v>DEF</v>
      </c>
      <c r="E27" s="42">
        <f>IF(E26="","",SUMIF($A$16:$A$38,E26,$B$16:$B$38))</f>
        <v>60</v>
      </c>
      <c r="F27" s="42">
        <f>IF(F26="","",SUMIF($A$16:$A$38,F26,$B$16:$B$38))</f>
        <v>63</v>
      </c>
      <c r="G27" s="42">
        <f>IF(G26="","",SUMIF($A$16:$A$38,G26,$B$16:$B$38))</f>
        <v>58</v>
      </c>
      <c r="H27" s="42">
        <f>IF(H26="","",SUMIF($A$16:$A$38,H26,$B$16:$B$38))</f>
        <v>60</v>
      </c>
      <c r="I27" s="42">
        <f>IF(I26="","",SUMIF($A$16:$A$38,I26,$B$16:$B$38))</f>
        <v>72</v>
      </c>
      <c r="J27" s="42">
        <f>A13/10</f>
        <v>62.1</v>
      </c>
      <c r="K27" s="42">
        <f>ROUND(J27,0)</f>
        <v>62</v>
      </c>
    </row>
    <row r="28" spans="1:11">
      <c r="A28" s="13" t="s">
        <v>69</v>
      </c>
      <c r="B28" s="13">
        <v>86</v>
      </c>
    </row>
    <row r="29" spans="1:11">
      <c r="A29" s="13" t="s">
        <v>70</v>
      </c>
      <c r="B29" s="13">
        <v>85</v>
      </c>
    </row>
    <row r="30" spans="1:11">
      <c r="A30" s="13" t="s">
        <v>71</v>
      </c>
      <c r="B30" s="13">
        <v>83</v>
      </c>
    </row>
    <row r="31" spans="1:11">
      <c r="A31" s="13" t="s">
        <v>72</v>
      </c>
      <c r="B31" s="13">
        <v>80</v>
      </c>
    </row>
    <row r="32" spans="1:11">
      <c r="A32" s="13" t="s">
        <v>73</v>
      </c>
      <c r="B32" s="13">
        <f>INDEX('Trang tính1'!$AC$4:$AC$88,MATCH("Kvaratkhelia",'Trang tính1'!$Y$4:$Y$88,0))</f>
        <v>85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60</v>
      </c>
    </row>
    <row r="36" spans="1:2">
      <c r="A36" s="13" t="s">
        <v>87</v>
      </c>
      <c r="B36" s="13">
        <v>63</v>
      </c>
    </row>
    <row r="37" spans="1:2">
      <c r="A37" s="13" t="s">
        <v>88</v>
      </c>
      <c r="B37" s="13">
        <v>58</v>
      </c>
    </row>
    <row r="38" spans="1:2">
      <c r="A38" s="13" t="s">
        <v>89</v>
      </c>
      <c r="B38" s="13">
        <v>60</v>
      </c>
    </row>
    <row r="39" spans="1:2">
      <c r="A39" s="13" t="s">
        <v>245</v>
      </c>
      <c r="B39" s="13">
        <f>SUM(B16:B38)</f>
        <v>1820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P23" sqref="P23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742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80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80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820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81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786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82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843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840.5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826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76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74</v>
      </c>
      <c r="D17" s="37" t="str">
        <f>A2</f>
        <v>ATK</v>
      </c>
      <c r="E17" s="37">
        <f>IF(E16="","",SUMIF($A$16:$A$38,E16,$B$16:$B$38))</f>
        <v>76</v>
      </c>
      <c r="F17" s="37">
        <f>IF(F16="","",SUMIF($A$16:$A$38,F16,$B$16:$B$38))</f>
        <v>74</v>
      </c>
      <c r="G17" s="37">
        <f>IF(G16="","",SUMIF($A$16:$A$38,G16,$B$16:$B$38))</f>
        <v>83</v>
      </c>
      <c r="H17" s="37">
        <f>IF(H16="","",SUMIF($A$16:$A$38,H16,$B$16:$B$38))</f>
        <v>64</v>
      </c>
      <c r="I17" s="37">
        <f>IF(I16="","",SUMIF($A$16:$A$38,I16,$B$16:$B$38))</f>
        <v>68</v>
      </c>
      <c r="J17" s="37">
        <f>A3/10</f>
        <v>74.2</v>
      </c>
      <c r="K17" s="37">
        <f>ROUND(J17,0)</f>
        <v>74</v>
      </c>
    </row>
    <row r="18" spans="1:11">
      <c r="A18" s="13" t="s">
        <v>43</v>
      </c>
      <c r="B18" s="13">
        <v>83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64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79</v>
      </c>
      <c r="G19" s="38">
        <f>IF(G18="","",SUMIF($A$16:$A$38,G18,$B$16:$B$38))</f>
        <v>80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82</v>
      </c>
      <c r="K19" s="38">
        <f>ROUND(J19,0)</f>
        <v>82</v>
      </c>
    </row>
    <row r="20" spans="1:11">
      <c r="A20" s="13" t="s">
        <v>45</v>
      </c>
      <c r="B20" s="13">
        <v>68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79</v>
      </c>
      <c r="F21" s="39">
        <f>IF(F20="","",SUMIF($A$16:$A$38,F20,$B$16:$B$38))</f>
        <v>82</v>
      </c>
      <c r="G21" s="39">
        <f>IF(G20="","",SUMIF($A$16:$A$38,G20,$B$16:$B$38))</f>
        <v>82</v>
      </c>
      <c r="H21" s="39">
        <f>IF(H20="","",SUMIF($A$16:$A$38,H20,$B$16:$B$38))</f>
        <v>80</v>
      </c>
      <c r="I21" s="39">
        <f>IF(I20="","",SUMIF($A$16:$A$38,I20,$B$16:$B$38))</f>
        <v>72</v>
      </c>
      <c r="J21" s="39">
        <f>A7/10</f>
        <v>78.599999999999994</v>
      </c>
      <c r="K21" s="39">
        <f>ROUND(J21,0)</f>
        <v>79</v>
      </c>
    </row>
    <row r="22" spans="1:11">
      <c r="A22" s="13" t="s">
        <v>53</v>
      </c>
      <c r="B22" s="13">
        <v>79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80</v>
      </c>
      <c r="D23" s="40" t="str">
        <f>A8</f>
        <v>PHY</v>
      </c>
      <c r="E23" s="40">
        <f>IF(E22="","",SUMIF($A$16:$A$38,E22,$B$16:$B$38))</f>
        <v>80</v>
      </c>
      <c r="F23" s="40">
        <f>IF(F22="","",SUMIF($A$16:$A$38,F22,$B$16:$B$38))</f>
        <v>82</v>
      </c>
      <c r="G23" s="40">
        <f>IF(G22="","",SUMIF($A$16:$A$38,G22,$B$16:$B$38))</f>
        <v>97</v>
      </c>
      <c r="H23" s="40">
        <f>IF(H22="","",SUMIF($A$16:$A$38,H22,$B$16:$B$38))</f>
        <v>84</v>
      </c>
      <c r="I23" s="40">
        <f>IF(I22="","",SUMIF($A$16:$A$38,I22,$B$16:$B$38))</f>
        <v>73</v>
      </c>
      <c r="J23" s="40">
        <f>A9/10</f>
        <v>84.3</v>
      </c>
      <c r="K23" s="40">
        <f>ROUND(J23,0)</f>
        <v>84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82</v>
      </c>
      <c r="D25" s="41" t="str">
        <f>A10</f>
        <v>MEN</v>
      </c>
      <c r="E25" s="41">
        <f>IF(E24="","",SUMIF($A$16:$A$38,E24,$B$16:$B$38))</f>
        <v>86</v>
      </c>
      <c r="F25" s="41">
        <f>IF(F24="","",SUMIF($A$16:$A$38,F24,$B$16:$B$38))</f>
        <v>72</v>
      </c>
      <c r="G25" s="41">
        <f>IF(G24="","",SUMIF($A$16:$A$38,G24,$B$16:$B$38))</f>
        <v>83</v>
      </c>
      <c r="H25" s="41">
        <f>IF(H24="","",SUMIF($A$16:$A$38,H24,$B$16:$B$38))</f>
        <v>80</v>
      </c>
      <c r="I25" s="41">
        <f>IF(I24="","",SUMIF($A$16:$A$38,I24,$B$16:$B$38))</f>
        <v>88</v>
      </c>
      <c r="J25" s="41">
        <f>A11/10</f>
        <v>84.05</v>
      </c>
      <c r="K25" s="41">
        <f>ROUND(J25,0)</f>
        <v>84</v>
      </c>
    </row>
    <row r="26" spans="1:11">
      <c r="A26" s="13" t="s">
        <v>61</v>
      </c>
      <c r="B26" s="13">
        <v>79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72</v>
      </c>
      <c r="D27" s="42" t="str">
        <f>A12</f>
        <v>DEF</v>
      </c>
      <c r="E27" s="42">
        <f>IF(E26="","",SUMIF($A$16:$A$38,E26,$B$16:$B$38))</f>
        <v>91</v>
      </c>
      <c r="F27" s="42">
        <f>IF(F26="","",SUMIF($A$16:$A$38,F26,$B$16:$B$38))</f>
        <v>88</v>
      </c>
      <c r="G27" s="42">
        <f>IF(G26="","",SUMIF($A$16:$A$38,G26,$B$16:$B$38))</f>
        <v>86</v>
      </c>
      <c r="H27" s="42">
        <f>IF(H26="","",SUMIF($A$16:$A$38,H26,$B$16:$B$38))</f>
        <v>81</v>
      </c>
      <c r="I27" s="42">
        <f>IF(I26="","",SUMIF($A$16:$A$38,I26,$B$16:$B$38))</f>
        <v>64</v>
      </c>
      <c r="J27" s="42">
        <f>A13/10</f>
        <v>82.6</v>
      </c>
      <c r="K27" s="42">
        <f>ROUND(J27,0)</f>
        <v>83</v>
      </c>
    </row>
    <row r="28" spans="1:11">
      <c r="A28" s="13" t="s">
        <v>69</v>
      </c>
      <c r="B28" s="13">
        <v>80</v>
      </c>
    </row>
    <row r="29" spans="1:11">
      <c r="A29" s="13" t="s">
        <v>70</v>
      </c>
      <c r="B29" s="13">
        <v>82</v>
      </c>
    </row>
    <row r="30" spans="1:11">
      <c r="A30" s="13" t="s">
        <v>71</v>
      </c>
      <c r="B30" s="13">
        <v>97</v>
      </c>
    </row>
    <row r="31" spans="1:11">
      <c r="A31" s="13" t="s">
        <v>72</v>
      </c>
      <c r="B31" s="13">
        <v>84</v>
      </c>
    </row>
    <row r="32" spans="1:11">
      <c r="A32" s="13" t="s">
        <v>73</v>
      </c>
      <c r="B32" s="13">
        <f>INDEX('Trang tính1'!$AC$4:$AC$88,MATCH("Kante Icon",'Trang tính1'!$Y$4:$Y$88,0))</f>
        <v>73</v>
      </c>
    </row>
    <row r="33" spans="1:2">
      <c r="A33" s="13" t="s">
        <v>79</v>
      </c>
      <c r="B33" s="13">
        <v>86</v>
      </c>
    </row>
    <row r="34" spans="1:2">
      <c r="A34" s="13" t="s">
        <v>80</v>
      </c>
      <c r="B34" s="13">
        <v>88</v>
      </c>
    </row>
    <row r="35" spans="1:2">
      <c r="A35" s="13" t="s">
        <v>86</v>
      </c>
      <c r="B35" s="13">
        <v>91</v>
      </c>
    </row>
    <row r="36" spans="1:2">
      <c r="A36" s="13" t="s">
        <v>87</v>
      </c>
      <c r="B36" s="13">
        <v>88</v>
      </c>
    </row>
    <row r="37" spans="1:2">
      <c r="A37" s="13" t="s">
        <v>88</v>
      </c>
      <c r="B37" s="13">
        <v>86</v>
      </c>
    </row>
    <row r="38" spans="1:2">
      <c r="A38" s="13" t="s">
        <v>89</v>
      </c>
      <c r="B38" s="13">
        <v>81</v>
      </c>
    </row>
    <row r="39" spans="1:2">
      <c r="A39" s="13" t="s">
        <v>245</v>
      </c>
      <c r="B39" s="13">
        <f>SUM(B16:B38)</f>
        <v>1859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655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776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75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748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798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769.5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80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853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65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73</v>
      </c>
      <c r="D17" s="37" t="str">
        <f>A2</f>
        <v>ATK</v>
      </c>
      <c r="E17" s="37">
        <f>IF(E16="","",SUMIF($A$16:$A$38,E16,$B$16:$B$38))</f>
        <v>65</v>
      </c>
      <c r="F17" s="37">
        <f>IF(F16="","",SUMIF($A$16:$A$38,F16,$B$16:$B$38))</f>
        <v>73</v>
      </c>
      <c r="G17" s="37">
        <f>IF(G16="","",SUMIF($A$16:$A$38,G16,$B$16:$B$38))</f>
        <v>56</v>
      </c>
      <c r="H17" s="37">
        <f>IF(H16="","",SUMIF($A$16:$A$38,H16,$B$16:$B$38))</f>
        <v>85</v>
      </c>
      <c r="I17" s="37">
        <f>IF(I16="","",SUMIF($A$16:$A$38,I16,$B$16:$B$38))</f>
        <v>55</v>
      </c>
      <c r="J17" s="37">
        <f>A3/10</f>
        <v>65.5</v>
      </c>
      <c r="K17" s="37">
        <f>ROUND(J17,0)</f>
        <v>66</v>
      </c>
    </row>
    <row r="18" spans="1:11">
      <c r="A18" s="13" t="s">
        <v>43</v>
      </c>
      <c r="B18" s="13">
        <v>56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85</v>
      </c>
      <c r="D19" s="38" t="str">
        <f>A4</f>
        <v>DIS</v>
      </c>
      <c r="E19" s="38">
        <f>IF(E18="","",SUMIF($A$16:$A$38,E18,$B$16:$B$38))</f>
        <v>81</v>
      </c>
      <c r="F19" s="38">
        <f>IF(F18="","",SUMIF($A$16:$A$38,F18,$B$16:$B$38))</f>
        <v>76</v>
      </c>
      <c r="G19" s="38">
        <f>IF(G18="","",SUMIF($A$16:$A$38,G18,$B$16:$B$38))</f>
        <v>75</v>
      </c>
      <c r="H19" s="38">
        <f>IF(H18="","",SUMIF($A$16:$A$38,H18,$B$16:$B$38))</f>
        <v>75</v>
      </c>
      <c r="I19" s="38">
        <f>IF(I18="","",SUMIF($A$16:$A$38,I18,$B$16:$B$38))</f>
        <v>0</v>
      </c>
      <c r="J19" s="38">
        <f>A5/10</f>
        <v>77.599999999999994</v>
      </c>
      <c r="K19" s="38">
        <f>ROUND(J19,0)</f>
        <v>78</v>
      </c>
    </row>
    <row r="20" spans="1:11">
      <c r="A20" s="13" t="s">
        <v>45</v>
      </c>
      <c r="B20" s="13">
        <v>55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81</v>
      </c>
      <c r="D21" s="39" t="str">
        <f>A6</f>
        <v>CRE</v>
      </c>
      <c r="E21" s="39">
        <f>IF(E20="","",SUMIF($A$16:$A$38,E20,$B$16:$B$38))</f>
        <v>72</v>
      </c>
      <c r="F21" s="39">
        <f>IF(F20="","",SUMIF($A$16:$A$38,F20,$B$16:$B$38))</f>
        <v>75</v>
      </c>
      <c r="G21" s="39">
        <f>IF(G20="","",SUMIF($A$16:$A$38,G20,$B$16:$B$38))</f>
        <v>70</v>
      </c>
      <c r="H21" s="39">
        <f>IF(H20="","",SUMIF($A$16:$A$38,H20,$B$16:$B$38))</f>
        <v>75</v>
      </c>
      <c r="I21" s="39">
        <f>IF(I20="","",SUMIF($A$16:$A$38,I20,$B$16:$B$38))</f>
        <v>85</v>
      </c>
      <c r="J21" s="39">
        <f>A7/10</f>
        <v>74.8</v>
      </c>
      <c r="K21" s="39">
        <f>ROUND(J21,0)</f>
        <v>75</v>
      </c>
    </row>
    <row r="22" spans="1:11">
      <c r="A22" s="13" t="s">
        <v>53</v>
      </c>
      <c r="B22" s="13">
        <v>76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75</v>
      </c>
      <c r="F23" s="40">
        <f>IF(F22="","",SUMIF($A$16:$A$38,F22,$B$16:$B$38))</f>
        <v>75</v>
      </c>
      <c r="G23" s="40">
        <f>IF(G22="","",SUMIF($A$16:$A$38,G22,$B$16:$B$38))</f>
        <v>77</v>
      </c>
      <c r="H23" s="40">
        <f>IF(H22="","",SUMIF($A$16:$A$38,H22,$B$16:$B$38))</f>
        <v>86</v>
      </c>
      <c r="I23" s="40">
        <f>IF(I22="","",SUMIF($A$16:$A$38,I22,$B$16:$B$38))</f>
        <v>86</v>
      </c>
      <c r="J23" s="40">
        <f>A9/10</f>
        <v>79.8</v>
      </c>
      <c r="K23" s="40">
        <f>ROUND(J23,0)</f>
        <v>80</v>
      </c>
    </row>
    <row r="24" spans="1:11">
      <c r="A24" s="13" t="s">
        <v>55</v>
      </c>
      <c r="B24" s="13">
        <v>75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70</v>
      </c>
      <c r="D25" s="41" t="str">
        <f>A10</f>
        <v>MEN</v>
      </c>
      <c r="E25" s="41">
        <f>IF(E24="","",SUMIF($A$16:$A$38,E24,$B$16:$B$38))</f>
        <v>76</v>
      </c>
      <c r="F25" s="41">
        <f>IF(F24="","",SUMIF($A$16:$A$38,F24,$B$16:$B$38))</f>
        <v>85</v>
      </c>
      <c r="G25" s="41">
        <f>IF(G24="","",SUMIF($A$16:$A$38,G24,$B$16:$B$38))</f>
        <v>56</v>
      </c>
      <c r="H25" s="41">
        <f>IF(H24="","",SUMIF($A$16:$A$38,H24,$B$16:$B$38))</f>
        <v>75</v>
      </c>
      <c r="I25" s="41">
        <f>IF(I24="","",SUMIF($A$16:$A$38,I24,$B$16:$B$38))</f>
        <v>84</v>
      </c>
      <c r="J25" s="41">
        <f>A11/10</f>
        <v>76.95</v>
      </c>
      <c r="K25" s="41">
        <f>ROUND(J25,0)</f>
        <v>77</v>
      </c>
    </row>
    <row r="26" spans="1:11">
      <c r="A26" s="13" t="s">
        <v>61</v>
      </c>
      <c r="B26" s="13">
        <v>72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85</v>
      </c>
      <c r="D27" s="42" t="str">
        <f>A12</f>
        <v>DEF</v>
      </c>
      <c r="E27" s="42">
        <f>IF(E26="","",SUMIF($A$16:$A$38,E26,$B$16:$B$38))</f>
        <v>86</v>
      </c>
      <c r="F27" s="42">
        <f>IF(F26="","",SUMIF($A$16:$A$38,F26,$B$16:$B$38))</f>
        <v>87</v>
      </c>
      <c r="G27" s="42">
        <f>IF(G26="","",SUMIF($A$16:$A$38,G26,$B$16:$B$38))</f>
        <v>87</v>
      </c>
      <c r="H27" s="42">
        <f>IF(H26="","",SUMIF($A$16:$A$38,H26,$B$16:$B$38))</f>
        <v>83</v>
      </c>
      <c r="I27" s="42">
        <f>IF(I26="","",SUMIF($A$16:$A$38,I26,$B$16:$B$38))</f>
        <v>85</v>
      </c>
      <c r="J27" s="42">
        <f>A13/10</f>
        <v>85.3</v>
      </c>
      <c r="K27" s="42">
        <f>ROUND(J27,0)</f>
        <v>85</v>
      </c>
    </row>
    <row r="28" spans="1:11">
      <c r="A28" s="13" t="s">
        <v>69</v>
      </c>
      <c r="B28" s="13">
        <v>75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77</v>
      </c>
    </row>
    <row r="31" spans="1:11">
      <c r="A31" s="13" t="s">
        <v>72</v>
      </c>
      <c r="B31" s="13">
        <v>86</v>
      </c>
    </row>
    <row r="32" spans="1:11">
      <c r="A32" s="13" t="s">
        <v>73</v>
      </c>
      <c r="B32" s="13">
        <f>INDEX('Trang tính1'!$AC$4:$AC$88,MATCH("Romero",'Trang tính1'!$Y$4:$Y$88,0))</f>
        <v>86</v>
      </c>
    </row>
    <row r="33" spans="1:2">
      <c r="A33" s="13" t="s">
        <v>79</v>
      </c>
      <c r="B33" s="13">
        <v>76</v>
      </c>
    </row>
    <row r="34" spans="1:2">
      <c r="A34" s="13" t="s">
        <v>80</v>
      </c>
      <c r="B34" s="13">
        <v>84</v>
      </c>
    </row>
    <row r="35" spans="1:2">
      <c r="A35" s="13" t="s">
        <v>86</v>
      </c>
      <c r="B35" s="13">
        <v>86</v>
      </c>
    </row>
    <row r="36" spans="1:2">
      <c r="A36" s="13" t="s">
        <v>87</v>
      </c>
      <c r="B36" s="13">
        <v>87</v>
      </c>
    </row>
    <row r="37" spans="1:2">
      <c r="A37" s="13" t="s">
        <v>88</v>
      </c>
      <c r="B37" s="13">
        <v>87</v>
      </c>
    </row>
    <row r="38" spans="1:2">
      <c r="A38" s="13" t="s">
        <v>89</v>
      </c>
      <c r="B38" s="13">
        <v>83</v>
      </c>
    </row>
    <row r="39" spans="1:2">
      <c r="A39" s="13" t="s">
        <v>245</v>
      </c>
      <c r="B39" s="13">
        <f>SUM(B16:B38)</f>
        <v>1770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702.5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76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76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737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773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842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760.5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80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820.5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72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66</v>
      </c>
      <c r="D17" s="37" t="str">
        <f>A2</f>
        <v>ATK</v>
      </c>
      <c r="E17" s="37">
        <f>IF(E16="","",SUMIF($A$16:$A$38,E16,$B$16:$B$38))</f>
        <v>72</v>
      </c>
      <c r="F17" s="37">
        <f>IF(F16="","",SUMIF($A$16:$A$38,F16,$B$16:$B$38))</f>
        <v>66</v>
      </c>
      <c r="G17" s="37">
        <f>IF(G16="","",SUMIF($A$16:$A$38,G16,$B$16:$B$38))</f>
        <v>67</v>
      </c>
      <c r="H17" s="37">
        <f>IF(H16="","",SUMIF($A$16:$A$38,H16,$B$16:$B$38))</f>
        <v>78</v>
      </c>
      <c r="I17" s="37">
        <f>IF(I16="","",SUMIF($A$16:$A$38,I16,$B$16:$B$38))</f>
        <v>65</v>
      </c>
      <c r="J17" s="37">
        <f>A3/10</f>
        <v>70.25</v>
      </c>
      <c r="K17" s="37">
        <f>ROUND(J17,0)</f>
        <v>70</v>
      </c>
    </row>
    <row r="18" spans="1:11">
      <c r="A18" s="13" t="s">
        <v>43</v>
      </c>
      <c r="B18" s="13">
        <v>67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78</v>
      </c>
      <c r="D19" s="38" t="str">
        <f>A4</f>
        <v>DIS</v>
      </c>
      <c r="E19" s="38">
        <f>IF(E18="","",SUMIF($A$16:$A$38,E18,$B$16:$B$38))</f>
        <v>77</v>
      </c>
      <c r="F19" s="38">
        <f>IF(F18="","",SUMIF($A$16:$A$38,F18,$B$16:$B$38))</f>
        <v>69</v>
      </c>
      <c r="G19" s="38">
        <f>IF(G18="","",SUMIF($A$16:$A$38,G18,$B$16:$B$38))</f>
        <v>72</v>
      </c>
      <c r="H19" s="38">
        <f>IF(H18="","",SUMIF($A$16:$A$38,H18,$B$16:$B$38))</f>
        <v>73</v>
      </c>
      <c r="I19" s="38">
        <f>IF(I18="","",SUMIF($A$16:$A$38,I18,$B$16:$B$38))</f>
        <v>0</v>
      </c>
      <c r="J19" s="38">
        <f>A5/10</f>
        <v>73.7</v>
      </c>
      <c r="K19" s="38">
        <f>ROUND(J19,0)</f>
        <v>74</v>
      </c>
    </row>
    <row r="20" spans="1:11">
      <c r="A20" s="13" t="s">
        <v>45</v>
      </c>
      <c r="B20" s="13">
        <v>65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77</v>
      </c>
      <c r="D21" s="39" t="str">
        <f>A6</f>
        <v>CRE</v>
      </c>
      <c r="E21" s="39">
        <f>IF(E20="","",SUMIF($A$16:$A$38,E20,$B$16:$B$38))</f>
        <v>79</v>
      </c>
      <c r="F21" s="39">
        <f>IF(F20="","",SUMIF($A$16:$A$38,F20,$B$16:$B$38))</f>
        <v>73</v>
      </c>
      <c r="G21" s="39">
        <f>IF(G20="","",SUMIF($A$16:$A$38,G20,$B$16:$B$38))</f>
        <v>68</v>
      </c>
      <c r="H21" s="39">
        <f>IF(H20="","",SUMIF($A$16:$A$38,H20,$B$16:$B$38))</f>
        <v>72</v>
      </c>
      <c r="I21" s="39">
        <f>IF(I20="","",SUMIF($A$16:$A$38,I20,$B$16:$B$38))</f>
        <v>88</v>
      </c>
      <c r="J21" s="39">
        <f>A7/10</f>
        <v>77.3</v>
      </c>
      <c r="K21" s="39">
        <f>ROUND(J21,0)</f>
        <v>77</v>
      </c>
    </row>
    <row r="22" spans="1:11">
      <c r="A22" s="13" t="s">
        <v>53</v>
      </c>
      <c r="B22" s="13">
        <v>69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72</v>
      </c>
      <c r="D23" s="40" t="str">
        <f>A8</f>
        <v>PHY</v>
      </c>
      <c r="E23" s="40">
        <f>IF(E22="","",SUMIF($A$16:$A$38,E22,$B$16:$B$38))</f>
        <v>95</v>
      </c>
      <c r="F23" s="40">
        <f>IF(F22="","",SUMIF($A$16:$A$38,F22,$B$16:$B$38))</f>
        <v>88</v>
      </c>
      <c r="G23" s="40">
        <f>IF(G22="","",SUMIF($A$16:$A$38,G22,$B$16:$B$38))</f>
        <v>70</v>
      </c>
      <c r="H23" s="40">
        <f>IF(H22="","",SUMIF($A$16:$A$38,H22,$B$16:$B$38))</f>
        <v>81</v>
      </c>
      <c r="I23" s="40">
        <f>IF(I22="","",SUMIF($A$16:$A$38,I22,$B$16:$B$38))</f>
        <v>93</v>
      </c>
      <c r="J23" s="40">
        <f>A9/10</f>
        <v>84.2</v>
      </c>
      <c r="K23" s="40">
        <f>ROUND(J23,0)</f>
        <v>84</v>
      </c>
    </row>
    <row r="24" spans="1:11">
      <c r="A24" s="13" t="s">
        <v>55</v>
      </c>
      <c r="B24" s="13">
        <v>73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68</v>
      </c>
      <c r="D25" s="41" t="str">
        <f>A10</f>
        <v>MEN</v>
      </c>
      <c r="E25" s="41">
        <f>IF(E24="","",SUMIF($A$16:$A$38,E24,$B$16:$B$38))</f>
        <v>72</v>
      </c>
      <c r="F25" s="41">
        <f>IF(F24="","",SUMIF($A$16:$A$38,F24,$B$16:$B$38))</f>
        <v>88</v>
      </c>
      <c r="G25" s="41">
        <f>IF(G24="","",SUMIF($A$16:$A$38,G24,$B$16:$B$38))</f>
        <v>67</v>
      </c>
      <c r="H25" s="41">
        <f>IF(H24="","",SUMIF($A$16:$A$38,H24,$B$16:$B$38))</f>
        <v>72</v>
      </c>
      <c r="I25" s="41">
        <f>IF(I24="","",SUMIF($A$16:$A$38,I24,$B$16:$B$38))</f>
        <v>80</v>
      </c>
      <c r="J25" s="41">
        <f>A11/10</f>
        <v>76.05</v>
      </c>
      <c r="K25" s="41">
        <f>ROUND(J25,0)</f>
        <v>76</v>
      </c>
    </row>
    <row r="26" spans="1:11">
      <c r="A26" s="13" t="s">
        <v>61</v>
      </c>
      <c r="B26" s="13">
        <v>79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88</v>
      </c>
      <c r="D27" s="42" t="str">
        <f>A12</f>
        <v>DEF</v>
      </c>
      <c r="E27" s="42">
        <f>IF(E26="","",SUMIF($A$16:$A$38,E26,$B$16:$B$38))</f>
        <v>82</v>
      </c>
      <c r="F27" s="42">
        <f>IF(F26="","",SUMIF($A$16:$A$38,F26,$B$16:$B$38))</f>
        <v>86</v>
      </c>
      <c r="G27" s="42">
        <f>IF(G26="","",SUMIF($A$16:$A$38,G26,$B$16:$B$38))</f>
        <v>87</v>
      </c>
      <c r="H27" s="42">
        <f>IF(H26="","",SUMIF($A$16:$A$38,H26,$B$16:$B$38))</f>
        <v>79</v>
      </c>
      <c r="I27" s="42">
        <f>IF(I26="","",SUMIF($A$16:$A$38,I26,$B$16:$B$38))</f>
        <v>78</v>
      </c>
      <c r="J27" s="42">
        <f>A13/10</f>
        <v>82.05</v>
      </c>
      <c r="K27" s="42">
        <f>ROUND(J27,0)</f>
        <v>82</v>
      </c>
    </row>
    <row r="28" spans="1:11">
      <c r="A28" s="13" t="s">
        <v>69</v>
      </c>
      <c r="B28" s="13">
        <v>95</v>
      </c>
    </row>
    <row r="29" spans="1:11">
      <c r="A29" s="13" t="s">
        <v>70</v>
      </c>
      <c r="B29" s="13">
        <v>88</v>
      </c>
    </row>
    <row r="30" spans="1:11">
      <c r="A30" s="13" t="s">
        <v>71</v>
      </c>
      <c r="B30" s="13">
        <v>70</v>
      </c>
    </row>
    <row r="31" spans="1:11">
      <c r="A31" s="13" t="s">
        <v>72</v>
      </c>
      <c r="B31" s="13">
        <v>81</v>
      </c>
    </row>
    <row r="32" spans="1:11">
      <c r="A32" s="13" t="s">
        <v>73</v>
      </c>
      <c r="B32" s="13">
        <f>INDEX('Trang tính1'!$AC$4:$AC$88,MATCH("Van de Ven",'Trang tính1'!$Y$4:$Y$88,0))</f>
        <v>93</v>
      </c>
    </row>
    <row r="33" spans="1:2">
      <c r="A33" s="13" t="s">
        <v>79</v>
      </c>
      <c r="B33" s="13">
        <v>72</v>
      </c>
    </row>
    <row r="34" spans="1:2">
      <c r="A34" s="13" t="s">
        <v>80</v>
      </c>
      <c r="B34" s="13">
        <v>80</v>
      </c>
    </row>
    <row r="35" spans="1:2">
      <c r="A35" s="13" t="s">
        <v>86</v>
      </c>
      <c r="B35" s="13">
        <v>82</v>
      </c>
    </row>
    <row r="36" spans="1:2">
      <c r="A36" s="13" t="s">
        <v>87</v>
      </c>
      <c r="B36" s="13">
        <v>86</v>
      </c>
    </row>
    <row r="37" spans="1:2">
      <c r="A37" s="13" t="s">
        <v>88</v>
      </c>
      <c r="B37" s="13">
        <v>87</v>
      </c>
    </row>
    <row r="38" spans="1:2">
      <c r="A38" s="13" t="s">
        <v>89</v>
      </c>
      <c r="B38" s="13">
        <v>79</v>
      </c>
    </row>
    <row r="39" spans="1:2">
      <c r="A39" s="13" t="s">
        <v>245</v>
      </c>
      <c r="B39" s="13">
        <f>SUM(B16:B38)</f>
        <v>1787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662.5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788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768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756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812.5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67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66</v>
      </c>
      <c r="D17" s="37" t="str">
        <f>A2</f>
        <v>ATK</v>
      </c>
      <c r="E17" s="37">
        <f>IF(E16="","",SUMIF($A$16:$A$38,E16,$B$16:$B$38))</f>
        <v>67</v>
      </c>
      <c r="F17" s="37">
        <f>IF(F16="","",SUMIF($A$16:$A$38,F16,$B$16:$B$38))</f>
        <v>66</v>
      </c>
      <c r="G17" s="37">
        <f>IF(G16="","",SUMIF($A$16:$A$38,G16,$B$16:$B$38))</f>
        <v>60</v>
      </c>
      <c r="H17" s="37">
        <f>IF(H16="","",SUMIF($A$16:$A$38,H16,$B$16:$B$38))</f>
        <v>75</v>
      </c>
      <c r="I17" s="37">
        <f>IF(I16="","",SUMIF($A$16:$A$38,I16,$B$16:$B$38))</f>
        <v>64</v>
      </c>
      <c r="J17" s="37">
        <f>A3/10</f>
        <v>66.25</v>
      </c>
      <c r="K17" s="37">
        <f>ROUND(J17,0)</f>
        <v>66</v>
      </c>
    </row>
    <row r="18" spans="1:11">
      <c r="A18" s="13" t="s">
        <v>43</v>
      </c>
      <c r="B18" s="13">
        <v>60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82</v>
      </c>
      <c r="F19" s="38">
        <f>IF(F18="","",SUMIF($A$16:$A$38,F18,$B$16:$B$38))</f>
        <v>76</v>
      </c>
      <c r="G19" s="38">
        <f>IF(G18="","",SUMIF($A$16:$A$38,G18,$B$16:$B$38))</f>
        <v>77</v>
      </c>
      <c r="H19" s="38">
        <f>IF(H18="","",SUMIF($A$16:$A$38,H18,$B$16:$B$38))</f>
        <v>77</v>
      </c>
      <c r="I19" s="38">
        <f>IF(I18="","",SUMIF($A$16:$A$38,I18,$B$16:$B$38))</f>
        <v>0</v>
      </c>
      <c r="J19" s="38">
        <f>A5/10</f>
        <v>78.8</v>
      </c>
      <c r="K19" s="38">
        <f>ROUND(J19,0)</f>
        <v>79</v>
      </c>
    </row>
    <row r="20" spans="1:11">
      <c r="A20" s="13" t="s">
        <v>45</v>
      </c>
      <c r="B20" s="13">
        <v>64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82</v>
      </c>
      <c r="D21" s="39" t="str">
        <f>A6</f>
        <v>CRE</v>
      </c>
      <c r="E21" s="39">
        <f>IF(E20="","",SUMIF($A$16:$A$38,E20,$B$16:$B$38))</f>
        <v>74</v>
      </c>
      <c r="F21" s="39">
        <f>IF(F20="","",SUMIF($A$16:$A$38,F20,$B$16:$B$38))</f>
        <v>77</v>
      </c>
      <c r="G21" s="39">
        <f>IF(G20="","",SUMIF($A$16:$A$38,G20,$B$16:$B$38))</f>
        <v>76</v>
      </c>
      <c r="H21" s="39">
        <f>IF(H20="","",SUMIF($A$16:$A$38,H20,$B$16:$B$38))</f>
        <v>77</v>
      </c>
      <c r="I21" s="39">
        <f>IF(I20="","",SUMIF($A$16:$A$38,I20,$B$16:$B$38))</f>
        <v>83</v>
      </c>
      <c r="J21" s="39">
        <f>A7/10</f>
        <v>76.8</v>
      </c>
      <c r="K21" s="39">
        <f>ROUND(J21,0)</f>
        <v>77</v>
      </c>
    </row>
    <row r="22" spans="1:11">
      <c r="A22" s="13" t="s">
        <v>53</v>
      </c>
      <c r="B22" s="13">
        <v>76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77</v>
      </c>
      <c r="D23" s="40" t="str">
        <f>A8</f>
        <v>PHY</v>
      </c>
      <c r="E23" s="40">
        <f>IF(E22="","",SUMIF($A$16:$A$38,E22,$B$16:$B$38))</f>
        <v>76</v>
      </c>
      <c r="F23" s="40">
        <f>IF(F22="","",SUMIF($A$16:$A$38,F22,$B$16:$B$38))</f>
        <v>72</v>
      </c>
      <c r="G23" s="40">
        <f>IF(G22="","",SUMIF($A$16:$A$38,G22,$B$16:$B$38))</f>
        <v>74</v>
      </c>
      <c r="H23" s="40">
        <f>IF(H22="","",SUMIF($A$16:$A$38,H22,$B$16:$B$38))</f>
        <v>77</v>
      </c>
      <c r="I23" s="40">
        <f>IF(I22="","",SUMIF($A$16:$A$38,I22,$B$16:$B$38))</f>
        <v>81</v>
      </c>
      <c r="J23" s="40">
        <f>A9/10</f>
        <v>75.599999999999994</v>
      </c>
      <c r="K23" s="40">
        <f>ROUND(J23,0)</f>
        <v>76</v>
      </c>
    </row>
    <row r="24" spans="1:11">
      <c r="A24" s="13" t="s">
        <v>55</v>
      </c>
      <c r="B24" s="13">
        <v>77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76</v>
      </c>
      <c r="D25" s="41" t="str">
        <f>A10</f>
        <v>MEN</v>
      </c>
      <c r="E25" s="41">
        <f>IF(E24="","",SUMIF($A$16:$A$38,E24,$B$16:$B$38))</f>
        <v>81</v>
      </c>
      <c r="F25" s="41">
        <f>IF(F24="","",SUMIF($A$16:$A$38,F24,$B$16:$B$38))</f>
        <v>83</v>
      </c>
      <c r="G25" s="41">
        <f>IF(G24="","",SUMIF($A$16:$A$38,G24,$B$16:$B$38))</f>
        <v>60</v>
      </c>
      <c r="H25" s="41">
        <f>IF(H24="","",SUMIF($A$16:$A$38,H24,$B$16:$B$38))</f>
        <v>77</v>
      </c>
      <c r="I25" s="41">
        <f>IF(I24="","",SUMIF($A$16:$A$38,I24,$B$16:$B$38))</f>
        <v>85</v>
      </c>
      <c r="J25" s="41">
        <f>A11/10</f>
        <v>79.05</v>
      </c>
      <c r="K25" s="41">
        <f>ROUND(J25,0)</f>
        <v>79</v>
      </c>
    </row>
    <row r="26" spans="1:11">
      <c r="A26" s="13" t="s">
        <v>61</v>
      </c>
      <c r="B26" s="13">
        <v>74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83</v>
      </c>
      <c r="D27" s="42" t="str">
        <f>A12</f>
        <v>DEF</v>
      </c>
      <c r="E27" s="42">
        <f>IF(E26="","",SUMIF($A$16:$A$38,E26,$B$16:$B$38))</f>
        <v>84</v>
      </c>
      <c r="F27" s="42">
        <f>IF(F26="","",SUMIF($A$16:$A$38,F26,$B$16:$B$38))</f>
        <v>83</v>
      </c>
      <c r="G27" s="42">
        <f>IF(G26="","",SUMIF($A$16:$A$38,G26,$B$16:$B$38))</f>
        <v>84</v>
      </c>
      <c r="H27" s="42">
        <f>IF(H26="","",SUMIF($A$16:$A$38,H26,$B$16:$B$38))</f>
        <v>80</v>
      </c>
      <c r="I27" s="42">
        <f>IF(I26="","",SUMIF($A$16:$A$38,I26,$B$16:$B$38))</f>
        <v>75</v>
      </c>
      <c r="J27" s="42">
        <f>A13/10</f>
        <v>81.25</v>
      </c>
      <c r="K27" s="42">
        <f>ROUND(J27,0)</f>
        <v>81</v>
      </c>
    </row>
    <row r="28" spans="1:11">
      <c r="A28" s="13" t="s">
        <v>69</v>
      </c>
      <c r="B28" s="13">
        <v>76</v>
      </c>
    </row>
    <row r="29" spans="1:11">
      <c r="A29" s="13" t="s">
        <v>70</v>
      </c>
      <c r="B29" s="13">
        <v>72</v>
      </c>
    </row>
    <row r="30" spans="1:11">
      <c r="A30" s="13" t="s">
        <v>71</v>
      </c>
      <c r="B30" s="13">
        <v>74</v>
      </c>
    </row>
    <row r="31" spans="1:11">
      <c r="A31" s="13" t="s">
        <v>72</v>
      </c>
      <c r="B31" s="13">
        <v>77</v>
      </c>
    </row>
    <row r="32" spans="1:11">
      <c r="A32" s="13" t="s">
        <v>73</v>
      </c>
      <c r="B32" s="13">
        <f>INDEX('Trang tính1'!$AC$4:$AC$88,MATCH("Lisandro Martinez",'Trang tính1'!$Y$4:$Y$88,0))</f>
        <v>81</v>
      </c>
    </row>
    <row r="33" spans="1:2">
      <c r="A33" s="13" t="s">
        <v>79</v>
      </c>
      <c r="B33" s="13">
        <v>81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84</v>
      </c>
    </row>
    <row r="36" spans="1:2">
      <c r="A36" s="13" t="s">
        <v>87</v>
      </c>
      <c r="B36" s="13">
        <v>83</v>
      </c>
    </row>
    <row r="37" spans="1:2">
      <c r="A37" s="13" t="s">
        <v>88</v>
      </c>
      <c r="B37" s="13">
        <v>84</v>
      </c>
    </row>
    <row r="38" spans="1:2">
      <c r="A38" s="13" t="s">
        <v>89</v>
      </c>
      <c r="B38" s="13">
        <v>80</v>
      </c>
    </row>
    <row r="39" spans="1:2">
      <c r="A39" s="13" t="s">
        <v>245</v>
      </c>
      <c r="B39" s="13">
        <f>SUM(B16:B38)</f>
        <v>1754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77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734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78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78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794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78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786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782.5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80</v>
      </c>
      <c r="L11" s="31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830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71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75</v>
      </c>
      <c r="D17" s="37" t="str">
        <f>A2</f>
        <v>ATK</v>
      </c>
      <c r="E17" s="37">
        <f>IF(E16="","",SUMIF($A$16:$A$38,E16,$B$16:$B$38))</f>
        <v>71</v>
      </c>
      <c r="F17" s="37">
        <f>IF(F16="","",SUMIF($A$16:$A$38,F16,$B$16:$B$38))</f>
        <v>75</v>
      </c>
      <c r="G17" s="37">
        <f>IF(G16="","",SUMIF($A$16:$A$38,G16,$B$16:$B$38))</f>
        <v>72</v>
      </c>
      <c r="H17" s="37">
        <f>IF(H16="","",SUMIF($A$16:$A$38,H16,$B$16:$B$38))</f>
        <v>80</v>
      </c>
      <c r="I17" s="37">
        <f>IF(I16="","",SUMIF($A$16:$A$38,I16,$B$16:$B$38))</f>
        <v>74</v>
      </c>
      <c r="J17" s="37">
        <f>A3/10</f>
        <v>73.400000000000006</v>
      </c>
      <c r="K17" s="37">
        <f>ROUND(J17,0)</f>
        <v>73</v>
      </c>
    </row>
    <row r="18" spans="1:11">
      <c r="A18" s="13" t="s">
        <v>43</v>
      </c>
      <c r="B18" s="13">
        <v>72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80</v>
      </c>
      <c r="D19" s="38" t="str">
        <f>A4</f>
        <v>DIS</v>
      </c>
      <c r="E19" s="38">
        <f>IF(E18="","",SUMIF($A$16:$A$38,E18,$B$16:$B$38))</f>
        <v>81</v>
      </c>
      <c r="F19" s="38">
        <f>IF(F18="","",SUMIF($A$16:$A$38,F18,$B$16:$B$38))</f>
        <v>76</v>
      </c>
      <c r="G19" s="38">
        <f>IF(G18="","",SUMIF($A$16:$A$38,G18,$B$16:$B$38))</f>
        <v>75</v>
      </c>
      <c r="H19" s="38">
        <f>IF(H18="","",SUMIF($A$16:$A$38,H18,$B$16:$B$38))</f>
        <v>81</v>
      </c>
      <c r="I19" s="38">
        <f>IF(I18="","",SUMIF($A$16:$A$38,I18,$B$16:$B$38))</f>
        <v>0</v>
      </c>
      <c r="J19" s="38">
        <f>A5/10</f>
        <v>79.400000000000006</v>
      </c>
      <c r="K19" s="38">
        <f>ROUND(J19,0)</f>
        <v>79</v>
      </c>
    </row>
    <row r="20" spans="1:11">
      <c r="A20" s="13" t="s">
        <v>45</v>
      </c>
      <c r="B20" s="13">
        <v>74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81</v>
      </c>
      <c r="D21" s="39" t="str">
        <f>A6</f>
        <v>CRE</v>
      </c>
      <c r="E21" s="39">
        <f>IF(E20="","",SUMIF($A$16:$A$38,E20,$B$16:$B$38))</f>
        <v>78</v>
      </c>
      <c r="F21" s="39">
        <f>IF(F20="","",SUMIF($A$16:$A$38,F20,$B$16:$B$38))</f>
        <v>81</v>
      </c>
      <c r="G21" s="39">
        <f>IF(G20="","",SUMIF($A$16:$A$38,G20,$B$16:$B$38))</f>
        <v>79</v>
      </c>
      <c r="H21" s="39">
        <f>IF(H20="","",SUMIF($A$16:$A$38,H20,$B$16:$B$38))</f>
        <v>75</v>
      </c>
      <c r="I21" s="39">
        <f>IF(I20="","",SUMIF($A$16:$A$38,I20,$B$16:$B$38))</f>
        <v>80</v>
      </c>
      <c r="J21" s="39">
        <f>A7/10</f>
        <v>78.599999999999994</v>
      </c>
      <c r="K21" s="39">
        <f>ROUND(J21,0)</f>
        <v>79</v>
      </c>
    </row>
    <row r="22" spans="1:11">
      <c r="A22" s="13" t="s">
        <v>53</v>
      </c>
      <c r="B22" s="13">
        <v>76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79</v>
      </c>
      <c r="F23" s="40">
        <f>IF(F22="","",SUMIF($A$16:$A$38,F22,$B$16:$B$38))</f>
        <v>78</v>
      </c>
      <c r="G23" s="40">
        <f>IF(G22="","",SUMIF($A$16:$A$38,G22,$B$16:$B$38))</f>
        <v>81</v>
      </c>
      <c r="H23" s="40">
        <f>IF(H22="","",SUMIF($A$16:$A$38,H22,$B$16:$B$38))</f>
        <v>80</v>
      </c>
      <c r="I23" s="40">
        <f>IF(I22="","",SUMIF($A$16:$A$38,I22,$B$16:$B$38))</f>
        <v>87</v>
      </c>
      <c r="J23" s="40">
        <f>A9/10</f>
        <v>80.3</v>
      </c>
      <c r="K23" s="40">
        <f>ROUND(J23,0)</f>
        <v>80</v>
      </c>
    </row>
    <row r="24" spans="1:11">
      <c r="A24" s="13" t="s">
        <v>55</v>
      </c>
      <c r="B24" s="13">
        <v>81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79</v>
      </c>
      <c r="D25" s="41" t="str">
        <f>A10</f>
        <v>MEN</v>
      </c>
      <c r="E25" s="41">
        <f>IF(E24="","",SUMIF($A$16:$A$38,E24,$B$16:$B$38))</f>
        <v>75</v>
      </c>
      <c r="F25" s="41">
        <f>IF(F24="","",SUMIF($A$16:$A$38,F24,$B$16:$B$38))</f>
        <v>80</v>
      </c>
      <c r="G25" s="41">
        <f>IF(G24="","",SUMIF($A$16:$A$38,G24,$B$16:$B$38))</f>
        <v>72</v>
      </c>
      <c r="H25" s="41">
        <f>IF(H24="","",SUMIF($A$16:$A$38,H24,$B$16:$B$38))</f>
        <v>75</v>
      </c>
      <c r="I25" s="41">
        <f>IF(I24="","",SUMIF($A$16:$A$38,I24,$B$16:$B$38))</f>
        <v>83</v>
      </c>
      <c r="J25" s="41">
        <f>A11/10</f>
        <v>78.25</v>
      </c>
      <c r="K25" s="41">
        <f>ROUND(J25,0)</f>
        <v>78</v>
      </c>
    </row>
    <row r="26" spans="1:11">
      <c r="A26" s="13" t="s">
        <v>61</v>
      </c>
      <c r="B26" s="13">
        <v>78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80</v>
      </c>
      <c r="D27" s="42" t="str">
        <f>A12</f>
        <v>DEF</v>
      </c>
      <c r="E27" s="42">
        <f>IF(E26="","",SUMIF($A$16:$A$38,E26,$B$16:$B$38))</f>
        <v>84</v>
      </c>
      <c r="F27" s="42">
        <f>IF(F26="","",SUMIF($A$16:$A$38,F26,$B$16:$B$38))</f>
        <v>85</v>
      </c>
      <c r="G27" s="42">
        <f>IF(G26="","",SUMIF($A$16:$A$38,G26,$B$16:$B$38))</f>
        <v>84</v>
      </c>
      <c r="H27" s="42">
        <f>IF(H26="","",SUMIF($A$16:$A$38,H26,$B$16:$B$38))</f>
        <v>82</v>
      </c>
      <c r="I27" s="42">
        <f>IF(I26="","",SUMIF($A$16:$A$38,I26,$B$16:$B$38))</f>
        <v>80</v>
      </c>
      <c r="J27" s="42">
        <f>A13/10</f>
        <v>83</v>
      </c>
      <c r="K27" s="42">
        <f>ROUND(J27,0)</f>
        <v>83</v>
      </c>
    </row>
    <row r="28" spans="1:11">
      <c r="A28" s="13" t="s">
        <v>69</v>
      </c>
      <c r="B28" s="13">
        <v>79</v>
      </c>
    </row>
    <row r="29" spans="1:11">
      <c r="A29" s="13" t="s">
        <v>70</v>
      </c>
      <c r="B29" s="13">
        <v>78</v>
      </c>
    </row>
    <row r="30" spans="1:11">
      <c r="A30" s="13" t="s">
        <v>71</v>
      </c>
      <c r="B30" s="13">
        <v>81</v>
      </c>
    </row>
    <row r="31" spans="1:11">
      <c r="A31" s="13" t="s">
        <v>72</v>
      </c>
      <c r="B31" s="13">
        <v>80</v>
      </c>
    </row>
    <row r="32" spans="1:11">
      <c r="A32" s="13" t="s">
        <v>73</v>
      </c>
      <c r="B32" s="13">
        <f>INDEX('Trang tính1'!$AC$4:$AC$88,MATCH("Gvardiol",'Trang tính1'!$Y$4:$Y$88,0))</f>
        <v>87</v>
      </c>
    </row>
    <row r="33" spans="1:2">
      <c r="A33" s="13" t="s">
        <v>79</v>
      </c>
      <c r="B33" s="13">
        <v>75</v>
      </c>
    </row>
    <row r="34" spans="1:2">
      <c r="A34" s="13" t="s">
        <v>80</v>
      </c>
      <c r="B34" s="13">
        <v>83</v>
      </c>
    </row>
    <row r="35" spans="1:2">
      <c r="A35" s="13" t="s">
        <v>86</v>
      </c>
      <c r="B35" s="13">
        <v>84</v>
      </c>
    </row>
    <row r="36" spans="1:2">
      <c r="A36" s="13" t="s">
        <v>87</v>
      </c>
      <c r="B36" s="13">
        <v>85</v>
      </c>
    </row>
    <row r="37" spans="1:2">
      <c r="A37" s="13" t="s">
        <v>88</v>
      </c>
      <c r="B37" s="13">
        <v>84</v>
      </c>
    </row>
    <row r="38" spans="1:2">
      <c r="A38" s="13" t="s">
        <v>89</v>
      </c>
      <c r="B38" s="13">
        <v>82</v>
      </c>
    </row>
    <row r="39" spans="1:2">
      <c r="A39" s="13" t="s">
        <v>245</v>
      </c>
      <c r="B39" s="13">
        <f>SUM(B16:B38)</f>
        <v>1820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667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779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76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767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757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771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  <c r="L11" s="31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827.5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61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58</v>
      </c>
      <c r="D17" s="37" t="str">
        <f>A2</f>
        <v>ATK</v>
      </c>
      <c r="E17" s="37">
        <f>IF(E16="","",SUMIF($A$16:$A$38,E16,$B$16:$B$38))</f>
        <v>61</v>
      </c>
      <c r="F17" s="37">
        <f>IF(F16="","",SUMIF($A$16:$A$38,F16,$B$16:$B$38))</f>
        <v>58</v>
      </c>
      <c r="G17" s="37">
        <f>IF(G16="","",SUMIF($A$16:$A$38,G16,$B$16:$B$38))</f>
        <v>70</v>
      </c>
      <c r="H17" s="37">
        <f>IF(H16="","",SUMIF($A$16:$A$38,H16,$B$16:$B$38))</f>
        <v>82</v>
      </c>
      <c r="I17" s="37">
        <f>IF(I16="","",SUMIF($A$16:$A$38,I16,$B$16:$B$38))</f>
        <v>68</v>
      </c>
      <c r="J17" s="37">
        <f>A3/10</f>
        <v>66.7</v>
      </c>
      <c r="K17" s="37">
        <f>ROUND(J17,0)</f>
        <v>67</v>
      </c>
    </row>
    <row r="18" spans="1:11">
      <c r="A18" s="13" t="s">
        <v>43</v>
      </c>
      <c r="B18" s="13">
        <v>70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82</v>
      </c>
      <c r="D19" s="38" t="str">
        <f>A4</f>
        <v>DIS</v>
      </c>
      <c r="E19" s="38">
        <f>IF(E18="","",SUMIF($A$16:$A$38,E18,$B$16:$B$38))</f>
        <v>80</v>
      </c>
      <c r="F19" s="38">
        <f>IF(F18="","",SUMIF($A$16:$A$38,F18,$B$16:$B$38))</f>
        <v>75</v>
      </c>
      <c r="G19" s="38">
        <f>IF(G18="","",SUMIF($A$16:$A$38,G18,$B$16:$B$38))</f>
        <v>72</v>
      </c>
      <c r="H19" s="38">
        <f>IF(H18="","",SUMIF($A$16:$A$38,H18,$B$16:$B$38))</f>
        <v>79</v>
      </c>
      <c r="I19" s="38">
        <f>IF(I18="","",SUMIF($A$16:$A$38,I18,$B$16:$B$38))</f>
        <v>0</v>
      </c>
      <c r="J19" s="38">
        <f>A5/10</f>
        <v>77.900000000000006</v>
      </c>
      <c r="K19" s="38">
        <f>ROUND(J19,0)</f>
        <v>78</v>
      </c>
    </row>
    <row r="20" spans="1:11">
      <c r="A20" s="13" t="s">
        <v>45</v>
      </c>
      <c r="B20" s="13">
        <v>68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80</v>
      </c>
      <c r="D21" s="39" t="str">
        <f>A6</f>
        <v>CRE</v>
      </c>
      <c r="E21" s="39">
        <f>IF(E20="","",SUMIF($A$16:$A$38,E20,$B$16:$B$38))</f>
        <v>75</v>
      </c>
      <c r="F21" s="39">
        <f>IF(F20="","",SUMIF($A$16:$A$38,F20,$B$16:$B$38))</f>
        <v>79</v>
      </c>
      <c r="G21" s="39">
        <f>IF(G20="","",SUMIF($A$16:$A$38,G20,$B$16:$B$38))</f>
        <v>80</v>
      </c>
      <c r="H21" s="39">
        <f>IF(H20="","",SUMIF($A$16:$A$38,H20,$B$16:$B$38))</f>
        <v>72</v>
      </c>
      <c r="I21" s="39">
        <f>IF(I20="","",SUMIF($A$16:$A$38,I20,$B$16:$B$38))</f>
        <v>78</v>
      </c>
      <c r="J21" s="39">
        <f>A7/10</f>
        <v>76.7</v>
      </c>
      <c r="K21" s="39">
        <f>ROUND(J21,0)</f>
        <v>77</v>
      </c>
    </row>
    <row r="22" spans="1:11">
      <c r="A22" s="13" t="s">
        <v>53</v>
      </c>
      <c r="B22" s="13">
        <v>75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72</v>
      </c>
      <c r="D23" s="40" t="str">
        <f>A8</f>
        <v>PHY</v>
      </c>
      <c r="E23" s="40">
        <f>IF(E22="","",SUMIF($A$16:$A$38,E22,$B$16:$B$38))</f>
        <v>73</v>
      </c>
      <c r="F23" s="40">
        <f>IF(F22="","",SUMIF($A$16:$A$38,F22,$B$16:$B$38))</f>
        <v>75</v>
      </c>
      <c r="G23" s="40">
        <f>IF(G22="","",SUMIF($A$16:$A$38,G22,$B$16:$B$38))</f>
        <v>75</v>
      </c>
      <c r="H23" s="40">
        <f>IF(H22="","",SUMIF($A$16:$A$38,H22,$B$16:$B$38))</f>
        <v>76</v>
      </c>
      <c r="I23" s="40">
        <f>IF(I22="","",SUMIF($A$16:$A$38,I22,$B$16:$B$38))</f>
        <v>83</v>
      </c>
      <c r="J23" s="40">
        <f>A9/10</f>
        <v>75.7</v>
      </c>
      <c r="K23" s="40">
        <f>ROUND(J23,0)</f>
        <v>76</v>
      </c>
    </row>
    <row r="24" spans="1:11">
      <c r="A24" s="13" t="s">
        <v>55</v>
      </c>
      <c r="B24" s="13">
        <v>79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84</v>
      </c>
      <c r="F25" s="41">
        <f>IF(F24="","",SUMIF($A$16:$A$38,F24,$B$16:$B$38))</f>
        <v>78</v>
      </c>
      <c r="G25" s="41">
        <f>IF(G24="","",SUMIF($A$16:$A$38,G24,$B$16:$B$38))</f>
        <v>70</v>
      </c>
      <c r="H25" s="41">
        <f>IF(H24="","",SUMIF($A$16:$A$38,H24,$B$16:$B$38))</f>
        <v>72</v>
      </c>
      <c r="I25" s="41">
        <f>IF(I24="","",SUMIF($A$16:$A$38,I24,$B$16:$B$38))</f>
        <v>78</v>
      </c>
      <c r="J25" s="41">
        <f>A11/10</f>
        <v>77.099999999999994</v>
      </c>
      <c r="K25" s="41">
        <f>ROUND(J25,0)</f>
        <v>77</v>
      </c>
    </row>
    <row r="26" spans="1:11">
      <c r="A26" s="13" t="s">
        <v>61</v>
      </c>
      <c r="B26" s="13">
        <v>75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84</v>
      </c>
      <c r="F27" s="42">
        <f>IF(F26="","",SUMIF($A$16:$A$38,F26,$B$16:$B$38))</f>
        <v>83</v>
      </c>
      <c r="G27" s="42">
        <f>IF(G26="","",SUMIF($A$16:$A$38,G26,$B$16:$B$38))</f>
        <v>81</v>
      </c>
      <c r="H27" s="42">
        <f>IF(H26="","",SUMIF($A$16:$A$38,H26,$B$16:$B$38))</f>
        <v>83</v>
      </c>
      <c r="I27" s="42">
        <f>IF(I26="","",SUMIF($A$16:$A$38,I26,$B$16:$B$38))</f>
        <v>82</v>
      </c>
      <c r="J27" s="42">
        <f>A13/10</f>
        <v>82.75</v>
      </c>
      <c r="K27" s="42">
        <f>ROUND(J27,0)</f>
        <v>83</v>
      </c>
    </row>
    <row r="28" spans="1:11">
      <c r="A28" s="13" t="s">
        <v>69</v>
      </c>
      <c r="B28" s="13">
        <v>73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75</v>
      </c>
    </row>
    <row r="31" spans="1:11">
      <c r="A31" s="13" t="s">
        <v>72</v>
      </c>
      <c r="B31" s="13">
        <v>76</v>
      </c>
    </row>
    <row r="32" spans="1:11">
      <c r="A32" s="13" t="s">
        <v>73</v>
      </c>
      <c r="B32" s="13">
        <f>INDEX('Trang tính1'!$AC$4:$AC$88,MATCH("Ake",'Trang tính1'!$Y$4:$Y$88,0))</f>
        <v>83</v>
      </c>
    </row>
    <row r="33" spans="1:2">
      <c r="A33" s="13" t="s">
        <v>79</v>
      </c>
      <c r="B33" s="13">
        <v>84</v>
      </c>
    </row>
    <row r="34" spans="1:2">
      <c r="A34" s="13" t="s">
        <v>80</v>
      </c>
      <c r="B34" s="13">
        <v>78</v>
      </c>
    </row>
    <row r="35" spans="1:2">
      <c r="A35" s="13" t="s">
        <v>86</v>
      </c>
      <c r="B35" s="13">
        <v>84</v>
      </c>
    </row>
    <row r="36" spans="1:2">
      <c r="A36" s="13" t="s">
        <v>87</v>
      </c>
      <c r="B36" s="13">
        <v>83</v>
      </c>
    </row>
    <row r="37" spans="1:2">
      <c r="A37" s="13" t="s">
        <v>88</v>
      </c>
      <c r="B37" s="13">
        <v>81</v>
      </c>
    </row>
    <row r="38" spans="1:2">
      <c r="A38" s="13" t="s">
        <v>89</v>
      </c>
      <c r="B38" s="13">
        <v>83</v>
      </c>
    </row>
    <row r="39" spans="1:2">
      <c r="A39" s="13" t="s">
        <v>245</v>
      </c>
      <c r="B39" s="13">
        <f>SUM(B16:B38)</f>
        <v>1753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73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619.5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798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744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775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794.5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81</v>
      </c>
      <c r="L11" s="31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869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55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62</v>
      </c>
      <c r="D17" s="37" t="str">
        <f>A2</f>
        <v>ATK</v>
      </c>
      <c r="E17" s="37">
        <f>IF(E16="","",SUMIF($A$16:$A$38,E16,$B$16:$B$38))</f>
        <v>55</v>
      </c>
      <c r="F17" s="37">
        <f>IF(F16="","",SUMIF($A$16:$A$38,F16,$B$16:$B$38))</f>
        <v>62</v>
      </c>
      <c r="G17" s="37">
        <f>IF(G16="","",SUMIF($A$16:$A$38,G16,$B$16:$B$38))</f>
        <v>63</v>
      </c>
      <c r="H17" s="37">
        <f>IF(H16="","",SUMIF($A$16:$A$38,H16,$B$16:$B$38))</f>
        <v>85</v>
      </c>
      <c r="I17" s="37">
        <f>IF(I16="","",SUMIF($A$16:$A$38,I16,$B$16:$B$38))</f>
        <v>56</v>
      </c>
      <c r="J17" s="37">
        <f>A3/10</f>
        <v>61.95</v>
      </c>
      <c r="K17" s="37">
        <f>ROUND(J17,0)</f>
        <v>62</v>
      </c>
    </row>
    <row r="18" spans="1:11">
      <c r="A18" s="13" t="s">
        <v>43</v>
      </c>
      <c r="B18" s="13">
        <v>63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85</v>
      </c>
      <c r="D19" s="38" t="str">
        <f>A4</f>
        <v>DIS</v>
      </c>
      <c r="E19" s="38">
        <f>IF(E18="","",SUMIF($A$16:$A$38,E18,$B$16:$B$38))</f>
        <v>82</v>
      </c>
      <c r="F19" s="38">
        <f>IF(F18="","",SUMIF($A$16:$A$38,F18,$B$16:$B$38))</f>
        <v>81</v>
      </c>
      <c r="G19" s="38">
        <f>IF(G18="","",SUMIF($A$16:$A$38,G18,$B$16:$B$38))</f>
        <v>74</v>
      </c>
      <c r="H19" s="38">
        <f>IF(H18="","",SUMIF($A$16:$A$38,H18,$B$16:$B$38))</f>
        <v>78</v>
      </c>
      <c r="I19" s="38">
        <f>IF(I18="","",SUMIF($A$16:$A$38,I18,$B$16:$B$38))</f>
        <v>0</v>
      </c>
      <c r="J19" s="38">
        <f>A5/10</f>
        <v>79.8</v>
      </c>
      <c r="K19" s="38">
        <f>ROUND(J19,0)</f>
        <v>80</v>
      </c>
    </row>
    <row r="20" spans="1:11">
      <c r="A20" s="13" t="s">
        <v>45</v>
      </c>
      <c r="B20" s="13">
        <v>56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82</v>
      </c>
      <c r="D21" s="39" t="str">
        <f>A6</f>
        <v>CRE</v>
      </c>
      <c r="E21" s="39">
        <f>IF(E20="","",SUMIF($A$16:$A$38,E20,$B$16:$B$38))</f>
        <v>70</v>
      </c>
      <c r="F21" s="39">
        <f>IF(F20="","",SUMIF($A$16:$A$38,F20,$B$16:$B$38))</f>
        <v>78</v>
      </c>
      <c r="G21" s="39">
        <f>IF(G20="","",SUMIF($A$16:$A$38,G20,$B$16:$B$38))</f>
        <v>75</v>
      </c>
      <c r="H21" s="39">
        <f>IF(H20="","",SUMIF($A$16:$A$38,H20,$B$16:$B$38))</f>
        <v>74</v>
      </c>
      <c r="I21" s="39">
        <f>IF(I20="","",SUMIF($A$16:$A$38,I20,$B$16:$B$38))</f>
        <v>81</v>
      </c>
      <c r="J21" s="39">
        <f>A7/10</f>
        <v>74.400000000000006</v>
      </c>
      <c r="K21" s="39">
        <f>ROUND(J21,0)</f>
        <v>74</v>
      </c>
    </row>
    <row r="22" spans="1:11">
      <c r="A22" s="13" t="s">
        <v>53</v>
      </c>
      <c r="B22" s="13">
        <v>81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74</v>
      </c>
      <c r="D23" s="40" t="str">
        <f>A8</f>
        <v>PHY</v>
      </c>
      <c r="E23" s="40">
        <f>IF(E22="","",SUMIF($A$16:$A$38,E22,$B$16:$B$38))</f>
        <v>68</v>
      </c>
      <c r="F23" s="40">
        <f>IF(F22="","",SUMIF($A$16:$A$38,F22,$B$16:$B$38))</f>
        <v>64</v>
      </c>
      <c r="G23" s="40">
        <f>IF(G22="","",SUMIF($A$16:$A$38,G22,$B$16:$B$38))</f>
        <v>76</v>
      </c>
      <c r="H23" s="40">
        <f>IF(H22="","",SUMIF($A$16:$A$38,H22,$B$16:$B$38))</f>
        <v>90</v>
      </c>
      <c r="I23" s="40">
        <f>IF(I22="","",SUMIF($A$16:$A$38,I22,$B$16:$B$38))</f>
        <v>89</v>
      </c>
      <c r="J23" s="40">
        <f>A9/10</f>
        <v>77.5</v>
      </c>
      <c r="K23" s="40">
        <f>ROUND(J23,0)</f>
        <v>78</v>
      </c>
    </row>
    <row r="24" spans="1:11">
      <c r="A24" s="13" t="s">
        <v>55</v>
      </c>
      <c r="B24" s="13">
        <v>78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75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81</v>
      </c>
      <c r="G25" s="41">
        <f>IF(G24="","",SUMIF($A$16:$A$38,G24,$B$16:$B$38))</f>
        <v>63</v>
      </c>
      <c r="H25" s="41">
        <f>IF(H24="","",SUMIF($A$16:$A$38,H24,$B$16:$B$38))</f>
        <v>74</v>
      </c>
      <c r="I25" s="41">
        <f>IF(I24="","",SUMIF($A$16:$A$38,I24,$B$16:$B$38))</f>
        <v>86</v>
      </c>
      <c r="J25" s="41">
        <f>A11/10</f>
        <v>79.45</v>
      </c>
      <c r="K25" s="41">
        <f>ROUND(J25,0)</f>
        <v>79</v>
      </c>
    </row>
    <row r="26" spans="1:11">
      <c r="A26" s="13" t="s">
        <v>61</v>
      </c>
      <c r="B26" s="13">
        <v>70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88</v>
      </c>
      <c r="F27" s="42">
        <f>IF(F26="","",SUMIF($A$16:$A$38,F26,$B$16:$B$38))</f>
        <v>87</v>
      </c>
      <c r="G27" s="42">
        <f>IF(G26="","",SUMIF($A$16:$A$38,G26,$B$16:$B$38))</f>
        <v>85</v>
      </c>
      <c r="H27" s="42">
        <f>IF(H26="","",SUMIF($A$16:$A$38,H26,$B$16:$B$38))</f>
        <v>88</v>
      </c>
      <c r="I27" s="42">
        <f>IF(I26="","",SUMIF($A$16:$A$38,I26,$B$16:$B$38))</f>
        <v>85</v>
      </c>
      <c r="J27" s="42">
        <f>A13/10</f>
        <v>86.9</v>
      </c>
      <c r="K27" s="42">
        <f>ROUND(J27,0)</f>
        <v>87</v>
      </c>
    </row>
    <row r="28" spans="1:11">
      <c r="A28" s="13" t="s">
        <v>69</v>
      </c>
      <c r="B28" s="13">
        <v>68</v>
      </c>
    </row>
    <row r="29" spans="1:11">
      <c r="A29" s="13" t="s">
        <v>70</v>
      </c>
      <c r="B29" s="13">
        <v>64</v>
      </c>
    </row>
    <row r="30" spans="1:11">
      <c r="A30" s="13" t="s">
        <v>71</v>
      </c>
      <c r="B30" s="13">
        <v>76</v>
      </c>
    </row>
    <row r="31" spans="1:11">
      <c r="A31" s="13" t="s">
        <v>72</v>
      </c>
      <c r="B31" s="13">
        <v>90</v>
      </c>
    </row>
    <row r="32" spans="1:11">
      <c r="A32" s="13" t="s">
        <v>73</v>
      </c>
      <c r="B32" s="13">
        <f>INDEX('Trang tính1'!$AC$4:$AC$88,MATCH("Ruben Dias",'Trang tính1'!$Y$4:$Y$88,0))</f>
        <v>89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86</v>
      </c>
    </row>
    <row r="35" spans="1:2">
      <c r="A35" s="13" t="s">
        <v>86</v>
      </c>
      <c r="B35" s="13">
        <v>88</v>
      </c>
    </row>
    <row r="36" spans="1:2">
      <c r="A36" s="13" t="s">
        <v>87</v>
      </c>
      <c r="B36" s="13">
        <v>87</v>
      </c>
    </row>
    <row r="37" spans="1:2">
      <c r="A37" s="13" t="s">
        <v>88</v>
      </c>
      <c r="B37" s="13">
        <v>85</v>
      </c>
    </row>
    <row r="38" spans="1:2">
      <c r="A38" s="13" t="s">
        <v>89</v>
      </c>
      <c r="B38" s="13">
        <v>88</v>
      </c>
    </row>
    <row r="39" spans="1:2">
      <c r="A39" s="13" t="s">
        <v>245</v>
      </c>
      <c r="B39" s="13">
        <f>SUM(B16:B38)</f>
        <v>1765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616.5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761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73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719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75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76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712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74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762.5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77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827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55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50</v>
      </c>
      <c r="D17" s="37" t="str">
        <f>A2</f>
        <v>ATK</v>
      </c>
      <c r="E17" s="37">
        <f>IF(E16="","",SUMIF($A$16:$A$38,E16,$B$16:$B$38))</f>
        <v>55</v>
      </c>
      <c r="F17" s="37">
        <f>IF(F16="","",SUMIF($A$16:$A$38,F16,$B$16:$B$38))</f>
        <v>50</v>
      </c>
      <c r="G17" s="37">
        <f>IF(G16="","",SUMIF($A$16:$A$38,G16,$B$16:$B$38))</f>
        <v>69</v>
      </c>
      <c r="H17" s="37">
        <f>IF(H16="","",SUMIF($A$16:$A$38,H16,$B$16:$B$38))</f>
        <v>89</v>
      </c>
      <c r="I17" s="37">
        <f>IF(I16="","",SUMIF($A$16:$A$38,I16,$B$16:$B$38))</f>
        <v>50</v>
      </c>
      <c r="J17" s="37">
        <f>A3/10</f>
        <v>61.65</v>
      </c>
      <c r="K17" s="37">
        <f>ROUND(J17,0)</f>
        <v>62</v>
      </c>
    </row>
    <row r="18" spans="1:11">
      <c r="A18" s="13" t="s">
        <v>43</v>
      </c>
      <c r="B18" s="13">
        <v>69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89</v>
      </c>
      <c r="D19" s="38" t="str">
        <f>A4</f>
        <v>DIS</v>
      </c>
      <c r="E19" s="38">
        <f>IF(E18="","",SUMIF($A$16:$A$38,E18,$B$16:$B$38))</f>
        <v>79</v>
      </c>
      <c r="F19" s="38">
        <f>IF(F18="","",SUMIF($A$16:$A$38,F18,$B$16:$B$38))</f>
        <v>82</v>
      </c>
      <c r="G19" s="38">
        <f>IF(G18="","",SUMIF($A$16:$A$38,G18,$B$16:$B$38))</f>
        <v>68</v>
      </c>
      <c r="H19" s="38">
        <f>IF(H18="","",SUMIF($A$16:$A$38,H18,$B$16:$B$38))</f>
        <v>71</v>
      </c>
      <c r="I19" s="38">
        <f>IF(I18="","",SUMIF($A$16:$A$38,I18,$B$16:$B$38))</f>
        <v>0</v>
      </c>
      <c r="J19" s="38">
        <f>A5/10</f>
        <v>76.099999999999994</v>
      </c>
      <c r="K19" s="38">
        <f>ROUND(J19,0)</f>
        <v>76</v>
      </c>
    </row>
    <row r="20" spans="1:11">
      <c r="A20" s="13" t="s">
        <v>45</v>
      </c>
      <c r="B20" s="13">
        <v>50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79</v>
      </c>
      <c r="D21" s="39" t="str">
        <f>A6</f>
        <v>CRE</v>
      </c>
      <c r="E21" s="39">
        <f>IF(E20="","",SUMIF($A$16:$A$38,E20,$B$16:$B$38))</f>
        <v>76</v>
      </c>
      <c r="F21" s="39">
        <f>IF(F20="","",SUMIF($A$16:$A$38,F20,$B$16:$B$38))</f>
        <v>71</v>
      </c>
      <c r="G21" s="39">
        <f>IF(G20="","",SUMIF($A$16:$A$38,G20,$B$16:$B$38))</f>
        <v>63</v>
      </c>
      <c r="H21" s="39">
        <f>IF(H20="","",SUMIF($A$16:$A$38,H20,$B$16:$B$38))</f>
        <v>68</v>
      </c>
      <c r="I21" s="39">
        <f>IF(I20="","",SUMIF($A$16:$A$38,I20,$B$16:$B$38))</f>
        <v>75</v>
      </c>
      <c r="J21" s="39">
        <f>A7/10</f>
        <v>71.900000000000006</v>
      </c>
      <c r="K21" s="39">
        <f>ROUND(J21,0)</f>
        <v>72</v>
      </c>
    </row>
    <row r="22" spans="1:11">
      <c r="A22" s="13" t="s">
        <v>53</v>
      </c>
      <c r="B22" s="13">
        <v>82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68</v>
      </c>
      <c r="D23" s="40" t="str">
        <f>A8</f>
        <v>PHY</v>
      </c>
      <c r="E23" s="40">
        <f>IF(E22="","",SUMIF($A$16:$A$38,E22,$B$16:$B$38))</f>
        <v>52</v>
      </c>
      <c r="F23" s="40">
        <f>IF(F22="","",SUMIF($A$16:$A$38,F22,$B$16:$B$38))</f>
        <v>48</v>
      </c>
      <c r="G23" s="40">
        <f>IF(G22="","",SUMIF($A$16:$A$38,G22,$B$16:$B$38))</f>
        <v>75</v>
      </c>
      <c r="H23" s="40">
        <f>IF(H22="","",SUMIF($A$16:$A$38,H22,$B$16:$B$38))</f>
        <v>91</v>
      </c>
      <c r="I23" s="40">
        <f>IF(I22="","",SUMIF($A$16:$A$38,I22,$B$16:$B$38))</f>
        <v>89</v>
      </c>
      <c r="J23" s="40">
        <f>A9/10</f>
        <v>71.2</v>
      </c>
      <c r="K23" s="40">
        <f>ROUND(J23,0)</f>
        <v>71</v>
      </c>
    </row>
    <row r="24" spans="1:11">
      <c r="A24" s="13" t="s">
        <v>55</v>
      </c>
      <c r="B24" s="13">
        <v>71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63</v>
      </c>
      <c r="D25" s="41" t="str">
        <f>A10</f>
        <v>MEN</v>
      </c>
      <c r="E25" s="41">
        <f>IF(E24="","",SUMIF($A$16:$A$38,E24,$B$16:$B$38))</f>
        <v>83</v>
      </c>
      <c r="F25" s="41">
        <f>IF(F24="","",SUMIF($A$16:$A$38,F24,$B$16:$B$38))</f>
        <v>75</v>
      </c>
      <c r="G25" s="41">
        <f>IF(G24="","",SUMIF($A$16:$A$38,G24,$B$16:$B$38))</f>
        <v>69</v>
      </c>
      <c r="H25" s="41">
        <f>IF(H24="","",SUMIF($A$16:$A$38,H24,$B$16:$B$38))</f>
        <v>68</v>
      </c>
      <c r="I25" s="41">
        <f>IF(I24="","",SUMIF($A$16:$A$38,I24,$B$16:$B$38))</f>
        <v>79</v>
      </c>
      <c r="J25" s="41">
        <f>A11/10</f>
        <v>76.25</v>
      </c>
      <c r="K25" s="41">
        <f>ROUND(J25,0)</f>
        <v>76</v>
      </c>
    </row>
    <row r="26" spans="1:11">
      <c r="A26" s="13" t="s">
        <v>61</v>
      </c>
      <c r="B26" s="13">
        <v>76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75</v>
      </c>
      <c r="D27" s="42" t="str">
        <f>A12</f>
        <v>DEF</v>
      </c>
      <c r="E27" s="42">
        <f>IF(E26="","",SUMIF($A$16:$A$38,E26,$B$16:$B$38))</f>
        <v>83</v>
      </c>
      <c r="F27" s="42">
        <f>IF(F26="","",SUMIF($A$16:$A$38,F26,$B$16:$B$38))</f>
        <v>80</v>
      </c>
      <c r="G27" s="42">
        <f>IF(G26="","",SUMIF($A$16:$A$38,G26,$B$16:$B$38))</f>
        <v>77</v>
      </c>
      <c r="H27" s="42">
        <f>IF(H26="","",SUMIF($A$16:$A$38,H26,$B$16:$B$38))</f>
        <v>84</v>
      </c>
      <c r="I27" s="42">
        <f>IF(I26="","",SUMIF($A$16:$A$38,I26,$B$16:$B$38))</f>
        <v>89</v>
      </c>
      <c r="J27" s="42">
        <f>A13/10</f>
        <v>82.7</v>
      </c>
      <c r="K27" s="42">
        <f>ROUND(J27,0)</f>
        <v>83</v>
      </c>
    </row>
    <row r="28" spans="1:11">
      <c r="A28" s="13" t="s">
        <v>69</v>
      </c>
      <c r="B28" s="13">
        <v>52</v>
      </c>
    </row>
    <row r="29" spans="1:11">
      <c r="A29" s="13" t="s">
        <v>70</v>
      </c>
      <c r="B29" s="13">
        <v>48</v>
      </c>
    </row>
    <row r="30" spans="1:11">
      <c r="A30" s="13" t="s">
        <v>71</v>
      </c>
      <c r="B30" s="13">
        <v>75</v>
      </c>
    </row>
    <row r="31" spans="1:11">
      <c r="A31" s="13" t="s">
        <v>72</v>
      </c>
      <c r="B31" s="13">
        <v>91</v>
      </c>
    </row>
    <row r="32" spans="1:11">
      <c r="A32" s="13" t="s">
        <v>73</v>
      </c>
      <c r="B32" s="13">
        <f>INDEX('Trang tính1'!$AC$4:$AC$88,MATCH("Maguire",'Trang tính1'!$Y$4:$Y$88,0))</f>
        <v>89</v>
      </c>
    </row>
    <row r="33" spans="1:2">
      <c r="A33" s="13" t="s">
        <v>79</v>
      </c>
      <c r="B33" s="13">
        <v>83</v>
      </c>
    </row>
    <row r="34" spans="1:2">
      <c r="A34" s="13" t="s">
        <v>80</v>
      </c>
      <c r="B34" s="13">
        <v>79</v>
      </c>
    </row>
    <row r="35" spans="1:2">
      <c r="A35" s="13" t="s">
        <v>86</v>
      </c>
      <c r="B35" s="13">
        <v>83</v>
      </c>
    </row>
    <row r="36" spans="1:2">
      <c r="A36" s="13" t="s">
        <v>87</v>
      </c>
      <c r="B36" s="13">
        <v>80</v>
      </c>
    </row>
    <row r="37" spans="1:2">
      <c r="A37" s="13" t="s">
        <v>88</v>
      </c>
      <c r="B37" s="13">
        <v>77</v>
      </c>
    </row>
    <row r="38" spans="1:2">
      <c r="A38" s="13" t="s">
        <v>89</v>
      </c>
      <c r="B38" s="13">
        <v>84</v>
      </c>
    </row>
    <row r="39" spans="1:2">
      <c r="A39" s="13" t="s">
        <v>245</v>
      </c>
      <c r="B39" s="13">
        <f>SUM(B16:B38)</f>
        <v>1668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A1" s="13" t="s">
        <v>152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77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767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760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77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762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771.5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77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744.5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76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81</v>
      </c>
      <c r="D17" s="37" t="str">
        <f>A2</f>
        <v>ATK</v>
      </c>
      <c r="E17" s="37">
        <f>IF(E16="","",SUMIF($A$16:$A$38,E16,$B$16:$B$38))</f>
        <v>76</v>
      </c>
      <c r="F17" s="37">
        <f>IF(F16="","",SUMIF($A$16:$A$38,F16,$B$16:$B$38))</f>
        <v>81</v>
      </c>
      <c r="G17" s="37">
        <f>IF(G16="","",SUMIF($A$16:$A$38,G16,$B$16:$B$38))</f>
        <v>80</v>
      </c>
      <c r="H17" s="37">
        <f>IF(H16="","",SUMIF($A$16:$A$38,H16,$B$16:$B$38))</f>
        <v>73</v>
      </c>
      <c r="I17" s="37">
        <f>IF(I16="","",SUMIF($A$16:$A$38,I16,$B$16:$B$38))</f>
        <v>75</v>
      </c>
      <c r="J17" s="37">
        <f>A3/10</f>
        <v>76.7</v>
      </c>
      <c r="K17" s="37">
        <f>ROUND(J17,0)</f>
        <v>77</v>
      </c>
    </row>
    <row r="18" spans="1:11">
      <c r="A18" s="13" t="s">
        <v>43</v>
      </c>
      <c r="B18" s="13">
        <v>80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73</v>
      </c>
      <c r="D19" s="38" t="str">
        <f>A4</f>
        <v>DIS</v>
      </c>
      <c r="E19" s="38">
        <f>IF(E18="","",SUMIF($A$16:$A$38,E18,$B$16:$B$38))</f>
        <v>76</v>
      </c>
      <c r="F19" s="38">
        <f>IF(F18="","",SUMIF($A$16:$A$38,F18,$B$16:$B$38))</f>
        <v>75</v>
      </c>
      <c r="G19" s="38">
        <f>IF(G18="","",SUMIF($A$16:$A$38,G18,$B$16:$B$38))</f>
        <v>75</v>
      </c>
      <c r="H19" s="38">
        <f>IF(H18="","",SUMIF($A$16:$A$38,H18,$B$16:$B$38))</f>
        <v>77</v>
      </c>
      <c r="I19" s="38">
        <f>IF(I18="","",SUMIF($A$16:$A$38,I18,$B$16:$B$38))</f>
        <v>0</v>
      </c>
      <c r="J19" s="38">
        <f>A5/10</f>
        <v>76</v>
      </c>
      <c r="K19" s="38">
        <f>ROUND(J19,0)</f>
        <v>76</v>
      </c>
    </row>
    <row r="20" spans="1:11">
      <c r="A20" s="13" t="s">
        <v>45</v>
      </c>
      <c r="B20" s="13">
        <v>75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76</v>
      </c>
      <c r="D21" s="39" t="str">
        <f>A6</f>
        <v>CRE</v>
      </c>
      <c r="E21" s="39">
        <f>IF(E20="","",SUMIF($A$16:$A$38,E20,$B$16:$B$38))</f>
        <v>75</v>
      </c>
      <c r="F21" s="39">
        <f>IF(F20="","",SUMIF($A$16:$A$38,F20,$B$16:$B$38))</f>
        <v>77</v>
      </c>
      <c r="G21" s="39">
        <f>IF(G20="","",SUMIF($A$16:$A$38,G20,$B$16:$B$38))</f>
        <v>74</v>
      </c>
      <c r="H21" s="39">
        <f>IF(H20="","",SUMIF($A$16:$A$38,H20,$B$16:$B$38))</f>
        <v>75</v>
      </c>
      <c r="I21" s="39">
        <f>IF(I20="","",SUMIF($A$16:$A$38,I20,$B$16:$B$38))</f>
        <v>81</v>
      </c>
      <c r="J21" s="39">
        <f>A7/10</f>
        <v>76.2</v>
      </c>
      <c r="K21" s="39">
        <f>ROUND(J21,0)</f>
        <v>76</v>
      </c>
    </row>
    <row r="22" spans="1:11">
      <c r="A22" s="13" t="s">
        <v>53</v>
      </c>
      <c r="B22" s="13">
        <v>75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78</v>
      </c>
      <c r="F23" s="40">
        <f>IF(F22="","",SUMIF($A$16:$A$38,F22,$B$16:$B$38))</f>
        <v>75</v>
      </c>
      <c r="G23" s="40">
        <f>IF(G22="","",SUMIF($A$16:$A$38,G22,$B$16:$B$38))</f>
        <v>86</v>
      </c>
      <c r="H23" s="40">
        <f>IF(H22="","",SUMIF($A$16:$A$38,H22,$B$16:$B$38))</f>
        <v>81</v>
      </c>
      <c r="I23" s="40">
        <f>IF(I22="","",SUMIF($A$16:$A$38,I22,$B$16:$B$38))</f>
        <v>81</v>
      </c>
      <c r="J23" s="40">
        <f>A9/10</f>
        <v>80.2</v>
      </c>
      <c r="K23" s="40">
        <f>ROUND(J23,0)</f>
        <v>80</v>
      </c>
    </row>
    <row r="24" spans="1:11">
      <c r="A24" s="13" t="s">
        <v>55</v>
      </c>
      <c r="B24" s="13">
        <v>77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74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81</v>
      </c>
      <c r="G25" s="41">
        <f>IF(G24="","",SUMIF($A$16:$A$38,G24,$B$16:$B$38))</f>
        <v>80</v>
      </c>
      <c r="H25" s="41">
        <f>IF(H24="","",SUMIF($A$16:$A$38,H24,$B$16:$B$38))</f>
        <v>75</v>
      </c>
      <c r="I25" s="41">
        <f>IF(I24="","",SUMIF($A$16:$A$38,I24,$B$16:$B$38))</f>
        <v>75</v>
      </c>
      <c r="J25" s="41">
        <f>A11/10</f>
        <v>77.150000000000006</v>
      </c>
      <c r="K25" s="41">
        <f>ROUND(J25,0)</f>
        <v>77</v>
      </c>
    </row>
    <row r="26" spans="1:11">
      <c r="A26" s="13" t="s">
        <v>61</v>
      </c>
      <c r="B26" s="13">
        <v>75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74</v>
      </c>
      <c r="F27" s="42">
        <f>IF(F26="","",SUMIF($A$16:$A$38,F26,$B$16:$B$38))</f>
        <v>77</v>
      </c>
      <c r="G27" s="42">
        <f>IF(G26="","",SUMIF($A$16:$A$38,G26,$B$16:$B$38))</f>
        <v>78</v>
      </c>
      <c r="H27" s="42">
        <f>IF(H26="","",SUMIF($A$16:$A$38,H26,$B$16:$B$38))</f>
        <v>72</v>
      </c>
      <c r="I27" s="42">
        <f>IF(I26="","",SUMIF($A$16:$A$38,I26,$B$16:$B$38))</f>
        <v>73</v>
      </c>
      <c r="J27" s="42">
        <f>A13/10</f>
        <v>74.45</v>
      </c>
      <c r="K27" s="42">
        <f>ROUND(J27,0)</f>
        <v>74</v>
      </c>
    </row>
    <row r="28" spans="1:11">
      <c r="A28" s="13" t="s">
        <v>69</v>
      </c>
      <c r="B28" s="13">
        <v>78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86</v>
      </c>
    </row>
    <row r="31" spans="1:11">
      <c r="A31" s="13" t="s">
        <v>72</v>
      </c>
      <c r="B31" s="13">
        <v>81</v>
      </c>
    </row>
    <row r="32" spans="1:11">
      <c r="A32" s="13" t="s">
        <v>73</v>
      </c>
      <c r="B32" s="13">
        <f>INDEX('Trang tính1'!$AC$4:$AC$88,MATCH("Gallager",'Trang tính1'!$Y$4:$Y$88,0))</f>
        <v>81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75</v>
      </c>
    </row>
    <row r="35" spans="1:2">
      <c r="A35" s="13" t="s">
        <v>86</v>
      </c>
      <c r="B35" s="13">
        <v>74</v>
      </c>
    </row>
    <row r="36" spans="1:2">
      <c r="A36" s="13" t="s">
        <v>87</v>
      </c>
      <c r="B36" s="13">
        <v>77</v>
      </c>
    </row>
    <row r="37" spans="1:2">
      <c r="A37" s="13" t="s">
        <v>88</v>
      </c>
      <c r="B37" s="13">
        <v>78</v>
      </c>
    </row>
    <row r="38" spans="1:2">
      <c r="A38" s="13" t="s">
        <v>89</v>
      </c>
      <c r="B38" s="13">
        <v>72</v>
      </c>
    </row>
    <row r="39" spans="1:2">
      <c r="A39" s="13" t="s">
        <v>245</v>
      </c>
      <c r="B39" s="13">
        <f>SUM(B16:B38)</f>
        <v>1774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738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76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76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774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77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770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769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777.5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753.5</v>
      </c>
    </row>
    <row r="15" spans="1:26">
      <c r="B15" s="13" t="s">
        <v>244</v>
      </c>
      <c r="J15" s="13" t="s">
        <v>46</v>
      </c>
      <c r="K15" s="31" t="s">
        <v>29</v>
      </c>
    </row>
    <row r="16" spans="1:26">
      <c r="A16" s="13" t="s">
        <v>41</v>
      </c>
      <c r="B16" s="13">
        <v>72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75</v>
      </c>
      <c r="D17" s="37" t="str">
        <f>A2</f>
        <v>ATK</v>
      </c>
      <c r="E17" s="37">
        <f>IF(E16="","",SUMIF($A$16:$A$38,E16,$B$16:$B$38))</f>
        <v>72</v>
      </c>
      <c r="F17" s="37">
        <f>IF(F16="","",SUMIF($A$16:$A$38,F16,$B$16:$B$38))</f>
        <v>75</v>
      </c>
      <c r="G17" s="37">
        <f>IF(G16="","",SUMIF($A$16:$A$38,G16,$B$16:$B$38))</f>
        <v>78</v>
      </c>
      <c r="H17" s="37">
        <f>IF(H16="","",SUMIF($A$16:$A$38,H16,$B$16:$B$38))</f>
        <v>72</v>
      </c>
      <c r="I17" s="37">
        <f>IF(I16="","",SUMIF($A$16:$A$38,I16,$B$16:$B$38))</f>
        <v>74</v>
      </c>
      <c r="J17" s="37">
        <f>A3/10</f>
        <v>73.8</v>
      </c>
      <c r="K17" s="37">
        <f>ROUND(J17,0)</f>
        <v>74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72</v>
      </c>
      <c r="D19" s="38" t="str">
        <f>A4</f>
        <v>DIS</v>
      </c>
      <c r="E19" s="38">
        <f>IF(E18="","",SUMIF($A$16:$A$38,E18,$B$16:$B$38))</f>
        <v>78</v>
      </c>
      <c r="F19" s="38">
        <f>IF(F18="","",SUMIF($A$16:$A$38,F18,$B$16:$B$38))</f>
        <v>74</v>
      </c>
      <c r="G19" s="38">
        <f>IF(G18="","",SUMIF($A$16:$A$38,G18,$B$16:$B$38))</f>
        <v>77</v>
      </c>
      <c r="H19" s="38">
        <f>IF(H18="","",SUMIF($A$16:$A$38,H18,$B$16:$B$38))</f>
        <v>79</v>
      </c>
      <c r="I19" s="38">
        <f>IF(I18="","",SUMIF($A$16:$A$38,I18,$B$16:$B$38))</f>
        <v>0</v>
      </c>
      <c r="J19" s="38">
        <f>A5/10</f>
        <v>77.400000000000006</v>
      </c>
      <c r="K19" s="38">
        <f>ROUND(J19,0)</f>
        <v>77</v>
      </c>
    </row>
    <row r="20" spans="1:11">
      <c r="A20" s="13" t="s">
        <v>45</v>
      </c>
      <c r="B20" s="13">
        <v>74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78</v>
      </c>
      <c r="D21" s="39" t="str">
        <f>A6</f>
        <v>CRE</v>
      </c>
      <c r="E21" s="39">
        <f>IF(E20="","",SUMIF($A$16:$A$38,E20,$B$16:$B$38))</f>
        <v>77</v>
      </c>
      <c r="F21" s="39">
        <f>IF(F20="","",SUMIF($A$16:$A$38,F20,$B$16:$B$38))</f>
        <v>79</v>
      </c>
      <c r="G21" s="39">
        <f>IF(G20="","",SUMIF($A$16:$A$38,G20,$B$16:$B$38))</f>
        <v>78</v>
      </c>
      <c r="H21" s="39">
        <f>IF(H20="","",SUMIF($A$16:$A$38,H20,$B$16:$B$38))</f>
        <v>77</v>
      </c>
      <c r="I21" s="39">
        <f>IF(I20="","",SUMIF($A$16:$A$38,I20,$B$16:$B$38))</f>
        <v>75</v>
      </c>
      <c r="J21" s="39">
        <f>A7/10</f>
        <v>77</v>
      </c>
      <c r="K21" s="39">
        <f>ROUND(J21,0)</f>
        <v>77</v>
      </c>
    </row>
    <row r="22" spans="1:11">
      <c r="A22" s="13" t="s">
        <v>53</v>
      </c>
      <c r="B22" s="13">
        <v>74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77</v>
      </c>
      <c r="D23" s="40" t="str">
        <f>A8</f>
        <v>PHY</v>
      </c>
      <c r="E23" s="40">
        <f>IF(E22="","",SUMIF($A$16:$A$38,E22,$B$16:$B$38))</f>
        <v>73</v>
      </c>
      <c r="F23" s="40">
        <f>IF(F22="","",SUMIF($A$16:$A$38,F22,$B$16:$B$38))</f>
        <v>72</v>
      </c>
      <c r="G23" s="40">
        <f>IF(G22="","",SUMIF($A$16:$A$38,G22,$B$16:$B$38))</f>
        <v>85</v>
      </c>
      <c r="H23" s="40">
        <f>IF(H22="","",SUMIF($A$16:$A$38,H22,$B$16:$B$38))</f>
        <v>76</v>
      </c>
      <c r="I23" s="40">
        <f>IF(I22="","",SUMIF($A$16:$A$38,I22,$B$16:$B$38))</f>
        <v>81</v>
      </c>
      <c r="J23" s="40">
        <f>A9/10</f>
        <v>76.900000000000006</v>
      </c>
      <c r="K23" s="40">
        <f>ROUND(J23,0)</f>
        <v>77</v>
      </c>
    </row>
    <row r="24" spans="1:11">
      <c r="A24" s="13" t="s">
        <v>55</v>
      </c>
      <c r="B24" s="13">
        <v>79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78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75</v>
      </c>
      <c r="G25" s="41">
        <f>IF(G24="","",SUMIF($A$16:$A$38,G24,$B$16:$B$38))</f>
        <v>78</v>
      </c>
      <c r="H25" s="41">
        <f>IF(H24="","",SUMIF($A$16:$A$38,H24,$B$16:$B$38))</f>
        <v>77</v>
      </c>
      <c r="I25" s="41">
        <f>IF(I24="","",SUMIF($A$16:$A$38,I24,$B$16:$B$38))</f>
        <v>78</v>
      </c>
      <c r="J25" s="41">
        <f>A11/10</f>
        <v>77.75</v>
      </c>
      <c r="K25" s="41">
        <f>ROUND(J25,0)</f>
        <v>78</v>
      </c>
    </row>
    <row r="26" spans="1:11">
      <c r="A26" s="13" t="s">
        <v>61</v>
      </c>
      <c r="B26" s="13">
        <v>77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75</v>
      </c>
      <c r="D27" s="42" t="str">
        <f>A12</f>
        <v>DEF</v>
      </c>
      <c r="E27" s="42">
        <f>IF(E26="","",SUMIF($A$16:$A$38,E26,$B$16:$B$38))</f>
        <v>78</v>
      </c>
      <c r="F27" s="42">
        <f>IF(F26="","",SUMIF($A$16:$A$38,F26,$B$16:$B$38))</f>
        <v>79</v>
      </c>
      <c r="G27" s="42">
        <f>IF(G26="","",SUMIF($A$16:$A$38,G26,$B$16:$B$38))</f>
        <v>75</v>
      </c>
      <c r="H27" s="42">
        <f>IF(H26="","",SUMIF($A$16:$A$38,H26,$B$16:$B$38))</f>
        <v>73</v>
      </c>
      <c r="I27" s="42">
        <f>IF(I26="","",SUMIF($A$16:$A$38,I26,$B$16:$B$38))</f>
        <v>72</v>
      </c>
      <c r="J27" s="42">
        <f>A13/10</f>
        <v>75.349999999999994</v>
      </c>
      <c r="K27" s="42">
        <f>ROUND(J27,0)</f>
        <v>75</v>
      </c>
    </row>
    <row r="28" spans="1:11">
      <c r="A28" s="13" t="s">
        <v>69</v>
      </c>
      <c r="B28" s="13">
        <v>73</v>
      </c>
    </row>
    <row r="29" spans="1:11">
      <c r="A29" s="13" t="s">
        <v>70</v>
      </c>
      <c r="B29" s="13">
        <v>72</v>
      </c>
    </row>
    <row r="30" spans="1:11">
      <c r="A30" s="13" t="s">
        <v>71</v>
      </c>
      <c r="B30" s="13">
        <v>85</v>
      </c>
    </row>
    <row r="31" spans="1:11">
      <c r="A31" s="13" t="s">
        <v>72</v>
      </c>
      <c r="B31" s="13">
        <v>76</v>
      </c>
    </row>
    <row r="32" spans="1:11">
      <c r="A32" s="13" t="s">
        <v>73</v>
      </c>
      <c r="B32" s="13">
        <f>INDEX('Trang tính1'!$AC$4:$AC$88,MATCH("Pape Sarr",'Trang tính1'!$Y$4:$Y$88,0))</f>
        <v>81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78</v>
      </c>
    </row>
    <row r="35" spans="1:2">
      <c r="A35" s="13" t="s">
        <v>86</v>
      </c>
      <c r="B35" s="13">
        <v>78</v>
      </c>
    </row>
    <row r="36" spans="1:2">
      <c r="A36" s="13" t="s">
        <v>87</v>
      </c>
      <c r="B36" s="13">
        <v>79</v>
      </c>
    </row>
    <row r="37" spans="1:2">
      <c r="A37" s="13" t="s">
        <v>88</v>
      </c>
      <c r="B37" s="13">
        <v>75</v>
      </c>
    </row>
    <row r="38" spans="1:2">
      <c r="A38" s="13" t="s">
        <v>89</v>
      </c>
      <c r="B38" s="13">
        <v>73</v>
      </c>
    </row>
    <row r="39" spans="1:2">
      <c r="A39" s="13" t="s">
        <v>245</v>
      </c>
      <c r="B39" s="13">
        <f>SUM(B16:B38)</f>
        <v>1758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1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734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  <c r="J3" s="11"/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1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812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77</v>
      </c>
      <c r="J5" s="18"/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18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778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  <c r="J7" s="18"/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18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753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  <c r="J9" s="27"/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2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761.5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77</v>
      </c>
      <c r="J11" s="27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775.5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67</v>
      </c>
      <c r="D17" s="37" t="str">
        <f>A2</f>
        <v>ATK</v>
      </c>
      <c r="E17" s="37">
        <f>IF(E16="","",SUMIF($A$16:$A$38,E16,$B$16:$B$38))</f>
        <v>73</v>
      </c>
      <c r="F17" s="37">
        <f>IF(F16="","",SUMIF($A$16:$A$38,F16,$B$16:$B$38))</f>
        <v>67</v>
      </c>
      <c r="G17" s="37">
        <f>IF(G16="","",SUMIF($A$16:$A$38,G16,$B$16:$B$38))</f>
        <v>75</v>
      </c>
      <c r="H17" s="37">
        <f>IF(H16="","",SUMIF($A$16:$A$38,H16,$B$16:$B$38))</f>
        <v>75</v>
      </c>
      <c r="I17" s="37">
        <f>IF(I16="","",SUMIF($A$16:$A$38,I16,$B$16:$B$38))</f>
        <v>75</v>
      </c>
      <c r="J17" s="37">
        <f>A3/10</f>
        <v>73.400000000000006</v>
      </c>
      <c r="K17" s="37">
        <f>ROUND(J17,0)</f>
        <v>73</v>
      </c>
    </row>
    <row r="18" spans="1:11">
      <c r="A18" s="13" t="s">
        <v>43</v>
      </c>
      <c r="B18" s="13">
        <v>75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78</v>
      </c>
      <c r="G19" s="38">
        <f>IF(G18="","",SUMIF($A$16:$A$38,G18,$B$16:$B$38))</f>
        <v>78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81.2</v>
      </c>
      <c r="K19" s="38">
        <f>ROUND(J19,0)</f>
        <v>81</v>
      </c>
    </row>
    <row r="20" spans="1:11">
      <c r="A20" s="13" t="s">
        <v>45</v>
      </c>
      <c r="B20" s="13">
        <v>75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77</v>
      </c>
      <c r="F21" s="39">
        <f>IF(F20="","",SUMIF($A$16:$A$38,F20,$B$16:$B$38))</f>
        <v>82</v>
      </c>
      <c r="G21" s="39">
        <f>IF(G20="","",SUMIF($A$16:$A$38,G20,$B$16:$B$38))</f>
        <v>85</v>
      </c>
      <c r="H21" s="39">
        <f>IF(H20="","",SUMIF($A$16:$A$38,H20,$B$16:$B$38))</f>
        <v>78</v>
      </c>
      <c r="I21" s="39">
        <f>IF(I20="","",SUMIF($A$16:$A$38,I20,$B$16:$B$38))</f>
        <v>70</v>
      </c>
      <c r="J21" s="39">
        <f>A7/10</f>
        <v>77.8</v>
      </c>
      <c r="K21" s="39">
        <f>ROUND(J21,0)</f>
        <v>78</v>
      </c>
    </row>
    <row r="22" spans="1:11">
      <c r="A22" s="13" t="s">
        <v>53</v>
      </c>
      <c r="B22" s="13">
        <v>78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78</v>
      </c>
      <c r="D23" s="40" t="str">
        <f>A8</f>
        <v>PHY</v>
      </c>
      <c r="E23" s="40">
        <f>IF(E22="","",SUMIF($A$16:$A$38,E22,$B$16:$B$38))</f>
        <v>70</v>
      </c>
      <c r="F23" s="40">
        <f>IF(F22="","",SUMIF($A$16:$A$38,F22,$B$16:$B$38))</f>
        <v>68</v>
      </c>
      <c r="G23" s="40">
        <f>IF(G22="","",SUMIF($A$16:$A$38,G22,$B$16:$B$38))</f>
        <v>79</v>
      </c>
      <c r="H23" s="40">
        <f>IF(H22="","",SUMIF($A$16:$A$38,H22,$B$16:$B$38))</f>
        <v>80</v>
      </c>
      <c r="I23" s="40">
        <f>IF(I22="","",SUMIF($A$16:$A$38,I22,$B$16:$B$38))</f>
        <v>79</v>
      </c>
      <c r="J23" s="40">
        <f>A9/10</f>
        <v>75.3</v>
      </c>
      <c r="K23" s="40">
        <f>ROUND(J23,0)</f>
        <v>75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85</v>
      </c>
      <c r="D25" s="41" t="str">
        <f>A10</f>
        <v>MEN</v>
      </c>
      <c r="E25" s="41">
        <f>IF(E24="","",SUMIF($A$16:$A$38,E24,$B$16:$B$38))</f>
        <v>81</v>
      </c>
      <c r="F25" s="41">
        <f>IF(F24="","",SUMIF($A$16:$A$38,F24,$B$16:$B$38))</f>
        <v>70</v>
      </c>
      <c r="G25" s="41">
        <f>IF(G24="","",SUMIF($A$16:$A$38,G24,$B$16:$B$38))</f>
        <v>75</v>
      </c>
      <c r="H25" s="41">
        <f>IF(H24="","",SUMIF($A$16:$A$38,H24,$B$16:$B$38))</f>
        <v>78</v>
      </c>
      <c r="I25" s="41">
        <f>IF(I24="","",SUMIF($A$16:$A$38,I24,$B$16:$B$38))</f>
        <v>75</v>
      </c>
      <c r="J25" s="41">
        <f>A11/10</f>
        <v>76.150000000000006</v>
      </c>
      <c r="K25" s="41">
        <f>ROUND(J25,0)</f>
        <v>76</v>
      </c>
    </row>
    <row r="26" spans="1:11">
      <c r="A26" s="13" t="s">
        <v>61</v>
      </c>
      <c r="B26" s="13">
        <v>77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70</v>
      </c>
      <c r="D27" s="42" t="str">
        <f>A12</f>
        <v>DEF</v>
      </c>
      <c r="E27" s="42">
        <f>IF(E26="","",SUMIF($A$16:$A$38,E26,$B$16:$B$38))</f>
        <v>82</v>
      </c>
      <c r="F27" s="42">
        <f>IF(F26="","",SUMIF($A$16:$A$38,F26,$B$16:$B$38))</f>
        <v>80</v>
      </c>
      <c r="G27" s="42">
        <f>IF(G26="","",SUMIF($A$16:$A$38,G26,$B$16:$B$38))</f>
        <v>76</v>
      </c>
      <c r="H27" s="42">
        <f>IF(H26="","",SUMIF($A$16:$A$38,H26,$B$16:$B$38))</f>
        <v>75</v>
      </c>
      <c r="I27" s="42">
        <f>IF(I26="","",SUMIF($A$16:$A$38,I26,$B$16:$B$38))</f>
        <v>75</v>
      </c>
      <c r="J27" s="42">
        <f>A13/10</f>
        <v>77.55</v>
      </c>
      <c r="K27" s="42">
        <f>ROUND(J27,0)</f>
        <v>78</v>
      </c>
    </row>
    <row r="28" spans="1:11">
      <c r="A28" s="13" t="s">
        <v>69</v>
      </c>
      <c r="B28" s="13">
        <v>70</v>
      </c>
    </row>
    <row r="29" spans="1:11">
      <c r="A29" s="13" t="s">
        <v>70</v>
      </c>
      <c r="B29" s="13">
        <v>68</v>
      </c>
    </row>
    <row r="30" spans="1:11">
      <c r="A30" s="13" t="s">
        <v>71</v>
      </c>
      <c r="B30" s="13">
        <v>79</v>
      </c>
    </row>
    <row r="31" spans="1:11">
      <c r="A31" s="13" t="s">
        <v>72</v>
      </c>
      <c r="B31" s="13">
        <v>80</v>
      </c>
    </row>
    <row r="32" spans="1:11">
      <c r="A32" s="13" t="s">
        <v>73</v>
      </c>
      <c r="B32" s="13">
        <f>INDEX('Trang tính1'!$AC$4:$AC$88,MATCH("Bentancur",'Trang tính1'!$Y$4:$Y$88,0))</f>
        <v>79</v>
      </c>
    </row>
    <row r="33" spans="1:2">
      <c r="A33" s="13" t="s">
        <v>79</v>
      </c>
      <c r="B33" s="13">
        <v>81</v>
      </c>
    </row>
    <row r="34" spans="1:2">
      <c r="A34" s="13" t="s">
        <v>80</v>
      </c>
      <c r="B34" s="13">
        <v>75</v>
      </c>
    </row>
    <row r="35" spans="1:2">
      <c r="A35" s="13" t="s">
        <v>86</v>
      </c>
      <c r="B35" s="13">
        <v>82</v>
      </c>
    </row>
    <row r="36" spans="1:2">
      <c r="A36" s="13" t="s">
        <v>87</v>
      </c>
      <c r="B36" s="13">
        <v>80</v>
      </c>
    </row>
    <row r="37" spans="1:2">
      <c r="A37" s="13" t="s">
        <v>88</v>
      </c>
      <c r="B37" s="13">
        <v>76</v>
      </c>
    </row>
    <row r="38" spans="1:2">
      <c r="A38" s="13" t="s">
        <v>89</v>
      </c>
      <c r="B38" s="13">
        <v>75</v>
      </c>
    </row>
    <row r="39" spans="1:2">
      <c r="A39" s="13" t="s">
        <v>245</v>
      </c>
      <c r="B39" s="13">
        <f>SUM(B16:B38)</f>
        <v>1763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N21" sqref="N21"/>
    </sheetView>
  </sheetViews>
  <sheetFormatPr defaultColWidth="12.5703125" defaultRowHeight="15.75" customHeight="1"/>
  <sheetData>
    <row r="1" spans="1:26">
      <c r="A1" s="13" t="s">
        <v>158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78</v>
      </c>
      <c r="J2" s="11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718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78</v>
      </c>
      <c r="J3" s="11"/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78</v>
      </c>
      <c r="J4" s="11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  <c r="J5" s="18"/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18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776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80</v>
      </c>
      <c r="J7" s="18"/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18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812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  <c r="J9" s="27"/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2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808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80</v>
      </c>
      <c r="J11" s="27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786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68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79</v>
      </c>
      <c r="D17" s="37" t="str">
        <f>A2</f>
        <v>ATK</v>
      </c>
      <c r="E17" s="37">
        <f>IF(E16="","",SUMIF($A$16:$A$38,E16,$B$16:$B$38))</f>
        <v>68</v>
      </c>
      <c r="F17" s="37">
        <f>IF(F16="","",SUMIF($A$16:$A$38,F16,$B$16:$B$38))</f>
        <v>79</v>
      </c>
      <c r="G17" s="37">
        <f>IF(G16="","",SUMIF($A$16:$A$38,G16,$B$16:$B$38))</f>
        <v>74</v>
      </c>
      <c r="H17" s="37">
        <f>IF(H16="","",SUMIF($A$16:$A$38,H16,$B$16:$B$38))</f>
        <v>68</v>
      </c>
      <c r="I17" s="37">
        <f>IF(I16="","",SUMIF($A$16:$A$38,I16,$B$16:$B$38))</f>
        <v>78</v>
      </c>
      <c r="J17" s="37">
        <f>A3/10</f>
        <v>71.8</v>
      </c>
      <c r="K17" s="37">
        <f>ROUND(J17,0)</f>
        <v>72</v>
      </c>
    </row>
    <row r="18" spans="1:11">
      <c r="A18" s="13" t="s">
        <v>43</v>
      </c>
      <c r="B18" s="13">
        <v>74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68</v>
      </c>
      <c r="D19" s="38" t="str">
        <f>A4</f>
        <v>DIS</v>
      </c>
      <c r="E19" s="38">
        <f>IF(E18="","",SUMIF($A$16:$A$38,E18,$B$16:$B$38))</f>
        <v>86</v>
      </c>
      <c r="F19" s="38">
        <f>IF(F18="","",SUMIF($A$16:$A$38,F18,$B$16:$B$38))</f>
        <v>83</v>
      </c>
      <c r="G19" s="38">
        <f>IF(G18="","",SUMIF($A$16:$A$38,G18,$B$16:$B$38))</f>
        <v>78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83.4</v>
      </c>
      <c r="K19" s="38">
        <f>ROUND(J19,0)</f>
        <v>83</v>
      </c>
    </row>
    <row r="20" spans="1:11">
      <c r="A20" s="13" t="s">
        <v>45</v>
      </c>
      <c r="B20" s="13">
        <v>78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86</v>
      </c>
      <c r="D21" s="39" t="str">
        <f>A6</f>
        <v>CRE</v>
      </c>
      <c r="E21" s="39">
        <f>IF(E20="","",SUMIF($A$16:$A$38,E20,$B$16:$B$38))</f>
        <v>76</v>
      </c>
      <c r="F21" s="39">
        <f>IF(F20="","",SUMIF($A$16:$A$38,F20,$B$16:$B$38))</f>
        <v>82</v>
      </c>
      <c r="G21" s="39">
        <f>IF(G20="","",SUMIF($A$16:$A$38,G20,$B$16:$B$38))</f>
        <v>80</v>
      </c>
      <c r="H21" s="39">
        <f>IF(H20="","",SUMIF($A$16:$A$38,H20,$B$16:$B$38))</f>
        <v>78</v>
      </c>
      <c r="I21" s="39">
        <f>IF(I20="","",SUMIF($A$16:$A$38,I20,$B$16:$B$38))</f>
        <v>76</v>
      </c>
      <c r="J21" s="39">
        <f>A7/10</f>
        <v>77.599999999999994</v>
      </c>
      <c r="K21" s="39">
        <f>ROUND(J21,0)</f>
        <v>78</v>
      </c>
    </row>
    <row r="22" spans="1:11">
      <c r="A22" s="13" t="s">
        <v>53</v>
      </c>
      <c r="B22" s="13">
        <v>83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78</v>
      </c>
      <c r="D23" s="40" t="str">
        <f>A8</f>
        <v>PHY</v>
      </c>
      <c r="E23" s="40">
        <f>IF(E22="","",SUMIF($A$16:$A$38,E22,$B$16:$B$38))</f>
        <v>79</v>
      </c>
      <c r="F23" s="40">
        <f>IF(F22="","",SUMIF($A$16:$A$38,F22,$B$16:$B$38))</f>
        <v>78</v>
      </c>
      <c r="G23" s="40">
        <f>IF(G22="","",SUMIF($A$16:$A$38,G22,$B$16:$B$38))</f>
        <v>85</v>
      </c>
      <c r="H23" s="40">
        <f>IF(H22="","",SUMIF($A$16:$A$38,H22,$B$16:$B$38))</f>
        <v>82</v>
      </c>
      <c r="I23" s="40">
        <f>IF(I22="","",SUMIF($A$16:$A$38,I22,$B$16:$B$38))</f>
        <v>82</v>
      </c>
      <c r="J23" s="40">
        <f>A9/10</f>
        <v>81.2</v>
      </c>
      <c r="K23" s="40">
        <f>ROUND(J23,0)</f>
        <v>81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84</v>
      </c>
      <c r="F25" s="41">
        <f>IF(F24="","",SUMIF($A$16:$A$38,F24,$B$16:$B$38))</f>
        <v>76</v>
      </c>
      <c r="G25" s="41">
        <f>IF(G24="","",SUMIF($A$16:$A$38,G24,$B$16:$B$38))</f>
        <v>74</v>
      </c>
      <c r="H25" s="41">
        <f>IF(H24="","",SUMIF($A$16:$A$38,H24,$B$16:$B$38))</f>
        <v>78</v>
      </c>
      <c r="I25" s="41">
        <f>IF(I24="","",SUMIF($A$16:$A$38,I24,$B$16:$B$38))</f>
        <v>84</v>
      </c>
      <c r="J25" s="41">
        <f>A11/10</f>
        <v>80.8</v>
      </c>
      <c r="K25" s="41">
        <f>ROUND(J25,0)</f>
        <v>81</v>
      </c>
    </row>
    <row r="26" spans="1:11">
      <c r="A26" s="13" t="s">
        <v>61</v>
      </c>
      <c r="B26" s="13">
        <v>76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76</v>
      </c>
      <c r="D27" s="42" t="str">
        <f>A12</f>
        <v>DEF</v>
      </c>
      <c r="E27" s="42">
        <f>IF(E26="","",SUMIF($A$16:$A$38,E26,$B$16:$B$38))</f>
        <v>84</v>
      </c>
      <c r="F27" s="42">
        <f>IF(F26="","",SUMIF($A$16:$A$38,F26,$B$16:$B$38))</f>
        <v>81</v>
      </c>
      <c r="G27" s="42">
        <f>IF(G26="","",SUMIF($A$16:$A$38,G26,$B$16:$B$38))</f>
        <v>80</v>
      </c>
      <c r="H27" s="42">
        <f>IF(H26="","",SUMIF($A$16:$A$38,H26,$B$16:$B$38))</f>
        <v>78</v>
      </c>
      <c r="I27" s="42">
        <f>IF(I26="","",SUMIF($A$16:$A$38,I26,$B$16:$B$38))</f>
        <v>68</v>
      </c>
      <c r="J27" s="42">
        <f>A13/10</f>
        <v>78.599999999999994</v>
      </c>
      <c r="K27" s="42">
        <f>ROUND(J27,0)</f>
        <v>79</v>
      </c>
    </row>
    <row r="28" spans="1:11">
      <c r="A28" s="13" t="s">
        <v>69</v>
      </c>
      <c r="B28" s="13">
        <v>79</v>
      </c>
    </row>
    <row r="29" spans="1:11">
      <c r="A29" s="13" t="s">
        <v>70</v>
      </c>
      <c r="B29" s="13">
        <v>78</v>
      </c>
    </row>
    <row r="30" spans="1:11">
      <c r="A30" s="13" t="s">
        <v>71</v>
      </c>
      <c r="B30" s="13">
        <v>85</v>
      </c>
    </row>
    <row r="31" spans="1:11">
      <c r="A31" s="13" t="s">
        <v>72</v>
      </c>
      <c r="B31" s="13">
        <v>82</v>
      </c>
    </row>
    <row r="32" spans="1:11">
      <c r="A32" s="13" t="s">
        <v>73</v>
      </c>
      <c r="B32" s="13">
        <f>INDEX('Trang tính1'!$AC$4:$AC$88,MATCH("Tonali",'Trang tính1'!$Y$4:$Y$88,0))</f>
        <v>82</v>
      </c>
    </row>
    <row r="33" spans="1:2">
      <c r="A33" s="13" t="s">
        <v>79</v>
      </c>
      <c r="B33" s="13">
        <v>84</v>
      </c>
    </row>
    <row r="34" spans="1:2">
      <c r="A34" s="13" t="s">
        <v>80</v>
      </c>
      <c r="B34" s="13">
        <v>84</v>
      </c>
    </row>
    <row r="35" spans="1:2">
      <c r="A35" s="13" t="s">
        <v>86</v>
      </c>
      <c r="B35" s="13">
        <v>84</v>
      </c>
    </row>
    <row r="36" spans="1:2">
      <c r="A36" s="13" t="s">
        <v>87</v>
      </c>
      <c r="B36" s="13">
        <v>81</v>
      </c>
    </row>
    <row r="37" spans="1:2">
      <c r="A37" s="13" t="s">
        <v>88</v>
      </c>
      <c r="B37" s="13">
        <v>80</v>
      </c>
    </row>
    <row r="38" spans="1:2">
      <c r="A38" s="13" t="s">
        <v>89</v>
      </c>
      <c r="B38" s="13">
        <v>78</v>
      </c>
    </row>
    <row r="39" spans="1:2">
      <c r="A39" s="13" t="s">
        <v>245</v>
      </c>
      <c r="B39" s="13">
        <f>SUM(B16:B38)</f>
        <v>1825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77</v>
      </c>
      <c r="J2" s="11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696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78</v>
      </c>
      <c r="J3" s="11"/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78</v>
      </c>
      <c r="J4" s="11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805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  <c r="J5" s="18"/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18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863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  <c r="J7" s="18"/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18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798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  <c r="J9" s="27"/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2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749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  <c r="J11" s="27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776.5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68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71</v>
      </c>
      <c r="D17" s="37" t="str">
        <f>A2</f>
        <v>ATK</v>
      </c>
      <c r="E17" s="37">
        <f>IF(E16="","",SUMIF($A$16:$A$38,E16,$B$16:$B$38))</f>
        <v>68</v>
      </c>
      <c r="F17" s="37">
        <f>IF(F16="","",SUMIF($A$16:$A$38,F16,$B$16:$B$38))</f>
        <v>71</v>
      </c>
      <c r="G17" s="37">
        <f>IF(G16="","",SUMIF($A$16:$A$38,G16,$B$16:$B$38))</f>
        <v>73</v>
      </c>
      <c r="H17" s="37">
        <f>IF(H16="","",SUMIF($A$16:$A$38,H16,$B$16:$B$38))</f>
        <v>70</v>
      </c>
      <c r="I17" s="37">
        <f>IF(I16="","",SUMIF($A$16:$A$38,I16,$B$16:$B$38))</f>
        <v>68</v>
      </c>
      <c r="J17" s="37">
        <f>A3/10</f>
        <v>69.599999999999994</v>
      </c>
      <c r="K17" s="37">
        <f>ROUND(J17,0)</f>
        <v>70</v>
      </c>
    </row>
    <row r="18" spans="1:11">
      <c r="A18" s="13" t="s">
        <v>43</v>
      </c>
      <c r="B18" s="13">
        <v>73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70</v>
      </c>
      <c r="D19" s="38" t="str">
        <f>A4</f>
        <v>DIS</v>
      </c>
      <c r="E19" s="38">
        <f>IF(E18="","",SUMIF($A$16:$A$38,E18,$B$16:$B$38))</f>
        <v>80</v>
      </c>
      <c r="F19" s="38">
        <f>IF(F18="","",SUMIF($A$16:$A$38,F18,$B$16:$B$38))</f>
        <v>76</v>
      </c>
      <c r="G19" s="38">
        <f>IF(G18="","",SUMIF($A$16:$A$38,G18,$B$16:$B$38))</f>
        <v>75</v>
      </c>
      <c r="H19" s="38">
        <f>IF(H18="","",SUMIF($A$16:$A$38,H18,$B$16:$B$38))</f>
        <v>86</v>
      </c>
      <c r="I19" s="38">
        <f>IF(I18="","",SUMIF($A$16:$A$38,I18,$B$16:$B$38))</f>
        <v>0</v>
      </c>
      <c r="J19" s="38">
        <f>A5/10</f>
        <v>80.5</v>
      </c>
      <c r="K19" s="38">
        <f>ROUND(J19,0)</f>
        <v>81</v>
      </c>
    </row>
    <row r="20" spans="1:11">
      <c r="A20" s="13" t="s">
        <v>45</v>
      </c>
      <c r="B20" s="13">
        <v>68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80</v>
      </c>
      <c r="D21" s="39" t="str">
        <f>A6</f>
        <v>CRE</v>
      </c>
      <c r="E21" s="39">
        <f>IF(E20="","",SUMIF($A$16:$A$38,E20,$B$16:$B$38))</f>
        <v>89</v>
      </c>
      <c r="F21" s="39">
        <f>IF(F20="","",SUMIF($A$16:$A$38,F20,$B$16:$B$38))</f>
        <v>86</v>
      </c>
      <c r="G21" s="39">
        <f>IF(G20="","",SUMIF($A$16:$A$38,G20,$B$16:$B$38))</f>
        <v>88</v>
      </c>
      <c r="H21" s="39">
        <f>IF(H20="","",SUMIF($A$16:$A$38,H20,$B$16:$B$38))</f>
        <v>75</v>
      </c>
      <c r="I21" s="39">
        <f>IF(I20="","",SUMIF($A$16:$A$38,I20,$B$16:$B$38))</f>
        <v>85</v>
      </c>
      <c r="J21" s="39">
        <f>A7/10</f>
        <v>86.3</v>
      </c>
      <c r="K21" s="39">
        <f>ROUND(J21,0)</f>
        <v>86</v>
      </c>
    </row>
    <row r="22" spans="1:11">
      <c r="A22" s="13" t="s">
        <v>53</v>
      </c>
      <c r="B22" s="13">
        <v>76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76</v>
      </c>
      <c r="F23" s="40">
        <f>IF(F22="","",SUMIF($A$16:$A$38,F22,$B$16:$B$38))</f>
        <v>73</v>
      </c>
      <c r="G23" s="40">
        <f>IF(G22="","",SUMIF($A$16:$A$38,G22,$B$16:$B$38))</f>
        <v>82</v>
      </c>
      <c r="H23" s="40">
        <f>IF(H22="","",SUMIF($A$16:$A$38,H22,$B$16:$B$38))</f>
        <v>85</v>
      </c>
      <c r="I23" s="40">
        <f>IF(I22="","",SUMIF($A$16:$A$38,I22,$B$16:$B$38))</f>
        <v>81</v>
      </c>
      <c r="J23" s="40">
        <f>A9/10</f>
        <v>79.8</v>
      </c>
      <c r="K23" s="40">
        <f>ROUND(J23,0)</f>
        <v>80</v>
      </c>
    </row>
    <row r="24" spans="1:11">
      <c r="A24" s="13" t="s">
        <v>55</v>
      </c>
      <c r="B24" s="13">
        <v>86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88</v>
      </c>
      <c r="D25" s="41" t="str">
        <f>A10</f>
        <v>MEN</v>
      </c>
      <c r="E25" s="41">
        <f>IF(E24="","",SUMIF($A$16:$A$38,E24,$B$16:$B$38))</f>
        <v>73</v>
      </c>
      <c r="F25" s="41">
        <f>IF(F24="","",SUMIF($A$16:$A$38,F24,$B$16:$B$38))</f>
        <v>85</v>
      </c>
      <c r="G25" s="41">
        <f>IF(G24="","",SUMIF($A$16:$A$38,G24,$B$16:$B$38))</f>
        <v>73</v>
      </c>
      <c r="H25" s="41">
        <f>IF(H24="","",SUMIF($A$16:$A$38,H24,$B$16:$B$38))</f>
        <v>75</v>
      </c>
      <c r="I25" s="41">
        <f>IF(I24="","",SUMIF($A$16:$A$38,I24,$B$16:$B$38))</f>
        <v>74</v>
      </c>
      <c r="J25" s="41">
        <f>A11/10</f>
        <v>74.900000000000006</v>
      </c>
      <c r="K25" s="41">
        <f>ROUND(J25,0)</f>
        <v>75</v>
      </c>
    </row>
    <row r="26" spans="1:11">
      <c r="A26" s="13" t="s">
        <v>61</v>
      </c>
      <c r="B26" s="13">
        <v>89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85</v>
      </c>
      <c r="D27" s="42" t="str">
        <f>A12</f>
        <v>DEF</v>
      </c>
      <c r="E27" s="42">
        <f>IF(E26="","",SUMIF($A$16:$A$38,E26,$B$16:$B$38))</f>
        <v>81</v>
      </c>
      <c r="F27" s="42">
        <f>IF(F26="","",SUMIF($A$16:$A$38,F26,$B$16:$B$38))</f>
        <v>83</v>
      </c>
      <c r="G27" s="42">
        <f>IF(G26="","",SUMIF($A$16:$A$38,G26,$B$16:$B$38))</f>
        <v>79</v>
      </c>
      <c r="H27" s="42">
        <f>IF(H26="","",SUMIF($A$16:$A$38,H26,$B$16:$B$38))</f>
        <v>75</v>
      </c>
      <c r="I27" s="42">
        <f>IF(I26="","",SUMIF($A$16:$A$38,I26,$B$16:$B$38))</f>
        <v>70</v>
      </c>
      <c r="J27" s="42">
        <f>A13/10</f>
        <v>77.650000000000006</v>
      </c>
      <c r="K27" s="42">
        <f>ROUND(J27,0)</f>
        <v>78</v>
      </c>
    </row>
    <row r="28" spans="1:11">
      <c r="A28" s="13" t="s">
        <v>69</v>
      </c>
      <c r="B28" s="13">
        <v>76</v>
      </c>
    </row>
    <row r="29" spans="1:11">
      <c r="A29" s="13" t="s">
        <v>70</v>
      </c>
      <c r="B29" s="13">
        <v>73</v>
      </c>
    </row>
    <row r="30" spans="1:11">
      <c r="A30" s="13" t="s">
        <v>71</v>
      </c>
      <c r="B30" s="13">
        <v>82</v>
      </c>
    </row>
    <row r="31" spans="1:11">
      <c r="A31" s="13" t="s">
        <v>72</v>
      </c>
      <c r="B31" s="13">
        <v>85</v>
      </c>
    </row>
    <row r="32" spans="1:11">
      <c r="A32" s="13" t="s">
        <v>73</v>
      </c>
      <c r="B32" s="13">
        <f>INDEX('Trang tính1'!$AC$4:$AC$88,MATCH("Bissouma Prime",'Trang tính1'!$Y$4:$Y$88,0))</f>
        <v>81</v>
      </c>
    </row>
    <row r="33" spans="1:2">
      <c r="A33" s="13" t="s">
        <v>79</v>
      </c>
      <c r="B33" s="13">
        <v>73</v>
      </c>
    </row>
    <row r="34" spans="1:2">
      <c r="A34" s="13" t="s">
        <v>80</v>
      </c>
      <c r="B34" s="13">
        <v>74</v>
      </c>
    </row>
    <row r="35" spans="1:2">
      <c r="A35" s="13" t="s">
        <v>86</v>
      </c>
      <c r="B35" s="13">
        <v>81</v>
      </c>
    </row>
    <row r="36" spans="1:2">
      <c r="A36" s="13" t="s">
        <v>87</v>
      </c>
      <c r="B36" s="13">
        <v>83</v>
      </c>
    </row>
    <row r="37" spans="1:2">
      <c r="A37" s="13" t="s">
        <v>88</v>
      </c>
      <c r="B37" s="13">
        <v>79</v>
      </c>
    </row>
    <row r="38" spans="1:2">
      <c r="A38" s="13" t="s">
        <v>89</v>
      </c>
      <c r="B38" s="13">
        <v>75</v>
      </c>
    </row>
    <row r="39" spans="1:2">
      <c r="A39" s="13" t="s">
        <v>245</v>
      </c>
      <c r="B39" s="13">
        <f>SUM(B16:B38)</f>
        <v>1791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P7" sqref="P7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1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772.5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  <c r="J3" s="11"/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81</v>
      </c>
      <c r="J4" s="11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835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  <c r="J5" s="18"/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18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837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82</v>
      </c>
      <c r="J7" s="18"/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18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  <c r="J9" s="27"/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81</v>
      </c>
      <c r="J10" s="2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799.5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81</v>
      </c>
      <c r="J11" s="27"/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808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72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83</v>
      </c>
      <c r="D17" s="37" t="str">
        <f>A2</f>
        <v>ATK</v>
      </c>
      <c r="E17" s="37">
        <f>IF(E16="","",SUMIF($A$16:$A$38,E16,$B$16:$B$38))</f>
        <v>72</v>
      </c>
      <c r="F17" s="37">
        <f>IF(F16="","",SUMIF($A$16:$A$38,F16,$B$16:$B$38))</f>
        <v>83</v>
      </c>
      <c r="G17" s="37">
        <f>IF(G16="","",SUMIF($A$16:$A$38,G16,$B$16:$B$38))</f>
        <v>80</v>
      </c>
      <c r="H17" s="37">
        <f>IF(H16="","",SUMIF($A$16:$A$38,H16,$B$16:$B$38))</f>
        <v>75</v>
      </c>
      <c r="I17" s="37">
        <f>IF(I16="","",SUMIF($A$16:$A$38,I16,$B$16:$B$38))</f>
        <v>86</v>
      </c>
      <c r="J17" s="37">
        <f>A3/10</f>
        <v>77.25</v>
      </c>
      <c r="K17" s="37">
        <f>ROUND(J17,0)</f>
        <v>77</v>
      </c>
    </row>
    <row r="18" spans="1:11">
      <c r="A18" s="13" t="s">
        <v>43</v>
      </c>
      <c r="B18" s="13">
        <v>80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84</v>
      </c>
      <c r="G19" s="38">
        <f>IF(G18="","",SUMIF($A$16:$A$38,G18,$B$16:$B$38))</f>
        <v>79</v>
      </c>
      <c r="H19" s="38">
        <f>IF(H18="","",SUMIF($A$16:$A$38,H18,$B$16:$B$38))</f>
        <v>84</v>
      </c>
      <c r="I19" s="38">
        <f>IF(I18="","",SUMIF($A$16:$A$38,I18,$B$16:$B$38))</f>
        <v>0</v>
      </c>
      <c r="J19" s="38">
        <f>A5/10</f>
        <v>83.5</v>
      </c>
      <c r="K19" s="38">
        <f>ROUND(J19,0)</f>
        <v>84</v>
      </c>
    </row>
    <row r="20" spans="1:11">
      <c r="A20" s="13" t="s">
        <v>45</v>
      </c>
      <c r="B20" s="13">
        <v>86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88</v>
      </c>
      <c r="F21" s="39">
        <f>IF(F20="","",SUMIF($A$16:$A$38,F20,$B$16:$B$38))</f>
        <v>84</v>
      </c>
      <c r="G21" s="39">
        <f>IF(G20="","",SUMIF($A$16:$A$38,G20,$B$16:$B$38))</f>
        <v>78</v>
      </c>
      <c r="H21" s="39">
        <f>IF(H20="","",SUMIF($A$16:$A$38,H20,$B$16:$B$38))</f>
        <v>79</v>
      </c>
      <c r="I21" s="39">
        <f>IF(I20="","",SUMIF($A$16:$A$38,I20,$B$16:$B$38))</f>
        <v>83</v>
      </c>
      <c r="J21" s="39">
        <f>A7/10</f>
        <v>83.7</v>
      </c>
      <c r="K21" s="39">
        <f>ROUND(J21,0)</f>
        <v>84</v>
      </c>
    </row>
    <row r="22" spans="1:11">
      <c r="A22" s="13" t="s">
        <v>53</v>
      </c>
      <c r="B22" s="13">
        <v>84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79</v>
      </c>
      <c r="D23" s="40" t="str">
        <f>A8</f>
        <v>PHY</v>
      </c>
      <c r="E23" s="40">
        <f>IF(E22="","",SUMIF($A$16:$A$38,E22,$B$16:$B$38))</f>
        <v>76</v>
      </c>
      <c r="F23" s="40">
        <f>IF(F22="","",SUMIF($A$16:$A$38,F22,$B$16:$B$38))</f>
        <v>71</v>
      </c>
      <c r="G23" s="40">
        <f>IF(G22="","",SUMIF($A$16:$A$38,G22,$B$16:$B$38))</f>
        <v>92</v>
      </c>
      <c r="H23" s="40">
        <f>IF(H22="","",SUMIF($A$16:$A$38,H22,$B$16:$B$38))</f>
        <v>82</v>
      </c>
      <c r="I23" s="40">
        <f>IF(I22="","",SUMIF($A$16:$A$38,I22,$B$16:$B$38))</f>
        <v>84</v>
      </c>
      <c r="J23" s="40">
        <f>A9/10</f>
        <v>80.8</v>
      </c>
      <c r="K23" s="40">
        <f>ROUND(J23,0)</f>
        <v>81</v>
      </c>
    </row>
    <row r="24" spans="1:11">
      <c r="A24" s="13" t="s">
        <v>55</v>
      </c>
      <c r="B24" s="13">
        <v>84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78</v>
      </c>
      <c r="D25" s="41" t="str">
        <f>A10</f>
        <v>MEN</v>
      </c>
      <c r="E25" s="41">
        <f>IF(E24="","",SUMIF($A$16:$A$38,E24,$B$16:$B$38))</f>
        <v>77</v>
      </c>
      <c r="F25" s="41">
        <f>IF(F24="","",SUMIF($A$16:$A$38,F24,$B$16:$B$38))</f>
        <v>83</v>
      </c>
      <c r="G25" s="41">
        <f>IF(G24="","",SUMIF($A$16:$A$38,G24,$B$16:$B$38))</f>
        <v>80</v>
      </c>
      <c r="H25" s="41">
        <f>IF(H24="","",SUMIF($A$16:$A$38,H24,$B$16:$B$38))</f>
        <v>79</v>
      </c>
      <c r="I25" s="41">
        <f>IF(I24="","",SUMIF($A$16:$A$38,I24,$B$16:$B$38))</f>
        <v>81</v>
      </c>
      <c r="J25" s="41">
        <f>A11/10</f>
        <v>79.95</v>
      </c>
      <c r="K25" s="41">
        <f>ROUND(J25,0)</f>
        <v>80</v>
      </c>
    </row>
    <row r="26" spans="1:11">
      <c r="A26" s="13" t="s">
        <v>61</v>
      </c>
      <c r="B26" s="13">
        <v>88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83</v>
      </c>
      <c r="D27" s="42" t="str">
        <f>A12</f>
        <v>DEF</v>
      </c>
      <c r="E27" s="42">
        <f>IF(E26="","",SUMIF($A$16:$A$38,E26,$B$16:$B$38))</f>
        <v>84</v>
      </c>
      <c r="F27" s="42">
        <f>IF(F26="","",SUMIF($A$16:$A$38,F26,$B$16:$B$38))</f>
        <v>86</v>
      </c>
      <c r="G27" s="42">
        <f>IF(G26="","",SUMIF($A$16:$A$38,G26,$B$16:$B$38))</f>
        <v>85</v>
      </c>
      <c r="H27" s="42">
        <f>IF(H26="","",SUMIF($A$16:$A$38,H26,$B$16:$B$38))</f>
        <v>76</v>
      </c>
      <c r="I27" s="42">
        <f>IF(I26="","",SUMIF($A$16:$A$38,I26,$B$16:$B$38))</f>
        <v>75</v>
      </c>
      <c r="J27" s="42">
        <f>A13/10</f>
        <v>80.8</v>
      </c>
      <c r="K27" s="42">
        <f>ROUND(J27,0)</f>
        <v>81</v>
      </c>
    </row>
    <row r="28" spans="1:11">
      <c r="A28" s="13" t="s">
        <v>69</v>
      </c>
      <c r="B28" s="13">
        <v>76</v>
      </c>
    </row>
    <row r="29" spans="1:11">
      <c r="A29" s="13" t="s">
        <v>70</v>
      </c>
      <c r="B29" s="13">
        <v>71</v>
      </c>
    </row>
    <row r="30" spans="1:11">
      <c r="A30" s="13" t="s">
        <v>71</v>
      </c>
      <c r="B30" s="13">
        <v>92</v>
      </c>
    </row>
    <row r="31" spans="1:11">
      <c r="A31" s="13" t="s">
        <v>72</v>
      </c>
      <c r="B31" s="13">
        <v>82</v>
      </c>
    </row>
    <row r="32" spans="1:11">
      <c r="A32" s="13" t="s">
        <v>73</v>
      </c>
      <c r="B32" s="13">
        <f>INDEX('Trang tính1'!$AC$4:$AC$88,MATCH("Rice",'Trang tính1'!$Y$4:$Y$88,0))</f>
        <v>84</v>
      </c>
    </row>
    <row r="33" spans="1:2">
      <c r="A33" s="13" t="s">
        <v>79</v>
      </c>
      <c r="B33" s="13">
        <v>77</v>
      </c>
    </row>
    <row r="34" spans="1:2">
      <c r="A34" s="13" t="s">
        <v>80</v>
      </c>
      <c r="B34" s="13">
        <v>81</v>
      </c>
    </row>
    <row r="35" spans="1:2">
      <c r="A35" s="13" t="s">
        <v>86</v>
      </c>
      <c r="B35" s="13">
        <v>84</v>
      </c>
    </row>
    <row r="36" spans="1:2">
      <c r="A36" s="13" t="s">
        <v>87</v>
      </c>
      <c r="B36" s="13">
        <v>86</v>
      </c>
    </row>
    <row r="37" spans="1:2">
      <c r="A37" s="13" t="s">
        <v>88</v>
      </c>
      <c r="B37" s="13">
        <v>85</v>
      </c>
    </row>
    <row r="38" spans="1:2">
      <c r="A38" s="13" t="s">
        <v>89</v>
      </c>
      <c r="B38" s="13">
        <v>76</v>
      </c>
    </row>
    <row r="39" spans="1:2">
      <c r="A39" s="13" t="s">
        <v>245</v>
      </c>
      <c r="B39" s="13">
        <f>SUM(B16:B38)</f>
        <v>1870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865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863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80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869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506.5</v>
      </c>
    </row>
    <row r="15" spans="1:26">
      <c r="B15" s="13" t="s">
        <v>244</v>
      </c>
      <c r="J15" s="13" t="s">
        <v>46</v>
      </c>
      <c r="K15" s="31" t="s">
        <v>29</v>
      </c>
    </row>
    <row r="16" spans="1:26">
      <c r="A16" s="13" t="s">
        <v>41</v>
      </c>
      <c r="B16" s="13">
        <v>93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85</v>
      </c>
      <c r="D17" s="37" t="str">
        <f>A2</f>
        <v>ATK</v>
      </c>
      <c r="E17" s="37">
        <f>IF(E16="","",SUMIF($A$16:$A$38,E16,$B$16:$B$38))</f>
        <v>93</v>
      </c>
      <c r="F17" s="37">
        <f>IF(F16="","",SUMIF($A$16:$A$38,F16,$B$16:$B$38))</f>
        <v>85</v>
      </c>
      <c r="G17" s="37">
        <f>IF(G16="","",SUMIF($A$16:$A$38,G16,$B$16:$B$38))</f>
        <v>93</v>
      </c>
      <c r="H17" s="37">
        <f>IF(H16="","",SUMIF($A$16:$A$38,H16,$B$16:$B$38))</f>
        <v>62</v>
      </c>
      <c r="I17" s="37">
        <f>IF(I16="","",SUMIF($A$16:$A$38,I16,$B$16:$B$38))</f>
        <v>86</v>
      </c>
      <c r="J17" s="37">
        <f>A3/10</f>
        <v>86.5</v>
      </c>
      <c r="K17" s="37">
        <f>ROUND(J17,0)</f>
        <v>87</v>
      </c>
    </row>
    <row r="18" spans="1:11">
      <c r="A18" s="13" t="s">
        <v>43</v>
      </c>
      <c r="B18" s="13">
        <v>93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62</v>
      </c>
      <c r="D19" s="38" t="str">
        <f>A4</f>
        <v>DIS</v>
      </c>
      <c r="E19" s="38">
        <f>IF(E18="","",SUMIF($A$16:$A$38,E18,$B$16:$B$38))</f>
        <v>86</v>
      </c>
      <c r="F19" s="38">
        <f>IF(F18="","",SUMIF($A$16:$A$38,F18,$B$16:$B$38))</f>
        <v>77</v>
      </c>
      <c r="G19" s="38">
        <f>IF(G18="","",SUMIF($A$16:$A$38,G18,$B$16:$B$38))</f>
        <v>85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84.7</v>
      </c>
      <c r="K19" s="38">
        <f>ROUND(J19,0)</f>
        <v>85</v>
      </c>
    </row>
    <row r="20" spans="1:11">
      <c r="A20" s="13" t="s">
        <v>45</v>
      </c>
      <c r="B20" s="13">
        <v>86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86</v>
      </c>
      <c r="D21" s="39" t="str">
        <f>A6</f>
        <v>CRE</v>
      </c>
      <c r="E21" s="39">
        <f>IF(E20="","",SUMIF($A$16:$A$38,E20,$B$16:$B$38))</f>
        <v>87</v>
      </c>
      <c r="F21" s="39">
        <f>IF(F20="","",SUMIF($A$16:$A$38,F20,$B$16:$B$38))</f>
        <v>88</v>
      </c>
      <c r="G21" s="39">
        <f>IF(G20="","",SUMIF($A$16:$A$38,G20,$B$16:$B$38))</f>
        <v>85</v>
      </c>
      <c r="H21" s="39">
        <f>IF(H20="","",SUMIF($A$16:$A$38,H20,$B$16:$B$38))</f>
        <v>85</v>
      </c>
      <c r="I21" s="39">
        <f>IF(I20="","",SUMIF($A$16:$A$38,I20,$B$16:$B$38))</f>
        <v>86</v>
      </c>
      <c r="J21" s="39">
        <f>A7/10</f>
        <v>86.3</v>
      </c>
      <c r="K21" s="39">
        <f>ROUND(J21,0)</f>
        <v>86</v>
      </c>
    </row>
    <row r="22" spans="1:11">
      <c r="A22" s="13" t="s">
        <v>53</v>
      </c>
      <c r="B22" s="13">
        <v>77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85</v>
      </c>
      <c r="D23" s="40" t="str">
        <f>A8</f>
        <v>PHY</v>
      </c>
      <c r="E23" s="40">
        <f>IF(E22="","",SUMIF($A$16:$A$38,E22,$B$16:$B$38))</f>
        <v>88</v>
      </c>
      <c r="F23" s="40">
        <f>IF(F22="","",SUMIF($A$16:$A$38,F22,$B$16:$B$38))</f>
        <v>90</v>
      </c>
      <c r="G23" s="40">
        <f>IF(G22="","",SUMIF($A$16:$A$38,G22,$B$16:$B$38))</f>
        <v>83</v>
      </c>
      <c r="H23" s="40">
        <f>IF(H22="","",SUMIF($A$16:$A$38,H22,$B$16:$B$38))</f>
        <v>77</v>
      </c>
      <c r="I23" s="40">
        <f>IF(I22="","",SUMIF($A$16:$A$38,I22,$B$16:$B$38))</f>
        <v>77</v>
      </c>
      <c r="J23" s="40">
        <f>A9/10</f>
        <v>83</v>
      </c>
      <c r="K23" s="40">
        <f>ROUND(J23,0)</f>
        <v>83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85</v>
      </c>
      <c r="D25" s="41" t="str">
        <f>A10</f>
        <v>MEN</v>
      </c>
      <c r="E25" s="41">
        <f>IF(E24="","",SUMIF($A$16:$A$38,E24,$B$16:$B$38))</f>
        <v>84</v>
      </c>
      <c r="F25" s="41">
        <f>IF(F24="","",SUMIF($A$16:$A$38,F24,$B$16:$B$38))</f>
        <v>86</v>
      </c>
      <c r="G25" s="41">
        <f>IF(G24="","",SUMIF($A$16:$A$38,G24,$B$16:$B$38))</f>
        <v>93</v>
      </c>
      <c r="H25" s="41">
        <f>IF(H24="","",SUMIF($A$16:$A$38,H24,$B$16:$B$38))</f>
        <v>85</v>
      </c>
      <c r="I25" s="41">
        <f>IF(I24="","",SUMIF($A$16:$A$38,I24,$B$16:$B$38))</f>
        <v>87</v>
      </c>
      <c r="J25" s="41">
        <f>A11/10</f>
        <v>86.9</v>
      </c>
      <c r="K25" s="41">
        <f>ROUND(J25,0)</f>
        <v>87</v>
      </c>
    </row>
    <row r="26" spans="1:11">
      <c r="A26" s="13" t="s">
        <v>61</v>
      </c>
      <c r="B26" s="13">
        <v>87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86</v>
      </c>
      <c r="D27" s="42" t="str">
        <f>A12</f>
        <v>DEF</v>
      </c>
      <c r="E27" s="42">
        <f>IF(E26="","",SUMIF($A$16:$A$38,E26,$B$16:$B$38))</f>
        <v>50</v>
      </c>
      <c r="F27" s="42">
        <f>IF(F26="","",SUMIF($A$16:$A$38,F26,$B$16:$B$38))</f>
        <v>48</v>
      </c>
      <c r="G27" s="42">
        <f>IF(G26="","",SUMIF($A$16:$A$38,G26,$B$16:$B$38))</f>
        <v>45</v>
      </c>
      <c r="H27" s="42">
        <f>IF(H26="","",SUMIF($A$16:$A$38,H26,$B$16:$B$38))</f>
        <v>50</v>
      </c>
      <c r="I27" s="42">
        <f>IF(I26="","",SUMIF($A$16:$A$38,I26,$B$16:$B$38))</f>
        <v>62</v>
      </c>
      <c r="J27" s="42">
        <f>A13/10</f>
        <v>50.65</v>
      </c>
      <c r="K27" s="42">
        <f>ROUND(J27,0)</f>
        <v>51</v>
      </c>
    </row>
    <row r="28" spans="1:11">
      <c r="A28" s="13" t="s">
        <v>69</v>
      </c>
      <c r="B28" s="13">
        <v>88</v>
      </c>
    </row>
    <row r="29" spans="1:11">
      <c r="A29" s="13" t="s">
        <v>70</v>
      </c>
      <c r="B29" s="13">
        <v>90</v>
      </c>
    </row>
    <row r="30" spans="1:11">
      <c r="A30" s="13" t="s">
        <v>71</v>
      </c>
      <c r="B30" s="13">
        <v>83</v>
      </c>
    </row>
    <row r="31" spans="1:11">
      <c r="A31" s="13" t="s">
        <v>72</v>
      </c>
      <c r="B31" s="13">
        <v>77</v>
      </c>
    </row>
    <row r="32" spans="1:11">
      <c r="A32" s="13" t="s">
        <v>73</v>
      </c>
      <c r="B32" s="13">
        <f>INDEX('Trang tính1'!$AC$4:$AC$88,MATCH("Salah",'Trang tính1'!$Y$4:$Y$88,0))</f>
        <v>77</v>
      </c>
    </row>
    <row r="33" spans="1:2">
      <c r="A33" s="13" t="s">
        <v>79</v>
      </c>
      <c r="B33" s="13">
        <v>84</v>
      </c>
    </row>
    <row r="34" spans="1:2">
      <c r="A34" s="13" t="s">
        <v>80</v>
      </c>
      <c r="B34" s="13">
        <v>87</v>
      </c>
    </row>
    <row r="35" spans="1:2">
      <c r="A35" s="13" t="s">
        <v>86</v>
      </c>
      <c r="B35" s="13">
        <v>50</v>
      </c>
    </row>
    <row r="36" spans="1:2">
      <c r="A36" s="13" t="s">
        <v>87</v>
      </c>
      <c r="B36" s="13">
        <v>48</v>
      </c>
    </row>
    <row r="37" spans="1:2">
      <c r="A37" s="13" t="s">
        <v>88</v>
      </c>
      <c r="B37" s="13">
        <v>45</v>
      </c>
    </row>
    <row r="38" spans="1:2">
      <c r="A38" s="13" t="s">
        <v>89</v>
      </c>
      <c r="B38" s="13">
        <v>50</v>
      </c>
    </row>
    <row r="39" spans="1:2">
      <c r="A39" s="13" t="s">
        <v>245</v>
      </c>
      <c r="B39" s="13">
        <f>SUM(B16:B38)</f>
        <v>1792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J17" sqref="J17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77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781.5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753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77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75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767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797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74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811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70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536</v>
      </c>
    </row>
    <row r="15" spans="1:26">
      <c r="B15" s="13" t="s">
        <v>244</v>
      </c>
      <c r="J15" s="13" t="s">
        <v>46</v>
      </c>
      <c r="K15" s="31" t="s">
        <v>29</v>
      </c>
    </row>
    <row r="16" spans="1:26">
      <c r="A16" s="13" t="s">
        <v>41</v>
      </c>
      <c r="B16" s="13">
        <v>79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73</v>
      </c>
      <c r="D17" s="37" t="str">
        <f>A2</f>
        <v>ATK</v>
      </c>
      <c r="E17" s="37">
        <f>IF(E16="","",SUMIF($A$16:$A$38,E16,$B$16:$B$38))</f>
        <v>79</v>
      </c>
      <c r="F17" s="37">
        <f>IF(F16="","",SUMIF($A$16:$A$38,F16,$B$16:$B$38))</f>
        <v>73</v>
      </c>
      <c r="G17" s="37">
        <f>IF(G16="","",SUMIF($A$16:$A$38,G16,$B$16:$B$38))</f>
        <v>83</v>
      </c>
      <c r="H17" s="37">
        <f>IF(H16="","",SUMIF($A$16:$A$38,H16,$B$16:$B$38))</f>
        <v>84</v>
      </c>
      <c r="I17" s="37">
        <f>IF(I16="","",SUMIF($A$16:$A$38,I16,$B$16:$B$38))</f>
        <v>67</v>
      </c>
      <c r="J17" s="37">
        <f>A3/10</f>
        <v>78.150000000000006</v>
      </c>
      <c r="K17" s="37">
        <f>ROUND(J17,0)</f>
        <v>78</v>
      </c>
    </row>
    <row r="18" spans="1:11">
      <c r="A18" s="13" t="s">
        <v>43</v>
      </c>
      <c r="B18" s="13">
        <v>83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84</v>
      </c>
      <c r="D19" s="38" t="str">
        <f>A4</f>
        <v>DIS</v>
      </c>
      <c r="E19" s="38">
        <f>IF(E18="","",SUMIF($A$16:$A$38,E18,$B$16:$B$38))</f>
        <v>80</v>
      </c>
      <c r="F19" s="38">
        <f>IF(F18="","",SUMIF($A$16:$A$38,F18,$B$16:$B$38))</f>
        <v>60</v>
      </c>
      <c r="G19" s="38">
        <f>IF(G18="","",SUMIF($A$16:$A$38,G18,$B$16:$B$38))</f>
        <v>73</v>
      </c>
      <c r="H19" s="38">
        <f>IF(H18="","",SUMIF($A$16:$A$38,H18,$B$16:$B$38))</f>
        <v>80</v>
      </c>
      <c r="I19" s="38">
        <f>IF(I18="","",SUMIF($A$16:$A$38,I18,$B$16:$B$38))</f>
        <v>0</v>
      </c>
      <c r="J19" s="38">
        <f>A5/10</f>
        <v>75.3</v>
      </c>
      <c r="K19" s="38">
        <f>ROUND(J19,0)</f>
        <v>75</v>
      </c>
    </row>
    <row r="20" spans="1:11">
      <c r="A20" s="13" t="s">
        <v>45</v>
      </c>
      <c r="B20" s="13">
        <v>67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80</v>
      </c>
      <c r="D21" s="39" t="str">
        <f>A6</f>
        <v>CRE</v>
      </c>
      <c r="E21" s="39">
        <f>IF(E20="","",SUMIF($A$16:$A$38,E20,$B$16:$B$38))</f>
        <v>76</v>
      </c>
      <c r="F21" s="39">
        <f>IF(F20="","",SUMIF($A$16:$A$38,F20,$B$16:$B$38))</f>
        <v>80</v>
      </c>
      <c r="G21" s="39">
        <f>IF(G20="","",SUMIF($A$16:$A$38,G20,$B$16:$B$38))</f>
        <v>74</v>
      </c>
      <c r="H21" s="39">
        <f>IF(H20="","",SUMIF($A$16:$A$38,H20,$B$16:$B$38))</f>
        <v>73</v>
      </c>
      <c r="I21" s="39">
        <f>IF(I20="","",SUMIF($A$16:$A$38,I20,$B$16:$B$38))</f>
        <v>81</v>
      </c>
      <c r="J21" s="39">
        <f>A7/10</f>
        <v>76.7</v>
      </c>
      <c r="K21" s="39">
        <f>ROUND(J21,0)</f>
        <v>77</v>
      </c>
    </row>
    <row r="22" spans="1:11">
      <c r="A22" s="13" t="s">
        <v>53</v>
      </c>
      <c r="B22" s="13">
        <v>60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73</v>
      </c>
      <c r="D23" s="40" t="str">
        <f>A8</f>
        <v>PHY</v>
      </c>
      <c r="E23" s="40">
        <f>IF(E22="","",SUMIF($A$16:$A$38,E22,$B$16:$B$38))</f>
        <v>75</v>
      </c>
      <c r="F23" s="40">
        <f>IF(F22="","",SUMIF($A$16:$A$38,F22,$B$16:$B$38))</f>
        <v>68</v>
      </c>
      <c r="G23" s="40">
        <f>IF(G22="","",SUMIF($A$16:$A$38,G22,$B$16:$B$38))</f>
        <v>84</v>
      </c>
      <c r="H23" s="40">
        <f>IF(H22="","",SUMIF($A$16:$A$38,H22,$B$16:$B$38))</f>
        <v>85</v>
      </c>
      <c r="I23" s="40">
        <f>IF(I22="","",SUMIF($A$16:$A$38,I22,$B$16:$B$38))</f>
        <v>88</v>
      </c>
      <c r="J23" s="40">
        <f>A9/10</f>
        <v>79.7</v>
      </c>
      <c r="K23" s="40">
        <f>ROUND(J23,0)</f>
        <v>80</v>
      </c>
    </row>
    <row r="24" spans="1:11">
      <c r="A24" s="13" t="s">
        <v>55</v>
      </c>
      <c r="B24" s="13">
        <v>80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74</v>
      </c>
      <c r="D25" s="41" t="str">
        <f>A10</f>
        <v>MEN</v>
      </c>
      <c r="E25" s="41">
        <f>IF(E24="","",SUMIF($A$16:$A$38,E24,$B$16:$B$38))</f>
        <v>78</v>
      </c>
      <c r="F25" s="41">
        <f>IF(F24="","",SUMIF($A$16:$A$38,F24,$B$16:$B$38))</f>
        <v>81</v>
      </c>
      <c r="G25" s="41">
        <f>IF(G24="","",SUMIF($A$16:$A$38,G24,$B$16:$B$38))</f>
        <v>83</v>
      </c>
      <c r="H25" s="41">
        <f>IF(H24="","",SUMIF($A$16:$A$38,H24,$B$16:$B$38))</f>
        <v>73</v>
      </c>
      <c r="I25" s="41">
        <f>IF(I24="","",SUMIF($A$16:$A$38,I24,$B$16:$B$38))</f>
        <v>85</v>
      </c>
      <c r="J25" s="41">
        <f>A11/10</f>
        <v>81.099999999999994</v>
      </c>
      <c r="K25" s="41">
        <f>ROUND(J25,0)</f>
        <v>81</v>
      </c>
    </row>
    <row r="26" spans="1:11">
      <c r="A26" s="13" t="s">
        <v>61</v>
      </c>
      <c r="B26" s="13">
        <v>76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55</v>
      </c>
      <c r="F27" s="42">
        <f>IF(F26="","",SUMIF($A$16:$A$38,F26,$B$16:$B$38))</f>
        <v>45</v>
      </c>
      <c r="G27" s="42">
        <f>IF(G26="","",SUMIF($A$16:$A$38,G26,$B$16:$B$38))</f>
        <v>40</v>
      </c>
      <c r="H27" s="42">
        <f>IF(H26="","",SUMIF($A$16:$A$38,H26,$B$16:$B$38))</f>
        <v>50</v>
      </c>
      <c r="I27" s="42">
        <f>IF(I26="","",SUMIF($A$16:$A$38,I26,$B$16:$B$38))</f>
        <v>84</v>
      </c>
      <c r="J27" s="42">
        <f>A13/10</f>
        <v>53.6</v>
      </c>
      <c r="K27" s="42">
        <f>ROUND(J27,0)</f>
        <v>54</v>
      </c>
    </row>
    <row r="28" spans="1:11">
      <c r="A28" s="13" t="s">
        <v>69</v>
      </c>
      <c r="B28" s="13">
        <v>75</v>
      </c>
    </row>
    <row r="29" spans="1:11">
      <c r="A29" s="13" t="s">
        <v>70</v>
      </c>
      <c r="B29" s="13">
        <v>68</v>
      </c>
    </row>
    <row r="30" spans="1:11">
      <c r="A30" s="13" t="s">
        <v>71</v>
      </c>
      <c r="B30" s="13">
        <v>84</v>
      </c>
    </row>
    <row r="31" spans="1:11">
      <c r="A31" s="13" t="s">
        <v>72</v>
      </c>
      <c r="B31" s="13">
        <v>85</v>
      </c>
    </row>
    <row r="32" spans="1:11">
      <c r="A32" s="13" t="s">
        <v>73</v>
      </c>
      <c r="B32" s="13">
        <f>INDEX('Trang tính1'!$AC$4:$AC$88,MATCH("Solanke",'Trang tính1'!$Y$4:$Y$88,0))</f>
        <v>88</v>
      </c>
    </row>
    <row r="33" spans="1:2">
      <c r="A33" s="13" t="s">
        <v>79</v>
      </c>
      <c r="B33" s="13">
        <v>78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55</v>
      </c>
    </row>
    <row r="36" spans="1:2">
      <c r="A36" s="13" t="s">
        <v>87</v>
      </c>
      <c r="B36" s="13">
        <v>45</v>
      </c>
    </row>
    <row r="37" spans="1:2">
      <c r="A37" s="13" t="s">
        <v>88</v>
      </c>
      <c r="B37" s="13">
        <v>40</v>
      </c>
    </row>
    <row r="38" spans="1:2">
      <c r="A38" s="13" t="s">
        <v>89</v>
      </c>
      <c r="B38" s="13">
        <v>50</v>
      </c>
    </row>
    <row r="39" spans="1:2">
      <c r="A39" s="13" t="s">
        <v>245</v>
      </c>
      <c r="B39" s="13">
        <f>SUM(B16:B38)</f>
        <v>1663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82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840.5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824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830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76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778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888.5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555.5</v>
      </c>
    </row>
    <row r="15" spans="1:26">
      <c r="B15" s="13" t="s">
        <v>244</v>
      </c>
      <c r="J15" s="13" t="s">
        <v>46</v>
      </c>
      <c r="K15" s="31" t="s">
        <v>29</v>
      </c>
    </row>
    <row r="16" spans="1:26">
      <c r="A16" s="13" t="s">
        <v>41</v>
      </c>
      <c r="B16" s="13">
        <v>85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78</v>
      </c>
      <c r="D17" s="37" t="str">
        <f>A2</f>
        <v>ATK</v>
      </c>
      <c r="E17" s="37">
        <f>IF(E16="","",SUMIF($A$16:$A$38,E16,$B$16:$B$38))</f>
        <v>85</v>
      </c>
      <c r="F17" s="37">
        <f>IF(F16="","",SUMIF($A$16:$A$38,F16,$B$16:$B$38))</f>
        <v>78</v>
      </c>
      <c r="G17" s="37">
        <f>IF(G16="","",SUMIF($A$16:$A$38,G16,$B$16:$B$38))</f>
        <v>92</v>
      </c>
      <c r="H17" s="37">
        <f>IF(H16="","",SUMIF($A$16:$A$38,H16,$B$16:$B$38))</f>
        <v>85</v>
      </c>
      <c r="I17" s="37">
        <f>IF(I16="","",SUMIF($A$16:$A$38,I16,$B$16:$B$38))</f>
        <v>74</v>
      </c>
      <c r="J17" s="37">
        <f>A3/10</f>
        <v>84.05</v>
      </c>
      <c r="K17" s="37">
        <f>ROUND(J17,0)</f>
        <v>84</v>
      </c>
    </row>
    <row r="18" spans="1:11">
      <c r="A18" s="13" t="s">
        <v>43</v>
      </c>
      <c r="B18" s="13">
        <v>92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85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75</v>
      </c>
      <c r="G19" s="38">
        <f>IF(G18="","",SUMIF($A$16:$A$38,G18,$B$16:$B$38))</f>
        <v>87</v>
      </c>
      <c r="H19" s="38">
        <f>IF(H18="","",SUMIF($A$16:$A$38,H18,$B$16:$B$38))</f>
        <v>85</v>
      </c>
      <c r="I19" s="38">
        <f>IF(I18="","",SUMIF($A$16:$A$38,I18,$B$16:$B$38))</f>
        <v>0</v>
      </c>
      <c r="J19" s="38">
        <f>A5/10</f>
        <v>82.4</v>
      </c>
      <c r="K19" s="38">
        <f>ROUND(J19,0)</f>
        <v>82</v>
      </c>
    </row>
    <row r="20" spans="1:11">
      <c r="A20" s="13" t="s">
        <v>45</v>
      </c>
      <c r="B20" s="13">
        <v>74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80</v>
      </c>
      <c r="F21" s="39">
        <f>IF(F20="","",SUMIF($A$16:$A$38,F20,$B$16:$B$38))</f>
        <v>85</v>
      </c>
      <c r="G21" s="39">
        <f>IF(G20="","",SUMIF($A$16:$A$38,G20,$B$16:$B$38))</f>
        <v>83</v>
      </c>
      <c r="H21" s="39">
        <f>IF(H20="","",SUMIF($A$16:$A$38,H20,$B$16:$B$38))</f>
        <v>87</v>
      </c>
      <c r="I21" s="39">
        <f>IF(I20="","",SUMIF($A$16:$A$38,I20,$B$16:$B$38))</f>
        <v>86</v>
      </c>
      <c r="J21" s="39">
        <f>A7/10</f>
        <v>83</v>
      </c>
      <c r="K21" s="39">
        <f>ROUND(J21,0)</f>
        <v>83</v>
      </c>
    </row>
    <row r="22" spans="1:11">
      <c r="A22" s="13" t="s">
        <v>53</v>
      </c>
      <c r="B22" s="13">
        <v>75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87</v>
      </c>
      <c r="D23" s="40" t="str">
        <f>A8</f>
        <v>PHY</v>
      </c>
      <c r="E23" s="40">
        <f>IF(E22="","",SUMIF($A$16:$A$38,E22,$B$16:$B$38))</f>
        <v>81</v>
      </c>
      <c r="F23" s="40">
        <f>IF(F22="","",SUMIF($A$16:$A$38,F22,$B$16:$B$38))</f>
        <v>77</v>
      </c>
      <c r="G23" s="40">
        <f>IF(G22="","",SUMIF($A$16:$A$38,G22,$B$16:$B$38))</f>
        <v>83</v>
      </c>
      <c r="H23" s="40">
        <f>IF(H22="","",SUMIF($A$16:$A$38,H22,$B$16:$B$38))</f>
        <v>72</v>
      </c>
      <c r="I23" s="40">
        <f>IF(I22="","",SUMIF($A$16:$A$38,I22,$B$16:$B$38))</f>
        <v>80</v>
      </c>
      <c r="J23" s="40">
        <f>A9/10</f>
        <v>77.8</v>
      </c>
      <c r="K23" s="40">
        <f>ROUND(J23,0)</f>
        <v>78</v>
      </c>
    </row>
    <row r="24" spans="1:11">
      <c r="A24" s="13" t="s">
        <v>55</v>
      </c>
      <c r="B24" s="13">
        <v>85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83</v>
      </c>
      <c r="D25" s="41" t="str">
        <f>A10</f>
        <v>MEN</v>
      </c>
      <c r="E25" s="41">
        <f>IF(E24="","",SUMIF($A$16:$A$38,E24,$B$16:$B$38))</f>
        <v>87</v>
      </c>
      <c r="F25" s="41">
        <f>IF(F24="","",SUMIF($A$16:$A$38,F24,$B$16:$B$38))</f>
        <v>86</v>
      </c>
      <c r="G25" s="41">
        <f>IF(G24="","",SUMIF($A$16:$A$38,G24,$B$16:$B$38))</f>
        <v>92</v>
      </c>
      <c r="H25" s="41">
        <f>IF(H24="","",SUMIF($A$16:$A$38,H24,$B$16:$B$38))</f>
        <v>87</v>
      </c>
      <c r="I25" s="41">
        <f>IF(I24="","",SUMIF($A$16:$A$38,I24,$B$16:$B$38))</f>
        <v>90</v>
      </c>
      <c r="J25" s="41">
        <f>A11/10</f>
        <v>88.85</v>
      </c>
      <c r="K25" s="41">
        <f>ROUND(J25,0)</f>
        <v>89</v>
      </c>
    </row>
    <row r="26" spans="1:11">
      <c r="A26" s="13" t="s">
        <v>61</v>
      </c>
      <c r="B26" s="13">
        <v>80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86</v>
      </c>
      <c r="D27" s="42" t="str">
        <f>A12</f>
        <v>DEF</v>
      </c>
      <c r="E27" s="42">
        <f>IF(E26="","",SUMIF($A$16:$A$38,E26,$B$16:$B$38))</f>
        <v>54</v>
      </c>
      <c r="F27" s="42">
        <f>IF(F26="","",SUMIF($A$16:$A$38,F26,$B$16:$B$38))</f>
        <v>58</v>
      </c>
      <c r="G27" s="42">
        <f>IF(G26="","",SUMIF($A$16:$A$38,G26,$B$16:$B$38))</f>
        <v>48</v>
      </c>
      <c r="H27" s="42">
        <f>IF(H26="","",SUMIF($A$16:$A$38,H26,$B$16:$B$38))</f>
        <v>44</v>
      </c>
      <c r="I27" s="42">
        <f>IF(I26="","",SUMIF($A$16:$A$38,I26,$B$16:$B$38))</f>
        <v>85</v>
      </c>
      <c r="J27" s="42">
        <f>A13/10</f>
        <v>55.55</v>
      </c>
      <c r="K27" s="42">
        <f>ROUND(J27,0)</f>
        <v>56</v>
      </c>
    </row>
    <row r="28" spans="1:11">
      <c r="A28" s="13" t="s">
        <v>69</v>
      </c>
      <c r="B28" s="13">
        <v>81</v>
      </c>
    </row>
    <row r="29" spans="1:11">
      <c r="A29" s="13" t="s">
        <v>70</v>
      </c>
      <c r="B29" s="13">
        <v>77</v>
      </c>
    </row>
    <row r="30" spans="1:11">
      <c r="A30" s="13" t="s">
        <v>71</v>
      </c>
      <c r="B30" s="13">
        <v>83</v>
      </c>
    </row>
    <row r="31" spans="1:11">
      <c r="A31" s="13" t="s">
        <v>72</v>
      </c>
      <c r="B31" s="13">
        <v>72</v>
      </c>
    </row>
    <row r="32" spans="1:11">
      <c r="A32" s="13" t="s">
        <v>73</v>
      </c>
      <c r="B32" s="13">
        <f>INDEX('Trang tính1'!$AC$4:$AC$88,MATCH("Muller Icon",'Trang tính1'!$Y$4:$Y$88,0))</f>
        <v>80</v>
      </c>
    </row>
    <row r="33" spans="1:2">
      <c r="A33" s="13" t="s">
        <v>79</v>
      </c>
      <c r="B33" s="13">
        <v>87</v>
      </c>
    </row>
    <row r="34" spans="1:2">
      <c r="A34" s="13" t="s">
        <v>80</v>
      </c>
      <c r="B34" s="13">
        <v>90</v>
      </c>
    </row>
    <row r="35" spans="1:2">
      <c r="A35" s="13" t="s">
        <v>86</v>
      </c>
      <c r="B35" s="13">
        <v>54</v>
      </c>
    </row>
    <row r="36" spans="1:2">
      <c r="A36" s="13" t="s">
        <v>87</v>
      </c>
      <c r="B36" s="13">
        <v>58</v>
      </c>
    </row>
    <row r="37" spans="1:2">
      <c r="A37" s="13" t="s">
        <v>88</v>
      </c>
      <c r="B37" s="13">
        <v>48</v>
      </c>
    </row>
    <row r="38" spans="1:2">
      <c r="A38" s="13" t="s">
        <v>89</v>
      </c>
      <c r="B38" s="13">
        <v>44</v>
      </c>
    </row>
    <row r="39" spans="1:2">
      <c r="A39" s="13" t="s">
        <v>245</v>
      </c>
      <c r="B39" s="13">
        <f>SUM(B16:B38)</f>
        <v>1767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759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875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82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811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83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750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880.5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82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815</v>
      </c>
    </row>
    <row r="15" spans="1:26">
      <c r="B15" s="13" t="s">
        <v>244</v>
      </c>
      <c r="J15" s="13" t="s">
        <v>46</v>
      </c>
      <c r="K15" s="31" t="s">
        <v>29</v>
      </c>
    </row>
    <row r="16" spans="1:26">
      <c r="A16" s="13" t="s">
        <v>41</v>
      </c>
      <c r="B16" s="13">
        <v>75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68</v>
      </c>
      <c r="D17" s="37" t="str">
        <f>A2</f>
        <v>ATK</v>
      </c>
      <c r="E17" s="37">
        <f>IF(E16="","",SUMIF($A$16:$A$38,E16,$B$16:$B$38))</f>
        <v>75</v>
      </c>
      <c r="F17" s="37">
        <f>IF(F16="","",SUMIF($A$16:$A$38,F16,$B$16:$B$38))</f>
        <v>68</v>
      </c>
      <c r="G17" s="37">
        <f>IF(G16="","",SUMIF($A$16:$A$38,G16,$B$16:$B$38))</f>
        <v>80</v>
      </c>
      <c r="H17" s="37">
        <f>IF(H16="","",SUMIF($A$16:$A$38,H16,$B$16:$B$38))</f>
        <v>66</v>
      </c>
      <c r="I17" s="37">
        <f>IF(I16="","",SUMIF($A$16:$A$38,I16,$B$16:$B$38))</f>
        <v>88</v>
      </c>
      <c r="J17" s="37">
        <f>A3/10</f>
        <v>75.900000000000006</v>
      </c>
      <c r="K17" s="37">
        <f>ROUND(J17,0)</f>
        <v>76</v>
      </c>
    </row>
    <row r="18" spans="1:11">
      <c r="A18" s="13" t="s">
        <v>43</v>
      </c>
      <c r="B18" s="13">
        <v>80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66</v>
      </c>
      <c r="D19" s="38" t="str">
        <f>A4</f>
        <v>DIS</v>
      </c>
      <c r="E19" s="38">
        <f>IF(E18="","",SUMIF($A$16:$A$38,E18,$B$16:$B$38))</f>
        <v>89</v>
      </c>
      <c r="F19" s="38">
        <f>IF(F18="","",SUMIF($A$16:$A$38,F18,$B$16:$B$38))</f>
        <v>88</v>
      </c>
      <c r="G19" s="38">
        <f>IF(G18="","",SUMIF($A$16:$A$38,G18,$B$16:$B$38))</f>
        <v>91</v>
      </c>
      <c r="H19" s="38">
        <f>IF(H18="","",SUMIF($A$16:$A$38,H18,$B$16:$B$38))</f>
        <v>84</v>
      </c>
      <c r="I19" s="38">
        <f>IF(I18="","",SUMIF($A$16:$A$38,I18,$B$16:$B$38))</f>
        <v>0</v>
      </c>
      <c r="J19" s="38">
        <f>A5/10</f>
        <v>87.5</v>
      </c>
      <c r="K19" s="38">
        <f>ROUND(J19,0)</f>
        <v>88</v>
      </c>
    </row>
    <row r="20" spans="1:11">
      <c r="A20" s="13" t="s">
        <v>45</v>
      </c>
      <c r="B20" s="13">
        <v>88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89</v>
      </c>
      <c r="D21" s="39" t="str">
        <f>A6</f>
        <v>CRE</v>
      </c>
      <c r="E21" s="39">
        <f>IF(E20="","",SUMIF($A$16:$A$38,E20,$B$16:$B$38))</f>
        <v>80</v>
      </c>
      <c r="F21" s="39">
        <f>IF(F20="","",SUMIF($A$16:$A$38,F20,$B$16:$B$38))</f>
        <v>84</v>
      </c>
      <c r="G21" s="39">
        <f>IF(G20="","",SUMIF($A$16:$A$38,G20,$B$16:$B$38))</f>
        <v>78</v>
      </c>
      <c r="H21" s="39">
        <f>IF(H20="","",SUMIF($A$16:$A$38,H20,$B$16:$B$38))</f>
        <v>91</v>
      </c>
      <c r="I21" s="39">
        <f>IF(I20="","",SUMIF($A$16:$A$38,I20,$B$16:$B$38))</f>
        <v>80</v>
      </c>
      <c r="J21" s="39">
        <f>A7/10</f>
        <v>81.099999999999994</v>
      </c>
      <c r="K21" s="39">
        <f>ROUND(J21,0)</f>
        <v>81</v>
      </c>
    </row>
    <row r="22" spans="1:11">
      <c r="A22" s="13" t="s">
        <v>53</v>
      </c>
      <c r="B22" s="13">
        <v>88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91</v>
      </c>
      <c r="D23" s="40" t="str">
        <f>A8</f>
        <v>PHY</v>
      </c>
      <c r="E23" s="40">
        <f>IF(E22="","",SUMIF($A$16:$A$38,E22,$B$16:$B$38))</f>
        <v>81</v>
      </c>
      <c r="F23" s="40">
        <f>IF(F22="","",SUMIF($A$16:$A$38,F22,$B$16:$B$38))</f>
        <v>75</v>
      </c>
      <c r="G23" s="40">
        <f>IF(G22="","",SUMIF($A$16:$A$38,G22,$B$16:$B$38))</f>
        <v>88</v>
      </c>
      <c r="H23" s="40">
        <f>IF(H22="","",SUMIF($A$16:$A$38,H22,$B$16:$B$38))</f>
        <v>63</v>
      </c>
      <c r="I23" s="40">
        <f>IF(I22="","",SUMIF($A$16:$A$38,I22,$B$16:$B$38))</f>
        <v>73</v>
      </c>
      <c r="J23" s="40">
        <f>A9/10</f>
        <v>75</v>
      </c>
      <c r="K23" s="40">
        <f>ROUND(J23,0)</f>
        <v>75</v>
      </c>
    </row>
    <row r="24" spans="1:11">
      <c r="A24" s="13" t="s">
        <v>55</v>
      </c>
      <c r="B24" s="13">
        <v>84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78</v>
      </c>
      <c r="D25" s="41" t="str">
        <f>A10</f>
        <v>MEN</v>
      </c>
      <c r="E25" s="41">
        <f>IF(E24="","",SUMIF($A$16:$A$38,E24,$B$16:$B$38))</f>
        <v>90</v>
      </c>
      <c r="F25" s="41">
        <f>IF(F24="","",SUMIF($A$16:$A$38,F24,$B$16:$B$38))</f>
        <v>80</v>
      </c>
      <c r="G25" s="41">
        <f>IF(G24="","",SUMIF($A$16:$A$38,G24,$B$16:$B$38))</f>
        <v>80</v>
      </c>
      <c r="H25" s="41">
        <f>IF(H24="","",SUMIF($A$16:$A$38,H24,$B$16:$B$38))</f>
        <v>91</v>
      </c>
      <c r="I25" s="41">
        <f>IF(I24="","",SUMIF($A$16:$A$38,I24,$B$16:$B$38))</f>
        <v>91</v>
      </c>
      <c r="J25" s="41">
        <f>A11/10</f>
        <v>88.05</v>
      </c>
      <c r="K25" s="41">
        <f>ROUND(J25,0)</f>
        <v>88</v>
      </c>
    </row>
    <row r="26" spans="1:11">
      <c r="A26" s="13" t="s">
        <v>61</v>
      </c>
      <c r="B26" s="13">
        <v>80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80</v>
      </c>
      <c r="D27" s="42" t="str">
        <f>A12</f>
        <v>DEF</v>
      </c>
      <c r="E27" s="42">
        <f>IF(E26="","",SUMIF($A$16:$A$38,E26,$B$16:$B$38))</f>
        <v>89</v>
      </c>
      <c r="F27" s="42">
        <f>IF(F26="","",SUMIF($A$16:$A$38,F26,$B$16:$B$38))</f>
        <v>86</v>
      </c>
      <c r="G27" s="42">
        <f>IF(G26="","",SUMIF($A$16:$A$38,G26,$B$16:$B$38))</f>
        <v>86</v>
      </c>
      <c r="H27" s="42">
        <f>IF(H26="","",SUMIF($A$16:$A$38,H26,$B$16:$B$38))</f>
        <v>79</v>
      </c>
      <c r="I27" s="42">
        <f>IF(I26="","",SUMIF($A$16:$A$38,I26,$B$16:$B$38))</f>
        <v>66</v>
      </c>
      <c r="J27" s="42">
        <f>A13/10</f>
        <v>81.5</v>
      </c>
      <c r="K27" s="42">
        <f>ROUND(J27,0)</f>
        <v>82</v>
      </c>
    </row>
    <row r="28" spans="1:11">
      <c r="A28" s="13" t="s">
        <v>69</v>
      </c>
      <c r="B28" s="13">
        <v>81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88</v>
      </c>
    </row>
    <row r="31" spans="1:11">
      <c r="A31" s="13" t="s">
        <v>72</v>
      </c>
      <c r="B31" s="13">
        <v>63</v>
      </c>
    </row>
    <row r="32" spans="1:11">
      <c r="A32" s="13" t="s">
        <v>73</v>
      </c>
      <c r="B32" s="13">
        <f>INDEX('Trang tính1'!$AC$4:$AC$88,MATCH("Lahm Icon",'Trang tính1'!$Y$4:$Y$88,0))</f>
        <v>73</v>
      </c>
    </row>
    <row r="33" spans="1:2">
      <c r="A33" s="13" t="s">
        <v>79</v>
      </c>
      <c r="B33" s="13">
        <v>90</v>
      </c>
    </row>
    <row r="34" spans="1:2">
      <c r="A34" s="13" t="s">
        <v>80</v>
      </c>
      <c r="B34" s="13">
        <v>91</v>
      </c>
    </row>
    <row r="35" spans="1:2">
      <c r="A35" s="13" t="s">
        <v>86</v>
      </c>
      <c r="B35" s="13">
        <v>89</v>
      </c>
    </row>
    <row r="36" spans="1:2">
      <c r="A36" s="13" t="s">
        <v>87</v>
      </c>
      <c r="B36" s="13">
        <v>86</v>
      </c>
    </row>
    <row r="37" spans="1:2">
      <c r="A37" s="13" t="s">
        <v>88</v>
      </c>
      <c r="B37" s="13">
        <v>86</v>
      </c>
    </row>
    <row r="38" spans="1:2">
      <c r="A38" s="13" t="s">
        <v>89</v>
      </c>
      <c r="B38" s="13">
        <v>79</v>
      </c>
    </row>
    <row r="39" spans="1:2">
      <c r="A39" s="13" t="s">
        <v>245</v>
      </c>
      <c r="B39" s="13">
        <f>SUM(B16:B38)</f>
        <v>1868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774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887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82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815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84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760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83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866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836.5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86</v>
      </c>
      <c r="D17" s="37" t="str">
        <f>A2</f>
        <v>ATK</v>
      </c>
      <c r="E17" s="37">
        <f>IF(E16="","",SUMIF($A$16:$A$38,E16,$B$16:$B$38))</f>
        <v>72</v>
      </c>
      <c r="F17" s="37">
        <f>IF(F16="","",SUMIF($A$16:$A$38,F16,$B$16:$B$38))</f>
        <v>86</v>
      </c>
      <c r="G17" s="37">
        <f>IF(G16="","",SUMIF($A$16:$A$38,G16,$B$16:$B$38))</f>
        <v>77</v>
      </c>
      <c r="H17" s="37">
        <f>IF(H16="","",SUMIF($A$16:$A$38,H16,$B$16:$B$38))</f>
        <v>79</v>
      </c>
      <c r="I17" s="37">
        <f>IF(I16="","",SUMIF($A$16:$A$38,I16,$B$16:$B$38))</f>
        <v>85</v>
      </c>
      <c r="J17" s="37">
        <f>A3/10</f>
        <v>77.400000000000006</v>
      </c>
      <c r="K17" s="37">
        <f>ROUND(J17,0)</f>
        <v>77</v>
      </c>
    </row>
    <row r="18" spans="1:11">
      <c r="A18" s="13" t="s">
        <v>43</v>
      </c>
      <c r="B18" s="13">
        <v>77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79</v>
      </c>
      <c r="D19" s="38" t="str">
        <f>A4</f>
        <v>DIS</v>
      </c>
      <c r="E19" s="38">
        <f>IF(E18="","",SUMIF($A$16:$A$38,E18,$B$16:$B$38))</f>
        <v>88</v>
      </c>
      <c r="F19" s="38">
        <f>IF(F18="","",SUMIF($A$16:$A$38,F18,$B$16:$B$38))</f>
        <v>90</v>
      </c>
      <c r="G19" s="38">
        <f>IF(G18="","",SUMIF($A$16:$A$38,G18,$B$16:$B$38))</f>
        <v>91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88.7</v>
      </c>
      <c r="K19" s="38">
        <f>ROUND(J19,0)</f>
        <v>89</v>
      </c>
    </row>
    <row r="20" spans="1:11">
      <c r="A20" s="13" t="s">
        <v>45</v>
      </c>
      <c r="B20" s="13">
        <v>85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88</v>
      </c>
      <c r="D21" s="39" t="str">
        <f>A6</f>
        <v>CRE</v>
      </c>
      <c r="E21" s="39">
        <f>IF(E20="","",SUMIF($A$16:$A$38,E20,$B$16:$B$38))</f>
        <v>78</v>
      </c>
      <c r="F21" s="39">
        <f>IF(F20="","",SUMIF($A$16:$A$38,F20,$B$16:$B$38))</f>
        <v>88</v>
      </c>
      <c r="G21" s="39">
        <f>IF(G20="","",SUMIF($A$16:$A$38,G20,$B$16:$B$38))</f>
        <v>84</v>
      </c>
      <c r="H21" s="39">
        <f>IF(H20="","",SUMIF($A$16:$A$38,H20,$B$16:$B$38))</f>
        <v>91</v>
      </c>
      <c r="I21" s="39">
        <f>IF(I20="","",SUMIF($A$16:$A$38,I20,$B$16:$B$38))</f>
        <v>78</v>
      </c>
      <c r="J21" s="39">
        <f>A7/10</f>
        <v>81.5</v>
      </c>
      <c r="K21" s="39">
        <f>ROUND(J21,0)</f>
        <v>82</v>
      </c>
    </row>
    <row r="22" spans="1:11">
      <c r="A22" s="13" t="s">
        <v>53</v>
      </c>
      <c r="B22" s="13">
        <v>90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91</v>
      </c>
      <c r="D23" s="40" t="str">
        <f>A8</f>
        <v>PHY</v>
      </c>
      <c r="E23" s="40">
        <f>IF(E22="","",SUMIF($A$16:$A$38,E22,$B$16:$B$38))</f>
        <v>69</v>
      </c>
      <c r="F23" s="40">
        <f>IF(F22="","",SUMIF($A$16:$A$38,F22,$B$16:$B$38))</f>
        <v>68</v>
      </c>
      <c r="G23" s="40">
        <f>IF(G22="","",SUMIF($A$16:$A$38,G22,$B$16:$B$38))</f>
        <v>86</v>
      </c>
      <c r="H23" s="40">
        <f>IF(H22="","",SUMIF($A$16:$A$38,H22,$B$16:$B$38))</f>
        <v>78</v>
      </c>
      <c r="I23" s="40">
        <f>IF(I22="","",SUMIF($A$16:$A$38,I22,$B$16:$B$38))</f>
        <v>80</v>
      </c>
      <c r="J23" s="40">
        <f>A9/10</f>
        <v>76</v>
      </c>
      <c r="K23" s="40">
        <f>ROUND(J23,0)</f>
        <v>76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84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78</v>
      </c>
      <c r="G25" s="41">
        <f>IF(G24="","",SUMIF($A$16:$A$38,G24,$B$16:$B$38))</f>
        <v>77</v>
      </c>
      <c r="H25" s="41">
        <f>IF(H24="","",SUMIF($A$16:$A$38,H24,$B$16:$B$38))</f>
        <v>91</v>
      </c>
      <c r="I25" s="41">
        <f>IF(I24="","",SUMIF($A$16:$A$38,I24,$B$16:$B$38))</f>
        <v>90</v>
      </c>
      <c r="J25" s="41">
        <f>A11/10</f>
        <v>86.6</v>
      </c>
      <c r="K25" s="41">
        <f>ROUND(J25,0)</f>
        <v>87</v>
      </c>
    </row>
    <row r="26" spans="1:11">
      <c r="A26" s="13" t="s">
        <v>61</v>
      </c>
      <c r="B26" s="13">
        <v>78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87</v>
      </c>
      <c r="F27" s="42">
        <f>IF(F26="","",SUMIF($A$16:$A$38,F26,$B$16:$B$38))</f>
        <v>86</v>
      </c>
      <c r="G27" s="42">
        <f>IF(G26="","",SUMIF($A$16:$A$38,G26,$B$16:$B$38))</f>
        <v>84</v>
      </c>
      <c r="H27" s="42">
        <f>IF(H26="","",SUMIF($A$16:$A$38,H26,$B$16:$B$38))</f>
        <v>82</v>
      </c>
      <c r="I27" s="42">
        <f>IF(I26="","",SUMIF($A$16:$A$38,I26,$B$16:$B$38))</f>
        <v>79</v>
      </c>
      <c r="J27" s="42">
        <f>A13/10</f>
        <v>83.65</v>
      </c>
      <c r="K27" s="42">
        <f>ROUND(J27,0)</f>
        <v>84</v>
      </c>
    </row>
    <row r="28" spans="1:11">
      <c r="A28" s="13" t="s">
        <v>69</v>
      </c>
      <c r="B28" s="13">
        <v>69</v>
      </c>
    </row>
    <row r="29" spans="1:11">
      <c r="A29" s="13" t="s">
        <v>70</v>
      </c>
      <c r="B29" s="13">
        <v>68</v>
      </c>
    </row>
    <row r="30" spans="1:11">
      <c r="A30" s="13" t="s">
        <v>71</v>
      </c>
      <c r="B30" s="13">
        <v>86</v>
      </c>
    </row>
    <row r="31" spans="1:11">
      <c r="A31" s="13" t="s">
        <v>72</v>
      </c>
      <c r="B31" s="13">
        <v>78</v>
      </c>
    </row>
    <row r="32" spans="1:11">
      <c r="A32" s="13" t="s">
        <v>73</v>
      </c>
      <c r="B32" s="13">
        <f>INDEX('Trang tính1'!$AC$4:$AC$88,MATCH("Xabi Alonso Icon",'Trang tính1'!$Y$4:$Y$88,0))</f>
        <v>80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90</v>
      </c>
    </row>
    <row r="35" spans="1:2">
      <c r="A35" s="13" t="s">
        <v>86</v>
      </c>
      <c r="B35" s="13">
        <v>87</v>
      </c>
    </row>
    <row r="36" spans="1:2">
      <c r="A36" s="13" t="s">
        <v>87</v>
      </c>
      <c r="B36" s="13">
        <v>86</v>
      </c>
    </row>
    <row r="37" spans="1:2">
      <c r="A37" s="13" t="s">
        <v>88</v>
      </c>
      <c r="B37" s="13">
        <v>84</v>
      </c>
    </row>
    <row r="38" spans="1:2">
      <c r="A38" s="13" t="s">
        <v>89</v>
      </c>
      <c r="B38" s="13">
        <v>82</v>
      </c>
    </row>
    <row r="39" spans="1:2">
      <c r="A39" s="13" t="s">
        <v>245</v>
      </c>
      <c r="B39" s="13">
        <f>SUM(B16:B38)</f>
        <v>1894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B28" sqref="B28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77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790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76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728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788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72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752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73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792.5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538</v>
      </c>
    </row>
    <row r="15" spans="1:26">
      <c r="B15" s="13" t="s">
        <v>244</v>
      </c>
      <c r="J15" s="13" t="s">
        <v>46</v>
      </c>
      <c r="K15" s="31" t="s">
        <v>29</v>
      </c>
    </row>
    <row r="16" spans="1:26">
      <c r="A16" s="13" t="s">
        <v>41</v>
      </c>
      <c r="B16" s="13">
        <v>77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77</v>
      </c>
      <c r="D17" s="37" t="str">
        <f>A2</f>
        <v>ATK</v>
      </c>
      <c r="E17" s="37">
        <f>IF(E16="","",SUMIF($A$16:$A$38,E16,$B$16:$B$38))</f>
        <v>77</v>
      </c>
      <c r="F17" s="37">
        <f>IF(F16="","",SUMIF($A$16:$A$38,F16,$B$16:$B$38))</f>
        <v>77</v>
      </c>
      <c r="G17" s="37">
        <f>IF(G16="","",SUMIF($A$16:$A$38,G16,$B$16:$B$38))</f>
        <v>84</v>
      </c>
      <c r="H17" s="37">
        <f>IF(H16="","",SUMIF($A$16:$A$38,H16,$B$16:$B$38))</f>
        <v>82</v>
      </c>
      <c r="I17" s="37">
        <f>IF(I16="","",SUMIF($A$16:$A$38,I16,$B$16:$B$38))</f>
        <v>76</v>
      </c>
      <c r="J17" s="37">
        <f>A3/10</f>
        <v>79</v>
      </c>
      <c r="K17" s="37">
        <f>ROUND(J17,0)</f>
        <v>79</v>
      </c>
    </row>
    <row r="18" spans="1:1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82</v>
      </c>
      <c r="D19" s="38" t="str">
        <f>A4</f>
        <v>DIS</v>
      </c>
      <c r="E19" s="38">
        <f>IF(E18="","",SUMIF($A$16:$A$38,E18,$B$16:$B$38))</f>
        <v>74</v>
      </c>
      <c r="F19" s="38">
        <f>IF(F18="","",SUMIF($A$16:$A$38,F18,$B$16:$B$38))</f>
        <v>66</v>
      </c>
      <c r="G19" s="38">
        <f>IF(G18="","",SUMIF($A$16:$A$38,G18,$B$16:$B$38))</f>
        <v>75</v>
      </c>
      <c r="H19" s="38">
        <f>IF(H18="","",SUMIF($A$16:$A$38,H18,$B$16:$B$38))</f>
        <v>75</v>
      </c>
      <c r="I19" s="38">
        <f>IF(I18="","",SUMIF($A$16:$A$38,I18,$B$16:$B$38))</f>
        <v>0</v>
      </c>
      <c r="J19" s="38">
        <f>A5/10</f>
        <v>72.8</v>
      </c>
      <c r="K19" s="38">
        <f>ROUND(J19,0)</f>
        <v>73</v>
      </c>
    </row>
    <row r="20" spans="1:11">
      <c r="A20" s="13" t="s">
        <v>45</v>
      </c>
      <c r="B20" s="13">
        <v>76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74</v>
      </c>
      <c r="D21" s="39" t="str">
        <f>A6</f>
        <v>CRE</v>
      </c>
      <c r="E21" s="39">
        <f>IF(E20="","",SUMIF($A$16:$A$38,E20,$B$16:$B$38))</f>
        <v>78</v>
      </c>
      <c r="F21" s="39">
        <f>IF(F20="","",SUMIF($A$16:$A$38,F20,$B$16:$B$38))</f>
        <v>75</v>
      </c>
      <c r="G21" s="39">
        <f>IF(G20="","",SUMIF($A$16:$A$38,G20,$B$16:$B$38))</f>
        <v>79</v>
      </c>
      <c r="H21" s="39">
        <f>IF(H20="","",SUMIF($A$16:$A$38,H20,$B$16:$B$38))</f>
        <v>75</v>
      </c>
      <c r="I21" s="39">
        <f>IF(I20="","",SUMIF($A$16:$A$38,I20,$B$16:$B$38))</f>
        <v>84</v>
      </c>
      <c r="J21" s="39">
        <f>A7/10</f>
        <v>78.8</v>
      </c>
      <c r="K21" s="39">
        <f>ROUND(J21,0)</f>
        <v>79</v>
      </c>
    </row>
    <row r="22" spans="1:11">
      <c r="A22" s="13" t="s">
        <v>53</v>
      </c>
      <c r="B22" s="13">
        <v>66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73</v>
      </c>
      <c r="F23" s="40">
        <f>IF(F22="","",SUMIF($A$16:$A$38,F22,$B$16:$B$38))</f>
        <v>72</v>
      </c>
      <c r="G23" s="40">
        <f>IF(G22="","",SUMIF($A$16:$A$38,G22,$B$16:$B$38))</f>
        <v>75</v>
      </c>
      <c r="H23" s="40">
        <f>IF(H22="","",SUMIF($A$16:$A$38,H22,$B$16:$B$38))</f>
        <v>75</v>
      </c>
      <c r="I23" s="40">
        <f>IF(I22="","",SUMIF($A$16:$A$38,I22,$B$16:$B$38))</f>
        <v>87</v>
      </c>
      <c r="J23" s="40">
        <f>A9/10</f>
        <v>75.2</v>
      </c>
      <c r="K23" s="40">
        <f>ROUND(J23,0)</f>
        <v>75</v>
      </c>
    </row>
    <row r="24" spans="1:11">
      <c r="A24" s="13" t="s">
        <v>55</v>
      </c>
      <c r="B24" s="13">
        <v>75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79</v>
      </c>
      <c r="D25" s="41" t="str">
        <f>A10</f>
        <v>MEN</v>
      </c>
      <c r="E25" s="41">
        <f>IF(E24="","",SUMIF($A$16:$A$38,E24,$B$16:$B$38))</f>
        <v>75</v>
      </c>
      <c r="F25" s="41">
        <f>IF(F24="","",SUMIF($A$16:$A$38,F24,$B$16:$B$38))</f>
        <v>84</v>
      </c>
      <c r="G25" s="41">
        <f>IF(G24="","",SUMIF($A$16:$A$38,G24,$B$16:$B$38))</f>
        <v>84</v>
      </c>
      <c r="H25" s="41">
        <f>IF(H24="","",SUMIF($A$16:$A$38,H24,$B$16:$B$38))</f>
        <v>75</v>
      </c>
      <c r="I25" s="41">
        <f>IF(I24="","",SUMIF($A$16:$A$38,I24,$B$16:$B$38))</f>
        <v>80</v>
      </c>
      <c r="J25" s="41">
        <f>A11/10</f>
        <v>79.25</v>
      </c>
      <c r="K25" s="41">
        <f>ROUND(J25,0)</f>
        <v>79</v>
      </c>
    </row>
    <row r="26" spans="1:11">
      <c r="A26" s="13" t="s">
        <v>61</v>
      </c>
      <c r="B26" s="13">
        <v>78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84</v>
      </c>
      <c r="D27" s="42" t="str">
        <f>A12</f>
        <v>DEF</v>
      </c>
      <c r="E27" s="42">
        <f>IF(E26="","",SUMIF($A$16:$A$38,E26,$B$16:$B$38))</f>
        <v>48</v>
      </c>
      <c r="F27" s="42">
        <f>IF(F26="","",SUMIF($A$16:$A$38,F26,$B$16:$B$38))</f>
        <v>56</v>
      </c>
      <c r="G27" s="42">
        <f>IF(G26="","",SUMIF($A$16:$A$38,G26,$B$16:$B$38))</f>
        <v>48</v>
      </c>
      <c r="H27" s="42">
        <f>IF(H26="","",SUMIF($A$16:$A$38,H26,$B$16:$B$38))</f>
        <v>45</v>
      </c>
      <c r="I27" s="42">
        <f>IF(I26="","",SUMIF($A$16:$A$38,I26,$B$16:$B$38))</f>
        <v>82</v>
      </c>
      <c r="J27" s="42">
        <f>A13/10</f>
        <v>53.8</v>
      </c>
      <c r="K27" s="42">
        <f>ROUND(J27,0)</f>
        <v>54</v>
      </c>
    </row>
    <row r="28" spans="1:11">
      <c r="A28" s="13" t="s">
        <v>69</v>
      </c>
      <c r="B28" s="13">
        <v>73</v>
      </c>
    </row>
    <row r="29" spans="1:11">
      <c r="A29" s="13" t="s">
        <v>70</v>
      </c>
      <c r="B29" s="13">
        <v>72</v>
      </c>
    </row>
    <row r="30" spans="1:11">
      <c r="A30" s="13" t="s">
        <v>71</v>
      </c>
      <c r="B30" s="13">
        <v>75</v>
      </c>
    </row>
    <row r="31" spans="1:11">
      <c r="A31" s="13" t="s">
        <v>72</v>
      </c>
      <c r="B31" s="13">
        <v>75</v>
      </c>
    </row>
    <row r="32" spans="1:11">
      <c r="A32" s="13" t="s">
        <v>73</v>
      </c>
      <c r="B32" s="13">
        <f>INDEX('Trang tính1'!$AC$4:$AC$88,MATCH("Richarlison",'Trang tính1'!$Y$4:$Y$88,0))</f>
        <v>87</v>
      </c>
    </row>
    <row r="33" spans="1:2">
      <c r="A33" s="13" t="s">
        <v>79</v>
      </c>
      <c r="B33" s="13">
        <v>75</v>
      </c>
    </row>
    <row r="34" spans="1:2">
      <c r="A34" s="13" t="s">
        <v>80</v>
      </c>
      <c r="B34" s="13">
        <v>80</v>
      </c>
    </row>
    <row r="35" spans="1:2">
      <c r="A35" s="13" t="s">
        <v>86</v>
      </c>
      <c r="B35" s="13">
        <v>48</v>
      </c>
    </row>
    <row r="36" spans="1:2">
      <c r="A36" s="13" t="s">
        <v>87</v>
      </c>
      <c r="B36" s="13">
        <v>56</v>
      </c>
    </row>
    <row r="37" spans="1:2">
      <c r="A37" s="13" t="s">
        <v>88</v>
      </c>
      <c r="B37" s="13">
        <v>48</v>
      </c>
    </row>
    <row r="38" spans="1:2">
      <c r="A38" s="13" t="s">
        <v>89</v>
      </c>
      <c r="B38" s="13">
        <v>45</v>
      </c>
    </row>
    <row r="39" spans="1:2">
      <c r="A39" s="13" t="s">
        <v>245</v>
      </c>
      <c r="B39" s="13">
        <f>SUM(B16:B38)</f>
        <v>1661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797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80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80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769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833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75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834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76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827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469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84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76</v>
      </c>
      <c r="D17" s="37" t="str">
        <f>A2</f>
        <v>ATK</v>
      </c>
      <c r="E17" s="37">
        <f>IF(E16="","",SUMIF($A$16:$A$38,E16,$B$16:$B$38))</f>
        <v>84</v>
      </c>
      <c r="F17" s="37">
        <f>IF(F16="","",SUMIF($A$16:$A$38,F16,$B$16:$B$38))</f>
        <v>76</v>
      </c>
      <c r="G17" s="37">
        <f>IF(G16="","",SUMIF($A$16:$A$38,G16,$B$16:$B$38))</f>
        <v>83</v>
      </c>
      <c r="H17" s="37">
        <f>IF(H16="","",SUMIF($A$16:$A$38,H16,$B$16:$B$38))</f>
        <v>70</v>
      </c>
      <c r="I17" s="37">
        <f>IF(I16="","",SUMIF($A$16:$A$38,I16,$B$16:$B$38))</f>
        <v>76</v>
      </c>
      <c r="J17" s="37">
        <f>A3/10</f>
        <v>79.7</v>
      </c>
      <c r="K17" s="37">
        <f>ROUND(J17,0)</f>
        <v>80</v>
      </c>
    </row>
    <row r="18" spans="1:11">
      <c r="A18" s="13" t="s">
        <v>43</v>
      </c>
      <c r="B18" s="13">
        <v>83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70</v>
      </c>
      <c r="D19" s="38" t="str">
        <f>A4</f>
        <v>DIS</v>
      </c>
      <c r="E19" s="38">
        <f>IF(E18="","",SUMIF($A$16:$A$38,E18,$B$16:$B$38))</f>
        <v>76</v>
      </c>
      <c r="F19" s="38">
        <f>IF(F18="","",SUMIF($A$16:$A$38,F18,$B$16:$B$38))</f>
        <v>69</v>
      </c>
      <c r="G19" s="38">
        <f>IF(G18="","",SUMIF($A$16:$A$38,G18,$B$16:$B$38))</f>
        <v>75</v>
      </c>
      <c r="H19" s="38">
        <f>IF(H18="","",SUMIF($A$16:$A$38,H18,$B$16:$B$38))</f>
        <v>84</v>
      </c>
      <c r="I19" s="38">
        <f>IF(I18="","",SUMIF($A$16:$A$38,I18,$B$16:$B$38))</f>
        <v>0</v>
      </c>
      <c r="J19" s="38">
        <f>A5/10</f>
        <v>76.900000000000006</v>
      </c>
      <c r="K19" s="38">
        <f>ROUND(J19,0)</f>
        <v>77</v>
      </c>
    </row>
    <row r="20" spans="1:11">
      <c r="A20" s="13" t="s">
        <v>45</v>
      </c>
      <c r="B20" s="13">
        <v>76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76</v>
      </c>
      <c r="D21" s="39" t="str">
        <f>A6</f>
        <v>CRE</v>
      </c>
      <c r="E21" s="39">
        <f>IF(E20="","",SUMIF($A$16:$A$38,E20,$B$16:$B$38))</f>
        <v>85</v>
      </c>
      <c r="F21" s="39">
        <f>IF(F20="","",SUMIF($A$16:$A$38,F20,$B$16:$B$38))</f>
        <v>84</v>
      </c>
      <c r="G21" s="39">
        <f>IF(G20="","",SUMIF($A$16:$A$38,G20,$B$16:$B$38))</f>
        <v>79</v>
      </c>
      <c r="H21" s="39">
        <f>IF(H20="","",SUMIF($A$16:$A$38,H20,$B$16:$B$38))</f>
        <v>75</v>
      </c>
      <c r="I21" s="39">
        <f>IF(I20="","",SUMIF($A$16:$A$38,I20,$B$16:$B$38))</f>
        <v>88</v>
      </c>
      <c r="J21" s="39">
        <f>A7/10</f>
        <v>83.3</v>
      </c>
      <c r="K21" s="39">
        <f>ROUND(J21,0)</f>
        <v>83</v>
      </c>
    </row>
    <row r="22" spans="1:11">
      <c r="A22" s="13" t="s">
        <v>53</v>
      </c>
      <c r="B22" s="13">
        <v>69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85</v>
      </c>
      <c r="F23" s="40">
        <f>IF(F22="","",SUMIF($A$16:$A$38,F22,$B$16:$B$38))</f>
        <v>82</v>
      </c>
      <c r="G23" s="40">
        <f>IF(G22="","",SUMIF($A$16:$A$38,G22,$B$16:$B$38))</f>
        <v>84</v>
      </c>
      <c r="H23" s="40">
        <f>IF(H22="","",SUMIF($A$16:$A$38,H22,$B$16:$B$38))</f>
        <v>83</v>
      </c>
      <c r="I23" s="40">
        <f>IF(I22="","",SUMIF($A$16:$A$38,I22,$B$16:$B$38))</f>
        <v>83</v>
      </c>
      <c r="J23" s="40">
        <f>A9/10</f>
        <v>83.4</v>
      </c>
      <c r="K23" s="40">
        <f>ROUND(J23,0)</f>
        <v>83</v>
      </c>
    </row>
    <row r="24" spans="1:11">
      <c r="A24" s="13" t="s">
        <v>55</v>
      </c>
      <c r="B24" s="13">
        <v>84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79</v>
      </c>
      <c r="D25" s="41" t="str">
        <f>A10</f>
        <v>MEN</v>
      </c>
      <c r="E25" s="41">
        <f>IF(E24="","",SUMIF($A$16:$A$38,E24,$B$16:$B$38))</f>
        <v>85</v>
      </c>
      <c r="F25" s="41">
        <f>IF(F24="","",SUMIF($A$16:$A$38,F24,$B$16:$B$38))</f>
        <v>88</v>
      </c>
      <c r="G25" s="41">
        <f>IF(G24="","",SUMIF($A$16:$A$38,G24,$B$16:$B$38))</f>
        <v>83</v>
      </c>
      <c r="H25" s="41">
        <f>IF(H24="","",SUMIF($A$16:$A$38,H24,$B$16:$B$38))</f>
        <v>75</v>
      </c>
      <c r="I25" s="41">
        <f>IF(I24="","",SUMIF($A$16:$A$38,I24,$B$16:$B$38))</f>
        <v>83</v>
      </c>
      <c r="J25" s="41">
        <f>A11/10</f>
        <v>82.7</v>
      </c>
      <c r="K25" s="41">
        <f>ROUND(J25,0)</f>
        <v>83</v>
      </c>
    </row>
    <row r="26" spans="1:11">
      <c r="A26" s="13" t="s">
        <v>61</v>
      </c>
      <c r="B26" s="13">
        <v>85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88</v>
      </c>
      <c r="D27" s="42" t="str">
        <f>A12</f>
        <v>DEF</v>
      </c>
      <c r="E27" s="42">
        <f>IF(E26="","",SUMIF($A$16:$A$38,E26,$B$16:$B$38))</f>
        <v>48</v>
      </c>
      <c r="F27" s="42">
        <f>IF(F26="","",SUMIF($A$16:$A$38,F26,$B$16:$B$38))</f>
        <v>44</v>
      </c>
      <c r="G27" s="42">
        <f>IF(G26="","",SUMIF($A$16:$A$38,G26,$B$16:$B$38))</f>
        <v>38</v>
      </c>
      <c r="H27" s="42">
        <f>IF(H26="","",SUMIF($A$16:$A$38,H26,$B$16:$B$38))</f>
        <v>41</v>
      </c>
      <c r="I27" s="42">
        <f>IF(I26="","",SUMIF($A$16:$A$38,I26,$B$16:$B$38))</f>
        <v>70</v>
      </c>
      <c r="J27" s="42">
        <f>A13/10</f>
        <v>46.9</v>
      </c>
      <c r="K27" s="42">
        <f>ROUND(J27,0)</f>
        <v>47</v>
      </c>
    </row>
    <row r="28" spans="1:11">
      <c r="A28" s="13" t="s">
        <v>69</v>
      </c>
      <c r="B28" s="13">
        <v>85</v>
      </c>
    </row>
    <row r="29" spans="1:11">
      <c r="A29" s="13" t="s">
        <v>70</v>
      </c>
      <c r="B29" s="13">
        <v>82</v>
      </c>
    </row>
    <row r="30" spans="1:11">
      <c r="A30" s="13" t="s">
        <v>71</v>
      </c>
      <c r="B30" s="13">
        <v>84</v>
      </c>
    </row>
    <row r="31" spans="1:11">
      <c r="A31" s="13" t="s">
        <v>72</v>
      </c>
      <c r="B31" s="13">
        <v>83</v>
      </c>
    </row>
    <row r="32" spans="1:11">
      <c r="A32" s="13" t="s">
        <v>73</v>
      </c>
      <c r="B32" s="13">
        <f>INDEX('Trang tính1'!$AC$4:$AC$88,MATCH("Semenyo",'Trang tính1'!$Y$4:$Y$88,0))</f>
        <v>83</v>
      </c>
    </row>
    <row r="33" spans="1:2">
      <c r="A33" s="13" t="s">
        <v>79</v>
      </c>
      <c r="B33" s="13">
        <v>85</v>
      </c>
    </row>
    <row r="34" spans="1:2">
      <c r="A34" s="13" t="s">
        <v>80</v>
      </c>
      <c r="B34" s="13">
        <v>83</v>
      </c>
    </row>
    <row r="35" spans="1:2">
      <c r="A35" s="13" t="s">
        <v>86</v>
      </c>
      <c r="B35" s="13">
        <v>48</v>
      </c>
    </row>
    <row r="36" spans="1:2">
      <c r="A36" s="13" t="s">
        <v>87</v>
      </c>
      <c r="B36" s="13">
        <v>44</v>
      </c>
    </row>
    <row r="37" spans="1:2">
      <c r="A37" s="13" t="s">
        <v>88</v>
      </c>
      <c r="B37" s="13">
        <v>38</v>
      </c>
    </row>
    <row r="38" spans="1:2">
      <c r="A38" s="13" t="s">
        <v>89</v>
      </c>
      <c r="B38" s="13">
        <v>41</v>
      </c>
    </row>
    <row r="39" spans="1:2">
      <c r="A39" s="13" t="s">
        <v>245</v>
      </c>
      <c r="B39" s="13">
        <f>SUM(B16:B38)</f>
        <v>1701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788.5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841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81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855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75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753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839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71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539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83</v>
      </c>
      <c r="D17" s="37" t="str">
        <f>A2</f>
        <v>ATK</v>
      </c>
      <c r="E17" s="37">
        <f>IF(E16="","",SUMIF($A$16:$A$38,E16,$B$16:$B$38))</f>
        <v>83</v>
      </c>
      <c r="F17" s="37">
        <f>IF(F16="","",SUMIF($A$16:$A$38,F16,$B$16:$B$38))</f>
        <v>83</v>
      </c>
      <c r="G17" s="37">
        <f>IF(G16="","",SUMIF($A$16:$A$38,G16,$B$16:$B$38))</f>
        <v>84</v>
      </c>
      <c r="H17" s="37">
        <f>IF(H16="","",SUMIF($A$16:$A$38,H16,$B$16:$B$38))</f>
        <v>56</v>
      </c>
      <c r="I17" s="37">
        <f>IF(I16="","",SUMIF($A$16:$A$38,I16,$B$16:$B$38))</f>
        <v>81</v>
      </c>
      <c r="J17" s="37">
        <f>A3/10</f>
        <v>78.849999999999994</v>
      </c>
      <c r="K17" s="37">
        <f>ROUND(J17,0)</f>
        <v>79</v>
      </c>
    </row>
    <row r="18" spans="1:1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56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77</v>
      </c>
      <c r="G19" s="38">
        <f>IF(G18="","",SUMIF($A$16:$A$38,G18,$B$16:$B$38))</f>
        <v>84</v>
      </c>
      <c r="H19" s="38">
        <f>IF(H18="","",SUMIF($A$16:$A$38,H18,$B$16:$B$38))</f>
        <v>89</v>
      </c>
      <c r="I19" s="38">
        <f>IF(I18="","",SUMIF($A$16:$A$38,I18,$B$16:$B$38))</f>
        <v>0</v>
      </c>
      <c r="J19" s="38">
        <f>A5/10</f>
        <v>84.1</v>
      </c>
      <c r="K19" s="38">
        <f>ROUND(J19,0)</f>
        <v>84</v>
      </c>
    </row>
    <row r="20" spans="1:11">
      <c r="A20" s="13" t="s">
        <v>45</v>
      </c>
      <c r="B20" s="13">
        <v>81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86</v>
      </c>
      <c r="F21" s="39">
        <f>IF(F20="","",SUMIF($A$16:$A$38,F20,$B$16:$B$38))</f>
        <v>89</v>
      </c>
      <c r="G21" s="39">
        <f>IF(G20="","",SUMIF($A$16:$A$38,G20,$B$16:$B$38))</f>
        <v>88</v>
      </c>
      <c r="H21" s="39">
        <f>IF(H20="","",SUMIF($A$16:$A$38,H20,$B$16:$B$38))</f>
        <v>84</v>
      </c>
      <c r="I21" s="39">
        <f>IF(I20="","",SUMIF($A$16:$A$38,I20,$B$16:$B$38))</f>
        <v>81</v>
      </c>
      <c r="J21" s="39">
        <f>A7/10</f>
        <v>85.5</v>
      </c>
      <c r="K21" s="39">
        <f>ROUND(J21,0)</f>
        <v>86</v>
      </c>
    </row>
    <row r="22" spans="1:11">
      <c r="A22" s="13" t="s">
        <v>53</v>
      </c>
      <c r="B22" s="13">
        <v>77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84</v>
      </c>
      <c r="D23" s="40" t="str">
        <f>A8</f>
        <v>PHY</v>
      </c>
      <c r="E23" s="40">
        <f>IF(E22="","",SUMIF($A$16:$A$38,E22,$B$16:$B$38))</f>
        <v>81</v>
      </c>
      <c r="F23" s="40">
        <f>IF(F22="","",SUMIF($A$16:$A$38,F22,$B$16:$B$38))</f>
        <v>83</v>
      </c>
      <c r="G23" s="40">
        <f>IF(G22="","",SUMIF($A$16:$A$38,G22,$B$16:$B$38))</f>
        <v>82</v>
      </c>
      <c r="H23" s="40">
        <f>IF(H22="","",SUMIF($A$16:$A$38,H22,$B$16:$B$38))</f>
        <v>65</v>
      </c>
      <c r="I23" s="40">
        <f>IF(I22="","",SUMIF($A$16:$A$38,I22,$B$16:$B$38))</f>
        <v>66</v>
      </c>
      <c r="J23" s="40">
        <f>A9/10</f>
        <v>75.3</v>
      </c>
      <c r="K23" s="40">
        <f>ROUND(J23,0)</f>
        <v>75</v>
      </c>
    </row>
    <row r="24" spans="1:11">
      <c r="A24" s="13" t="s">
        <v>55</v>
      </c>
      <c r="B24" s="13">
        <v>89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88</v>
      </c>
      <c r="D25" s="41" t="str">
        <f>A10</f>
        <v>MEN</v>
      </c>
      <c r="E25" s="41">
        <f>IF(E24="","",SUMIF($A$16:$A$38,E24,$B$16:$B$38))</f>
        <v>83</v>
      </c>
      <c r="F25" s="41">
        <f>IF(F24="","",SUMIF($A$16:$A$38,F24,$B$16:$B$38))</f>
        <v>81</v>
      </c>
      <c r="G25" s="41">
        <f>IF(G24="","",SUMIF($A$16:$A$38,G24,$B$16:$B$38))</f>
        <v>84</v>
      </c>
      <c r="H25" s="41">
        <f>IF(H24="","",SUMIF($A$16:$A$38,H24,$B$16:$B$38))</f>
        <v>84</v>
      </c>
      <c r="I25" s="41">
        <f>IF(I24="","",SUMIF($A$16:$A$38,I24,$B$16:$B$38))</f>
        <v>85</v>
      </c>
      <c r="J25" s="41">
        <f>A11/10</f>
        <v>83.9</v>
      </c>
      <c r="K25" s="41">
        <f>ROUND(J25,0)</f>
        <v>84</v>
      </c>
    </row>
    <row r="26" spans="1:11">
      <c r="A26" s="13" t="s">
        <v>61</v>
      </c>
      <c r="B26" s="13">
        <v>86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60</v>
      </c>
      <c r="F27" s="42">
        <f>IF(F26="","",SUMIF($A$16:$A$38,F26,$B$16:$B$38))</f>
        <v>58</v>
      </c>
      <c r="G27" s="42">
        <f>IF(G26="","",SUMIF($A$16:$A$38,G26,$B$16:$B$38))</f>
        <v>52</v>
      </c>
      <c r="H27" s="42">
        <f>IF(H26="","",SUMIF($A$16:$A$38,H26,$B$16:$B$38))</f>
        <v>47</v>
      </c>
      <c r="I27" s="42">
        <f>IF(I26="","",SUMIF($A$16:$A$38,I26,$B$16:$B$38))</f>
        <v>56</v>
      </c>
      <c r="J27" s="42">
        <f>A13/10</f>
        <v>53.9</v>
      </c>
      <c r="K27" s="42">
        <f>ROUND(J27,0)</f>
        <v>54</v>
      </c>
    </row>
    <row r="28" spans="1:11">
      <c r="A28" s="13" t="s">
        <v>69</v>
      </c>
      <c r="B28" s="13">
        <v>81</v>
      </c>
    </row>
    <row r="29" spans="1:11">
      <c r="A29" s="13" t="s">
        <v>70</v>
      </c>
      <c r="B29" s="13">
        <v>83</v>
      </c>
    </row>
    <row r="30" spans="1:11">
      <c r="A30" s="13" t="s">
        <v>71</v>
      </c>
      <c r="B30" s="13">
        <v>82</v>
      </c>
    </row>
    <row r="31" spans="1:11">
      <c r="A31" s="13" t="s">
        <v>72</v>
      </c>
      <c r="B31" s="13">
        <v>65</v>
      </c>
    </row>
    <row r="32" spans="1:11">
      <c r="A32" s="13" t="s">
        <v>73</v>
      </c>
      <c r="B32" s="13">
        <f>INDEX('Trang tính1'!$AC$4:$AC$88,MATCH("Foden",'Trang tính1'!$Y$4:$Y$88,0))</f>
        <v>66</v>
      </c>
    </row>
    <row r="33" spans="1:2">
      <c r="A33" s="13" t="s">
        <v>79</v>
      </c>
      <c r="B33" s="13">
        <v>83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60</v>
      </c>
    </row>
    <row r="36" spans="1:2">
      <c r="A36" s="13" t="s">
        <v>87</v>
      </c>
      <c r="B36" s="13">
        <v>58</v>
      </c>
    </row>
    <row r="37" spans="1:2">
      <c r="A37" s="13" t="s">
        <v>88</v>
      </c>
      <c r="B37" s="13">
        <v>52</v>
      </c>
    </row>
    <row r="38" spans="1:2">
      <c r="A38" s="13" t="s">
        <v>89</v>
      </c>
      <c r="B38" s="13">
        <v>47</v>
      </c>
    </row>
    <row r="39" spans="1:2">
      <c r="A39" s="13" t="s">
        <v>245</v>
      </c>
      <c r="B39" s="13">
        <f>SUM(B16:B38)</f>
        <v>1738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P11" sqref="P11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769.5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81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826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81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807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822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733.5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78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82</v>
      </c>
      <c r="D17" s="37" t="str">
        <f>A2</f>
        <v>ATK</v>
      </c>
      <c r="E17" s="37">
        <f>IF(E16="","",SUMIF($A$16:$A$38,E16,$B$16:$B$38))</f>
        <v>78</v>
      </c>
      <c r="F17" s="37">
        <f>IF(F16="","",SUMIF($A$16:$A$38,F16,$B$16:$B$38))</f>
        <v>82</v>
      </c>
      <c r="G17" s="37">
        <f>IF(G16="","",SUMIF($A$16:$A$38,G16,$B$16:$B$38))</f>
        <v>85</v>
      </c>
      <c r="H17" s="37">
        <f>IF(H16="","",SUMIF($A$16:$A$38,H16,$B$16:$B$38))</f>
        <v>61</v>
      </c>
      <c r="I17" s="37">
        <f>IF(I16="","",SUMIF($A$16:$A$38,I16,$B$16:$B$38))</f>
        <v>76</v>
      </c>
      <c r="J17" s="37">
        <f>A3/10</f>
        <v>76.95</v>
      </c>
      <c r="K17" s="37">
        <f>ROUND(J17,0)</f>
        <v>77</v>
      </c>
    </row>
    <row r="18" spans="1:11">
      <c r="A18" s="13" t="s">
        <v>43</v>
      </c>
      <c r="B18" s="13">
        <v>85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61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80</v>
      </c>
      <c r="G19" s="38">
        <f>IF(G18="","",SUMIF($A$16:$A$38,G18,$B$16:$B$38))</f>
        <v>83</v>
      </c>
      <c r="H19" s="38">
        <f>IF(H18="","",SUMIF($A$16:$A$38,H18,$B$16:$B$38))</f>
        <v>87</v>
      </c>
      <c r="I19" s="38">
        <f>IF(I18="","",SUMIF($A$16:$A$38,I18,$B$16:$B$38))</f>
        <v>0</v>
      </c>
      <c r="J19" s="38">
        <f>A5/10</f>
        <v>84</v>
      </c>
      <c r="K19" s="38">
        <f>ROUND(J19,0)</f>
        <v>84</v>
      </c>
    </row>
    <row r="20" spans="1:11">
      <c r="A20" s="13" t="s">
        <v>45</v>
      </c>
      <c r="B20" s="13">
        <v>76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83</v>
      </c>
      <c r="F21" s="39">
        <f>IF(F20="","",SUMIF($A$16:$A$38,F20,$B$16:$B$38))</f>
        <v>87</v>
      </c>
      <c r="G21" s="39">
        <f>IF(G20="","",SUMIF($A$16:$A$38,G20,$B$16:$B$38))</f>
        <v>84</v>
      </c>
      <c r="H21" s="39">
        <f>IF(H20="","",SUMIF($A$16:$A$38,H20,$B$16:$B$38))</f>
        <v>83</v>
      </c>
      <c r="I21" s="39">
        <f>IF(I20="","",SUMIF($A$16:$A$38,I20,$B$16:$B$38))</f>
        <v>78</v>
      </c>
      <c r="J21" s="39">
        <f>A7/10</f>
        <v>82.6</v>
      </c>
      <c r="K21" s="39">
        <f>ROUND(J21,0)</f>
        <v>83</v>
      </c>
    </row>
    <row r="22" spans="1:11">
      <c r="A22" s="13" t="s">
        <v>53</v>
      </c>
      <c r="B22" s="13">
        <v>80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83</v>
      </c>
      <c r="D23" s="40" t="str">
        <f>A8</f>
        <v>PHY</v>
      </c>
      <c r="E23" s="40">
        <f>IF(E22="","",SUMIF($A$16:$A$38,E22,$B$16:$B$38))</f>
        <v>77</v>
      </c>
      <c r="F23" s="40">
        <f>IF(F22="","",SUMIF($A$16:$A$38,F22,$B$16:$B$38))</f>
        <v>83</v>
      </c>
      <c r="G23" s="40">
        <f>IF(G22="","",SUMIF($A$16:$A$38,G22,$B$16:$B$38))</f>
        <v>92</v>
      </c>
      <c r="H23" s="40">
        <f>IF(H22="","",SUMIF($A$16:$A$38,H22,$B$16:$B$38))</f>
        <v>74</v>
      </c>
      <c r="I23" s="40">
        <f>IF(I22="","",SUMIF($A$16:$A$38,I22,$B$16:$B$38))</f>
        <v>81</v>
      </c>
      <c r="J23" s="40">
        <f>A9/10</f>
        <v>80.7</v>
      </c>
      <c r="K23" s="40">
        <f>ROUND(J23,0)</f>
        <v>81</v>
      </c>
    </row>
    <row r="24" spans="1:11">
      <c r="A24" s="13" t="s">
        <v>55</v>
      </c>
      <c r="B24" s="13">
        <v>87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84</v>
      </c>
      <c r="D25" s="41" t="str">
        <f>A10</f>
        <v>MEN</v>
      </c>
      <c r="E25" s="41">
        <f>IF(E24="","",SUMIF($A$16:$A$38,E24,$B$16:$B$38))</f>
        <v>80</v>
      </c>
      <c r="F25" s="41">
        <f>IF(F24="","",SUMIF($A$16:$A$38,F24,$B$16:$B$38))</f>
        <v>78</v>
      </c>
      <c r="G25" s="41">
        <f>IF(G24="","",SUMIF($A$16:$A$38,G24,$B$16:$B$38))</f>
        <v>85</v>
      </c>
      <c r="H25" s="41">
        <f>IF(H24="","",SUMIF($A$16:$A$38,H24,$B$16:$B$38))</f>
        <v>83</v>
      </c>
      <c r="I25" s="41">
        <f>IF(I24="","",SUMIF($A$16:$A$38,I24,$B$16:$B$38))</f>
        <v>83</v>
      </c>
      <c r="J25" s="41">
        <f>A11/10</f>
        <v>82.2</v>
      </c>
      <c r="K25" s="41">
        <f>ROUND(J25,0)</f>
        <v>82</v>
      </c>
    </row>
    <row r="26" spans="1:11">
      <c r="A26" s="13" t="s">
        <v>61</v>
      </c>
      <c r="B26" s="13">
        <v>83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79</v>
      </c>
      <c r="F27" s="42">
        <f>IF(F26="","",SUMIF($A$16:$A$38,F26,$B$16:$B$38))</f>
        <v>77</v>
      </c>
      <c r="G27" s="42">
        <f>IF(G26="","",SUMIF($A$16:$A$38,G26,$B$16:$B$38))</f>
        <v>70</v>
      </c>
      <c r="H27" s="42">
        <f>IF(H26="","",SUMIF($A$16:$A$38,H26,$B$16:$B$38))</f>
        <v>75</v>
      </c>
      <c r="I27" s="42">
        <f>IF(I26="","",SUMIF($A$16:$A$38,I26,$B$16:$B$38))</f>
        <v>61</v>
      </c>
      <c r="J27" s="42">
        <f>A13/10</f>
        <v>73.349999999999994</v>
      </c>
      <c r="K27" s="42">
        <f>ROUND(J27,0)</f>
        <v>73</v>
      </c>
    </row>
    <row r="28" spans="1:11">
      <c r="A28" s="13" t="s">
        <v>69</v>
      </c>
      <c r="B28" s="13">
        <v>77</v>
      </c>
    </row>
    <row r="29" spans="1:11">
      <c r="A29" s="13" t="s">
        <v>70</v>
      </c>
      <c r="B29" s="13">
        <v>83</v>
      </c>
    </row>
    <row r="30" spans="1:11">
      <c r="A30" s="13" t="s">
        <v>71</v>
      </c>
      <c r="B30" s="13">
        <v>92</v>
      </c>
    </row>
    <row r="31" spans="1:11">
      <c r="A31" s="13" t="s">
        <v>72</v>
      </c>
      <c r="B31" s="13">
        <v>74</v>
      </c>
    </row>
    <row r="32" spans="1:11">
      <c r="A32" s="13" t="s">
        <v>73</v>
      </c>
      <c r="B32" s="13">
        <f>INDEX('Trang tính1'!$AC$4:$AC$88,MATCH("Reijinders",'Trang tính1'!$Y$4:$Y$88,0))</f>
        <v>81</v>
      </c>
    </row>
    <row r="33" spans="1:2">
      <c r="A33" s="13" t="s">
        <v>79</v>
      </c>
      <c r="B33" s="13">
        <v>80</v>
      </c>
    </row>
    <row r="34" spans="1:2">
      <c r="A34" s="13" t="s">
        <v>80</v>
      </c>
      <c r="B34" s="13">
        <v>83</v>
      </c>
    </row>
    <row r="35" spans="1:2">
      <c r="A35" s="13" t="s">
        <v>86</v>
      </c>
      <c r="B35" s="13">
        <v>79</v>
      </c>
    </row>
    <row r="36" spans="1:2">
      <c r="A36" s="13" t="s">
        <v>87</v>
      </c>
      <c r="B36" s="13">
        <v>77</v>
      </c>
    </row>
    <row r="37" spans="1:2">
      <c r="A37" s="13" t="s">
        <v>88</v>
      </c>
      <c r="B37" s="13">
        <v>70</v>
      </c>
    </row>
    <row r="38" spans="1:2">
      <c r="A38" s="13" t="s">
        <v>89</v>
      </c>
      <c r="B38" s="13">
        <v>75</v>
      </c>
    </row>
    <row r="39" spans="1:2">
      <c r="A39" s="13" t="s">
        <v>245</v>
      </c>
      <c r="B39" s="13">
        <f>SUM(B16:B38)</f>
        <v>1832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P15" sqref="P15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833.5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85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83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914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81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815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890.5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74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545.5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84</v>
      </c>
      <c r="D17" s="37" t="str">
        <f>A2</f>
        <v>ATK</v>
      </c>
      <c r="E17" s="37">
        <f>IF(E16="","",SUMIF($A$16:$A$38,E16,$B$16:$B$38))</f>
        <v>83</v>
      </c>
      <c r="F17" s="37">
        <f>IF(F16="","",SUMIF($A$16:$A$38,F16,$B$16:$B$38))</f>
        <v>84</v>
      </c>
      <c r="G17" s="37">
        <f>IF(G16="","",SUMIF($A$16:$A$38,G16,$B$16:$B$38))</f>
        <v>91</v>
      </c>
      <c r="H17" s="37">
        <f>IF(H16="","",SUMIF($A$16:$A$38,H16,$B$16:$B$38))</f>
        <v>74</v>
      </c>
      <c r="I17" s="37">
        <f>IF(I16="","",SUMIF($A$16:$A$38,I16,$B$16:$B$38))</f>
        <v>83</v>
      </c>
      <c r="J17" s="37">
        <f>A3/10</f>
        <v>83.35</v>
      </c>
      <c r="K17" s="37">
        <f>ROUND(J17,0)</f>
        <v>83</v>
      </c>
    </row>
    <row r="18" spans="1:11">
      <c r="A18" s="13" t="s">
        <v>43</v>
      </c>
      <c r="B18" s="13">
        <v>91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74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76</v>
      </c>
      <c r="G19" s="38">
        <f>IF(G18="","",SUMIF($A$16:$A$38,G18,$B$16:$B$38))</f>
        <v>84</v>
      </c>
      <c r="H19" s="38">
        <f>IF(H18="","",SUMIF($A$16:$A$38,H18,$B$16:$B$38))</f>
        <v>92</v>
      </c>
      <c r="I19" s="38">
        <f>IF(I18="","",SUMIF($A$16:$A$38,I18,$B$16:$B$38))</f>
        <v>0</v>
      </c>
      <c r="J19" s="38">
        <f>A5/10</f>
        <v>84.8</v>
      </c>
      <c r="K19" s="38">
        <f>ROUND(J19,0)</f>
        <v>85</v>
      </c>
    </row>
    <row r="20" spans="1:11">
      <c r="A20" s="13" t="s">
        <v>45</v>
      </c>
      <c r="B20" s="13">
        <v>83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94</v>
      </c>
      <c r="F21" s="39">
        <f>IF(F20="","",SUMIF($A$16:$A$38,F20,$B$16:$B$38))</f>
        <v>92</v>
      </c>
      <c r="G21" s="39">
        <f>IF(G20="","",SUMIF($A$16:$A$38,G20,$B$16:$B$38))</f>
        <v>93</v>
      </c>
      <c r="H21" s="39">
        <f>IF(H20="","",SUMIF($A$16:$A$38,H20,$B$16:$B$38))</f>
        <v>84</v>
      </c>
      <c r="I21" s="39">
        <f>IF(I20="","",SUMIF($A$16:$A$38,I20,$B$16:$B$38))</f>
        <v>88</v>
      </c>
      <c r="J21" s="39">
        <f>A7/10</f>
        <v>91.4</v>
      </c>
      <c r="K21" s="39">
        <f>ROUND(J21,0)</f>
        <v>91</v>
      </c>
    </row>
    <row r="22" spans="1:11">
      <c r="A22" s="13" t="s">
        <v>53</v>
      </c>
      <c r="B22" s="13">
        <v>76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84</v>
      </c>
      <c r="D23" s="40" t="str">
        <f>A8</f>
        <v>PHY</v>
      </c>
      <c r="E23" s="40">
        <f>IF(E22="","",SUMIF($A$16:$A$38,E22,$B$16:$B$38))</f>
        <v>90</v>
      </c>
      <c r="F23" s="40">
        <f>IF(F22="","",SUMIF($A$16:$A$38,F22,$B$16:$B$38))</f>
        <v>93</v>
      </c>
      <c r="G23" s="40">
        <f>IF(G22="","",SUMIF($A$16:$A$38,G22,$B$16:$B$38))</f>
        <v>76</v>
      </c>
      <c r="H23" s="40">
        <f>IF(H22="","",SUMIF($A$16:$A$38,H22,$B$16:$B$38))</f>
        <v>72</v>
      </c>
      <c r="I23" s="40">
        <f>IF(I22="","",SUMIF($A$16:$A$38,I22,$B$16:$B$38))</f>
        <v>81</v>
      </c>
      <c r="J23" s="40">
        <f>A9/10</f>
        <v>81.5</v>
      </c>
      <c r="K23" s="40">
        <f>ROUND(J23,0)</f>
        <v>82</v>
      </c>
    </row>
    <row r="24" spans="1:11">
      <c r="A24" s="13" t="s">
        <v>55</v>
      </c>
      <c r="B24" s="13">
        <v>92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93</v>
      </c>
      <c r="D25" s="41" t="str">
        <f>A10</f>
        <v>MEN</v>
      </c>
      <c r="E25" s="41">
        <f>IF(E24="","",SUMIF($A$16:$A$38,E24,$B$16:$B$38))</f>
        <v>86</v>
      </c>
      <c r="F25" s="41">
        <f>IF(F24="","",SUMIF($A$16:$A$38,F24,$B$16:$B$38))</f>
        <v>88</v>
      </c>
      <c r="G25" s="41">
        <f>IF(G24="","",SUMIF($A$16:$A$38,G24,$B$16:$B$38))</f>
        <v>91</v>
      </c>
      <c r="H25" s="41">
        <f>IF(H24="","",SUMIF($A$16:$A$38,H24,$B$16:$B$38))</f>
        <v>84</v>
      </c>
      <c r="I25" s="41">
        <f>IF(I24="","",SUMIF($A$16:$A$38,I24,$B$16:$B$38))</f>
        <v>92</v>
      </c>
      <c r="J25" s="41">
        <f>A11/10</f>
        <v>89.05</v>
      </c>
      <c r="K25" s="41">
        <f>ROUND(J25,0)</f>
        <v>89</v>
      </c>
    </row>
    <row r="26" spans="1:11">
      <c r="A26" s="13" t="s">
        <v>61</v>
      </c>
      <c r="B26" s="13">
        <v>94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88</v>
      </c>
      <c r="D27" s="42" t="str">
        <f>A12</f>
        <v>DEF</v>
      </c>
      <c r="E27" s="42">
        <f>IF(E26="","",SUMIF($A$16:$A$38,E26,$B$16:$B$38))</f>
        <v>65</v>
      </c>
      <c r="F27" s="42">
        <f>IF(F26="","",SUMIF($A$16:$A$38,F26,$B$16:$B$38))</f>
        <v>51</v>
      </c>
      <c r="G27" s="42">
        <f>IF(G26="","",SUMIF($A$16:$A$38,G26,$B$16:$B$38))</f>
        <v>41</v>
      </c>
      <c r="H27" s="42">
        <f>IF(H26="","",SUMIF($A$16:$A$38,H26,$B$16:$B$38))</f>
        <v>47</v>
      </c>
      <c r="I27" s="42">
        <f>IF(I26="","",SUMIF($A$16:$A$38,I26,$B$16:$B$38))</f>
        <v>74</v>
      </c>
      <c r="J27" s="42">
        <f>A13/10</f>
        <v>54.55</v>
      </c>
      <c r="K27" s="42">
        <f>ROUND(J27,0)</f>
        <v>55</v>
      </c>
    </row>
    <row r="28" spans="1:11">
      <c r="A28" s="13" t="s">
        <v>69</v>
      </c>
      <c r="B28" s="13">
        <v>90</v>
      </c>
    </row>
    <row r="29" spans="1:11">
      <c r="A29" s="13" t="s">
        <v>70</v>
      </c>
      <c r="B29" s="13">
        <v>93</v>
      </c>
    </row>
    <row r="30" spans="1:11">
      <c r="A30" s="13" t="s">
        <v>71</v>
      </c>
      <c r="B30" s="13">
        <v>76</v>
      </c>
    </row>
    <row r="31" spans="1:11">
      <c r="A31" s="13" t="s">
        <v>72</v>
      </c>
      <c r="B31" s="13">
        <v>72</v>
      </c>
    </row>
    <row r="32" spans="1:11">
      <c r="A32" s="13" t="s">
        <v>73</v>
      </c>
      <c r="B32" s="13">
        <f>INDEX('Trang tính1'!$AC$4:$AC$88,MATCH("O.Dembele",'Trang tính1'!$Y$4:$Y$88,0))</f>
        <v>81</v>
      </c>
    </row>
    <row r="33" spans="1:2">
      <c r="A33" s="13" t="s">
        <v>79</v>
      </c>
      <c r="B33" s="13">
        <v>86</v>
      </c>
    </row>
    <row r="34" spans="1:2">
      <c r="A34" s="13" t="s">
        <v>80</v>
      </c>
      <c r="B34" s="13">
        <v>92</v>
      </c>
    </row>
    <row r="35" spans="1:2">
      <c r="A35" s="13" t="s">
        <v>86</v>
      </c>
      <c r="B35" s="13">
        <v>65</v>
      </c>
    </row>
    <row r="36" spans="1:2">
      <c r="A36" s="13" t="s">
        <v>87</v>
      </c>
      <c r="B36" s="13">
        <v>51</v>
      </c>
    </row>
    <row r="37" spans="1:2">
      <c r="A37" s="13" t="s">
        <v>88</v>
      </c>
      <c r="B37" s="13">
        <v>41</v>
      </c>
    </row>
    <row r="38" spans="1:2">
      <c r="A38" s="13" t="s">
        <v>89</v>
      </c>
      <c r="B38" s="13">
        <v>47</v>
      </c>
    </row>
    <row r="39" spans="1:2">
      <c r="A39" s="13" t="s">
        <v>245</v>
      </c>
      <c r="B39" s="13">
        <f>SUM(B16:B38)</f>
        <v>1820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P18" sqref="P18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796.5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876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759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824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74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632.5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81</v>
      </c>
      <c r="D17" s="37" t="str">
        <f>A2</f>
        <v>ATK</v>
      </c>
      <c r="E17" s="37">
        <f>IF(E16="","",SUMIF($A$16:$A$38,E16,$B$16:$B$38))</f>
        <v>82</v>
      </c>
      <c r="F17" s="37">
        <f>IF(F16="","",SUMIF($A$16:$A$38,F16,$B$16:$B$38))</f>
        <v>81</v>
      </c>
      <c r="G17" s="37">
        <f>IF(G16="","",SUMIF($A$16:$A$38,G16,$B$16:$B$38))</f>
        <v>85</v>
      </c>
      <c r="H17" s="37">
        <f>IF(H16="","",SUMIF($A$16:$A$38,H16,$B$16:$B$38))</f>
        <v>70</v>
      </c>
      <c r="I17" s="37">
        <f>IF(I16="","",SUMIF($A$16:$A$38,I16,$B$16:$B$38))</f>
        <v>75</v>
      </c>
      <c r="J17" s="37">
        <f>A3/10</f>
        <v>79.650000000000006</v>
      </c>
      <c r="K17" s="37">
        <f>ROUND(J17,0)</f>
        <v>80</v>
      </c>
    </row>
    <row r="18" spans="1:11">
      <c r="A18" s="13" t="s">
        <v>43</v>
      </c>
      <c r="B18" s="13">
        <v>85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70</v>
      </c>
      <c r="D19" s="38" t="str">
        <f>A4</f>
        <v>DIS</v>
      </c>
      <c r="E19" s="38">
        <f>IF(E18="","",SUMIF($A$16:$A$38,E18,$B$16:$B$38))</f>
        <v>87</v>
      </c>
      <c r="F19" s="38">
        <f>IF(F18="","",SUMIF($A$16:$A$38,F18,$B$16:$B$38))</f>
        <v>79</v>
      </c>
      <c r="G19" s="38">
        <f>IF(G18="","",SUMIF($A$16:$A$38,G18,$B$16:$B$38))</f>
        <v>81</v>
      </c>
      <c r="H19" s="38">
        <f>IF(H18="","",SUMIF($A$16:$A$38,H18,$B$16:$B$38))</f>
        <v>87</v>
      </c>
      <c r="I19" s="38">
        <f>IF(I18="","",SUMIF($A$16:$A$38,I18,$B$16:$B$38))</f>
        <v>0</v>
      </c>
      <c r="J19" s="38">
        <f>A5/10</f>
        <v>84.8</v>
      </c>
      <c r="K19" s="38">
        <f>ROUND(J19,0)</f>
        <v>85</v>
      </c>
    </row>
    <row r="20" spans="1:11">
      <c r="A20" s="13" t="s">
        <v>45</v>
      </c>
      <c r="B20" s="13">
        <v>75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87</v>
      </c>
      <c r="D21" s="39" t="str">
        <f>A6</f>
        <v>CRE</v>
      </c>
      <c r="E21" s="39">
        <f>IF(E20="","",SUMIF($A$16:$A$38,E20,$B$16:$B$38))</f>
        <v>92</v>
      </c>
      <c r="F21" s="39">
        <f>IF(F20="","",SUMIF($A$16:$A$38,F20,$B$16:$B$38))</f>
        <v>87</v>
      </c>
      <c r="G21" s="39">
        <f>IF(G20="","",SUMIF($A$16:$A$38,G20,$B$16:$B$38))</f>
        <v>89</v>
      </c>
      <c r="H21" s="39">
        <f>IF(H20="","",SUMIF($A$16:$A$38,H20,$B$16:$B$38))</f>
        <v>81</v>
      </c>
      <c r="I21" s="39">
        <f>IF(I20="","",SUMIF($A$16:$A$38,I20,$B$16:$B$38))</f>
        <v>81</v>
      </c>
      <c r="J21" s="39">
        <f>A7/10</f>
        <v>87.6</v>
      </c>
      <c r="K21" s="39">
        <f>ROUND(J21,0)</f>
        <v>88</v>
      </c>
    </row>
    <row r="22" spans="1:11">
      <c r="A22" s="13" t="s">
        <v>53</v>
      </c>
      <c r="B22" s="13">
        <v>79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81</v>
      </c>
      <c r="D23" s="40" t="str">
        <f>A8</f>
        <v>PHY</v>
      </c>
      <c r="E23" s="40">
        <f>IF(E22="","",SUMIF($A$16:$A$38,E22,$B$16:$B$38))</f>
        <v>79</v>
      </c>
      <c r="F23" s="40">
        <f>IF(F22="","",SUMIF($A$16:$A$38,F22,$B$16:$B$38))</f>
        <v>86</v>
      </c>
      <c r="G23" s="40">
        <f>IF(G22="","",SUMIF($A$16:$A$38,G22,$B$16:$B$38))</f>
        <v>73</v>
      </c>
      <c r="H23" s="40">
        <f>IF(H22="","",SUMIF($A$16:$A$38,H22,$B$16:$B$38))</f>
        <v>67</v>
      </c>
      <c r="I23" s="40">
        <f>IF(I22="","",SUMIF($A$16:$A$38,I22,$B$16:$B$38))</f>
        <v>82</v>
      </c>
      <c r="J23" s="40">
        <f>A9/10</f>
        <v>75.900000000000006</v>
      </c>
      <c r="K23" s="40">
        <f>ROUND(J23,0)</f>
        <v>76</v>
      </c>
    </row>
    <row r="24" spans="1:11">
      <c r="A24" s="13" t="s">
        <v>55</v>
      </c>
      <c r="B24" s="13">
        <v>87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89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81</v>
      </c>
      <c r="G25" s="41">
        <f>IF(G24="","",SUMIF($A$16:$A$38,G24,$B$16:$B$38))</f>
        <v>85</v>
      </c>
      <c r="H25" s="41">
        <f>IF(H24="","",SUMIF($A$16:$A$38,H24,$B$16:$B$38))</f>
        <v>81</v>
      </c>
      <c r="I25" s="41">
        <f>IF(I24="","",SUMIF($A$16:$A$38,I24,$B$16:$B$38))</f>
        <v>84</v>
      </c>
      <c r="J25" s="41">
        <f>A11/10</f>
        <v>82.4</v>
      </c>
      <c r="K25" s="41">
        <f>ROUND(J25,0)</f>
        <v>82</v>
      </c>
    </row>
    <row r="26" spans="1:11">
      <c r="A26" s="13" t="s">
        <v>61</v>
      </c>
      <c r="B26" s="13">
        <v>92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65</v>
      </c>
      <c r="F27" s="42">
        <f>IF(F26="","",SUMIF($A$16:$A$38,F26,$B$16:$B$38))</f>
        <v>66</v>
      </c>
      <c r="G27" s="42">
        <f>IF(G26="","",SUMIF($A$16:$A$38,G26,$B$16:$B$38))</f>
        <v>61</v>
      </c>
      <c r="H27" s="42">
        <f>IF(H26="","",SUMIF($A$16:$A$38,H26,$B$16:$B$38))</f>
        <v>58</v>
      </c>
      <c r="I27" s="42">
        <f>IF(I26="","",SUMIF($A$16:$A$38,I26,$B$16:$B$38))</f>
        <v>70</v>
      </c>
      <c r="J27" s="42">
        <f>A13/10</f>
        <v>63.25</v>
      </c>
      <c r="K27" s="42">
        <f>ROUND(J27,0)</f>
        <v>63</v>
      </c>
    </row>
    <row r="28" spans="1:11">
      <c r="A28" s="13" t="s">
        <v>69</v>
      </c>
      <c r="B28" s="13">
        <v>79</v>
      </c>
    </row>
    <row r="29" spans="1:11">
      <c r="A29" s="13" t="s">
        <v>70</v>
      </c>
      <c r="B29" s="13">
        <v>86</v>
      </c>
    </row>
    <row r="30" spans="1:11">
      <c r="A30" s="13" t="s">
        <v>71</v>
      </c>
      <c r="B30" s="13">
        <v>73</v>
      </c>
    </row>
    <row r="31" spans="1:11">
      <c r="A31" s="13" t="s">
        <v>72</v>
      </c>
      <c r="B31" s="13">
        <v>67</v>
      </c>
    </row>
    <row r="32" spans="1:11">
      <c r="A32" s="13" t="s">
        <v>73</v>
      </c>
      <c r="B32" s="13">
        <f>INDEX('Trang tính1'!$AC$4:$AC$88,MATCH("Musiala",'Trang tính1'!$Y$4:$Y$88,0))</f>
        <v>82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84</v>
      </c>
    </row>
    <row r="35" spans="1:2">
      <c r="A35" s="13" t="s">
        <v>86</v>
      </c>
      <c r="B35" s="13">
        <v>65</v>
      </c>
    </row>
    <row r="36" spans="1:2">
      <c r="A36" s="13" t="s">
        <v>87</v>
      </c>
      <c r="B36" s="13">
        <v>66</v>
      </c>
    </row>
    <row r="37" spans="1:2">
      <c r="A37" s="13" t="s">
        <v>88</v>
      </c>
      <c r="B37" s="13">
        <v>61</v>
      </c>
    </row>
    <row r="38" spans="1:2">
      <c r="A38" s="13" t="s">
        <v>89</v>
      </c>
      <c r="B38" s="13">
        <v>58</v>
      </c>
    </row>
    <row r="39" spans="1:2">
      <c r="A39" s="13" t="s">
        <v>245</v>
      </c>
      <c r="B39" s="13">
        <f>SUM(B16:B38)</f>
        <v>1789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714.5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76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76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785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77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759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761.5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815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75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66</v>
      </c>
      <c r="D17" s="37" t="str">
        <f>A2</f>
        <v>ATK</v>
      </c>
      <c r="E17" s="37">
        <f>IF(E16="","",SUMIF($A$16:$A$38,E16,$B$16:$B$38))</f>
        <v>75</v>
      </c>
      <c r="F17" s="37">
        <f>IF(F16="","",SUMIF($A$16:$A$38,F16,$B$16:$B$38))</f>
        <v>66</v>
      </c>
      <c r="G17" s="37">
        <f>IF(G16="","",SUMIF($A$16:$A$38,G16,$B$16:$B$38))</f>
        <v>70</v>
      </c>
      <c r="H17" s="37">
        <f>IF(H16="","",SUMIF($A$16:$A$38,H16,$B$16:$B$38))</f>
        <v>81</v>
      </c>
      <c r="I17" s="37">
        <f>IF(I16="","",SUMIF($A$16:$A$38,I16,$B$16:$B$38))</f>
        <v>58</v>
      </c>
      <c r="J17" s="37">
        <f>A3/10</f>
        <v>71.45</v>
      </c>
      <c r="K17" s="37">
        <f>ROUND(J17,0)</f>
        <v>71</v>
      </c>
    </row>
    <row r="18" spans="1:11">
      <c r="A18" s="13" t="s">
        <v>43</v>
      </c>
      <c r="B18" s="13">
        <v>70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81</v>
      </c>
      <c r="D19" s="38" t="str">
        <f>A4</f>
        <v>DIS</v>
      </c>
      <c r="E19" s="38">
        <f>IF(E18="","",SUMIF($A$16:$A$38,E18,$B$16:$B$38))</f>
        <v>79</v>
      </c>
      <c r="F19" s="38">
        <f>IF(F18="","",SUMIF($A$16:$A$38,F18,$B$16:$B$38))</f>
        <v>77</v>
      </c>
      <c r="G19" s="38">
        <f>IF(G18="","",SUMIF($A$16:$A$38,G18,$B$16:$B$38))</f>
        <v>75</v>
      </c>
      <c r="H19" s="38">
        <f>IF(H18="","",SUMIF($A$16:$A$38,H18,$B$16:$B$38))</f>
        <v>80</v>
      </c>
      <c r="I19" s="38">
        <f>IF(I18="","",SUMIF($A$16:$A$38,I18,$B$16:$B$38))</f>
        <v>0</v>
      </c>
      <c r="J19" s="38">
        <f>A5/10</f>
        <v>78.5</v>
      </c>
      <c r="K19" s="38">
        <f>ROUND(J19,0)</f>
        <v>79</v>
      </c>
    </row>
    <row r="20" spans="1:11">
      <c r="A20" s="13" t="s">
        <v>45</v>
      </c>
      <c r="B20" s="13">
        <v>58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79</v>
      </c>
      <c r="D21" s="39" t="str">
        <f>A6</f>
        <v>CRE</v>
      </c>
      <c r="E21" s="39">
        <f>IF(E20="","",SUMIF($A$16:$A$38,E20,$B$16:$B$38))</f>
        <v>77</v>
      </c>
      <c r="F21" s="39">
        <f>IF(F20="","",SUMIF($A$16:$A$38,F20,$B$16:$B$38))</f>
        <v>80</v>
      </c>
      <c r="G21" s="39">
        <f>IF(G20="","",SUMIF($A$16:$A$38,G20,$B$16:$B$38))</f>
        <v>72</v>
      </c>
      <c r="H21" s="39">
        <f>IF(H20="","",SUMIF($A$16:$A$38,H20,$B$16:$B$38))</f>
        <v>75</v>
      </c>
      <c r="I21" s="39">
        <f>IF(I20="","",SUMIF($A$16:$A$38,I20,$B$16:$B$38))</f>
        <v>76</v>
      </c>
      <c r="J21" s="39">
        <f>A7/10</f>
        <v>75.900000000000006</v>
      </c>
      <c r="K21" s="39">
        <f>ROUND(J21,0)</f>
        <v>76</v>
      </c>
    </row>
    <row r="22" spans="1:11">
      <c r="A22" s="13" t="s">
        <v>53</v>
      </c>
      <c r="B22" s="13">
        <v>77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75</v>
      </c>
      <c r="D23" s="40" t="str">
        <f>A8</f>
        <v>PHY</v>
      </c>
      <c r="E23" s="40">
        <f>IF(E22="","",SUMIF($A$16:$A$38,E22,$B$16:$B$38))</f>
        <v>67</v>
      </c>
      <c r="F23" s="40">
        <f>IF(F22="","",SUMIF($A$16:$A$38,F22,$B$16:$B$38))</f>
        <v>66</v>
      </c>
      <c r="G23" s="40">
        <f>IF(G22="","",SUMIF($A$16:$A$38,G22,$B$16:$B$38))</f>
        <v>88</v>
      </c>
      <c r="H23" s="40">
        <f>IF(H22="","",SUMIF($A$16:$A$38,H22,$B$16:$B$38))</f>
        <v>90</v>
      </c>
      <c r="I23" s="40">
        <f>IF(I22="","",SUMIF($A$16:$A$38,I22,$B$16:$B$38))</f>
        <v>88</v>
      </c>
      <c r="J23" s="40">
        <f>A9/10</f>
        <v>80</v>
      </c>
      <c r="K23" s="40">
        <f>ROUND(J23,0)</f>
        <v>80</v>
      </c>
    </row>
    <row r="24" spans="1:11">
      <c r="A24" s="13" t="s">
        <v>55</v>
      </c>
      <c r="B24" s="13">
        <v>80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72</v>
      </c>
      <c r="D25" s="41" t="str">
        <f>A10</f>
        <v>MEN</v>
      </c>
      <c r="E25" s="41">
        <f>IF(E24="","",SUMIF($A$16:$A$38,E24,$B$16:$B$38))</f>
        <v>76</v>
      </c>
      <c r="F25" s="41">
        <f>IF(F24="","",SUMIF($A$16:$A$38,F24,$B$16:$B$38))</f>
        <v>76</v>
      </c>
      <c r="G25" s="41">
        <f>IF(G24="","",SUMIF($A$16:$A$38,G24,$B$16:$B$38))</f>
        <v>70</v>
      </c>
      <c r="H25" s="41">
        <f>IF(H24="","",SUMIF($A$16:$A$38,H24,$B$16:$B$38))</f>
        <v>75</v>
      </c>
      <c r="I25" s="41">
        <f>IF(I24="","",SUMIF($A$16:$A$38,I24,$B$16:$B$38))</f>
        <v>79</v>
      </c>
      <c r="J25" s="41">
        <f>A11/10</f>
        <v>76.150000000000006</v>
      </c>
      <c r="K25" s="41">
        <f>ROUND(J25,0)</f>
        <v>76</v>
      </c>
    </row>
    <row r="26" spans="1:11">
      <c r="A26" s="13" t="s">
        <v>61</v>
      </c>
      <c r="B26" s="13">
        <v>77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76</v>
      </c>
      <c r="D27" s="42" t="str">
        <f>A12</f>
        <v>DEF</v>
      </c>
      <c r="E27" s="42">
        <f>IF(E26="","",SUMIF($A$16:$A$38,E26,$B$16:$B$38))</f>
        <v>84</v>
      </c>
      <c r="F27" s="42">
        <f>IF(F26="","",SUMIF($A$16:$A$38,F26,$B$16:$B$38))</f>
        <v>85</v>
      </c>
      <c r="G27" s="42">
        <f>IF(G26="","",SUMIF($A$16:$A$38,G26,$B$16:$B$38))</f>
        <v>81</v>
      </c>
      <c r="H27" s="42">
        <f>IF(H26="","",SUMIF($A$16:$A$38,H26,$B$16:$B$38))</f>
        <v>78</v>
      </c>
      <c r="I27" s="42">
        <f>IF(I26="","",SUMIF($A$16:$A$38,I26,$B$16:$B$38))</f>
        <v>81</v>
      </c>
      <c r="J27" s="42">
        <f>A13/10</f>
        <v>81.5</v>
      </c>
      <c r="K27" s="42">
        <f>ROUND(J27,0)</f>
        <v>82</v>
      </c>
    </row>
    <row r="28" spans="1:11">
      <c r="A28" s="13" t="s">
        <v>69</v>
      </c>
      <c r="B28" s="13">
        <v>67</v>
      </c>
    </row>
    <row r="29" spans="1:11">
      <c r="A29" s="13" t="s">
        <v>70</v>
      </c>
      <c r="B29" s="13">
        <v>66</v>
      </c>
    </row>
    <row r="30" spans="1:11">
      <c r="A30" s="13" t="s">
        <v>71</v>
      </c>
      <c r="B30" s="13">
        <v>88</v>
      </c>
    </row>
    <row r="31" spans="1:11">
      <c r="A31" s="13" t="s">
        <v>72</v>
      </c>
      <c r="B31" s="13">
        <v>90</v>
      </c>
    </row>
    <row r="32" spans="1:11">
      <c r="A32" s="13" t="s">
        <v>73</v>
      </c>
      <c r="B32" s="13">
        <f>INDEX('Trang tính1'!$AC$4:$AC$88,MATCH("Palhinha",'Trang tính1'!$Y$4:$Y$88,0))</f>
        <v>88</v>
      </c>
    </row>
    <row r="33" spans="1:2">
      <c r="A33" s="13" t="s">
        <v>79</v>
      </c>
      <c r="B33" s="13">
        <v>76</v>
      </c>
    </row>
    <row r="34" spans="1:2">
      <c r="A34" s="13" t="s">
        <v>80</v>
      </c>
      <c r="B34" s="13">
        <v>79</v>
      </c>
    </row>
    <row r="35" spans="1:2">
      <c r="A35" s="13" t="s">
        <v>86</v>
      </c>
      <c r="B35" s="13">
        <v>84</v>
      </c>
    </row>
    <row r="36" spans="1:2">
      <c r="A36" s="13" t="s">
        <v>87</v>
      </c>
      <c r="B36" s="13">
        <v>85</v>
      </c>
    </row>
    <row r="37" spans="1:2">
      <c r="A37" s="13" t="s">
        <v>88</v>
      </c>
      <c r="B37" s="13">
        <v>81</v>
      </c>
    </row>
    <row r="38" spans="1:2">
      <c r="A38" s="13" t="s">
        <v>89</v>
      </c>
      <c r="B38" s="13">
        <v>78</v>
      </c>
    </row>
    <row r="39" spans="1:2">
      <c r="A39" s="13" t="s">
        <v>245</v>
      </c>
      <c r="B39" s="13">
        <f>SUM(B16:B38)</f>
        <v>1768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771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78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78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78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771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764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793.5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758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76</v>
      </c>
      <c r="D17" s="37" t="str">
        <f>A2</f>
        <v>ATK</v>
      </c>
      <c r="E17" s="37">
        <f>IF(E16="","",SUMIF($A$16:$A$38,E16,$B$16:$B$38))</f>
        <v>72</v>
      </c>
      <c r="F17" s="37">
        <f>IF(F16="","",SUMIF($A$16:$A$38,F16,$B$16:$B$38))</f>
        <v>76</v>
      </c>
      <c r="G17" s="37">
        <f>IF(G16="","",SUMIF($A$16:$A$38,G16,$B$16:$B$38))</f>
        <v>79</v>
      </c>
      <c r="H17" s="37">
        <f>IF(H16="","",SUMIF($A$16:$A$38,H16,$B$16:$B$38))</f>
        <v>72</v>
      </c>
      <c r="I17" s="37">
        <f>IF(I16="","",SUMIF($A$16:$A$38,I16,$B$16:$B$38))</f>
        <v>94</v>
      </c>
      <c r="J17" s="37">
        <f>A3/10</f>
        <v>77.099999999999994</v>
      </c>
      <c r="K17" s="37">
        <f>ROUND(J17,0)</f>
        <v>77</v>
      </c>
    </row>
    <row r="18" spans="1:11">
      <c r="A18" s="13" t="s">
        <v>43</v>
      </c>
      <c r="B18" s="13">
        <v>79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72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90</v>
      </c>
      <c r="G19" s="38">
        <f>IF(G18="","",SUMIF($A$16:$A$38,G18,$B$16:$B$38))</f>
        <v>86</v>
      </c>
      <c r="H19" s="38">
        <f>IF(H18="","",SUMIF($A$16:$A$38,H18,$B$16:$B$38))</f>
        <v>77</v>
      </c>
      <c r="I19" s="38">
        <f>IF(I18="","",SUMIF($A$16:$A$38,I18,$B$16:$B$38))</f>
        <v>0</v>
      </c>
      <c r="J19" s="38">
        <f>A5/10</f>
        <v>83.7</v>
      </c>
      <c r="K19" s="38">
        <f>ROUND(J19,0)</f>
        <v>84</v>
      </c>
    </row>
    <row r="20" spans="1:11">
      <c r="A20" s="13" t="s">
        <v>45</v>
      </c>
      <c r="B20" s="13">
        <v>94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75</v>
      </c>
      <c r="F21" s="39">
        <f>IF(F20="","",SUMIF($A$16:$A$38,F20,$B$16:$B$38))</f>
        <v>77</v>
      </c>
      <c r="G21" s="39">
        <f>IF(G20="","",SUMIF($A$16:$A$38,G20,$B$16:$B$38))</f>
        <v>72</v>
      </c>
      <c r="H21" s="39">
        <f>IF(H20="","",SUMIF($A$16:$A$38,H20,$B$16:$B$38))</f>
        <v>86</v>
      </c>
      <c r="I21" s="39">
        <f>IF(I20="","",SUMIF($A$16:$A$38,I20,$B$16:$B$38))</f>
        <v>82</v>
      </c>
      <c r="J21" s="39">
        <f>A7/10</f>
        <v>77.099999999999994</v>
      </c>
      <c r="K21" s="39">
        <f>ROUND(J21,0)</f>
        <v>77</v>
      </c>
    </row>
    <row r="22" spans="1:11">
      <c r="A22" s="13" t="s">
        <v>53</v>
      </c>
      <c r="B22" s="13">
        <v>90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86</v>
      </c>
      <c r="D23" s="40" t="str">
        <f>A8</f>
        <v>PHY</v>
      </c>
      <c r="E23" s="40">
        <f>IF(E22="","",SUMIF($A$16:$A$38,E22,$B$16:$B$38))</f>
        <v>75</v>
      </c>
      <c r="F23" s="40">
        <f>IF(F22="","",SUMIF($A$16:$A$38,F22,$B$16:$B$38))</f>
        <v>72</v>
      </c>
      <c r="G23" s="40">
        <f>IF(G22="","",SUMIF($A$16:$A$38,G22,$B$16:$B$38))</f>
        <v>79</v>
      </c>
      <c r="H23" s="40">
        <f>IF(H22="","",SUMIF($A$16:$A$38,H22,$B$16:$B$38))</f>
        <v>79</v>
      </c>
      <c r="I23" s="40">
        <f>IF(I22="","",SUMIF($A$16:$A$38,I22,$B$16:$B$38))</f>
        <v>75</v>
      </c>
      <c r="J23" s="40">
        <f>A9/10</f>
        <v>76.400000000000006</v>
      </c>
      <c r="K23" s="40">
        <f>ROUND(J23,0)</f>
        <v>76</v>
      </c>
    </row>
    <row r="24" spans="1:11">
      <c r="A24" s="13" t="s">
        <v>55</v>
      </c>
      <c r="B24" s="13">
        <v>77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72</v>
      </c>
      <c r="D25" s="41" t="str">
        <f>A10</f>
        <v>MEN</v>
      </c>
      <c r="E25" s="41">
        <f>IF(E24="","",SUMIF($A$16:$A$38,E24,$B$16:$B$38))</f>
        <v>78</v>
      </c>
      <c r="F25" s="41">
        <f>IF(F24="","",SUMIF($A$16:$A$38,F24,$B$16:$B$38))</f>
        <v>82</v>
      </c>
      <c r="G25" s="41">
        <f>IF(G24="","",SUMIF($A$16:$A$38,G24,$B$16:$B$38))</f>
        <v>79</v>
      </c>
      <c r="H25" s="41">
        <f>IF(H24="","",SUMIF($A$16:$A$38,H24,$B$16:$B$38))</f>
        <v>86</v>
      </c>
      <c r="I25" s="41">
        <f>IF(I24="","",SUMIF($A$16:$A$38,I24,$B$16:$B$38))</f>
        <v>77</v>
      </c>
      <c r="J25" s="41">
        <f>A11/10</f>
        <v>79.349999999999994</v>
      </c>
      <c r="K25" s="41">
        <f>ROUND(J25,0)</f>
        <v>79</v>
      </c>
    </row>
    <row r="26" spans="1:11">
      <c r="A26" s="13" t="s">
        <v>61</v>
      </c>
      <c r="B26" s="13">
        <v>75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82</v>
      </c>
      <c r="D27" s="42" t="str">
        <f>A12</f>
        <v>DEF</v>
      </c>
      <c r="E27" s="42">
        <f>IF(E26="","",SUMIF($A$16:$A$38,E26,$B$16:$B$38))</f>
        <v>77</v>
      </c>
      <c r="F27" s="42">
        <f>IF(F26="","",SUMIF($A$16:$A$38,F26,$B$16:$B$38))</f>
        <v>83</v>
      </c>
      <c r="G27" s="42">
        <f>IF(G26="","",SUMIF($A$16:$A$38,G26,$B$16:$B$38))</f>
        <v>78</v>
      </c>
      <c r="H27" s="42">
        <f>IF(H26="","",SUMIF($A$16:$A$38,H26,$B$16:$B$38))</f>
        <v>71</v>
      </c>
      <c r="I27" s="42">
        <f>IF(I26="","",SUMIF($A$16:$A$38,I26,$B$16:$B$38))</f>
        <v>72</v>
      </c>
      <c r="J27" s="42">
        <f>A13/10</f>
        <v>75.8</v>
      </c>
      <c r="K27" s="42">
        <f>ROUND(J27,0)</f>
        <v>76</v>
      </c>
    </row>
    <row r="28" spans="1:11">
      <c r="A28" s="13" t="s">
        <v>69</v>
      </c>
      <c r="B28" s="13">
        <v>75</v>
      </c>
    </row>
    <row r="29" spans="1:11">
      <c r="A29" s="13" t="s">
        <v>70</v>
      </c>
      <c r="B29" s="13">
        <v>72</v>
      </c>
    </row>
    <row r="30" spans="1:11">
      <c r="A30" s="13" t="s">
        <v>71</v>
      </c>
      <c r="B30" s="13">
        <v>79</v>
      </c>
    </row>
    <row r="31" spans="1:11">
      <c r="A31" s="13" t="s">
        <v>72</v>
      </c>
      <c r="B31" s="13">
        <v>79</v>
      </c>
    </row>
    <row r="32" spans="1:11">
      <c r="A32" s="13" t="s">
        <v>73</v>
      </c>
      <c r="B32" s="13">
        <f>INDEX('Trang tính1'!$AC$4:$AC$88,MATCH("Arnold",'Trang tính1'!$Y$4:$Y$88,0))</f>
        <v>75</v>
      </c>
    </row>
    <row r="33" spans="1:2">
      <c r="A33" s="13" t="s">
        <v>79</v>
      </c>
      <c r="B33" s="13">
        <v>78</v>
      </c>
    </row>
    <row r="34" spans="1:2">
      <c r="A34" s="13" t="s">
        <v>80</v>
      </c>
      <c r="B34" s="13">
        <v>77</v>
      </c>
    </row>
    <row r="35" spans="1:2">
      <c r="A35" s="13" t="s">
        <v>86</v>
      </c>
      <c r="B35" s="13">
        <v>77</v>
      </c>
    </row>
    <row r="36" spans="1:2">
      <c r="A36" s="13" t="s">
        <v>87</v>
      </c>
      <c r="B36" s="13">
        <v>83</v>
      </c>
    </row>
    <row r="37" spans="1:2">
      <c r="A37" s="13" t="s">
        <v>88</v>
      </c>
      <c r="B37" s="13">
        <v>78</v>
      </c>
    </row>
    <row r="38" spans="1:2">
      <c r="A38" s="13" t="s">
        <v>89</v>
      </c>
      <c r="B38" s="13">
        <v>71</v>
      </c>
    </row>
    <row r="39" spans="1:2">
      <c r="A39" s="13" t="s">
        <v>245</v>
      </c>
      <c r="B39" s="13">
        <f>SUM(B16:B38)</f>
        <v>1804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A1" s="13">
        <v>9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792.5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811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81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805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81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81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859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819.5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81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781.5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80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75</v>
      </c>
      <c r="D17" s="37" t="str">
        <f>A2</f>
        <v>ATK</v>
      </c>
      <c r="E17" s="37">
        <f>IF(E16="","",SUMIF($A$16:$A$38,E16,$B$16:$B$38))</f>
        <v>80</v>
      </c>
      <c r="F17" s="37">
        <f>IF(F16="","",SUMIF($A$16:$A$38,F16,$B$16:$B$38))</f>
        <v>75</v>
      </c>
      <c r="G17" s="37">
        <f>IF(G16="","",SUMIF($A$16:$A$38,G16,$B$16:$B$38))</f>
        <v>84</v>
      </c>
      <c r="H17" s="37">
        <f>IF(H16="","",SUMIF($A$16:$A$38,H16,$B$16:$B$38))</f>
        <v>70</v>
      </c>
      <c r="I17" s="37">
        <f>IF(I16="","",SUMIF($A$16:$A$38,I16,$B$16:$B$38))</f>
        <v>83</v>
      </c>
      <c r="J17" s="37">
        <f>A3/10</f>
        <v>79.25</v>
      </c>
      <c r="K17" s="37">
        <f>ROUND(J17,0)</f>
        <v>79</v>
      </c>
    </row>
    <row r="18" spans="1:1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70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71</v>
      </c>
      <c r="G19" s="38">
        <f>IF(G18="","",SUMIF($A$16:$A$38,G18,$B$16:$B$38))</f>
        <v>77</v>
      </c>
      <c r="H19" s="38">
        <f>IF(H18="","",SUMIF($A$16:$A$38,H18,$B$16:$B$38))</f>
        <v>84</v>
      </c>
      <c r="I19" s="38">
        <f>IF(I18="","",SUMIF($A$16:$A$38,I18,$B$16:$B$38))</f>
        <v>0</v>
      </c>
      <c r="J19" s="38">
        <f>A5/10</f>
        <v>81.099999999999994</v>
      </c>
      <c r="K19" s="38">
        <f>ROUND(J19,0)</f>
        <v>81</v>
      </c>
    </row>
    <row r="20" spans="1:11">
      <c r="A20" s="13" t="s">
        <v>45</v>
      </c>
      <c r="B20" s="13">
        <v>83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82</v>
      </c>
      <c r="F21" s="39">
        <f>IF(F20="","",SUMIF($A$16:$A$38,F20,$B$16:$B$38))</f>
        <v>84</v>
      </c>
      <c r="G21" s="39">
        <f>IF(G20="","",SUMIF($A$16:$A$38,G20,$B$16:$B$38))</f>
        <v>78</v>
      </c>
      <c r="H21" s="39">
        <f>IF(H20="","",SUMIF($A$16:$A$38,H20,$B$16:$B$38))</f>
        <v>77</v>
      </c>
      <c r="I21" s="39">
        <f>IF(I20="","",SUMIF($A$16:$A$38,I20,$B$16:$B$38))</f>
        <v>80</v>
      </c>
      <c r="J21" s="39">
        <f>A7/10</f>
        <v>80.5</v>
      </c>
      <c r="K21" s="39">
        <f>ROUND(J21,0)</f>
        <v>81</v>
      </c>
    </row>
    <row r="22" spans="1:11">
      <c r="A22" s="13" t="s">
        <v>53</v>
      </c>
      <c r="B22" s="13">
        <v>71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77</v>
      </c>
      <c r="D23" s="40" t="str">
        <f>A8</f>
        <v>PHY</v>
      </c>
      <c r="E23" s="40">
        <f>IF(E22="","",SUMIF($A$16:$A$38,E22,$B$16:$B$38))</f>
        <v>94</v>
      </c>
      <c r="F23" s="40">
        <f>IF(F22="","",SUMIF($A$16:$A$38,F22,$B$16:$B$38))</f>
        <v>89</v>
      </c>
      <c r="G23" s="40">
        <f>IF(G22="","",SUMIF($A$16:$A$38,G22,$B$16:$B$38))</f>
        <v>91</v>
      </c>
      <c r="H23" s="40">
        <f>IF(H22="","",SUMIF($A$16:$A$38,H22,$B$16:$B$38))</f>
        <v>76</v>
      </c>
      <c r="I23" s="40">
        <f>IF(I22="","",SUMIF($A$16:$A$38,I22,$B$16:$B$38))</f>
        <v>83</v>
      </c>
      <c r="J23" s="40">
        <f>A9/10</f>
        <v>85.9</v>
      </c>
      <c r="K23" s="40">
        <f>ROUND(J23,0)</f>
        <v>86</v>
      </c>
    </row>
    <row r="24" spans="1:11">
      <c r="A24" s="13" t="s">
        <v>55</v>
      </c>
      <c r="B24" s="13">
        <v>84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78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80</v>
      </c>
      <c r="G25" s="41">
        <f>IF(G24="","",SUMIF($A$16:$A$38,G24,$B$16:$B$38))</f>
        <v>84</v>
      </c>
      <c r="H25" s="41">
        <f>IF(H24="","",SUMIF($A$16:$A$38,H24,$B$16:$B$38))</f>
        <v>77</v>
      </c>
      <c r="I25" s="41">
        <f>IF(I24="","",SUMIF($A$16:$A$38,I24,$B$16:$B$38))</f>
        <v>85</v>
      </c>
      <c r="J25" s="41">
        <f>A11/10</f>
        <v>81.95</v>
      </c>
      <c r="K25" s="41">
        <f>ROUND(J25,0)</f>
        <v>82</v>
      </c>
    </row>
    <row r="26" spans="1:11">
      <c r="A26" s="13" t="s">
        <v>61</v>
      </c>
      <c r="B26" s="13">
        <v>82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80</v>
      </c>
      <c r="D27" s="42" t="str">
        <f>A12</f>
        <v>DEF</v>
      </c>
      <c r="E27" s="42">
        <f>IF(E26="","",SUMIF($A$16:$A$38,E26,$B$16:$B$38))</f>
        <v>81</v>
      </c>
      <c r="F27" s="42">
        <f>IF(F26="","",SUMIF($A$16:$A$38,F26,$B$16:$B$38))</f>
        <v>84</v>
      </c>
      <c r="G27" s="42">
        <f>IF(G26="","",SUMIF($A$16:$A$38,G26,$B$16:$B$38))</f>
        <v>77</v>
      </c>
      <c r="H27" s="42">
        <f>IF(H26="","",SUMIF($A$16:$A$38,H26,$B$16:$B$38))</f>
        <v>77</v>
      </c>
      <c r="I27" s="42">
        <f>IF(I26="","",SUMIF($A$16:$A$38,I26,$B$16:$B$38))</f>
        <v>70</v>
      </c>
      <c r="J27" s="42">
        <f>A13/10</f>
        <v>78.150000000000006</v>
      </c>
      <c r="K27" s="42">
        <f>ROUND(J27,0)</f>
        <v>78</v>
      </c>
    </row>
    <row r="28" spans="1:11">
      <c r="A28" s="13" t="s">
        <v>69</v>
      </c>
      <c r="B28" s="13">
        <v>94</v>
      </c>
    </row>
    <row r="29" spans="1:11">
      <c r="A29" s="13" t="s">
        <v>70</v>
      </c>
      <c r="B29" s="13">
        <v>89</v>
      </c>
    </row>
    <row r="30" spans="1:11">
      <c r="A30" s="13" t="s">
        <v>71</v>
      </c>
      <c r="B30" s="13">
        <v>91</v>
      </c>
    </row>
    <row r="31" spans="1:11">
      <c r="A31" s="13" t="s">
        <v>72</v>
      </c>
      <c r="B31" s="13">
        <v>76</v>
      </c>
    </row>
    <row r="32" spans="1:11">
      <c r="A32" s="13" t="s">
        <v>73</v>
      </c>
      <c r="B32" s="13">
        <f>INDEX('Trang tính1'!$AC$4:$AC$88,MATCH("Hakimi",'Trang tính1'!$Y$4:$Y$88,0))</f>
        <v>83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81</v>
      </c>
    </row>
    <row r="36" spans="1:2">
      <c r="A36" s="13" t="s">
        <v>87</v>
      </c>
      <c r="B36" s="13">
        <v>84</v>
      </c>
    </row>
    <row r="37" spans="1:2">
      <c r="A37" s="13" t="s">
        <v>88</v>
      </c>
      <c r="B37" s="13">
        <v>77</v>
      </c>
    </row>
    <row r="38" spans="1:2">
      <c r="A38" s="13" t="s">
        <v>89</v>
      </c>
      <c r="B38" s="13">
        <v>77</v>
      </c>
    </row>
    <row r="39" spans="1:2">
      <c r="A39" s="13" t="s">
        <v>245</v>
      </c>
      <c r="B39" s="13">
        <f>SUM(B16:B38)</f>
        <v>1865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tabSelected="1" topLeftCell="A4" workbookViewId="0">
      <selection activeCell="U9" sqref="U9"/>
    </sheetView>
  </sheetViews>
  <sheetFormatPr defaultColWidth="12.5703125" defaultRowHeight="15.75" customHeight="1"/>
  <sheetData>
    <row r="1" spans="1:26">
      <c r="A1" s="13">
        <v>9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726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78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78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798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802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851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776.5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736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68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64</v>
      </c>
      <c r="D17" s="37" t="str">
        <f>A2</f>
        <v>ATK</v>
      </c>
      <c r="E17" s="37">
        <f>IF(E16="","",SUMIF($A$16:$A$38,E16,$B$16:$B$38))</f>
        <v>68</v>
      </c>
      <c r="F17" s="37">
        <f>IF(F16="","",SUMIF($A$16:$A$38,F16,$B$16:$B$38))</f>
        <v>64</v>
      </c>
      <c r="G17" s="37">
        <f>IF(G16="","",SUMIF($A$16:$A$38,G16,$B$16:$B$38))</f>
        <v>78</v>
      </c>
      <c r="H17" s="37">
        <f>IF(H16="","",SUMIF($A$16:$A$38,H16,$B$16:$B$38))</f>
        <v>75</v>
      </c>
      <c r="I17" s="37">
        <f>IF(I16="","",SUMIF($A$16:$A$38,I16,$B$16:$B$38))</f>
        <v>81</v>
      </c>
      <c r="J17" s="37">
        <f>A3/10</f>
        <v>72.599999999999994</v>
      </c>
      <c r="K17" s="37">
        <f>ROUND(J17,0)</f>
        <v>73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71</v>
      </c>
      <c r="G19" s="38">
        <f>IF(G18="","",SUMIF($A$16:$A$38,G18,$B$16:$B$38))</f>
        <v>77</v>
      </c>
      <c r="H19" s="38">
        <f>IF(H18="","",SUMIF($A$16:$A$38,H18,$B$16:$B$38))</f>
        <v>81</v>
      </c>
      <c r="I19" s="38">
        <f>IF(I18="","",SUMIF($A$16:$A$38,I18,$B$16:$B$38))</f>
        <v>0</v>
      </c>
      <c r="J19" s="38">
        <f>A5/10</f>
        <v>79.8</v>
      </c>
      <c r="K19" s="38">
        <f>ROUND(J19,0)</f>
        <v>80</v>
      </c>
    </row>
    <row r="20" spans="1:11">
      <c r="A20" s="13" t="s">
        <v>45</v>
      </c>
      <c r="B20" s="13">
        <v>81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81</v>
      </c>
      <c r="F21" s="39">
        <f>IF(F20="","",SUMIF($A$16:$A$38,F20,$B$16:$B$38))</f>
        <v>81</v>
      </c>
      <c r="G21" s="39">
        <f>IF(G20="","",SUMIF($A$16:$A$38,G20,$B$16:$B$38))</f>
        <v>82</v>
      </c>
      <c r="H21" s="39">
        <f>IF(H20="","",SUMIF($A$16:$A$38,H20,$B$16:$B$38))</f>
        <v>77</v>
      </c>
      <c r="I21" s="39">
        <f>IF(I20="","",SUMIF($A$16:$A$38,I20,$B$16:$B$38))</f>
        <v>78</v>
      </c>
      <c r="J21" s="39">
        <f>A7/10</f>
        <v>80.2</v>
      </c>
      <c r="K21" s="39">
        <f>ROUND(J21,0)</f>
        <v>80</v>
      </c>
    </row>
    <row r="22" spans="1:11">
      <c r="A22" s="13" t="s">
        <v>53</v>
      </c>
      <c r="B22" s="13">
        <v>71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77</v>
      </c>
      <c r="D23" s="40" t="str">
        <f>A8</f>
        <v>PHY</v>
      </c>
      <c r="E23" s="40">
        <f>IF(E22="","",SUMIF($A$16:$A$38,E22,$B$16:$B$38))</f>
        <v>93</v>
      </c>
      <c r="F23" s="40">
        <f>IF(F22="","",SUMIF($A$16:$A$38,F22,$B$16:$B$38))</f>
        <v>95</v>
      </c>
      <c r="G23" s="40">
        <f>IF(G22="","",SUMIF($A$16:$A$38,G22,$B$16:$B$38))</f>
        <v>75</v>
      </c>
      <c r="H23" s="40">
        <f>IF(H22="","",SUMIF($A$16:$A$38,H22,$B$16:$B$38))</f>
        <v>79</v>
      </c>
      <c r="I23" s="40">
        <f>IF(I22="","",SUMIF($A$16:$A$38,I22,$B$16:$B$38))</f>
        <v>88</v>
      </c>
      <c r="J23" s="40">
        <f>A9/10</f>
        <v>85.1</v>
      </c>
      <c r="K23" s="40">
        <f>ROUND(J23,0)</f>
        <v>85</v>
      </c>
    </row>
    <row r="24" spans="1:11">
      <c r="A24" s="13" t="s">
        <v>55</v>
      </c>
      <c r="B24" s="13">
        <v>81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82</v>
      </c>
      <c r="D25" s="41" t="str">
        <f>A10</f>
        <v>MEN</v>
      </c>
      <c r="E25" s="41">
        <f>IF(E24="","",SUMIF($A$16:$A$38,E24,$B$16:$B$38))</f>
        <v>75</v>
      </c>
      <c r="F25" s="41">
        <f>IF(F24="","",SUMIF($A$16:$A$38,F24,$B$16:$B$38))</f>
        <v>78</v>
      </c>
      <c r="G25" s="41">
        <f>IF(G24="","",SUMIF($A$16:$A$38,G24,$B$16:$B$38))</f>
        <v>78</v>
      </c>
      <c r="H25" s="41">
        <f>IF(H24="","",SUMIF($A$16:$A$38,H24,$B$16:$B$38))</f>
        <v>77</v>
      </c>
      <c r="I25" s="41">
        <f>IF(I24="","",SUMIF($A$16:$A$38,I24,$B$16:$B$38))</f>
        <v>79</v>
      </c>
      <c r="J25" s="41">
        <f>A11/10</f>
        <v>77.650000000000006</v>
      </c>
      <c r="K25" s="41">
        <f>ROUND(J25,0)</f>
        <v>78</v>
      </c>
    </row>
    <row r="26" spans="1:11">
      <c r="A26" s="13" t="s">
        <v>61</v>
      </c>
      <c r="B26" s="13">
        <v>81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75</v>
      </c>
      <c r="F27" s="42">
        <f>IF(F26="","",SUMIF($A$16:$A$38,F26,$B$16:$B$38))</f>
        <v>74</v>
      </c>
      <c r="G27" s="42">
        <f>IF(G26="","",SUMIF($A$16:$A$38,G26,$B$16:$B$38))</f>
        <v>73</v>
      </c>
      <c r="H27" s="42">
        <f>IF(H26="","",SUMIF($A$16:$A$38,H26,$B$16:$B$38))</f>
        <v>72</v>
      </c>
      <c r="I27" s="42">
        <f>IF(I26="","",SUMIF($A$16:$A$38,I26,$B$16:$B$38))</f>
        <v>75</v>
      </c>
      <c r="J27" s="42">
        <f>A13/10</f>
        <v>73.599999999999994</v>
      </c>
      <c r="K27" s="42">
        <f>ROUND(J27,0)</f>
        <v>74</v>
      </c>
    </row>
    <row r="28" spans="1:11">
      <c r="A28" s="13" t="s">
        <v>69</v>
      </c>
      <c r="B28" s="13">
        <v>93</v>
      </c>
    </row>
    <row r="29" spans="1:11">
      <c r="A29" s="13" t="s">
        <v>70</v>
      </c>
      <c r="B29" s="13">
        <v>95</v>
      </c>
    </row>
    <row r="30" spans="1:11">
      <c r="A30" s="13" t="s">
        <v>71</v>
      </c>
      <c r="B30" s="13">
        <v>75</v>
      </c>
    </row>
    <row r="31" spans="1:11">
      <c r="A31" s="13" t="s">
        <v>72</v>
      </c>
      <c r="B31" s="13">
        <v>79</v>
      </c>
    </row>
    <row r="32" spans="1:11">
      <c r="A32" s="13" t="s">
        <v>73</v>
      </c>
      <c r="B32" s="13">
        <f>INDEX('Trang tính1'!$AC$4:$AC$88,MATCH("A.Davies",'Trang tính1'!$Y$4:$Y$88,0))</f>
        <v>88</v>
      </c>
    </row>
    <row r="33" spans="1:2">
      <c r="A33" s="13" t="s">
        <v>79</v>
      </c>
      <c r="B33" s="13">
        <v>75</v>
      </c>
    </row>
    <row r="34" spans="1:2">
      <c r="A34" s="13" t="s">
        <v>80</v>
      </c>
      <c r="B34" s="13">
        <v>79</v>
      </c>
    </row>
    <row r="35" spans="1:2">
      <c r="A35" s="13" t="s">
        <v>86</v>
      </c>
      <c r="B35" s="13">
        <v>75</v>
      </c>
    </row>
    <row r="36" spans="1:2">
      <c r="A36" s="13" t="s">
        <v>87</v>
      </c>
      <c r="B36" s="13">
        <v>74</v>
      </c>
    </row>
    <row r="37" spans="1:2">
      <c r="A37" s="13" t="s">
        <v>88</v>
      </c>
      <c r="B37" s="13">
        <v>73</v>
      </c>
    </row>
    <row r="38" spans="1:2">
      <c r="A38" s="13" t="s">
        <v>89</v>
      </c>
      <c r="B38" s="13">
        <v>72</v>
      </c>
    </row>
    <row r="39" spans="1:2">
      <c r="A39" s="13" t="s">
        <v>245</v>
      </c>
      <c r="B39" s="13">
        <f>SUM(B16:B38)</f>
        <v>1798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A1" s="13">
        <v>9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77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728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78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800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78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78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784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836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760.5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768</v>
      </c>
    </row>
    <row r="15" spans="1:26">
      <c r="B15" s="13" t="s">
        <v>244</v>
      </c>
      <c r="J15" s="13" t="s">
        <v>46</v>
      </c>
      <c r="K15" s="3" t="s">
        <v>23</v>
      </c>
    </row>
    <row r="16" spans="1:26">
      <c r="A16" s="13" t="s">
        <v>41</v>
      </c>
      <c r="B16" s="13">
        <v>75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68</v>
      </c>
      <c r="D17" s="37" t="str">
        <f>A2</f>
        <v>ATK</v>
      </c>
      <c r="E17" s="37">
        <f>IF(E16="","",SUMIF($A$16:$A$38,E16,$B$16:$B$38))</f>
        <v>75</v>
      </c>
      <c r="F17" s="37">
        <f>IF(F16="","",SUMIF($A$16:$A$38,F16,$B$16:$B$38))</f>
        <v>68</v>
      </c>
      <c r="G17" s="37">
        <f>IF(G16="","",SUMIF($A$16:$A$38,G16,$B$16:$B$38))</f>
        <v>78</v>
      </c>
      <c r="H17" s="37">
        <f>IF(H16="","",SUMIF($A$16:$A$38,H16,$B$16:$B$38))</f>
        <v>61</v>
      </c>
      <c r="I17" s="37">
        <f>IF(I16="","",SUMIF($A$16:$A$38,I16,$B$16:$B$38))</f>
        <v>75</v>
      </c>
      <c r="J17" s="37">
        <f>A3/10</f>
        <v>72.8</v>
      </c>
      <c r="K17" s="37">
        <f>ROUND(J17,0)</f>
        <v>73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61</v>
      </c>
      <c r="D19" s="38" t="str">
        <f>A4</f>
        <v>DIS</v>
      </c>
      <c r="E19" s="38">
        <f>IF(E18="","",SUMIF($A$16:$A$38,E18,$B$16:$B$38))</f>
        <v>80</v>
      </c>
      <c r="F19" s="38">
        <f>IF(F18="","",SUMIF($A$16:$A$38,F18,$B$16:$B$38))</f>
        <v>80</v>
      </c>
      <c r="G19" s="38">
        <f>IF(G18="","",SUMIF($A$16:$A$38,G18,$B$16:$B$38))</f>
        <v>77</v>
      </c>
      <c r="H19" s="38">
        <f>IF(H18="","",SUMIF($A$16:$A$38,H18,$B$16:$B$38))</f>
        <v>81</v>
      </c>
      <c r="I19" s="38">
        <f>IF(I18="","",SUMIF($A$16:$A$38,I18,$B$16:$B$38))</f>
        <v>0</v>
      </c>
      <c r="J19" s="38">
        <f>A5/10</f>
        <v>80</v>
      </c>
      <c r="K19" s="38">
        <f>ROUND(J19,0)</f>
        <v>80</v>
      </c>
    </row>
    <row r="20" spans="1:11">
      <c r="A20" s="13" t="s">
        <v>45</v>
      </c>
      <c r="B20" s="13">
        <v>75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80</v>
      </c>
      <c r="D21" s="39" t="str">
        <f>A6</f>
        <v>CRE</v>
      </c>
      <c r="E21" s="39">
        <f>IF(E20="","",SUMIF($A$16:$A$38,E20,$B$16:$B$38))</f>
        <v>79</v>
      </c>
      <c r="F21" s="39">
        <f>IF(F20="","",SUMIF($A$16:$A$38,F20,$B$16:$B$38))</f>
        <v>81</v>
      </c>
      <c r="G21" s="39">
        <f>IF(G20="","",SUMIF($A$16:$A$38,G20,$B$16:$B$38))</f>
        <v>77</v>
      </c>
      <c r="H21" s="39">
        <f>IF(H20="","",SUMIF($A$16:$A$38,H20,$B$16:$B$38))</f>
        <v>77</v>
      </c>
      <c r="I21" s="39">
        <f>IF(I20="","",SUMIF($A$16:$A$38,I20,$B$16:$B$38))</f>
        <v>78</v>
      </c>
      <c r="J21" s="39">
        <f>A7/10</f>
        <v>78.400000000000006</v>
      </c>
      <c r="K21" s="39">
        <f>ROUND(J21,0)</f>
        <v>78</v>
      </c>
    </row>
    <row r="22" spans="1:11">
      <c r="A22" s="13" t="s">
        <v>53</v>
      </c>
      <c r="B22" s="13">
        <v>80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77</v>
      </c>
      <c r="D23" s="40" t="str">
        <f>A8</f>
        <v>PHY</v>
      </c>
      <c r="E23" s="40">
        <f>IF(E22="","",SUMIF($A$16:$A$38,E22,$B$16:$B$38))</f>
        <v>91</v>
      </c>
      <c r="F23" s="40">
        <f>IF(F22="","",SUMIF($A$16:$A$38,F22,$B$16:$B$38))</f>
        <v>82</v>
      </c>
      <c r="G23" s="40">
        <f>IF(G22="","",SUMIF($A$16:$A$38,G22,$B$16:$B$38))</f>
        <v>85</v>
      </c>
      <c r="H23" s="40">
        <f>IF(H22="","",SUMIF($A$16:$A$38,H22,$B$16:$B$38))</f>
        <v>80</v>
      </c>
      <c r="I23" s="40">
        <f>IF(I22="","",SUMIF($A$16:$A$38,I22,$B$16:$B$38))</f>
        <v>80</v>
      </c>
      <c r="J23" s="40">
        <f>A9/10</f>
        <v>83.6</v>
      </c>
      <c r="K23" s="40">
        <f>ROUND(J23,0)</f>
        <v>84</v>
      </c>
    </row>
    <row r="24" spans="1:11">
      <c r="A24" s="13" t="s">
        <v>55</v>
      </c>
      <c r="B24" s="13">
        <v>81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77</v>
      </c>
      <c r="D25" s="41" t="str">
        <f>A10</f>
        <v>MEN</v>
      </c>
      <c r="E25" s="41">
        <f>IF(E24="","",SUMIF($A$16:$A$38,E24,$B$16:$B$38))</f>
        <v>75</v>
      </c>
      <c r="F25" s="41">
        <f>IF(F24="","",SUMIF($A$16:$A$38,F24,$B$16:$B$38))</f>
        <v>78</v>
      </c>
      <c r="G25" s="41">
        <f>IF(G24="","",SUMIF($A$16:$A$38,G24,$B$16:$B$38))</f>
        <v>78</v>
      </c>
      <c r="H25" s="41">
        <f>IF(H24="","",SUMIF($A$16:$A$38,H24,$B$16:$B$38))</f>
        <v>77</v>
      </c>
      <c r="I25" s="41">
        <f>IF(I24="","",SUMIF($A$16:$A$38,I24,$B$16:$B$38))</f>
        <v>75</v>
      </c>
      <c r="J25" s="41">
        <f>A11/10</f>
        <v>76.05</v>
      </c>
      <c r="K25" s="41">
        <f>ROUND(J25,0)</f>
        <v>76</v>
      </c>
    </row>
    <row r="26" spans="1:11">
      <c r="A26" s="13" t="s">
        <v>61</v>
      </c>
      <c r="B26" s="13">
        <v>79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81</v>
      </c>
      <c r="F27" s="42">
        <f>IF(F26="","",SUMIF($A$16:$A$38,F26,$B$16:$B$38))</f>
        <v>84</v>
      </c>
      <c r="G27" s="42">
        <f>IF(G26="","",SUMIF($A$16:$A$38,G26,$B$16:$B$38))</f>
        <v>77</v>
      </c>
      <c r="H27" s="42">
        <f>IF(H26="","",SUMIF($A$16:$A$38,H26,$B$16:$B$38))</f>
        <v>77</v>
      </c>
      <c r="I27" s="42">
        <f>IF(I26="","",SUMIF($A$16:$A$38,I26,$B$16:$B$38))</f>
        <v>61</v>
      </c>
      <c r="J27" s="42">
        <f>A13/10</f>
        <v>76.8</v>
      </c>
      <c r="K27" s="42">
        <f>ROUND(J27,0)</f>
        <v>77</v>
      </c>
    </row>
    <row r="28" spans="1:11">
      <c r="A28" s="13" t="s">
        <v>69</v>
      </c>
      <c r="B28" s="13">
        <v>91</v>
      </c>
    </row>
    <row r="29" spans="1:11">
      <c r="A29" s="13" t="s">
        <v>70</v>
      </c>
      <c r="B29" s="13">
        <v>82</v>
      </c>
    </row>
    <row r="30" spans="1:11">
      <c r="A30" s="13" t="s">
        <v>71</v>
      </c>
      <c r="B30" s="13">
        <v>85</v>
      </c>
    </row>
    <row r="31" spans="1:11">
      <c r="A31" s="13" t="s">
        <v>72</v>
      </c>
      <c r="B31" s="13">
        <v>80</v>
      </c>
    </row>
    <row r="32" spans="1:11">
      <c r="A32" s="13" t="s">
        <v>73</v>
      </c>
      <c r="B32" s="13">
        <f>INDEX('Trang tính1'!$AC$4:$AC$88,MATCH("Matheus Nunes",'Trang tính1'!$Y$4:$Y$88,0))</f>
        <v>80</v>
      </c>
    </row>
    <row r="33" spans="1:2">
      <c r="A33" s="13" t="s">
        <v>79</v>
      </c>
      <c r="B33" s="13">
        <v>75</v>
      </c>
    </row>
    <row r="34" spans="1:2">
      <c r="A34" s="13" t="s">
        <v>80</v>
      </c>
      <c r="B34" s="13">
        <v>75</v>
      </c>
    </row>
    <row r="35" spans="1:2">
      <c r="A35" s="13" t="s">
        <v>86</v>
      </c>
      <c r="B35" s="13">
        <v>81</v>
      </c>
    </row>
    <row r="36" spans="1:2">
      <c r="A36" s="13" t="s">
        <v>87</v>
      </c>
      <c r="B36" s="13">
        <v>84</v>
      </c>
    </row>
    <row r="37" spans="1:2">
      <c r="A37" s="13" t="s">
        <v>88</v>
      </c>
      <c r="B37" s="13">
        <v>77</v>
      </c>
    </row>
    <row r="38" spans="1:2">
      <c r="A38" s="13" t="s">
        <v>89</v>
      </c>
      <c r="B38" s="13">
        <v>77</v>
      </c>
    </row>
    <row r="39" spans="1:2">
      <c r="A39" s="13" t="s">
        <v>245</v>
      </c>
      <c r="B39" s="13">
        <f>SUM(B16:B38)</f>
        <v>1796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83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810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836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908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74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835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846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426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83</v>
      </c>
      <c r="D17" s="37" t="str">
        <f>A2</f>
        <v>ATK</v>
      </c>
      <c r="E17" s="37">
        <f>IF(E16="","",SUMIF($A$16:$A$38,E16,$B$16:$B$38))</f>
        <v>83</v>
      </c>
      <c r="F17" s="37">
        <f>IF(F16="","",SUMIF($A$16:$A$38,F16,$B$16:$B$38))</f>
        <v>83</v>
      </c>
      <c r="G17" s="37">
        <f>IF(G16="","",SUMIF($A$16:$A$38,G16,$B$16:$B$38))</f>
        <v>88</v>
      </c>
      <c r="H17" s="37">
        <f>IF(H16="","",SUMIF($A$16:$A$38,H16,$B$16:$B$38))</f>
        <v>66</v>
      </c>
      <c r="I17" s="37">
        <f>IF(I16="","",SUMIF($A$16:$A$38,I16,$B$16:$B$38))</f>
        <v>80</v>
      </c>
      <c r="J17" s="37">
        <f>A3/10</f>
        <v>81</v>
      </c>
      <c r="K17" s="37">
        <f>ROUND(J17,0)</f>
        <v>81</v>
      </c>
    </row>
    <row r="18" spans="1:11">
      <c r="A18" s="13" t="s">
        <v>43</v>
      </c>
      <c r="B18" s="13">
        <v>88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66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75</v>
      </c>
      <c r="G19" s="38">
        <f>IF(G18="","",SUMIF($A$16:$A$38,G18,$B$16:$B$38))</f>
        <v>84</v>
      </c>
      <c r="H19" s="38">
        <f>IF(H18="","",SUMIF($A$16:$A$38,H18,$B$16:$B$38))</f>
        <v>90</v>
      </c>
      <c r="I19" s="38">
        <f>IF(I18="","",SUMIF($A$16:$A$38,I18,$B$16:$B$38))</f>
        <v>0</v>
      </c>
      <c r="J19" s="38">
        <f>A5/10</f>
        <v>83.6</v>
      </c>
      <c r="K19" s="38">
        <f>ROUND(J19,0)</f>
        <v>84</v>
      </c>
    </row>
    <row r="20" spans="1:11">
      <c r="A20" s="13" t="s">
        <v>45</v>
      </c>
      <c r="B20" s="13">
        <v>80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94</v>
      </c>
      <c r="F21" s="39">
        <f>IF(F20="","",SUMIF($A$16:$A$38,F20,$B$16:$B$38))</f>
        <v>90</v>
      </c>
      <c r="G21" s="39">
        <f>IF(G20="","",SUMIF($A$16:$A$38,G20,$B$16:$B$38))</f>
        <v>89</v>
      </c>
      <c r="H21" s="39">
        <f>IF(H20="","",SUMIF($A$16:$A$38,H20,$B$16:$B$38))</f>
        <v>84</v>
      </c>
      <c r="I21" s="39">
        <f>IF(I20="","",SUMIF($A$16:$A$38,I20,$B$16:$B$38))</f>
        <v>90</v>
      </c>
      <c r="J21" s="39">
        <f>A7/10</f>
        <v>90.8</v>
      </c>
      <c r="K21" s="39">
        <f>ROUND(J21,0)</f>
        <v>91</v>
      </c>
    </row>
    <row r="22" spans="1:11">
      <c r="A22" s="13" t="s">
        <v>53</v>
      </c>
      <c r="B22" s="13">
        <v>75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84</v>
      </c>
      <c r="D23" s="40" t="str">
        <f>A8</f>
        <v>PHY</v>
      </c>
      <c r="E23" s="40">
        <f>IF(E22="","",SUMIF($A$16:$A$38,E22,$B$16:$B$38))</f>
        <v>94</v>
      </c>
      <c r="F23" s="40">
        <f>IF(F22="","",SUMIF($A$16:$A$38,F22,$B$16:$B$38))</f>
        <v>92</v>
      </c>
      <c r="G23" s="40">
        <f>IF(G22="","",SUMIF($A$16:$A$38,G22,$B$16:$B$38))</f>
        <v>84</v>
      </c>
      <c r="H23" s="40">
        <f>IF(H22="","",SUMIF($A$16:$A$38,H22,$B$16:$B$38))</f>
        <v>73</v>
      </c>
      <c r="I23" s="40">
        <f>IF(I22="","",SUMIF($A$16:$A$38,I22,$B$16:$B$38))</f>
        <v>76</v>
      </c>
      <c r="J23" s="40">
        <f>A9/10</f>
        <v>83.5</v>
      </c>
      <c r="K23" s="40">
        <f>ROUND(J23,0)</f>
        <v>84</v>
      </c>
    </row>
    <row r="24" spans="1:11">
      <c r="A24" s="13" t="s">
        <v>55</v>
      </c>
      <c r="B24" s="13">
        <v>90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89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90</v>
      </c>
      <c r="G25" s="41">
        <f>IF(G24="","",SUMIF($A$16:$A$38,G24,$B$16:$B$38))</f>
        <v>88</v>
      </c>
      <c r="H25" s="41">
        <f>IF(H24="","",SUMIF($A$16:$A$38,H24,$B$16:$B$38))</f>
        <v>84</v>
      </c>
      <c r="I25" s="41">
        <f>IF(I24="","",SUMIF($A$16:$A$38,I24,$B$16:$B$38))</f>
        <v>85</v>
      </c>
      <c r="J25" s="41">
        <f>A11/10</f>
        <v>84.6</v>
      </c>
      <c r="K25" s="41">
        <f>ROUND(J25,0)</f>
        <v>85</v>
      </c>
    </row>
    <row r="26" spans="1:11">
      <c r="A26" s="13" t="s">
        <v>61</v>
      </c>
      <c r="B26" s="13">
        <v>94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90</v>
      </c>
      <c r="D27" s="42" t="str">
        <f>A12</f>
        <v>DEF</v>
      </c>
      <c r="E27" s="42">
        <f>IF(E26="","",SUMIF($A$16:$A$38,E26,$B$16:$B$38))</f>
        <v>40</v>
      </c>
      <c r="F27" s="42">
        <f>IF(F26="","",SUMIF($A$16:$A$38,F26,$B$16:$B$38))</f>
        <v>41</v>
      </c>
      <c r="G27" s="42">
        <f>IF(G26="","",SUMIF($A$16:$A$38,G26,$B$16:$B$38))</f>
        <v>40</v>
      </c>
      <c r="H27" s="42">
        <f>IF(H26="","",SUMIF($A$16:$A$38,H26,$B$16:$B$38))</f>
        <v>35</v>
      </c>
      <c r="I27" s="42">
        <f>IF(I26="","",SUMIF($A$16:$A$38,I26,$B$16:$B$38))</f>
        <v>66</v>
      </c>
      <c r="J27" s="42">
        <f>A13/10</f>
        <v>42.6</v>
      </c>
      <c r="K27" s="42">
        <f>ROUND(J27,0)</f>
        <v>43</v>
      </c>
    </row>
    <row r="28" spans="1:11">
      <c r="A28" s="13" t="s">
        <v>69</v>
      </c>
      <c r="B28" s="13">
        <v>94</v>
      </c>
    </row>
    <row r="29" spans="1:11">
      <c r="A29" s="13" t="s">
        <v>70</v>
      </c>
      <c r="B29" s="13">
        <v>92</v>
      </c>
    </row>
    <row r="30" spans="1:11">
      <c r="A30" s="13" t="s">
        <v>71</v>
      </c>
      <c r="B30" s="13">
        <v>84</v>
      </c>
    </row>
    <row r="31" spans="1:11">
      <c r="A31" s="13" t="s">
        <v>72</v>
      </c>
      <c r="B31" s="13">
        <v>73</v>
      </c>
    </row>
    <row r="32" spans="1:11">
      <c r="A32" s="13" t="s">
        <v>73</v>
      </c>
      <c r="B32" s="13">
        <f>INDEX('Trang tính1'!$AC$4:$AC$88,MATCH("Vinicius",'Trang tính1'!$Y$4:$Y$88,0))</f>
        <v>76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40</v>
      </c>
    </row>
    <row r="36" spans="1:2">
      <c r="A36" s="13" t="s">
        <v>87</v>
      </c>
      <c r="B36" s="13">
        <v>41</v>
      </c>
    </row>
    <row r="37" spans="1:2">
      <c r="A37" s="13" t="s">
        <v>88</v>
      </c>
      <c r="B37" s="13">
        <v>40</v>
      </c>
    </row>
    <row r="38" spans="1:2">
      <c r="A38" s="13" t="s">
        <v>89</v>
      </c>
      <c r="B38" s="13">
        <v>35</v>
      </c>
    </row>
    <row r="39" spans="1:2">
      <c r="A39" s="13" t="s">
        <v>245</v>
      </c>
      <c r="B39" s="13">
        <f>SUM(B16:B38)</f>
        <v>1744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M31" sqref="M31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83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821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841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923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834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409.5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88</v>
      </c>
      <c r="D17" s="37" t="str">
        <f>A2</f>
        <v>ATK</v>
      </c>
      <c r="E17" s="37">
        <f>IF(E16="","",SUMIF($A$16:$A$38,E16,$B$16:$B$38))</f>
        <v>85</v>
      </c>
      <c r="F17" s="37">
        <f>IF(F16="","",SUMIF($A$16:$A$38,F16,$B$16:$B$38))</f>
        <v>88</v>
      </c>
      <c r="G17" s="37">
        <f>IF(G16="","",SUMIF($A$16:$A$38,G16,$B$16:$B$38))</f>
        <v>87</v>
      </c>
      <c r="H17" s="37">
        <f>IF(H16="","",SUMIF($A$16:$A$38,H16,$B$16:$B$38))</f>
        <v>63</v>
      </c>
      <c r="I17" s="37">
        <f>IF(I16="","",SUMIF($A$16:$A$38,I16,$B$16:$B$38))</f>
        <v>83</v>
      </c>
      <c r="J17" s="37">
        <f>A3/10</f>
        <v>82.1</v>
      </c>
      <c r="K17" s="37">
        <f>ROUND(J17,0)</f>
        <v>82</v>
      </c>
    </row>
    <row r="18" spans="1:11">
      <c r="A18" s="13" t="s">
        <v>43</v>
      </c>
      <c r="B18" s="13">
        <v>87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63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73</v>
      </c>
      <c r="G19" s="38">
        <f>IF(G18="","",SUMIF($A$16:$A$38,G18,$B$16:$B$38))</f>
        <v>85</v>
      </c>
      <c r="H19" s="38">
        <f>IF(H18="","",SUMIF($A$16:$A$38,H18,$B$16:$B$38))</f>
        <v>90</v>
      </c>
      <c r="I19" s="38">
        <f>IF(I18="","",SUMIF($A$16:$A$38,I18,$B$16:$B$38))</f>
        <v>0</v>
      </c>
      <c r="J19" s="38">
        <f>A5/10</f>
        <v>84.1</v>
      </c>
      <c r="K19" s="38">
        <f>ROUND(J19,0)</f>
        <v>84</v>
      </c>
    </row>
    <row r="20" spans="1:11">
      <c r="A20" s="13" t="s">
        <v>45</v>
      </c>
      <c r="B20" s="13">
        <v>83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95</v>
      </c>
      <c r="F21" s="39">
        <f>IF(F20="","",SUMIF($A$16:$A$38,F20,$B$16:$B$38))</f>
        <v>90</v>
      </c>
      <c r="G21" s="39">
        <f>IF(G20="","",SUMIF($A$16:$A$38,G20,$B$16:$B$38))</f>
        <v>92</v>
      </c>
      <c r="H21" s="39">
        <f>IF(H20="","",SUMIF($A$16:$A$38,H20,$B$16:$B$38))</f>
        <v>85</v>
      </c>
      <c r="I21" s="39">
        <f>IF(I20="","",SUMIF($A$16:$A$38,I20,$B$16:$B$38))</f>
        <v>92</v>
      </c>
      <c r="J21" s="39">
        <f>A7/10</f>
        <v>92.3</v>
      </c>
      <c r="K21" s="39">
        <f>ROUND(J21,0)</f>
        <v>92</v>
      </c>
    </row>
    <row r="22" spans="1:11">
      <c r="A22" s="13" t="s">
        <v>53</v>
      </c>
      <c r="B22" s="13">
        <v>73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85</v>
      </c>
      <c r="D23" s="40" t="str">
        <f>A8</f>
        <v>PHY</v>
      </c>
      <c r="E23" s="40">
        <f>IF(E22="","",SUMIF($A$16:$A$38,E22,$B$16:$B$38))</f>
        <v>92</v>
      </c>
      <c r="F23" s="40">
        <f>IF(F22="","",SUMIF($A$16:$A$38,F22,$B$16:$B$38))</f>
        <v>92</v>
      </c>
      <c r="G23" s="40">
        <f>IF(G22="","",SUMIF($A$16:$A$38,G22,$B$16:$B$38))</f>
        <v>75</v>
      </c>
      <c r="H23" s="40">
        <f>IF(H22="","",SUMIF($A$16:$A$38,H22,$B$16:$B$38))</f>
        <v>70</v>
      </c>
      <c r="I23" s="40">
        <f>IF(I22="","",SUMIF($A$16:$A$38,I22,$B$16:$B$38))</f>
        <v>74</v>
      </c>
      <c r="J23" s="40">
        <f>A9/10</f>
        <v>80.2</v>
      </c>
      <c r="K23" s="40">
        <f>ROUND(J23,0)</f>
        <v>80</v>
      </c>
    </row>
    <row r="24" spans="1:11">
      <c r="A24" s="13" t="s">
        <v>55</v>
      </c>
      <c r="B24" s="13">
        <v>90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92</v>
      </c>
      <c r="D25" s="41" t="str">
        <f>A10</f>
        <v>MEN</v>
      </c>
      <c r="E25" s="41">
        <f>IF(E24="","",SUMIF($A$16:$A$38,E24,$B$16:$B$38))</f>
        <v>78</v>
      </c>
      <c r="F25" s="41">
        <f>IF(F24="","",SUMIF($A$16:$A$38,F24,$B$16:$B$38))</f>
        <v>92</v>
      </c>
      <c r="G25" s="41">
        <f>IF(G24="","",SUMIF($A$16:$A$38,G24,$B$16:$B$38))</f>
        <v>87</v>
      </c>
      <c r="H25" s="41">
        <f>IF(H24="","",SUMIF($A$16:$A$38,H24,$B$16:$B$38))</f>
        <v>85</v>
      </c>
      <c r="I25" s="41">
        <f>IF(I24="","",SUMIF($A$16:$A$38,I24,$B$16:$B$38))</f>
        <v>82</v>
      </c>
      <c r="J25" s="41">
        <f>A11/10</f>
        <v>83.4</v>
      </c>
      <c r="K25" s="41">
        <f>ROUND(J25,0)</f>
        <v>83</v>
      </c>
    </row>
    <row r="26" spans="1:11">
      <c r="A26" s="13" t="s">
        <v>61</v>
      </c>
      <c r="B26" s="13">
        <v>95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92</v>
      </c>
      <c r="D27" s="42" t="str">
        <f>A12</f>
        <v>DEF</v>
      </c>
      <c r="E27" s="42">
        <f>IF(E26="","",SUMIF($A$16:$A$38,E26,$B$16:$B$38))</f>
        <v>40</v>
      </c>
      <c r="F27" s="42">
        <f>IF(F26="","",SUMIF($A$16:$A$38,F26,$B$16:$B$38))</f>
        <v>38</v>
      </c>
      <c r="G27" s="42">
        <f>IF(G26="","",SUMIF($A$16:$A$38,G26,$B$16:$B$38))</f>
        <v>36</v>
      </c>
      <c r="H27" s="42">
        <f>IF(H26="","",SUMIF($A$16:$A$38,H26,$B$16:$B$38))</f>
        <v>35</v>
      </c>
      <c r="I27" s="42">
        <f>IF(I26="","",SUMIF($A$16:$A$38,I26,$B$16:$B$38))</f>
        <v>63</v>
      </c>
      <c r="J27" s="42">
        <f>A13/10</f>
        <v>40.950000000000003</v>
      </c>
      <c r="K27" s="42">
        <f>ROUND(J27,0)</f>
        <v>41</v>
      </c>
    </row>
    <row r="28" spans="1:11">
      <c r="A28" s="13" t="s">
        <v>69</v>
      </c>
      <c r="B28" s="13">
        <v>92</v>
      </c>
    </row>
    <row r="29" spans="1:11">
      <c r="A29" s="13" t="s">
        <v>70</v>
      </c>
      <c r="B29" s="13">
        <v>92</v>
      </c>
    </row>
    <row r="30" spans="1:11">
      <c r="A30" s="13" t="s">
        <v>71</v>
      </c>
      <c r="B30" s="13">
        <v>75</v>
      </c>
    </row>
    <row r="31" spans="1:11">
      <c r="A31" s="13" t="s">
        <v>72</v>
      </c>
      <c r="B31" s="13">
        <v>70</v>
      </c>
    </row>
    <row r="32" spans="1:11">
      <c r="A32" s="13" t="s">
        <v>73</v>
      </c>
      <c r="B32" s="13">
        <f>INDEX('Trang tính1'!$AC$4:$AC$88,MATCH("Robben Icon",'Trang tính1'!$Y$4:$Y$88,0))</f>
        <v>74</v>
      </c>
    </row>
    <row r="33" spans="1:2">
      <c r="A33" s="13" t="s">
        <v>79</v>
      </c>
      <c r="B33" s="13">
        <v>78</v>
      </c>
    </row>
    <row r="34" spans="1:2">
      <c r="A34" s="13" t="s">
        <v>80</v>
      </c>
      <c r="B34" s="13">
        <v>82</v>
      </c>
    </row>
    <row r="35" spans="1:2">
      <c r="A35" s="13" t="s">
        <v>86</v>
      </c>
      <c r="B35" s="13">
        <v>40</v>
      </c>
    </row>
    <row r="36" spans="1:2">
      <c r="A36" s="13" t="s">
        <v>87</v>
      </c>
      <c r="B36" s="13">
        <v>38</v>
      </c>
    </row>
    <row r="37" spans="1:2">
      <c r="A37" s="13" t="s">
        <v>88</v>
      </c>
      <c r="B37" s="13">
        <v>36</v>
      </c>
    </row>
    <row r="38" spans="1:2">
      <c r="A38" s="13" t="s">
        <v>89</v>
      </c>
      <c r="B38" s="13">
        <v>35</v>
      </c>
    </row>
    <row r="39" spans="1:2">
      <c r="A39" s="13" t="s">
        <v>245</v>
      </c>
      <c r="B39" s="13">
        <f>SUM(B16:B38)</f>
        <v>1730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82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780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83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871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903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75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781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877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425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76</v>
      </c>
      <c r="D17" s="37" t="str">
        <f>A2</f>
        <v>ATK</v>
      </c>
      <c r="E17" s="37">
        <f>IF(E16="","",SUMIF($A$16:$A$38,E16,$B$16:$B$38))</f>
        <v>80</v>
      </c>
      <c r="F17" s="37">
        <f>IF(F16="","",SUMIF($A$16:$A$38,F16,$B$16:$B$38))</f>
        <v>76</v>
      </c>
      <c r="G17" s="37">
        <f>IF(G16="","",SUMIF($A$16:$A$38,G16,$B$16:$B$38))</f>
        <v>84</v>
      </c>
      <c r="H17" s="37">
        <f>IF(H16="","",SUMIF($A$16:$A$38,H16,$B$16:$B$38))</f>
        <v>58</v>
      </c>
      <c r="I17" s="37">
        <f>IF(I16="","",SUMIF($A$16:$A$38,I16,$B$16:$B$38))</f>
        <v>86</v>
      </c>
      <c r="J17" s="37">
        <f>A3/10</f>
        <v>78</v>
      </c>
      <c r="K17" s="37">
        <f>ROUND(J17,0)</f>
        <v>78</v>
      </c>
    </row>
    <row r="18" spans="1:11">
      <c r="A18" s="13" t="s">
        <v>43</v>
      </c>
      <c r="B18" s="13">
        <v>84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58</v>
      </c>
      <c r="D19" s="38" t="str">
        <f>A4</f>
        <v>DIS</v>
      </c>
      <c r="E19" s="38">
        <f>IF(E18="","",SUMIF($A$16:$A$38,E18,$B$16:$B$38))</f>
        <v>89</v>
      </c>
      <c r="F19" s="38">
        <f>IF(F18="","",SUMIF($A$16:$A$38,F18,$B$16:$B$38))</f>
        <v>76</v>
      </c>
      <c r="G19" s="38">
        <f>IF(G18="","",SUMIF($A$16:$A$38,G18,$B$16:$B$38))</f>
        <v>90</v>
      </c>
      <c r="H19" s="38">
        <f>IF(H18="","",SUMIF($A$16:$A$38,H18,$B$16:$B$38))</f>
        <v>91</v>
      </c>
      <c r="I19" s="38">
        <f>IF(I18="","",SUMIF($A$16:$A$38,I18,$B$16:$B$38))</f>
        <v>0</v>
      </c>
      <c r="J19" s="38">
        <f>A5/10</f>
        <v>87.1</v>
      </c>
      <c r="K19" s="38">
        <f>ROUND(J19,0)</f>
        <v>87</v>
      </c>
    </row>
    <row r="20" spans="1:11">
      <c r="A20" s="13" t="s">
        <v>45</v>
      </c>
      <c r="B20" s="13">
        <v>86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89</v>
      </c>
      <c r="D21" s="39" t="str">
        <f>A6</f>
        <v>CRE</v>
      </c>
      <c r="E21" s="39">
        <f>IF(E20="","",SUMIF($A$16:$A$38,E20,$B$16:$B$38))</f>
        <v>92</v>
      </c>
      <c r="F21" s="39">
        <f>IF(F20="","",SUMIF($A$16:$A$38,F20,$B$16:$B$38))</f>
        <v>91</v>
      </c>
      <c r="G21" s="39">
        <f>IF(G20="","",SUMIF($A$16:$A$38,G20,$B$16:$B$38))</f>
        <v>93</v>
      </c>
      <c r="H21" s="39">
        <f>IF(H20="","",SUMIF($A$16:$A$38,H20,$B$16:$B$38))</f>
        <v>90</v>
      </c>
      <c r="I21" s="39">
        <f>IF(I20="","",SUMIF($A$16:$A$38,I20,$B$16:$B$38))</f>
        <v>84</v>
      </c>
      <c r="J21" s="39">
        <f>A7/10</f>
        <v>90.3</v>
      </c>
      <c r="K21" s="39">
        <f>ROUND(J21,0)</f>
        <v>90</v>
      </c>
    </row>
    <row r="22" spans="1:11">
      <c r="A22" s="13" t="s">
        <v>53</v>
      </c>
      <c r="B22" s="13">
        <v>76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90</v>
      </c>
      <c r="D23" s="40" t="str">
        <f>A8</f>
        <v>PHY</v>
      </c>
      <c r="E23" s="40">
        <f>IF(E22="","",SUMIF($A$16:$A$38,E22,$B$16:$B$38))</f>
        <v>88</v>
      </c>
      <c r="F23" s="40">
        <f>IF(F22="","",SUMIF($A$16:$A$38,F22,$B$16:$B$38))</f>
        <v>92</v>
      </c>
      <c r="G23" s="40">
        <f>IF(G22="","",SUMIF($A$16:$A$38,G22,$B$16:$B$38))</f>
        <v>76</v>
      </c>
      <c r="H23" s="40">
        <f>IF(H22="","",SUMIF($A$16:$A$38,H22,$B$16:$B$38))</f>
        <v>68</v>
      </c>
      <c r="I23" s="40">
        <f>IF(I22="","",SUMIF($A$16:$A$38,I22,$B$16:$B$38))</f>
        <v>65</v>
      </c>
      <c r="J23" s="40">
        <f>A9/10</f>
        <v>78.099999999999994</v>
      </c>
      <c r="K23" s="40">
        <f>ROUND(J23,0)</f>
        <v>78</v>
      </c>
    </row>
    <row r="24" spans="1:11">
      <c r="A24" s="13" t="s">
        <v>55</v>
      </c>
      <c r="B24" s="13">
        <v>91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93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84</v>
      </c>
      <c r="G25" s="41">
        <f>IF(G24="","",SUMIF($A$16:$A$38,G24,$B$16:$B$38))</f>
        <v>84</v>
      </c>
      <c r="H25" s="41">
        <f>IF(H24="","",SUMIF($A$16:$A$38,H24,$B$16:$B$38))</f>
        <v>90</v>
      </c>
      <c r="I25" s="41">
        <f>IF(I24="","",SUMIF($A$16:$A$38,I24,$B$16:$B$38))</f>
        <v>89</v>
      </c>
      <c r="J25" s="41">
        <f>A11/10</f>
        <v>87.7</v>
      </c>
      <c r="K25" s="41">
        <f>ROUND(J25,0)</f>
        <v>88</v>
      </c>
    </row>
    <row r="26" spans="1:11">
      <c r="A26" s="13" t="s">
        <v>61</v>
      </c>
      <c r="B26" s="13">
        <v>92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84</v>
      </c>
      <c r="D27" s="42" t="str">
        <f>A12</f>
        <v>DEF</v>
      </c>
      <c r="E27" s="42">
        <f>IF(E26="","",SUMIF($A$16:$A$38,E26,$B$16:$B$38))</f>
        <v>40</v>
      </c>
      <c r="F27" s="42">
        <f>IF(F26="","",SUMIF($A$16:$A$38,F26,$B$16:$B$38))</f>
        <v>45</v>
      </c>
      <c r="G27" s="42">
        <f>IF(G26="","",SUMIF($A$16:$A$38,G26,$B$16:$B$38))</f>
        <v>34</v>
      </c>
      <c r="H27" s="42">
        <f>IF(H26="","",SUMIF($A$16:$A$38,H26,$B$16:$B$38))</f>
        <v>39</v>
      </c>
      <c r="I27" s="42">
        <f>IF(I26="","",SUMIF($A$16:$A$38,I26,$B$16:$B$38))</f>
        <v>58</v>
      </c>
      <c r="J27" s="42">
        <f>A13/10</f>
        <v>42.5</v>
      </c>
      <c r="K27" s="42">
        <f>ROUND(J27,0)</f>
        <v>43</v>
      </c>
    </row>
    <row r="28" spans="1:11">
      <c r="A28" s="13" t="s">
        <v>69</v>
      </c>
      <c r="B28" s="13">
        <v>88</v>
      </c>
    </row>
    <row r="29" spans="1:11">
      <c r="A29" s="13" t="s">
        <v>70</v>
      </c>
      <c r="B29" s="13">
        <v>92</v>
      </c>
    </row>
    <row r="30" spans="1:11">
      <c r="A30" s="13" t="s">
        <v>71</v>
      </c>
      <c r="B30" s="13">
        <v>76</v>
      </c>
    </row>
    <row r="31" spans="1:11">
      <c r="A31" s="13" t="s">
        <v>72</v>
      </c>
      <c r="B31" s="13">
        <v>68</v>
      </c>
    </row>
    <row r="32" spans="1:11">
      <c r="A32" s="13" t="s">
        <v>73</v>
      </c>
      <c r="B32" s="13">
        <f>INDEX('Trang tính1'!$AC$4:$AC$88,MATCH("Ribery Icon",'Trang tính1'!$Y$4:$Y$88,0))</f>
        <v>65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89</v>
      </c>
    </row>
    <row r="35" spans="1:2">
      <c r="A35" s="13" t="s">
        <v>86</v>
      </c>
      <c r="B35" s="13">
        <v>40</v>
      </c>
    </row>
    <row r="36" spans="1:2">
      <c r="A36" s="13" t="s">
        <v>87</v>
      </c>
      <c r="B36" s="13">
        <v>45</v>
      </c>
    </row>
    <row r="37" spans="1:2">
      <c r="A37" s="13" t="s">
        <v>88</v>
      </c>
      <c r="B37" s="13">
        <v>34</v>
      </c>
    </row>
    <row r="38" spans="1:2">
      <c r="A38" s="13" t="s">
        <v>89</v>
      </c>
      <c r="B38" s="13">
        <v>39</v>
      </c>
    </row>
    <row r="39" spans="1:2">
      <c r="A39" s="13" t="s">
        <v>245</v>
      </c>
      <c r="B39" s="13">
        <f>SUM(B16:B38)</f>
        <v>1723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83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778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923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901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84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772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83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892.5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689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85</v>
      </c>
      <c r="D17" s="37" t="str">
        <f>A2</f>
        <v>ATK</v>
      </c>
      <c r="E17" s="37">
        <f>IF(E16="","",SUMIF($A$16:$A$38,E16,$B$16:$B$38))</f>
        <v>76</v>
      </c>
      <c r="F17" s="37">
        <f>IF(F16="","",SUMIF($A$16:$A$38,F16,$B$16:$B$38))</f>
        <v>85</v>
      </c>
      <c r="G17" s="37">
        <f>IF(G16="","",SUMIF($A$16:$A$38,G16,$B$16:$B$38))</f>
        <v>82</v>
      </c>
      <c r="H17" s="37">
        <f>IF(H16="","",SUMIF($A$16:$A$38,H16,$B$16:$B$38))</f>
        <v>63</v>
      </c>
      <c r="I17" s="37">
        <f>IF(I16="","",SUMIF($A$16:$A$38,I16,$B$16:$B$38))</f>
        <v>87</v>
      </c>
      <c r="J17" s="37">
        <f>A3/10</f>
        <v>77.8</v>
      </c>
      <c r="K17" s="37">
        <f>ROUND(J17,0)</f>
        <v>78</v>
      </c>
    </row>
    <row r="18" spans="1:11">
      <c r="A18" s="13" t="s">
        <v>43</v>
      </c>
      <c r="B18" s="13">
        <v>82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63</v>
      </c>
      <c r="D19" s="38" t="str">
        <f>A4</f>
        <v>DIS</v>
      </c>
      <c r="E19" s="38">
        <f>IF(E18="","",SUMIF($A$16:$A$38,E18,$B$16:$B$38))</f>
        <v>93</v>
      </c>
      <c r="F19" s="38">
        <f>IF(F18="","",SUMIF($A$16:$A$38,F18,$B$16:$B$38))</f>
        <v>88</v>
      </c>
      <c r="G19" s="38">
        <f>IF(G18="","",SUMIF($A$16:$A$38,G18,$B$16:$B$38))</f>
        <v>93</v>
      </c>
      <c r="H19" s="38">
        <f>IF(H18="","",SUMIF($A$16:$A$38,H18,$B$16:$B$38))</f>
        <v>94</v>
      </c>
      <c r="I19" s="38">
        <f>IF(I18="","",SUMIF($A$16:$A$38,I18,$B$16:$B$38))</f>
        <v>0</v>
      </c>
      <c r="J19" s="38">
        <f>A5/10</f>
        <v>92.3</v>
      </c>
      <c r="K19" s="38">
        <f>ROUND(J19,0)</f>
        <v>92</v>
      </c>
    </row>
    <row r="20" spans="1:11">
      <c r="A20" s="13" t="s">
        <v>45</v>
      </c>
      <c r="B20" s="13">
        <v>87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93</v>
      </c>
      <c r="D21" s="39" t="str">
        <f>A6</f>
        <v>CRE</v>
      </c>
      <c r="E21" s="39">
        <f>IF(E20="","",SUMIF($A$16:$A$38,E20,$B$16:$B$38))</f>
        <v>91</v>
      </c>
      <c r="F21" s="39">
        <f>IF(F20="","",SUMIF($A$16:$A$38,F20,$B$16:$B$38))</f>
        <v>94</v>
      </c>
      <c r="G21" s="39">
        <f>IF(G20="","",SUMIF($A$16:$A$38,G20,$B$16:$B$38))</f>
        <v>91</v>
      </c>
      <c r="H21" s="39">
        <f>IF(H20="","",SUMIF($A$16:$A$38,H20,$B$16:$B$38))</f>
        <v>93</v>
      </c>
      <c r="I21" s="39">
        <f>IF(I20="","",SUMIF($A$16:$A$38,I20,$B$16:$B$38))</f>
        <v>84</v>
      </c>
      <c r="J21" s="39">
        <f>A7/10</f>
        <v>90.1</v>
      </c>
      <c r="K21" s="39">
        <f>ROUND(J21,0)</f>
        <v>90</v>
      </c>
    </row>
    <row r="22" spans="1:11">
      <c r="A22" s="13" t="s">
        <v>53</v>
      </c>
      <c r="B22" s="13">
        <v>88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93</v>
      </c>
      <c r="D23" s="40" t="str">
        <f>A8</f>
        <v>PHY</v>
      </c>
      <c r="E23" s="40">
        <f>IF(E22="","",SUMIF($A$16:$A$38,E22,$B$16:$B$38))</f>
        <v>75</v>
      </c>
      <c r="F23" s="40">
        <f>IF(F22="","",SUMIF($A$16:$A$38,F22,$B$16:$B$38))</f>
        <v>81</v>
      </c>
      <c r="G23" s="40">
        <f>IF(G22="","",SUMIF($A$16:$A$38,G22,$B$16:$B$38))</f>
        <v>90</v>
      </c>
      <c r="H23" s="40">
        <f>IF(H22="","",SUMIF($A$16:$A$38,H22,$B$16:$B$38))</f>
        <v>70</v>
      </c>
      <c r="I23" s="40">
        <f>IF(I22="","",SUMIF($A$16:$A$38,I22,$B$16:$B$38))</f>
        <v>70</v>
      </c>
      <c r="J23" s="40">
        <f>A9/10</f>
        <v>77.2</v>
      </c>
      <c r="K23" s="40">
        <f>ROUND(J23,0)</f>
        <v>77</v>
      </c>
    </row>
    <row r="24" spans="1:11">
      <c r="A24" s="13" t="s">
        <v>55</v>
      </c>
      <c r="B24" s="13">
        <v>94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91</v>
      </c>
      <c r="D25" s="41" t="str">
        <f>A10</f>
        <v>MEN</v>
      </c>
      <c r="E25" s="41">
        <f>IF(E24="","",SUMIF($A$16:$A$38,E24,$B$16:$B$38))</f>
        <v>87</v>
      </c>
      <c r="F25" s="41">
        <f>IF(F24="","",SUMIF($A$16:$A$38,F24,$B$16:$B$38))</f>
        <v>84</v>
      </c>
      <c r="G25" s="41">
        <f>IF(G24="","",SUMIF($A$16:$A$38,G24,$B$16:$B$38))</f>
        <v>82</v>
      </c>
      <c r="H25" s="41">
        <f>IF(H24="","",SUMIF($A$16:$A$38,H24,$B$16:$B$38))</f>
        <v>93</v>
      </c>
      <c r="I25" s="41">
        <f>IF(I24="","",SUMIF($A$16:$A$38,I24,$B$16:$B$38))</f>
        <v>93</v>
      </c>
      <c r="J25" s="41">
        <f>A11/10</f>
        <v>89.25</v>
      </c>
      <c r="K25" s="41">
        <f>ROUND(J25,0)</f>
        <v>89</v>
      </c>
    </row>
    <row r="26" spans="1:11">
      <c r="A26" s="13" t="s">
        <v>61</v>
      </c>
      <c r="B26" s="13">
        <v>91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84</v>
      </c>
      <c r="D27" s="42" t="str">
        <f>A12</f>
        <v>DEF</v>
      </c>
      <c r="E27" s="42">
        <f>IF(E26="","",SUMIF($A$16:$A$38,E26,$B$16:$B$38))</f>
        <v>75</v>
      </c>
      <c r="F27" s="42">
        <f>IF(F26="","",SUMIF($A$16:$A$38,F26,$B$16:$B$38))</f>
        <v>76</v>
      </c>
      <c r="G27" s="42">
        <f>IF(G26="","",SUMIF($A$16:$A$38,G26,$B$16:$B$38))</f>
        <v>73</v>
      </c>
      <c r="H27" s="42">
        <f>IF(H26="","",SUMIF($A$16:$A$38,H26,$B$16:$B$38))</f>
        <v>61</v>
      </c>
      <c r="I27" s="42">
        <f>IF(I26="","",SUMIF($A$16:$A$38,I26,$B$16:$B$38))</f>
        <v>63</v>
      </c>
      <c r="J27" s="42">
        <f>A13/10</f>
        <v>68.900000000000006</v>
      </c>
      <c r="K27" s="42">
        <f>ROUND(J27,0)</f>
        <v>69</v>
      </c>
    </row>
    <row r="28" spans="1:11">
      <c r="A28" s="13" t="s">
        <v>69</v>
      </c>
      <c r="B28" s="13">
        <v>75</v>
      </c>
    </row>
    <row r="29" spans="1:11">
      <c r="A29" s="13" t="s">
        <v>70</v>
      </c>
      <c r="B29" s="13">
        <v>81</v>
      </c>
    </row>
    <row r="30" spans="1:11">
      <c r="A30" s="13" t="s">
        <v>71</v>
      </c>
      <c r="B30" s="13">
        <v>90</v>
      </c>
    </row>
    <row r="31" spans="1:11">
      <c r="A31" s="13" t="s">
        <v>72</v>
      </c>
      <c r="B31" s="13">
        <v>70</v>
      </c>
    </row>
    <row r="32" spans="1:11">
      <c r="A32" s="13" t="s">
        <v>73</v>
      </c>
      <c r="B32" s="13">
        <f>INDEX('Trang tính1'!$AC$4:$AC$88,MATCH("Modric Icon",'Trang tính1'!$Y$4:$Y$88,0))</f>
        <v>70</v>
      </c>
    </row>
    <row r="33" spans="1:2">
      <c r="A33" s="13" t="s">
        <v>79</v>
      </c>
      <c r="B33" s="13">
        <v>87</v>
      </c>
    </row>
    <row r="34" spans="1:2">
      <c r="A34" s="13" t="s">
        <v>80</v>
      </c>
      <c r="B34" s="13">
        <v>93</v>
      </c>
    </row>
    <row r="35" spans="1:2">
      <c r="A35" s="13" t="s">
        <v>86</v>
      </c>
      <c r="B35" s="13">
        <v>75</v>
      </c>
    </row>
    <row r="36" spans="1:2">
      <c r="A36" s="13" t="s">
        <v>87</v>
      </c>
      <c r="B36" s="13">
        <v>76</v>
      </c>
    </row>
    <row r="37" spans="1:2">
      <c r="A37" s="13" t="s">
        <v>88</v>
      </c>
      <c r="B37" s="13">
        <v>73</v>
      </c>
    </row>
    <row r="38" spans="1:2">
      <c r="A38" s="13" t="s">
        <v>89</v>
      </c>
      <c r="B38" s="13">
        <v>61</v>
      </c>
    </row>
    <row r="39" spans="1:2">
      <c r="A39" s="13" t="s">
        <v>245</v>
      </c>
      <c r="B39" s="13">
        <f>SUM(B16:B38)</f>
        <v>1878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774.5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902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814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82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81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721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863.5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743.5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88</v>
      </c>
      <c r="D17" s="37" t="str">
        <f>A2</f>
        <v>ATK</v>
      </c>
      <c r="E17" s="37">
        <f>IF(E16="","",SUMIF($A$16:$A$38,E16,$B$16:$B$38))</f>
        <v>76</v>
      </c>
      <c r="F17" s="37">
        <f>IF(F16="","",SUMIF($A$16:$A$38,F16,$B$16:$B$38))</f>
        <v>88</v>
      </c>
      <c r="G17" s="37">
        <f>IF(G16="","",SUMIF($A$16:$A$38,G16,$B$16:$B$38))</f>
        <v>78</v>
      </c>
      <c r="H17" s="37">
        <f>IF(H16="","",SUMIF($A$16:$A$38,H16,$B$16:$B$38))</f>
        <v>65</v>
      </c>
      <c r="I17" s="37">
        <f>IF(I16="","",SUMIF($A$16:$A$38,I16,$B$16:$B$38))</f>
        <v>86</v>
      </c>
      <c r="J17" s="37">
        <f>A3/10</f>
        <v>77.45</v>
      </c>
      <c r="K17" s="37">
        <f>ROUND(J17,0)</f>
        <v>77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65</v>
      </c>
      <c r="D19" s="38" t="str">
        <f>A4</f>
        <v>DIS</v>
      </c>
      <c r="E19" s="38">
        <f>IF(E18="","",SUMIF($A$16:$A$38,E18,$B$16:$B$38))</f>
        <v>91</v>
      </c>
      <c r="F19" s="38">
        <f>IF(F18="","",SUMIF($A$16:$A$38,F18,$B$16:$B$38))</f>
        <v>93</v>
      </c>
      <c r="G19" s="38">
        <f>IF(G18="","",SUMIF($A$16:$A$38,G18,$B$16:$B$38))</f>
        <v>91</v>
      </c>
      <c r="H19" s="38">
        <f>IF(H18="","",SUMIF($A$16:$A$38,H18,$B$16:$B$38))</f>
        <v>87</v>
      </c>
      <c r="I19" s="38">
        <f>IF(I18="","",SUMIF($A$16:$A$38,I18,$B$16:$B$38))</f>
        <v>0</v>
      </c>
      <c r="J19" s="38">
        <f>A5/10</f>
        <v>90.2</v>
      </c>
      <c r="K19" s="38">
        <f>ROUND(J19,0)</f>
        <v>90</v>
      </c>
    </row>
    <row r="20" spans="1:11">
      <c r="A20" s="13" t="s">
        <v>45</v>
      </c>
      <c r="B20" s="13">
        <v>86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91</v>
      </c>
      <c r="D21" s="39" t="str">
        <f>A6</f>
        <v>CRE</v>
      </c>
      <c r="E21" s="39">
        <f>IF(E20="","",SUMIF($A$16:$A$38,E20,$B$16:$B$38))</f>
        <v>76</v>
      </c>
      <c r="F21" s="39">
        <f>IF(F20="","",SUMIF($A$16:$A$38,F20,$B$16:$B$38))</f>
        <v>87</v>
      </c>
      <c r="G21" s="39">
        <f>IF(G20="","",SUMIF($A$16:$A$38,G20,$B$16:$B$38))</f>
        <v>80</v>
      </c>
      <c r="H21" s="39">
        <f>IF(H20="","",SUMIF($A$16:$A$38,H20,$B$16:$B$38))</f>
        <v>91</v>
      </c>
      <c r="I21" s="39">
        <f>IF(I20="","",SUMIF($A$16:$A$38,I20,$B$16:$B$38))</f>
        <v>86</v>
      </c>
      <c r="J21" s="39">
        <f>A7/10</f>
        <v>81.400000000000006</v>
      </c>
      <c r="K21" s="39">
        <f>ROUND(J21,0)</f>
        <v>81</v>
      </c>
    </row>
    <row r="22" spans="1:11">
      <c r="A22" s="13" t="s">
        <v>53</v>
      </c>
      <c r="B22" s="13">
        <v>93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91</v>
      </c>
      <c r="D23" s="40" t="str">
        <f>A8</f>
        <v>PHY</v>
      </c>
      <c r="E23" s="40">
        <f>IF(E22="","",SUMIF($A$16:$A$38,E22,$B$16:$B$38))</f>
        <v>66</v>
      </c>
      <c r="F23" s="40">
        <f>IF(F22="","",SUMIF($A$16:$A$38,F22,$B$16:$B$38))</f>
        <v>63</v>
      </c>
      <c r="G23" s="40">
        <f>IF(G22="","",SUMIF($A$16:$A$38,G22,$B$16:$B$38))</f>
        <v>79</v>
      </c>
      <c r="H23" s="40">
        <f>IF(H22="","",SUMIF($A$16:$A$38,H22,$B$16:$B$38))</f>
        <v>78</v>
      </c>
      <c r="I23" s="40">
        <f>IF(I22="","",SUMIF($A$16:$A$38,I22,$B$16:$B$38))</f>
        <v>71</v>
      </c>
      <c r="J23" s="40">
        <f>A9/10</f>
        <v>72.099999999999994</v>
      </c>
      <c r="K23" s="40">
        <f>ROUND(J23,0)</f>
        <v>72</v>
      </c>
    </row>
    <row r="24" spans="1:11">
      <c r="A24" s="13" t="s">
        <v>55</v>
      </c>
      <c r="B24" s="13">
        <v>87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80</v>
      </c>
      <c r="D25" s="41" t="str">
        <f>A10</f>
        <v>MEN</v>
      </c>
      <c r="E25" s="41">
        <f>IF(E24="","",SUMIF($A$16:$A$38,E24,$B$16:$B$38))</f>
        <v>90</v>
      </c>
      <c r="F25" s="41">
        <f>IF(F24="","",SUMIF($A$16:$A$38,F24,$B$16:$B$38))</f>
        <v>86</v>
      </c>
      <c r="G25" s="41">
        <f>IF(G24="","",SUMIF($A$16:$A$38,G24,$B$16:$B$38))</f>
        <v>78</v>
      </c>
      <c r="H25" s="41">
        <f>IF(H24="","",SUMIF($A$16:$A$38,H24,$B$16:$B$38))</f>
        <v>91</v>
      </c>
      <c r="I25" s="41">
        <f>IF(I24="","",SUMIF($A$16:$A$38,I24,$B$16:$B$38))</f>
        <v>86</v>
      </c>
      <c r="J25" s="41">
        <f>A11/10</f>
        <v>86.35</v>
      </c>
      <c r="K25" s="41">
        <f>ROUND(J25,0)</f>
        <v>86</v>
      </c>
    </row>
    <row r="26" spans="1:11">
      <c r="A26" s="13" t="s">
        <v>61</v>
      </c>
      <c r="B26" s="13">
        <v>76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86</v>
      </c>
      <c r="D27" s="42" t="str">
        <f>A12</f>
        <v>DEF</v>
      </c>
      <c r="E27" s="42">
        <f>IF(E26="","",SUMIF($A$16:$A$38,E26,$B$16:$B$38))</f>
        <v>79</v>
      </c>
      <c r="F27" s="42">
        <f>IF(F26="","",SUMIF($A$16:$A$38,F26,$B$16:$B$38))</f>
        <v>82</v>
      </c>
      <c r="G27" s="42">
        <f>IF(G26="","",SUMIF($A$16:$A$38,G26,$B$16:$B$38))</f>
        <v>68</v>
      </c>
      <c r="H27" s="42">
        <f>IF(H26="","",SUMIF($A$16:$A$38,H26,$B$16:$B$38))</f>
        <v>74</v>
      </c>
      <c r="I27" s="42">
        <f>IF(I26="","",SUMIF($A$16:$A$38,I26,$B$16:$B$38))</f>
        <v>65</v>
      </c>
      <c r="J27" s="42">
        <f>A13/10</f>
        <v>74.349999999999994</v>
      </c>
      <c r="K27" s="42">
        <f>ROUND(J27,0)</f>
        <v>74</v>
      </c>
    </row>
    <row r="28" spans="1:11">
      <c r="A28" s="13" t="s">
        <v>69</v>
      </c>
      <c r="B28" s="13">
        <v>66</v>
      </c>
    </row>
    <row r="29" spans="1:11">
      <c r="A29" s="13" t="s">
        <v>70</v>
      </c>
      <c r="B29" s="13">
        <v>63</v>
      </c>
    </row>
    <row r="30" spans="1:11">
      <c r="A30" s="13" t="s">
        <v>71</v>
      </c>
      <c r="B30" s="13">
        <v>79</v>
      </c>
    </row>
    <row r="31" spans="1:11">
      <c r="A31" s="13" t="s">
        <v>72</v>
      </c>
      <c r="B31" s="13">
        <v>78</v>
      </c>
    </row>
    <row r="32" spans="1:11">
      <c r="A32" s="13" t="s">
        <v>73</v>
      </c>
      <c r="B32" s="13">
        <f>INDEX('Trang tính1'!$AC$4:$AC$88,MATCH("Kroos Icon",'Trang tính1'!$Y$4:$Y$88,0))</f>
        <v>71</v>
      </c>
    </row>
    <row r="33" spans="1:2">
      <c r="A33" s="13" t="s">
        <v>79</v>
      </c>
      <c r="B33" s="13">
        <v>90</v>
      </c>
    </row>
    <row r="34" spans="1:2">
      <c r="A34" s="13" t="s">
        <v>80</v>
      </c>
      <c r="B34" s="13">
        <v>86</v>
      </c>
    </row>
    <row r="35" spans="1:2">
      <c r="A35" s="13" t="s">
        <v>86</v>
      </c>
      <c r="B35" s="13">
        <v>79</v>
      </c>
    </row>
    <row r="36" spans="1:2">
      <c r="A36" s="13" t="s">
        <v>87</v>
      </c>
      <c r="B36" s="13">
        <v>82</v>
      </c>
    </row>
    <row r="37" spans="1:2">
      <c r="A37" s="13" t="s">
        <v>88</v>
      </c>
      <c r="B37" s="13">
        <v>68</v>
      </c>
    </row>
    <row r="38" spans="1:2">
      <c r="A38" s="13" t="s">
        <v>89</v>
      </c>
      <c r="B38" s="13">
        <v>74</v>
      </c>
    </row>
    <row r="39" spans="1:2">
      <c r="A39" s="13" t="s">
        <v>245</v>
      </c>
      <c r="B39" s="13">
        <f>SUM(B16:B38)</f>
        <v>1833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79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756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80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80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874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81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790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82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770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836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81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791.5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68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82</v>
      </c>
      <c r="D17" s="37" t="str">
        <f>A2</f>
        <v>ATK</v>
      </c>
      <c r="E17" s="37">
        <f>IF(E16="","",SUMIF($A$16:$A$38,E16,$B$16:$B$38))</f>
        <v>68</v>
      </c>
      <c r="F17" s="37">
        <f>IF(F16="","",SUMIF($A$16:$A$38,F16,$B$16:$B$38))</f>
        <v>82</v>
      </c>
      <c r="G17" s="37">
        <f>IF(G16="","",SUMIF($A$16:$A$38,G16,$B$16:$B$38))</f>
        <v>78</v>
      </c>
      <c r="H17" s="37">
        <f>IF(H16="","",SUMIF($A$16:$A$38,H16,$B$16:$B$38))</f>
        <v>72</v>
      </c>
      <c r="I17" s="37">
        <f>IF(I16="","",SUMIF($A$16:$A$38,I16,$B$16:$B$38))</f>
        <v>92</v>
      </c>
      <c r="J17" s="37">
        <f>A3/10</f>
        <v>75.599999999999994</v>
      </c>
      <c r="K17" s="37">
        <f>ROUND(J17,0)</f>
        <v>76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72</v>
      </c>
      <c r="D19" s="38" t="str">
        <f>A4</f>
        <v>DIS</v>
      </c>
      <c r="E19" s="38">
        <f>IF(E18="","",SUMIF($A$16:$A$38,E18,$B$16:$B$38))</f>
        <v>88</v>
      </c>
      <c r="F19" s="38">
        <f>IF(F18="","",SUMIF($A$16:$A$38,F18,$B$16:$B$38))</f>
        <v>92</v>
      </c>
      <c r="G19" s="38">
        <f>IF(G18="","",SUMIF($A$16:$A$38,G18,$B$16:$B$38))</f>
        <v>86</v>
      </c>
      <c r="H19" s="38">
        <f>IF(H18="","",SUMIF($A$16:$A$38,H18,$B$16:$B$38))</f>
        <v>84</v>
      </c>
      <c r="I19" s="38">
        <f>IF(I18="","",SUMIF($A$16:$A$38,I18,$B$16:$B$38))</f>
        <v>0</v>
      </c>
      <c r="J19" s="38">
        <f>A5/10</f>
        <v>87.4</v>
      </c>
      <c r="K19" s="38">
        <f>ROUND(J19,0)</f>
        <v>87</v>
      </c>
    </row>
    <row r="20" spans="1:11">
      <c r="A20" s="13" t="s">
        <v>45</v>
      </c>
      <c r="B20" s="13">
        <v>92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88</v>
      </c>
      <c r="D21" s="39" t="str">
        <f>A6</f>
        <v>CRE</v>
      </c>
      <c r="E21" s="39">
        <f>IF(E20="","",SUMIF($A$16:$A$38,E20,$B$16:$B$38))</f>
        <v>78</v>
      </c>
      <c r="F21" s="39">
        <f>IF(F20="","",SUMIF($A$16:$A$38,F20,$B$16:$B$38))</f>
        <v>84</v>
      </c>
      <c r="G21" s="39">
        <f>IF(G20="","",SUMIF($A$16:$A$38,G20,$B$16:$B$38))</f>
        <v>76</v>
      </c>
      <c r="H21" s="39">
        <f>IF(H20="","",SUMIF($A$16:$A$38,H20,$B$16:$B$38))</f>
        <v>86</v>
      </c>
      <c r="I21" s="39">
        <f>IF(I20="","",SUMIF($A$16:$A$38,I20,$B$16:$B$38))</f>
        <v>78</v>
      </c>
      <c r="J21" s="39">
        <f>A7/10</f>
        <v>79</v>
      </c>
      <c r="K21" s="39">
        <f>ROUND(J21,0)</f>
        <v>79</v>
      </c>
    </row>
    <row r="22" spans="1:11">
      <c r="A22" s="13" t="s">
        <v>53</v>
      </c>
      <c r="B22" s="13">
        <v>92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86</v>
      </c>
      <c r="D23" s="40" t="str">
        <f>A8</f>
        <v>PHY</v>
      </c>
      <c r="E23" s="40">
        <f>IF(E22="","",SUMIF($A$16:$A$38,E22,$B$16:$B$38))</f>
        <v>71</v>
      </c>
      <c r="F23" s="40">
        <f>IF(F22="","",SUMIF($A$16:$A$38,F22,$B$16:$B$38))</f>
        <v>76</v>
      </c>
      <c r="G23" s="40">
        <f>IF(G22="","",SUMIF($A$16:$A$38,G22,$B$16:$B$38))</f>
        <v>90</v>
      </c>
      <c r="H23" s="40">
        <f>IF(H22="","",SUMIF($A$16:$A$38,H22,$B$16:$B$38))</f>
        <v>73</v>
      </c>
      <c r="I23" s="40">
        <f>IF(I22="","",SUMIF($A$16:$A$38,I22,$B$16:$B$38))</f>
        <v>77</v>
      </c>
      <c r="J23" s="40">
        <f>A9/10</f>
        <v>77</v>
      </c>
      <c r="K23" s="40">
        <f>ROUND(J23,0)</f>
        <v>77</v>
      </c>
    </row>
    <row r="24" spans="1:11">
      <c r="A24" s="13" t="s">
        <v>55</v>
      </c>
      <c r="B24" s="13">
        <v>84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76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78</v>
      </c>
      <c r="G25" s="41">
        <f>IF(G24="","",SUMIF($A$16:$A$38,G24,$B$16:$B$38))</f>
        <v>78</v>
      </c>
      <c r="H25" s="41">
        <f>IF(H24="","",SUMIF($A$16:$A$38,H24,$B$16:$B$38))</f>
        <v>86</v>
      </c>
      <c r="I25" s="41">
        <f>IF(I24="","",SUMIF($A$16:$A$38,I24,$B$16:$B$38))</f>
        <v>84</v>
      </c>
      <c r="J25" s="41">
        <f>A11/10</f>
        <v>83.6</v>
      </c>
      <c r="K25" s="41">
        <f>ROUND(J25,0)</f>
        <v>84</v>
      </c>
    </row>
    <row r="26" spans="1:11">
      <c r="A26" s="13" t="s">
        <v>61</v>
      </c>
      <c r="B26" s="13">
        <v>78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82</v>
      </c>
      <c r="F27" s="42">
        <f>IF(F26="","",SUMIF($A$16:$A$38,F26,$B$16:$B$38))</f>
        <v>85</v>
      </c>
      <c r="G27" s="42">
        <f>IF(G26="","",SUMIF($A$16:$A$38,G26,$B$16:$B$38))</f>
        <v>81</v>
      </c>
      <c r="H27" s="42">
        <f>IF(H26="","",SUMIF($A$16:$A$38,H26,$B$16:$B$38))</f>
        <v>76</v>
      </c>
      <c r="I27" s="42">
        <f>IF(I26="","",SUMIF($A$16:$A$38,I26,$B$16:$B$38))</f>
        <v>72</v>
      </c>
      <c r="J27" s="42">
        <f>A13/10</f>
        <v>79.150000000000006</v>
      </c>
      <c r="K27" s="42">
        <f>ROUND(J27,0)</f>
        <v>79</v>
      </c>
    </row>
    <row r="28" spans="1:11">
      <c r="A28" s="13" t="s">
        <v>69</v>
      </c>
      <c r="B28" s="13">
        <v>71</v>
      </c>
    </row>
    <row r="29" spans="1:11">
      <c r="A29" s="13" t="s">
        <v>70</v>
      </c>
      <c r="B29" s="13">
        <v>76</v>
      </c>
    </row>
    <row r="30" spans="1:11">
      <c r="A30" s="13" t="s">
        <v>71</v>
      </c>
      <c r="B30" s="13">
        <v>90</v>
      </c>
    </row>
    <row r="31" spans="1:11">
      <c r="A31" s="13" t="s">
        <v>72</v>
      </c>
      <c r="B31" s="13">
        <v>73</v>
      </c>
    </row>
    <row r="32" spans="1:11">
      <c r="A32" s="13" t="s">
        <v>73</v>
      </c>
      <c r="B32" s="13">
        <f>INDEX('Trang tính1'!$AC$4:$AC$88,MATCH("Kimmich",'Trang tính1'!$Y$4:$Y$88,0))</f>
        <v>77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84</v>
      </c>
    </row>
    <row r="35" spans="1:2">
      <c r="A35" s="13" t="s">
        <v>86</v>
      </c>
      <c r="B35" s="13">
        <v>82</v>
      </c>
    </row>
    <row r="36" spans="1:2">
      <c r="A36" s="13" t="s">
        <v>87</v>
      </c>
      <c r="B36" s="13">
        <v>85</v>
      </c>
    </row>
    <row r="37" spans="1:2">
      <c r="A37" s="13" t="s">
        <v>88</v>
      </c>
      <c r="B37" s="13">
        <v>81</v>
      </c>
    </row>
    <row r="38" spans="1:2">
      <c r="A38" s="13" t="s">
        <v>89</v>
      </c>
      <c r="B38" s="13">
        <v>76</v>
      </c>
    </row>
    <row r="39" spans="1:2">
      <c r="A39" s="13" t="s">
        <v>245</v>
      </c>
      <c r="B39" s="13">
        <f>SUM(B16:B38)</f>
        <v>1857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J33" sqref="J33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78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734.5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78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78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806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778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787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818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787.5</v>
      </c>
    </row>
    <row r="15" spans="1:26">
      <c r="B15" s="13" t="s">
        <v>244</v>
      </c>
      <c r="J15" s="13" t="s">
        <v>46</v>
      </c>
      <c r="K15" s="17"/>
    </row>
    <row r="16" spans="1:26">
      <c r="A16" s="13" t="s">
        <v>41</v>
      </c>
      <c r="B16" s="13">
        <v>74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71</v>
      </c>
      <c r="D17" s="37" t="str">
        <f>A2</f>
        <v>ATK</v>
      </c>
      <c r="E17" s="37">
        <f>IF(E16="","",SUMIF($A$16:$A$38,E16,$B$16:$B$38))</f>
        <v>74</v>
      </c>
      <c r="F17" s="37">
        <f>IF(F16="","",SUMIF($A$16:$A$38,F16,$B$16:$B$38))</f>
        <v>71</v>
      </c>
      <c r="G17" s="37">
        <f>IF(G16="","",SUMIF($A$16:$A$38,G16,$B$16:$B$38))</f>
        <v>75</v>
      </c>
      <c r="H17" s="37">
        <f>IF(H16="","",SUMIF($A$16:$A$38,H16,$B$16:$B$38))</f>
        <v>66</v>
      </c>
      <c r="I17" s="37">
        <f>IF(I16="","",SUMIF($A$16:$A$38,I16,$B$16:$B$38))</f>
        <v>79</v>
      </c>
      <c r="J17" s="37">
        <f>A3/10</f>
        <v>73.45</v>
      </c>
      <c r="K17" s="37">
        <f>ROUND(J17,0)</f>
        <v>73</v>
      </c>
    </row>
    <row r="18" spans="1:11">
      <c r="A18" s="13" t="s">
        <v>43</v>
      </c>
      <c r="B18" s="13">
        <v>75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66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79</v>
      </c>
      <c r="G19" s="38">
        <f>IF(G18="","",SUMIF($A$16:$A$38,G18,$B$16:$B$38))</f>
        <v>79</v>
      </c>
      <c r="H19" s="38">
        <f>IF(H18="","",SUMIF($A$16:$A$38,H18,$B$16:$B$38))</f>
        <v>79</v>
      </c>
      <c r="I19" s="38">
        <f>IF(I18="","",SUMIF($A$16:$A$38,I18,$B$16:$B$38))</f>
        <v>0</v>
      </c>
      <c r="J19" s="38">
        <f>A5/10</f>
        <v>80.599999999999994</v>
      </c>
      <c r="K19" s="38">
        <f>ROUND(J19,0)</f>
        <v>81</v>
      </c>
    </row>
    <row r="20" spans="1:11">
      <c r="A20" s="13" t="s">
        <v>45</v>
      </c>
      <c r="B20" s="13">
        <v>79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76</v>
      </c>
      <c r="F21" s="39">
        <f>IF(F20="","",SUMIF($A$16:$A$38,F20,$B$16:$B$38))</f>
        <v>79</v>
      </c>
      <c r="G21" s="39">
        <f>IF(G20="","",SUMIF($A$16:$A$38,G20,$B$16:$B$38))</f>
        <v>81</v>
      </c>
      <c r="H21" s="39">
        <f>IF(H20="","",SUMIF($A$16:$A$38,H20,$B$16:$B$38))</f>
        <v>79</v>
      </c>
      <c r="I21" s="39">
        <f>IF(I20="","",SUMIF($A$16:$A$38,I20,$B$16:$B$38))</f>
        <v>77</v>
      </c>
      <c r="J21" s="39">
        <f>A7/10</f>
        <v>77.8</v>
      </c>
      <c r="K21" s="39">
        <f>ROUND(J21,0)</f>
        <v>78</v>
      </c>
    </row>
    <row r="22" spans="1:11">
      <c r="A22" s="13" t="s">
        <v>53</v>
      </c>
      <c r="B22" s="13">
        <v>79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79</v>
      </c>
      <c r="D23" s="40" t="str">
        <f>A8</f>
        <v>PHY</v>
      </c>
      <c r="E23" s="40">
        <f>IF(E22="","",SUMIF($A$16:$A$38,E22,$B$16:$B$38))</f>
        <v>82</v>
      </c>
      <c r="F23" s="40">
        <f>IF(F22="","",SUMIF($A$16:$A$38,F22,$B$16:$B$38))</f>
        <v>82</v>
      </c>
      <c r="G23" s="40">
        <f>IF(G22="","",SUMIF($A$16:$A$38,G22,$B$16:$B$38))</f>
        <v>82</v>
      </c>
      <c r="H23" s="40">
        <f>IF(H22="","",SUMIF($A$16:$A$38,H22,$B$16:$B$38))</f>
        <v>72</v>
      </c>
      <c r="I23" s="40">
        <f>IF(I22="","",SUMIF($A$16:$A$38,I22,$B$16:$B$38))</f>
        <v>79</v>
      </c>
      <c r="J23" s="40">
        <f>A9/10</f>
        <v>78.7</v>
      </c>
      <c r="K23" s="40">
        <f>ROUND(J23,0)</f>
        <v>79</v>
      </c>
    </row>
    <row r="24" spans="1:11">
      <c r="A24" s="13" t="s">
        <v>55</v>
      </c>
      <c r="B24" s="13">
        <v>79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81</v>
      </c>
      <c r="D25" s="41" t="str">
        <f>A10</f>
        <v>MEN</v>
      </c>
      <c r="E25" s="41">
        <f>IF(E24="","",SUMIF($A$16:$A$38,E24,$B$16:$B$38))</f>
        <v>85</v>
      </c>
      <c r="F25" s="41">
        <f>IF(F24="","",SUMIF($A$16:$A$38,F24,$B$16:$B$38))</f>
        <v>77</v>
      </c>
      <c r="G25" s="41">
        <f>IF(G24="","",SUMIF($A$16:$A$38,G24,$B$16:$B$38))</f>
        <v>75</v>
      </c>
      <c r="H25" s="41">
        <f>IF(H24="","",SUMIF($A$16:$A$38,H24,$B$16:$B$38))</f>
        <v>79</v>
      </c>
      <c r="I25" s="41">
        <f>IF(I24="","",SUMIF($A$16:$A$38,I24,$B$16:$B$38))</f>
        <v>85</v>
      </c>
      <c r="J25" s="41">
        <f>A11/10</f>
        <v>81.8</v>
      </c>
      <c r="K25" s="41">
        <f>ROUND(J25,0)</f>
        <v>82</v>
      </c>
    </row>
    <row r="26" spans="1:11">
      <c r="A26" s="13" t="s">
        <v>61</v>
      </c>
      <c r="B26" s="13">
        <v>76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77</v>
      </c>
      <c r="D27" s="42" t="str">
        <f>A12</f>
        <v>DEF</v>
      </c>
      <c r="E27" s="42">
        <f>IF(E26="","",SUMIF($A$16:$A$38,E26,$B$16:$B$38))</f>
        <v>83</v>
      </c>
      <c r="F27" s="42">
        <f>IF(F26="","",SUMIF($A$16:$A$38,F26,$B$16:$B$38))</f>
        <v>79</v>
      </c>
      <c r="G27" s="42">
        <f>IF(G26="","",SUMIF($A$16:$A$38,G26,$B$16:$B$38))</f>
        <v>79</v>
      </c>
      <c r="H27" s="42">
        <f>IF(H26="","",SUMIF($A$16:$A$38,H26,$B$16:$B$38))</f>
        <v>82</v>
      </c>
      <c r="I27" s="42">
        <f>IF(I26="","",SUMIF($A$16:$A$38,I26,$B$16:$B$38))</f>
        <v>66</v>
      </c>
      <c r="J27" s="42">
        <f>A13/10</f>
        <v>78.75</v>
      </c>
      <c r="K27" s="42">
        <f>ROUND(J27,0)</f>
        <v>79</v>
      </c>
    </row>
    <row r="28" spans="1:11">
      <c r="A28" s="13" t="s">
        <v>69</v>
      </c>
      <c r="B28" s="13">
        <v>82</v>
      </c>
    </row>
    <row r="29" spans="1:11">
      <c r="A29" s="13" t="s">
        <v>70</v>
      </c>
      <c r="B29" s="13">
        <v>82</v>
      </c>
    </row>
    <row r="30" spans="1:11">
      <c r="A30" s="13" t="s">
        <v>71</v>
      </c>
      <c r="B30" s="13">
        <v>82</v>
      </c>
    </row>
    <row r="31" spans="1:11">
      <c r="A31" s="13" t="s">
        <v>72</v>
      </c>
      <c r="B31" s="13">
        <v>72</v>
      </c>
    </row>
    <row r="32" spans="1:11">
      <c r="A32" s="13" t="s">
        <v>73</v>
      </c>
      <c r="B32" s="13">
        <f>INDEX('Trang tính1'!$AC$4:$AC$88,MATCH("Laimer",'Trang tính1'!$Y$4:$Y$88,0))</f>
        <v>79</v>
      </c>
    </row>
    <row r="33" spans="1:11">
      <c r="A33" s="13" t="s">
        <v>79</v>
      </c>
      <c r="B33" s="13">
        <v>85</v>
      </c>
    </row>
    <row r="34" spans="1:11">
      <c r="A34" s="13" t="s">
        <v>80</v>
      </c>
      <c r="B34" s="13">
        <v>85</v>
      </c>
      <c r="K34" t="s">
        <v>304</v>
      </c>
    </row>
    <row r="35" spans="1:11">
      <c r="A35" s="13" t="s">
        <v>86</v>
      </c>
      <c r="B35" s="13">
        <v>83</v>
      </c>
    </row>
    <row r="36" spans="1:11">
      <c r="A36" s="13" t="s">
        <v>87</v>
      </c>
      <c r="B36" s="13">
        <v>79</v>
      </c>
    </row>
    <row r="37" spans="1:11">
      <c r="A37" s="13" t="s">
        <v>88</v>
      </c>
      <c r="B37" s="13">
        <v>79</v>
      </c>
    </row>
    <row r="38" spans="1:11">
      <c r="A38" s="13" t="s">
        <v>89</v>
      </c>
      <c r="B38" s="13">
        <v>82</v>
      </c>
    </row>
    <row r="39" spans="1:11">
      <c r="A39" s="13" t="s">
        <v>245</v>
      </c>
      <c r="B39" s="13">
        <f>SUM(B16:B38)</f>
        <v>1809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Q9" sqref="Q9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79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756.5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79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79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813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79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763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81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82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81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808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850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74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81</v>
      </c>
      <c r="D17" s="37" t="str">
        <f>A2</f>
        <v>ATK</v>
      </c>
      <c r="E17" s="37">
        <f>IF(E16="","",SUMIF($A$16:$A$38,E16,$B$16:$B$38))</f>
        <v>74</v>
      </c>
      <c r="F17" s="37">
        <f>IF(F16="","",SUMIF($A$16:$A$38,F16,$B$16:$B$38))</f>
        <v>81</v>
      </c>
      <c r="G17" s="37">
        <f>IF(G16="","",SUMIF($A$16:$A$38,G16,$B$16:$B$38))</f>
        <v>78</v>
      </c>
      <c r="H17" s="37">
        <f>IF(H16="","",SUMIF($A$16:$A$38,H16,$B$16:$B$38))</f>
        <v>84</v>
      </c>
      <c r="I17" s="37">
        <f>IF(I16="","",SUMIF($A$16:$A$38,I16,$B$16:$B$38))</f>
        <v>65</v>
      </c>
      <c r="J17" s="37">
        <f>A3/10</f>
        <v>75.650000000000006</v>
      </c>
      <c r="K17" s="37">
        <f>ROUND(J17,0)</f>
        <v>76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84</v>
      </c>
      <c r="D19" s="38" t="str">
        <f>A4</f>
        <v>DIS</v>
      </c>
      <c r="E19" s="38">
        <f>IF(E18="","",SUMIF($A$16:$A$38,E18,$B$16:$B$38))</f>
        <v>84</v>
      </c>
      <c r="F19" s="38">
        <f>IF(F18="","",SUMIF($A$16:$A$38,F18,$B$16:$B$38))</f>
        <v>80</v>
      </c>
      <c r="G19" s="38">
        <f>IF(G18="","",SUMIF($A$16:$A$38,G18,$B$16:$B$38))</f>
        <v>80</v>
      </c>
      <c r="H19" s="38">
        <f>IF(H18="","",SUMIF($A$16:$A$38,H18,$B$16:$B$38))</f>
        <v>79</v>
      </c>
      <c r="I19" s="38">
        <f>IF(I18="","",SUMIF($A$16:$A$38,I18,$B$16:$B$38))</f>
        <v>0</v>
      </c>
      <c r="J19" s="38">
        <f>A5/10</f>
        <v>81.3</v>
      </c>
      <c r="K19" s="38">
        <f>ROUND(J19,0)</f>
        <v>81</v>
      </c>
    </row>
    <row r="20" spans="1:11">
      <c r="A20" s="13" t="s">
        <v>45</v>
      </c>
      <c r="B20" s="13">
        <v>65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84</v>
      </c>
      <c r="D21" s="39" t="str">
        <f>A6</f>
        <v>CRE</v>
      </c>
      <c r="E21" s="39">
        <f>IF(E20="","",SUMIF($A$16:$A$38,E20,$B$16:$B$38))</f>
        <v>71</v>
      </c>
      <c r="F21" s="39">
        <f>IF(F20="","",SUMIF($A$16:$A$38,F20,$B$16:$B$38))</f>
        <v>79</v>
      </c>
      <c r="G21" s="39">
        <f>IF(G20="","",SUMIF($A$16:$A$38,G20,$B$16:$B$38))</f>
        <v>75</v>
      </c>
      <c r="H21" s="39">
        <f>IF(H20="","",SUMIF($A$16:$A$38,H20,$B$16:$B$38))</f>
        <v>80</v>
      </c>
      <c r="I21" s="39">
        <f>IF(I20="","",SUMIF($A$16:$A$38,I20,$B$16:$B$38))</f>
        <v>85</v>
      </c>
      <c r="J21" s="39">
        <f>A7/10</f>
        <v>76.3</v>
      </c>
      <c r="K21" s="39">
        <f>ROUND(J21,0)</f>
        <v>76</v>
      </c>
    </row>
    <row r="22" spans="1:11">
      <c r="A22" s="13" t="s">
        <v>53</v>
      </c>
      <c r="B22" s="13">
        <v>80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80</v>
      </c>
      <c r="D23" s="40" t="str">
        <f>A8</f>
        <v>PHY</v>
      </c>
      <c r="E23" s="40">
        <f>IF(E22="","",SUMIF($A$16:$A$38,E22,$B$16:$B$38))</f>
        <v>78</v>
      </c>
      <c r="F23" s="40">
        <f>IF(F22="","",SUMIF($A$16:$A$38,F22,$B$16:$B$38))</f>
        <v>70</v>
      </c>
      <c r="G23" s="40">
        <f>IF(G22="","",SUMIF($A$16:$A$38,G22,$B$16:$B$38))</f>
        <v>90</v>
      </c>
      <c r="H23" s="40">
        <f>IF(H22="","",SUMIF($A$16:$A$38,H22,$B$16:$B$38))</f>
        <v>90</v>
      </c>
      <c r="I23" s="40">
        <f>IF(I22="","",SUMIF($A$16:$A$38,I22,$B$16:$B$38))</f>
        <v>86</v>
      </c>
      <c r="J23" s="40">
        <f>A9/10</f>
        <v>83.2</v>
      </c>
      <c r="K23" s="40">
        <f>ROUND(J23,0)</f>
        <v>83</v>
      </c>
    </row>
    <row r="24" spans="1:11">
      <c r="A24" s="13" t="s">
        <v>55</v>
      </c>
      <c r="B24" s="13">
        <v>79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75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85</v>
      </c>
      <c r="G25" s="41">
        <f>IF(G24="","",SUMIF($A$16:$A$38,G24,$B$16:$B$38))</f>
        <v>78</v>
      </c>
      <c r="H25" s="41">
        <f>IF(H24="","",SUMIF($A$16:$A$38,H24,$B$16:$B$38))</f>
        <v>80</v>
      </c>
      <c r="I25" s="41">
        <f>IF(I24="","",SUMIF($A$16:$A$38,I24,$B$16:$B$38))</f>
        <v>82</v>
      </c>
      <c r="J25" s="41">
        <f>A11/10</f>
        <v>80.8</v>
      </c>
      <c r="K25" s="41">
        <f>ROUND(J25,0)</f>
        <v>81</v>
      </c>
    </row>
    <row r="26" spans="1:11">
      <c r="A26" s="13" t="s">
        <v>61</v>
      </c>
      <c r="B26" s="13">
        <v>71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85</v>
      </c>
      <c r="D27" s="42" t="str">
        <f>A12</f>
        <v>DEF</v>
      </c>
      <c r="E27" s="42">
        <f>IF(E26="","",SUMIF($A$16:$A$38,E26,$B$16:$B$38))</f>
        <v>85</v>
      </c>
      <c r="F27" s="42">
        <f>IF(F26="","",SUMIF($A$16:$A$38,F26,$B$16:$B$38))</f>
        <v>88</v>
      </c>
      <c r="G27" s="42">
        <f>IF(G26="","",SUMIF($A$16:$A$38,G26,$B$16:$B$38))</f>
        <v>86</v>
      </c>
      <c r="H27" s="42">
        <f>IF(H26="","",SUMIF($A$16:$A$38,H26,$B$16:$B$38))</f>
        <v>83</v>
      </c>
      <c r="I27" s="42">
        <f>IF(I26="","",SUMIF($A$16:$A$38,I26,$B$16:$B$38))</f>
        <v>84</v>
      </c>
      <c r="J27" s="42">
        <f>A13/10</f>
        <v>85</v>
      </c>
      <c r="K27" s="42">
        <f>ROUND(J27,0)</f>
        <v>85</v>
      </c>
    </row>
    <row r="28" spans="1:11">
      <c r="A28" s="13" t="s">
        <v>69</v>
      </c>
      <c r="B28" s="13">
        <v>78</v>
      </c>
    </row>
    <row r="29" spans="1:11">
      <c r="A29" s="13" t="s">
        <v>70</v>
      </c>
      <c r="B29" s="13">
        <v>70</v>
      </c>
    </row>
    <row r="30" spans="1:11">
      <c r="A30" s="13" t="s">
        <v>71</v>
      </c>
      <c r="B30" s="13">
        <v>90</v>
      </c>
    </row>
    <row r="31" spans="1:11">
      <c r="A31" s="13" t="s">
        <v>72</v>
      </c>
      <c r="B31" s="13">
        <v>90</v>
      </c>
    </row>
    <row r="32" spans="1:11">
      <c r="A32" s="13" t="s">
        <v>73</v>
      </c>
      <c r="B32" s="13">
        <f>INDEX('Trang tính1'!$AC$4:$AC$88,MATCH("Casemiro Icon",'Trang tính1'!$Y$4:$Y$88,0))</f>
        <v>86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82</v>
      </c>
    </row>
    <row r="35" spans="1:2">
      <c r="A35" s="13" t="s">
        <v>86</v>
      </c>
      <c r="B35" s="13">
        <v>85</v>
      </c>
    </row>
    <row r="36" spans="1:2">
      <c r="A36" s="13" t="s">
        <v>87</v>
      </c>
      <c r="B36" s="13">
        <v>88</v>
      </c>
    </row>
    <row r="37" spans="1:2">
      <c r="A37" s="13" t="s">
        <v>88</v>
      </c>
      <c r="B37" s="13">
        <v>86</v>
      </c>
    </row>
    <row r="38" spans="1:2">
      <c r="A38" s="13" t="s">
        <v>89</v>
      </c>
      <c r="B38" s="13">
        <v>83</v>
      </c>
    </row>
    <row r="39" spans="1:2">
      <c r="A39" s="13" t="s">
        <v>245</v>
      </c>
      <c r="B39" s="13">
        <f>SUM(B16:B38)</f>
        <v>1853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2" t="str">
        <f>'Trang tính1'!$F$9</f>
        <v>CRO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7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79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693.5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2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80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6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80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888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2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1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82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836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2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83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5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83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723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2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82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30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875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2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82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4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847.5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66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60</v>
      </c>
      <c r="D17" s="37" t="str">
        <f>A2</f>
        <v>ATK</v>
      </c>
      <c r="E17" s="37">
        <f>IF(E16="","",SUMIF($A$16:$A$38,E16,$B$16:$B$38))</f>
        <v>66</v>
      </c>
      <c r="F17" s="37">
        <f>IF(F16="","",SUMIF($A$16:$A$38,F16,$B$16:$B$38))</f>
        <v>60</v>
      </c>
      <c r="G17" s="37">
        <f>IF(G16="","",SUMIF($A$16:$A$38,G16,$B$16:$B$38))</f>
        <v>76</v>
      </c>
      <c r="H17" s="37">
        <f>IF(H16="","",SUMIF($A$16:$A$38,H16,$B$16:$B$38))</f>
        <v>73</v>
      </c>
      <c r="I17" s="37">
        <f>IF(I16="","",SUMIF($A$16:$A$38,I16,$B$16:$B$38))</f>
        <v>72</v>
      </c>
      <c r="J17" s="37">
        <f>A3/10</f>
        <v>69.349999999999994</v>
      </c>
      <c r="K17" s="37">
        <f>ROUND(J17,0)</f>
        <v>69</v>
      </c>
    </row>
    <row r="18" spans="1:11">
      <c r="A18" s="13" t="s">
        <v>43</v>
      </c>
      <c r="B18" s="13">
        <v>76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73</v>
      </c>
      <c r="D19" s="38" t="str">
        <f>A4</f>
        <v>DIS</v>
      </c>
      <c r="E19" s="38">
        <f>IF(E18="","",SUMIF($A$16:$A$38,E18,$B$16:$B$38))</f>
        <v>90</v>
      </c>
      <c r="F19" s="38">
        <f>IF(F18="","",SUMIF($A$16:$A$38,F18,$B$16:$B$38))</f>
        <v>85</v>
      </c>
      <c r="G19" s="38">
        <f>IF(G18="","",SUMIF($A$16:$A$38,G18,$B$16:$B$38))</f>
        <v>88</v>
      </c>
      <c r="H19" s="38">
        <f>IF(H18="","",SUMIF($A$16:$A$38,H18,$B$16:$B$38))</f>
        <v>90</v>
      </c>
      <c r="I19" s="38">
        <f>IF(I18="","",SUMIF($A$16:$A$38,I18,$B$16:$B$38))</f>
        <v>0</v>
      </c>
      <c r="J19" s="38">
        <f>A5/10</f>
        <v>88.8</v>
      </c>
      <c r="K19" s="38">
        <f>ROUND(J19,0)</f>
        <v>89</v>
      </c>
    </row>
    <row r="20" spans="1:11">
      <c r="A20" s="13" t="s">
        <v>45</v>
      </c>
      <c r="B20" s="13">
        <v>72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90</v>
      </c>
      <c r="D21" s="39" t="str">
        <f>A6</f>
        <v>CRE</v>
      </c>
      <c r="E21" s="39">
        <f>IF(E20="","",SUMIF($A$16:$A$38,E20,$B$16:$B$38))</f>
        <v>83</v>
      </c>
      <c r="F21" s="39">
        <f>IF(F20="","",SUMIF($A$16:$A$38,F20,$B$16:$B$38))</f>
        <v>90</v>
      </c>
      <c r="G21" s="39">
        <f>IF(G20="","",SUMIF($A$16:$A$38,G20,$B$16:$B$38))</f>
        <v>92</v>
      </c>
      <c r="H21" s="39">
        <f>IF(H20="","",SUMIF($A$16:$A$38,H20,$B$16:$B$38))</f>
        <v>88</v>
      </c>
      <c r="I21" s="39">
        <f>IF(I20="","",SUMIF($A$16:$A$38,I20,$B$16:$B$38))</f>
        <v>71</v>
      </c>
      <c r="J21" s="39">
        <f>A7/10</f>
        <v>83.6</v>
      </c>
      <c r="K21" s="39">
        <f>ROUND(J21,0)</f>
        <v>84</v>
      </c>
    </row>
    <row r="22" spans="1:11">
      <c r="A22" s="13" t="s">
        <v>53</v>
      </c>
      <c r="B22" s="13">
        <v>85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88</v>
      </c>
      <c r="D23" s="40" t="str">
        <f>A8</f>
        <v>PHY</v>
      </c>
      <c r="E23" s="40">
        <f>IF(E22="","",SUMIF($A$16:$A$38,E22,$B$16:$B$38))</f>
        <v>61</v>
      </c>
      <c r="F23" s="40">
        <f>IF(F22="","",SUMIF($A$16:$A$38,F22,$B$16:$B$38))</f>
        <v>58</v>
      </c>
      <c r="G23" s="40">
        <f>IF(G22="","",SUMIF($A$16:$A$38,G22,$B$16:$B$38))</f>
        <v>86</v>
      </c>
      <c r="H23" s="40">
        <f>IF(H22="","",SUMIF($A$16:$A$38,H22,$B$16:$B$38))</f>
        <v>78</v>
      </c>
      <c r="I23" s="40">
        <f>IF(I22="","",SUMIF($A$16:$A$38,I22,$B$16:$B$38))</f>
        <v>79</v>
      </c>
      <c r="J23" s="40">
        <f>A9/10</f>
        <v>72.3</v>
      </c>
      <c r="K23" s="40">
        <f>ROUND(J23,0)</f>
        <v>72</v>
      </c>
    </row>
    <row r="24" spans="1:11">
      <c r="A24" s="13" t="s">
        <v>55</v>
      </c>
      <c r="B24" s="13">
        <v>90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92</v>
      </c>
      <c r="D25" s="41" t="str">
        <f>A10</f>
        <v>MEN</v>
      </c>
      <c r="E25" s="41">
        <f>IF(E24="","",SUMIF($A$16:$A$38,E24,$B$16:$B$38))</f>
        <v>95</v>
      </c>
      <c r="F25" s="41">
        <f>IF(F24="","",SUMIF($A$16:$A$38,F24,$B$16:$B$38))</f>
        <v>71</v>
      </c>
      <c r="G25" s="41">
        <f>IF(G24="","",SUMIF($A$16:$A$38,G24,$B$16:$B$38))</f>
        <v>76</v>
      </c>
      <c r="H25" s="41">
        <f>IF(H24="","",SUMIF($A$16:$A$38,H24,$B$16:$B$38))</f>
        <v>88</v>
      </c>
      <c r="I25" s="41">
        <f>IF(I24="","",SUMIF($A$16:$A$38,I24,$B$16:$B$38))</f>
        <v>92</v>
      </c>
      <c r="J25" s="41">
        <f>A11/10</f>
        <v>87.5</v>
      </c>
      <c r="K25" s="41">
        <f>ROUND(J25,0)</f>
        <v>88</v>
      </c>
    </row>
    <row r="26" spans="1:11">
      <c r="A26" s="13" t="s">
        <v>61</v>
      </c>
      <c r="B26" s="13">
        <v>83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71</v>
      </c>
      <c r="D27" s="42" t="str">
        <f>A12</f>
        <v>DEF</v>
      </c>
      <c r="E27" s="42">
        <f>IF(E26="","",SUMIF($A$16:$A$38,E26,$B$16:$B$38))</f>
        <v>91</v>
      </c>
      <c r="F27" s="42">
        <f>IF(F26="","",SUMIF($A$16:$A$38,F26,$B$16:$B$38))</f>
        <v>86</v>
      </c>
      <c r="G27" s="42">
        <f>IF(G26="","",SUMIF($A$16:$A$38,G26,$B$16:$B$38))</f>
        <v>80</v>
      </c>
      <c r="H27" s="42">
        <f>IF(H26="","",SUMIF($A$16:$A$38,H26,$B$16:$B$38))</f>
        <v>88</v>
      </c>
      <c r="I27" s="42">
        <f>IF(I26="","",SUMIF($A$16:$A$38,I26,$B$16:$B$38))</f>
        <v>73</v>
      </c>
      <c r="J27" s="42">
        <f>A13/10</f>
        <v>84.75</v>
      </c>
      <c r="K27" s="42">
        <f>ROUND(J27,0)</f>
        <v>85</v>
      </c>
    </row>
    <row r="28" spans="1:11">
      <c r="A28" s="13" t="s">
        <v>69</v>
      </c>
      <c r="B28" s="13">
        <v>61</v>
      </c>
    </row>
    <row r="29" spans="1:11">
      <c r="A29" s="13" t="s">
        <v>70</v>
      </c>
      <c r="B29" s="13">
        <v>58</v>
      </c>
    </row>
    <row r="30" spans="1:11">
      <c r="A30" s="13" t="s">
        <v>71</v>
      </c>
      <c r="B30" s="13">
        <v>86</v>
      </c>
    </row>
    <row r="31" spans="1:11">
      <c r="A31" s="13" t="s">
        <v>72</v>
      </c>
      <c r="B31" s="13">
        <v>78</v>
      </c>
    </row>
    <row r="32" spans="1:11">
      <c r="A32" s="13" t="s">
        <v>73</v>
      </c>
      <c r="B32" s="13">
        <f>INDEX('Trang tính1'!$AC$4:$AC$88,MATCH("Busquest Icon",'Trang tính1'!$Y$4:$Y$88,0))</f>
        <v>79</v>
      </c>
    </row>
    <row r="33" spans="1:2">
      <c r="A33" s="13" t="s">
        <v>79</v>
      </c>
      <c r="B33" s="13">
        <v>95</v>
      </c>
    </row>
    <row r="34" spans="1:2">
      <c r="A34" s="13" t="s">
        <v>80</v>
      </c>
      <c r="B34" s="13">
        <v>92</v>
      </c>
    </row>
    <row r="35" spans="1:2">
      <c r="A35" s="13" t="s">
        <v>86</v>
      </c>
      <c r="B35" s="13">
        <v>91</v>
      </c>
    </row>
    <row r="36" spans="1:2">
      <c r="A36" s="13" t="s">
        <v>87</v>
      </c>
      <c r="B36" s="13">
        <v>86</v>
      </c>
    </row>
    <row r="37" spans="1:2">
      <c r="A37" s="13" t="s">
        <v>88</v>
      </c>
      <c r="B37" s="13">
        <v>80</v>
      </c>
    </row>
    <row r="38" spans="1:2">
      <c r="A38" s="13" t="s">
        <v>89</v>
      </c>
      <c r="B38" s="13">
        <v>88</v>
      </c>
    </row>
    <row r="39" spans="1:2">
      <c r="A39" s="13" t="s">
        <v>245</v>
      </c>
      <c r="B39" s="13">
        <f>SUM(B16:B38)</f>
        <v>1840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867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837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877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75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796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886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71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474.5</v>
      </c>
    </row>
    <row r="15" spans="1:26">
      <c r="B15" s="13" t="s">
        <v>244</v>
      </c>
      <c r="J15" s="13" t="s">
        <v>46</v>
      </c>
      <c r="K15" s="31" t="s">
        <v>29</v>
      </c>
    </row>
    <row r="16" spans="1:26">
      <c r="A16" s="13" t="s">
        <v>41</v>
      </c>
      <c r="B16" s="13">
        <v>90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82</v>
      </c>
      <c r="D17" s="37" t="str">
        <f>A2</f>
        <v>ATK</v>
      </c>
      <c r="E17" s="37">
        <f>IF(E16="","",SUMIF($A$16:$A$38,E16,$B$16:$B$38))</f>
        <v>90</v>
      </c>
      <c r="F17" s="37">
        <f>IF(F16="","",SUMIF($A$16:$A$38,F16,$B$16:$B$38))</f>
        <v>82</v>
      </c>
      <c r="G17" s="37">
        <f>IF(G16="","",SUMIF($A$16:$A$38,G16,$B$16:$B$38))</f>
        <v>91</v>
      </c>
      <c r="H17" s="37">
        <f>IF(H16="","",SUMIF($A$16:$A$38,H16,$B$16:$B$38))</f>
        <v>86</v>
      </c>
      <c r="I17" s="37">
        <f>IF(I16="","",SUMIF($A$16:$A$38,I16,$B$16:$B$38))</f>
        <v>76</v>
      </c>
      <c r="J17" s="37">
        <f>A3/10</f>
        <v>86.7</v>
      </c>
      <c r="K17" s="37">
        <f>ROUND(J17,0)</f>
        <v>87</v>
      </c>
    </row>
    <row r="18" spans="1:11">
      <c r="A18" s="13" t="s">
        <v>43</v>
      </c>
      <c r="B18" s="13">
        <v>91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86</v>
      </c>
      <c r="D19" s="38" t="str">
        <f>A4</f>
        <v>DIS</v>
      </c>
      <c r="E19" s="38">
        <f>IF(E18="","",SUMIF($A$16:$A$38,E18,$B$16:$B$38))</f>
        <v>86</v>
      </c>
      <c r="F19" s="38">
        <f>IF(F18="","",SUMIF($A$16:$A$38,F18,$B$16:$B$38))</f>
        <v>73</v>
      </c>
      <c r="G19" s="38">
        <f>IF(G18="","",SUMIF($A$16:$A$38,G18,$B$16:$B$38))</f>
        <v>83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83.7</v>
      </c>
      <c r="K19" s="38">
        <f>ROUND(J19,0)</f>
        <v>84</v>
      </c>
    </row>
    <row r="20" spans="1:11">
      <c r="A20" s="13" t="s">
        <v>45</v>
      </c>
      <c r="B20" s="13">
        <v>76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86</v>
      </c>
      <c r="D21" s="39" t="str">
        <f>A6</f>
        <v>CRE</v>
      </c>
      <c r="E21" s="39">
        <f>IF(E20="","",SUMIF($A$16:$A$38,E20,$B$16:$B$38))</f>
        <v>88</v>
      </c>
      <c r="F21" s="39">
        <f>IF(F20="","",SUMIF($A$16:$A$38,F20,$B$16:$B$38))</f>
        <v>88</v>
      </c>
      <c r="G21" s="39">
        <f>IF(G20="","",SUMIF($A$16:$A$38,G20,$B$16:$B$38))</f>
        <v>88</v>
      </c>
      <c r="H21" s="39">
        <f>IF(H20="","",SUMIF($A$16:$A$38,H20,$B$16:$B$38))</f>
        <v>83</v>
      </c>
      <c r="I21" s="39">
        <f>IF(I20="","",SUMIF($A$16:$A$38,I20,$B$16:$B$38))</f>
        <v>89</v>
      </c>
      <c r="J21" s="39">
        <f>A7/10</f>
        <v>87.7</v>
      </c>
      <c r="K21" s="39">
        <f>ROUND(J21,0)</f>
        <v>88</v>
      </c>
    </row>
    <row r="22" spans="1:11">
      <c r="A22" s="13" t="s">
        <v>53</v>
      </c>
      <c r="B22" s="13">
        <v>73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83</v>
      </c>
      <c r="D23" s="40" t="str">
        <f>A8</f>
        <v>PHY</v>
      </c>
      <c r="E23" s="40">
        <f>IF(E22="","",SUMIF($A$16:$A$38,E22,$B$16:$B$38))</f>
        <v>79</v>
      </c>
      <c r="F23" s="40">
        <f>IF(F22="","",SUMIF($A$16:$A$38,F22,$B$16:$B$38))</f>
        <v>78</v>
      </c>
      <c r="G23" s="40">
        <f>IF(G22="","",SUMIF($A$16:$A$38,G22,$B$16:$B$38))</f>
        <v>78</v>
      </c>
      <c r="H23" s="40">
        <f>IF(H22="","",SUMIF($A$16:$A$38,H22,$B$16:$B$38))</f>
        <v>81</v>
      </c>
      <c r="I23" s="40">
        <f>IF(I22="","",SUMIF($A$16:$A$38,I22,$B$16:$B$38))</f>
        <v>83</v>
      </c>
      <c r="J23" s="40">
        <f>A9/10</f>
        <v>79.599999999999994</v>
      </c>
      <c r="K23" s="40">
        <f>ROUND(J23,0)</f>
        <v>80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88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89</v>
      </c>
      <c r="G25" s="41">
        <f>IF(G24="","",SUMIF($A$16:$A$38,G24,$B$16:$B$38))</f>
        <v>91</v>
      </c>
      <c r="H25" s="41">
        <f>IF(H24="","",SUMIF($A$16:$A$38,H24,$B$16:$B$38))</f>
        <v>83</v>
      </c>
      <c r="I25" s="41">
        <f>IF(I24="","",SUMIF($A$16:$A$38,I24,$B$16:$B$38))</f>
        <v>90</v>
      </c>
      <c r="J25" s="41">
        <f>A11/10</f>
        <v>88.6</v>
      </c>
      <c r="K25" s="41">
        <f>ROUND(J25,0)</f>
        <v>89</v>
      </c>
    </row>
    <row r="26" spans="1:11">
      <c r="A26" s="13" t="s">
        <v>61</v>
      </c>
      <c r="B26" s="13">
        <v>88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89</v>
      </c>
      <c r="D27" s="42" t="str">
        <f>A12</f>
        <v>DEF</v>
      </c>
      <c r="E27" s="42">
        <f>IF(E26="","",SUMIF($A$16:$A$38,E26,$B$16:$B$38))</f>
        <v>48</v>
      </c>
      <c r="F27" s="42">
        <f>IF(F26="","",SUMIF($A$16:$A$38,F26,$B$16:$B$38))</f>
        <v>40</v>
      </c>
      <c r="G27" s="42">
        <f>IF(G26="","",SUMIF($A$16:$A$38,G26,$B$16:$B$38))</f>
        <v>37</v>
      </c>
      <c r="H27" s="42">
        <f>IF(H26="","",SUMIF($A$16:$A$38,H26,$B$16:$B$38))</f>
        <v>38</v>
      </c>
      <c r="I27" s="42">
        <f>IF(I26="","",SUMIF($A$16:$A$38,I26,$B$16:$B$38))</f>
        <v>86</v>
      </c>
      <c r="J27" s="42">
        <f>A13/10</f>
        <v>47.45</v>
      </c>
      <c r="K27" s="42">
        <f>ROUND(J27,0)</f>
        <v>47</v>
      </c>
    </row>
    <row r="28" spans="1:11">
      <c r="A28" s="13" t="s">
        <v>69</v>
      </c>
      <c r="B28" s="13">
        <v>79</v>
      </c>
    </row>
    <row r="29" spans="1:11">
      <c r="A29" s="13" t="s">
        <v>70</v>
      </c>
      <c r="B29" s="13">
        <v>78</v>
      </c>
    </row>
    <row r="30" spans="1:11">
      <c r="A30" s="13" t="s">
        <v>71</v>
      </c>
      <c r="B30" s="13">
        <v>78</v>
      </c>
    </row>
    <row r="31" spans="1:11">
      <c r="A31" s="13" t="s">
        <v>72</v>
      </c>
      <c r="B31" s="13">
        <v>81</v>
      </c>
    </row>
    <row r="32" spans="1:11">
      <c r="A32" s="13" t="s">
        <v>73</v>
      </c>
      <c r="B32" s="13">
        <f>INDEX('Trang tính1'!$AC$4:$AC$88,MATCH("Benzema Icon",'Trang tính1'!$Y$4:$Y$88,0))</f>
        <v>83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90</v>
      </c>
    </row>
    <row r="35" spans="1:2">
      <c r="A35" s="13" t="s">
        <v>86</v>
      </c>
      <c r="B35" s="13">
        <v>48</v>
      </c>
    </row>
    <row r="36" spans="1:2">
      <c r="A36" s="13" t="s">
        <v>87</v>
      </c>
      <c r="B36" s="13">
        <v>40</v>
      </c>
    </row>
    <row r="37" spans="1:2">
      <c r="A37" s="13" t="s">
        <v>88</v>
      </c>
      <c r="B37" s="13">
        <v>37</v>
      </c>
    </row>
    <row r="38" spans="1:2">
      <c r="A38" s="13" t="s">
        <v>89</v>
      </c>
      <c r="B38" s="13">
        <v>38</v>
      </c>
    </row>
    <row r="39" spans="1:2">
      <c r="A39" s="13" t="s">
        <v>245</v>
      </c>
      <c r="B39" s="13">
        <f>SUM(B16:B38)</f>
        <v>1760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M18" sqref="M18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869.5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84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85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84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892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75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801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865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71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487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92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85</v>
      </c>
      <c r="D17" s="37" t="str">
        <f>A2</f>
        <v>ATK</v>
      </c>
      <c r="E17" s="37">
        <f>IF(E16="","",SUMIF($A$16:$A$38,E16,$B$16:$B$38))</f>
        <v>92</v>
      </c>
      <c r="F17" s="37">
        <f>IF(F16="","",SUMIF($A$16:$A$38,F16,$B$16:$B$38))</f>
        <v>85</v>
      </c>
      <c r="G17" s="37">
        <f>IF(G16="","",SUMIF($A$16:$A$38,G16,$B$16:$B$38))</f>
        <v>92</v>
      </c>
      <c r="H17" s="37">
        <f>IF(H16="","",SUMIF($A$16:$A$38,H16,$B$16:$B$38))</f>
        <v>78</v>
      </c>
      <c r="I17" s="37">
        <f>IF(I16="","",SUMIF($A$16:$A$38,I16,$B$16:$B$38))</f>
        <v>77</v>
      </c>
      <c r="J17" s="37">
        <f>A3/10</f>
        <v>86.95</v>
      </c>
      <c r="K17" s="37">
        <f>ROUND(J17,0)</f>
        <v>87</v>
      </c>
    </row>
    <row r="18" spans="1:11">
      <c r="A18" s="13" t="s">
        <v>43</v>
      </c>
      <c r="B18" s="13">
        <v>92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78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75</v>
      </c>
      <c r="G19" s="38">
        <f>IF(G18="","",SUMIF($A$16:$A$38,G18,$B$16:$B$38))</f>
        <v>80</v>
      </c>
      <c r="H19" s="38">
        <f>IF(H18="","",SUMIF($A$16:$A$38,H18,$B$16:$B$38))</f>
        <v>90</v>
      </c>
      <c r="I19" s="38">
        <f>IF(I18="","",SUMIF($A$16:$A$38,I18,$B$16:$B$38))</f>
        <v>0</v>
      </c>
      <c r="J19" s="38">
        <f>A5/10</f>
        <v>83.2</v>
      </c>
      <c r="K19" s="38">
        <f>ROUND(J19,0)</f>
        <v>83</v>
      </c>
    </row>
    <row r="20" spans="1:11">
      <c r="A20" s="13" t="s">
        <v>45</v>
      </c>
      <c r="B20" s="13">
        <v>77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89</v>
      </c>
      <c r="F21" s="39">
        <f>IF(F20="","",SUMIF($A$16:$A$38,F20,$B$16:$B$38))</f>
        <v>90</v>
      </c>
      <c r="G21" s="39">
        <f>IF(G20="","",SUMIF($A$16:$A$38,G20,$B$16:$B$38))</f>
        <v>92</v>
      </c>
      <c r="H21" s="39">
        <f>IF(H20="","",SUMIF($A$16:$A$38,H20,$B$16:$B$38))</f>
        <v>80</v>
      </c>
      <c r="I21" s="39">
        <f>IF(I20="","",SUMIF($A$16:$A$38,I20,$B$16:$B$38))</f>
        <v>91</v>
      </c>
      <c r="J21" s="39">
        <f>A7/10</f>
        <v>89.2</v>
      </c>
      <c r="K21" s="39">
        <f>ROUND(J21,0)</f>
        <v>89</v>
      </c>
    </row>
    <row r="22" spans="1:11">
      <c r="A22" s="13" t="s">
        <v>53</v>
      </c>
      <c r="B22" s="13">
        <v>75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80</v>
      </c>
      <c r="D23" s="40" t="str">
        <f>A8</f>
        <v>PHY</v>
      </c>
      <c r="E23" s="40">
        <f>IF(E22="","",SUMIF($A$16:$A$38,E22,$B$16:$B$38))</f>
        <v>83</v>
      </c>
      <c r="F23" s="40">
        <f>IF(F22="","",SUMIF($A$16:$A$38,F22,$B$16:$B$38))</f>
        <v>78</v>
      </c>
      <c r="G23" s="40">
        <f>IF(G22="","",SUMIF($A$16:$A$38,G22,$B$16:$B$38))</f>
        <v>75</v>
      </c>
      <c r="H23" s="40">
        <f>IF(H22="","",SUMIF($A$16:$A$38,H22,$B$16:$B$38))</f>
        <v>84</v>
      </c>
      <c r="I23" s="40">
        <f>IF(I22="","",SUMIF($A$16:$A$38,I22,$B$16:$B$38))</f>
        <v>77</v>
      </c>
      <c r="J23" s="40">
        <f>A9/10</f>
        <v>80.099999999999994</v>
      </c>
      <c r="K23" s="40">
        <f>ROUND(J23,0)</f>
        <v>80</v>
      </c>
    </row>
    <row r="24" spans="1:11">
      <c r="A24" s="13" t="s">
        <v>55</v>
      </c>
      <c r="B24" s="13">
        <v>90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92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91</v>
      </c>
      <c r="G25" s="41">
        <f>IF(G24="","",SUMIF($A$16:$A$38,G24,$B$16:$B$38))</f>
        <v>92</v>
      </c>
      <c r="H25" s="41">
        <f>IF(H24="","",SUMIF($A$16:$A$38,H24,$B$16:$B$38))</f>
        <v>80</v>
      </c>
      <c r="I25" s="41">
        <f>IF(I24="","",SUMIF($A$16:$A$38,I24,$B$16:$B$38))</f>
        <v>88</v>
      </c>
      <c r="J25" s="41">
        <f>A11/10</f>
        <v>86.5</v>
      </c>
      <c r="K25" s="41">
        <f>ROUND(J25,0)</f>
        <v>87</v>
      </c>
    </row>
    <row r="26" spans="1:11">
      <c r="A26" s="13" t="s">
        <v>61</v>
      </c>
      <c r="B26" s="13">
        <v>89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91</v>
      </c>
      <c r="D27" s="42" t="str">
        <f>A12</f>
        <v>DEF</v>
      </c>
      <c r="E27" s="42">
        <f>IF(E26="","",SUMIF($A$16:$A$38,E26,$B$16:$B$38))</f>
        <v>50</v>
      </c>
      <c r="F27" s="42">
        <f>IF(F26="","",SUMIF($A$16:$A$38,F26,$B$16:$B$38))</f>
        <v>45</v>
      </c>
      <c r="G27" s="42">
        <f>IF(G26="","",SUMIF($A$16:$A$38,G26,$B$16:$B$38))</f>
        <v>38</v>
      </c>
      <c r="H27" s="42">
        <f>IF(H26="","",SUMIF($A$16:$A$38,H26,$B$16:$B$38))</f>
        <v>41</v>
      </c>
      <c r="I27" s="42">
        <f>IF(I26="","",SUMIF($A$16:$A$38,I26,$B$16:$B$38))</f>
        <v>78</v>
      </c>
      <c r="J27" s="42">
        <f>A13/10</f>
        <v>48.7</v>
      </c>
      <c r="K27" s="42">
        <f>ROUND(J27,0)</f>
        <v>49</v>
      </c>
    </row>
    <row r="28" spans="1:11">
      <c r="A28" s="13" t="s">
        <v>69</v>
      </c>
      <c r="B28" s="13">
        <v>83</v>
      </c>
    </row>
    <row r="29" spans="1:11">
      <c r="A29" s="13" t="s">
        <v>70</v>
      </c>
      <c r="B29" s="13">
        <v>78</v>
      </c>
    </row>
    <row r="30" spans="1:11">
      <c r="A30" s="13" t="s">
        <v>71</v>
      </c>
      <c r="B30" s="13">
        <v>75</v>
      </c>
    </row>
    <row r="31" spans="1:11">
      <c r="A31" s="13" t="s">
        <v>72</v>
      </c>
      <c r="B31" s="13">
        <v>84</v>
      </c>
    </row>
    <row r="32" spans="1:11">
      <c r="A32" s="13" t="s">
        <v>73</v>
      </c>
      <c r="B32" s="13">
        <f>INDEX('Trang tính1'!$AC$4:$AC$88,MATCH("Suarez Icon",'Trang tính1'!$Y$4:$Y$88,0))</f>
        <v>77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88</v>
      </c>
    </row>
    <row r="35" spans="1:2">
      <c r="A35" s="13" t="s">
        <v>86</v>
      </c>
      <c r="B35" s="13">
        <v>50</v>
      </c>
    </row>
    <row r="36" spans="1:2">
      <c r="A36" s="13" t="s">
        <v>87</v>
      </c>
      <c r="B36" s="13">
        <v>45</v>
      </c>
    </row>
    <row r="37" spans="1:2">
      <c r="A37" s="13" t="s">
        <v>88</v>
      </c>
      <c r="B37" s="13">
        <v>38</v>
      </c>
    </row>
    <row r="38" spans="1:2">
      <c r="A38" s="13" t="s">
        <v>89</v>
      </c>
      <c r="B38" s="13">
        <v>41</v>
      </c>
    </row>
    <row r="39" spans="1:2">
      <c r="A39" s="13" t="s">
        <v>245</v>
      </c>
      <c r="B39" s="13">
        <f>SUM(B16:B38)</f>
        <v>1765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>
      <selection activeCell="N19" sqref="N19"/>
    </sheetView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83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860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803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889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77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74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868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69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444.5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92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84</v>
      </c>
      <c r="D17" s="37" t="str">
        <f>A2</f>
        <v>ATK</v>
      </c>
      <c r="E17" s="37">
        <f>IF(E16="","",SUMIF($A$16:$A$38,E16,$B$16:$B$38))</f>
        <v>92</v>
      </c>
      <c r="F17" s="37">
        <f>IF(F16="","",SUMIF($A$16:$A$38,F16,$B$16:$B$38))</f>
        <v>84</v>
      </c>
      <c r="G17" s="37">
        <f>IF(G16="","",SUMIF($A$16:$A$38,G16,$B$16:$B$38))</f>
        <v>93</v>
      </c>
      <c r="H17" s="37">
        <f>IF(H16="","",SUMIF($A$16:$A$38,H16,$B$16:$B$38))</f>
        <v>78</v>
      </c>
      <c r="I17" s="37">
        <f>IF(I16="","",SUMIF($A$16:$A$38,I16,$B$16:$B$38))</f>
        <v>70</v>
      </c>
      <c r="J17" s="37">
        <f>A3/10</f>
        <v>86</v>
      </c>
      <c r="K17" s="37">
        <f>ROUND(J17,0)</f>
        <v>86</v>
      </c>
    </row>
    <row r="18" spans="1:11">
      <c r="A18" s="13" t="s">
        <v>43</v>
      </c>
      <c r="B18" s="13">
        <v>93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78</v>
      </c>
      <c r="D19" s="38" t="str">
        <f>A4</f>
        <v>DIS</v>
      </c>
      <c r="E19" s="38">
        <f>IF(E18="","",SUMIF($A$16:$A$38,E18,$B$16:$B$38))</f>
        <v>81</v>
      </c>
      <c r="F19" s="38">
        <f>IF(F18="","",SUMIF($A$16:$A$38,F18,$B$16:$B$38))</f>
        <v>67</v>
      </c>
      <c r="G19" s="38">
        <f>IF(G18="","",SUMIF($A$16:$A$38,G18,$B$16:$B$38))</f>
        <v>81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80.3</v>
      </c>
      <c r="K19" s="38">
        <f>ROUND(J19,0)</f>
        <v>80</v>
      </c>
    </row>
    <row r="20" spans="1:11">
      <c r="A20" s="13" t="s">
        <v>45</v>
      </c>
      <c r="B20" s="13">
        <v>70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81</v>
      </c>
      <c r="D21" s="39" t="str">
        <f>A6</f>
        <v>CRE</v>
      </c>
      <c r="E21" s="39">
        <f>IF(E20="","",SUMIF($A$16:$A$38,E20,$B$16:$B$38))</f>
        <v>90</v>
      </c>
      <c r="F21" s="39">
        <f>IF(F20="","",SUMIF($A$16:$A$38,F20,$B$16:$B$38))</f>
        <v>88</v>
      </c>
      <c r="G21" s="39">
        <f>IF(G20="","",SUMIF($A$16:$A$38,G20,$B$16:$B$38))</f>
        <v>89</v>
      </c>
      <c r="H21" s="39">
        <f>IF(H20="","",SUMIF($A$16:$A$38,H20,$B$16:$B$38))</f>
        <v>81</v>
      </c>
      <c r="I21" s="39">
        <f>IF(I20="","",SUMIF($A$16:$A$38,I20,$B$16:$B$38))</f>
        <v>91</v>
      </c>
      <c r="J21" s="39">
        <f>A7/10</f>
        <v>88.9</v>
      </c>
      <c r="K21" s="39">
        <f>ROUND(J21,0)</f>
        <v>89</v>
      </c>
    </row>
    <row r="22" spans="1:11">
      <c r="A22" s="13" t="s">
        <v>53</v>
      </c>
      <c r="B22" s="13">
        <v>67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81</v>
      </c>
      <c r="D23" s="40" t="str">
        <f>A8</f>
        <v>PHY</v>
      </c>
      <c r="E23" s="40">
        <f>IF(E22="","",SUMIF($A$16:$A$38,E22,$B$16:$B$38))</f>
        <v>88</v>
      </c>
      <c r="F23" s="40">
        <f>IF(F22="","",SUMIF($A$16:$A$38,F22,$B$16:$B$38))</f>
        <v>89</v>
      </c>
      <c r="G23" s="40">
        <f>IF(G22="","",SUMIF($A$16:$A$38,G22,$B$16:$B$38))</f>
        <v>70</v>
      </c>
      <c r="H23" s="40">
        <f>IF(H22="","",SUMIF($A$16:$A$38,H22,$B$16:$B$38))</f>
        <v>77</v>
      </c>
      <c r="I23" s="40">
        <f>IF(I22="","",SUMIF($A$16:$A$38,I22,$B$16:$B$38))</f>
        <v>77</v>
      </c>
      <c r="J23" s="40">
        <f>A9/10</f>
        <v>80.2</v>
      </c>
      <c r="K23" s="40">
        <f>ROUND(J23,0)</f>
        <v>80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89</v>
      </c>
      <c r="D25" s="41" t="str">
        <f>A10</f>
        <v>MEN</v>
      </c>
      <c r="E25" s="41">
        <f>IF(E24="","",SUMIF($A$16:$A$38,E24,$B$16:$B$38))</f>
        <v>88</v>
      </c>
      <c r="F25" s="41">
        <f>IF(F24="","",SUMIF($A$16:$A$38,F24,$B$16:$B$38))</f>
        <v>91</v>
      </c>
      <c r="G25" s="41">
        <f>IF(G24="","",SUMIF($A$16:$A$38,G24,$B$16:$B$38))</f>
        <v>93</v>
      </c>
      <c r="H25" s="41">
        <f>IF(H24="","",SUMIF($A$16:$A$38,H24,$B$16:$B$38))</f>
        <v>81</v>
      </c>
      <c r="I25" s="41">
        <f>IF(I24="","",SUMIF($A$16:$A$38,I24,$B$16:$B$38))</f>
        <v>85</v>
      </c>
      <c r="J25" s="41">
        <f>A11/10</f>
        <v>86.8</v>
      </c>
      <c r="K25" s="41">
        <f>ROUND(J25,0)</f>
        <v>87</v>
      </c>
    </row>
    <row r="26" spans="1:11">
      <c r="A26" s="13" t="s">
        <v>61</v>
      </c>
      <c r="B26" s="13">
        <v>90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91</v>
      </c>
      <c r="D27" s="42" t="str">
        <f>A12</f>
        <v>DEF</v>
      </c>
      <c r="E27" s="42">
        <f>IF(E26="","",SUMIF($A$16:$A$38,E26,$B$16:$B$38))</f>
        <v>42</v>
      </c>
      <c r="F27" s="42">
        <f>IF(F26="","",SUMIF($A$16:$A$38,F26,$B$16:$B$38))</f>
        <v>37</v>
      </c>
      <c r="G27" s="42">
        <f>IF(G26="","",SUMIF($A$16:$A$38,G26,$B$16:$B$38))</f>
        <v>35</v>
      </c>
      <c r="H27" s="42">
        <f>IF(H26="","",SUMIF($A$16:$A$38,H26,$B$16:$B$38))</f>
        <v>39</v>
      </c>
      <c r="I27" s="42">
        <f>IF(I26="","",SUMIF($A$16:$A$38,I26,$B$16:$B$38))</f>
        <v>78</v>
      </c>
      <c r="J27" s="42">
        <f>A13/10</f>
        <v>44.45</v>
      </c>
      <c r="K27" s="42">
        <f>ROUND(J27,0)</f>
        <v>44</v>
      </c>
    </row>
    <row r="28" spans="1:11">
      <c r="A28" s="13" t="s">
        <v>69</v>
      </c>
      <c r="B28" s="13">
        <v>88</v>
      </c>
    </row>
    <row r="29" spans="1:11">
      <c r="A29" s="13" t="s">
        <v>70</v>
      </c>
      <c r="B29" s="13">
        <v>89</v>
      </c>
    </row>
    <row r="30" spans="1:11">
      <c r="A30" s="13" t="s">
        <v>71</v>
      </c>
      <c r="B30" s="13">
        <v>70</v>
      </c>
    </row>
    <row r="31" spans="1:11">
      <c r="A31" s="13" t="s">
        <v>72</v>
      </c>
      <c r="B31" s="13">
        <v>77</v>
      </c>
    </row>
    <row r="32" spans="1:11">
      <c r="A32" s="13" t="s">
        <v>73</v>
      </c>
      <c r="B32" s="13">
        <f>INDEX('Trang tính1'!$AC$4:$AC$88,MATCH("Aguero Icon",'Trang tính1'!$Y$4:$Y$88,0))</f>
        <v>77</v>
      </c>
    </row>
    <row r="33" spans="1:2">
      <c r="A33" s="13" t="s">
        <v>79</v>
      </c>
      <c r="B33" s="13">
        <v>88</v>
      </c>
    </row>
    <row r="34" spans="1:2">
      <c r="A34" s="13" t="s">
        <v>80</v>
      </c>
      <c r="B34" s="13">
        <v>85</v>
      </c>
    </row>
    <row r="35" spans="1:2">
      <c r="A35" s="13" t="s">
        <v>86</v>
      </c>
      <c r="B35" s="13">
        <v>42</v>
      </c>
    </row>
    <row r="36" spans="1:2">
      <c r="A36" s="13" t="s">
        <v>87</v>
      </c>
      <c r="B36" s="13">
        <v>37</v>
      </c>
    </row>
    <row r="37" spans="1:2">
      <c r="A37" s="13" t="s">
        <v>88</v>
      </c>
      <c r="B37" s="13">
        <v>35</v>
      </c>
    </row>
    <row r="38" spans="1:2">
      <c r="A38" s="13" t="s">
        <v>89</v>
      </c>
      <c r="B38" s="13">
        <v>39</v>
      </c>
    </row>
    <row r="39" spans="1:2">
      <c r="A39" s="13" t="s">
        <v>245</v>
      </c>
      <c r="B39" s="13">
        <f>SUM(B16:B38)</f>
        <v>1731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77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770.5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754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77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806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72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73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768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440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74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71</v>
      </c>
      <c r="D17" s="37" t="str">
        <f>A2</f>
        <v>ATK</v>
      </c>
      <c r="E17" s="37">
        <f>IF(E16="","",SUMIF($A$16:$A$38,E16,$B$16:$B$38))</f>
        <v>74</v>
      </c>
      <c r="F17" s="37">
        <f>IF(F16="","",SUMIF($A$16:$A$38,F16,$B$16:$B$38))</f>
        <v>71</v>
      </c>
      <c r="G17" s="37">
        <f>IF(G16="","",SUMIF($A$16:$A$38,G16,$B$16:$B$38))</f>
        <v>90</v>
      </c>
      <c r="H17" s="37">
        <f>IF(H16="","",SUMIF($A$16:$A$38,H16,$B$16:$B$38))</f>
        <v>77</v>
      </c>
      <c r="I17" s="37">
        <f>IF(I16="","",SUMIF($A$16:$A$38,I16,$B$16:$B$38))</f>
        <v>72</v>
      </c>
      <c r="J17" s="37">
        <f>A3/10</f>
        <v>77.05</v>
      </c>
      <c r="K17" s="37">
        <f>ROUND(J17,0)</f>
        <v>77</v>
      </c>
    </row>
    <row r="18" spans="1:11">
      <c r="A18" s="13" t="s">
        <v>43</v>
      </c>
      <c r="B18" s="13">
        <v>90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77</v>
      </c>
      <c r="D19" s="38" t="str">
        <f>A4</f>
        <v>DIS</v>
      </c>
      <c r="E19" s="38">
        <f>IF(E18="","",SUMIF($A$16:$A$38,E18,$B$16:$B$38))</f>
        <v>78</v>
      </c>
      <c r="F19" s="38">
        <f>IF(F18="","",SUMIF($A$16:$A$38,F18,$B$16:$B$38))</f>
        <v>60</v>
      </c>
      <c r="G19" s="38">
        <f>IF(G18="","",SUMIF($A$16:$A$38,G18,$B$16:$B$38))</f>
        <v>76</v>
      </c>
      <c r="H19" s="38">
        <f>IF(H18="","",SUMIF($A$16:$A$38,H18,$B$16:$B$38))</f>
        <v>82</v>
      </c>
      <c r="I19" s="38">
        <f>IF(I18="","",SUMIF($A$16:$A$38,I18,$B$16:$B$38))</f>
        <v>0</v>
      </c>
      <c r="J19" s="38">
        <f>A5/10</f>
        <v>75.400000000000006</v>
      </c>
      <c r="K19" s="38">
        <f>ROUND(J19,0)</f>
        <v>75</v>
      </c>
    </row>
    <row r="20" spans="1:11">
      <c r="A20" s="13" t="s">
        <v>45</v>
      </c>
      <c r="B20" s="13">
        <v>72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78</v>
      </c>
      <c r="D21" s="39" t="str">
        <f>A6</f>
        <v>CRE</v>
      </c>
      <c r="E21" s="39">
        <f>IF(E20="","",SUMIF($A$16:$A$38,E20,$B$16:$B$38))</f>
        <v>82</v>
      </c>
      <c r="F21" s="39">
        <f>IF(F20="","",SUMIF($A$16:$A$38,F20,$B$16:$B$38))</f>
        <v>82</v>
      </c>
      <c r="G21" s="39">
        <f>IF(G20="","",SUMIF($A$16:$A$38,G20,$B$16:$B$38))</f>
        <v>83</v>
      </c>
      <c r="H21" s="39">
        <f>IF(H20="","",SUMIF($A$16:$A$38,H20,$B$16:$B$38))</f>
        <v>76</v>
      </c>
      <c r="I21" s="39">
        <f>IF(I20="","",SUMIF($A$16:$A$38,I20,$B$16:$B$38))</f>
        <v>77</v>
      </c>
      <c r="J21" s="39">
        <f>A7/10</f>
        <v>80.599999999999994</v>
      </c>
      <c r="K21" s="39">
        <f>ROUND(J21,0)</f>
        <v>81</v>
      </c>
    </row>
    <row r="22" spans="1:11">
      <c r="A22" s="13" t="s">
        <v>53</v>
      </c>
      <c r="B22" s="13">
        <v>60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76</v>
      </c>
      <c r="D23" s="40" t="str">
        <f>A8</f>
        <v>PHY</v>
      </c>
      <c r="E23" s="40">
        <f>IF(E22="","",SUMIF($A$16:$A$38,E22,$B$16:$B$38))</f>
        <v>90</v>
      </c>
      <c r="F23" s="40">
        <f>IF(F22="","",SUMIF($A$16:$A$38,F22,$B$16:$B$38))</f>
        <v>92</v>
      </c>
      <c r="G23" s="40">
        <f>IF(G22="","",SUMIF($A$16:$A$38,G22,$B$16:$B$38))</f>
        <v>79</v>
      </c>
      <c r="H23" s="40">
        <f>IF(H22="","",SUMIF($A$16:$A$38,H22,$B$16:$B$38))</f>
        <v>70</v>
      </c>
      <c r="I23" s="40">
        <f>IF(I22="","",SUMIF($A$16:$A$38,I22,$B$16:$B$38))</f>
        <v>77</v>
      </c>
      <c r="J23" s="40">
        <f>A9/10</f>
        <v>80.900000000000006</v>
      </c>
      <c r="K23" s="40">
        <f>ROUND(J23,0)</f>
        <v>81</v>
      </c>
    </row>
    <row r="24" spans="1:11">
      <c r="A24" s="13" t="s">
        <v>55</v>
      </c>
      <c r="B24" s="13">
        <v>82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83</v>
      </c>
      <c r="D25" s="41" t="str">
        <f>A10</f>
        <v>MEN</v>
      </c>
      <c r="E25" s="41">
        <f>IF(E24="","",SUMIF($A$16:$A$38,E24,$B$16:$B$38))</f>
        <v>71</v>
      </c>
      <c r="F25" s="41">
        <f>IF(F24="","",SUMIF($A$16:$A$38,F24,$B$16:$B$38))</f>
        <v>77</v>
      </c>
      <c r="G25" s="41">
        <f>IF(G24="","",SUMIF($A$16:$A$38,G24,$B$16:$B$38))</f>
        <v>90</v>
      </c>
      <c r="H25" s="41">
        <f>IF(H24="","",SUMIF($A$16:$A$38,H24,$B$16:$B$38))</f>
        <v>76</v>
      </c>
      <c r="I25" s="41">
        <f>IF(I24="","",SUMIF($A$16:$A$38,I24,$B$16:$B$38))</f>
        <v>75</v>
      </c>
      <c r="J25" s="41">
        <f>A11/10</f>
        <v>76.8</v>
      </c>
      <c r="K25" s="41">
        <f>ROUND(J25,0)</f>
        <v>77</v>
      </c>
    </row>
    <row r="26" spans="1:11">
      <c r="A26" s="13" t="s">
        <v>61</v>
      </c>
      <c r="B26" s="13">
        <v>82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77</v>
      </c>
      <c r="D27" s="42" t="str">
        <f>A12</f>
        <v>DEF</v>
      </c>
      <c r="E27" s="42">
        <f>IF(E26="","",SUMIF($A$16:$A$38,E26,$B$16:$B$38))</f>
        <v>42</v>
      </c>
      <c r="F27" s="42">
        <f>IF(F26="","",SUMIF($A$16:$A$38,F26,$B$16:$B$38))</f>
        <v>40</v>
      </c>
      <c r="G27" s="42">
        <f>IF(G26="","",SUMIF($A$16:$A$38,G26,$B$16:$B$38))</f>
        <v>33</v>
      </c>
      <c r="H27" s="42">
        <f>IF(H26="","",SUMIF($A$16:$A$38,H26,$B$16:$B$38))</f>
        <v>37</v>
      </c>
      <c r="I27" s="42">
        <f>IF(I26="","",SUMIF($A$16:$A$38,I26,$B$16:$B$38))</f>
        <v>77</v>
      </c>
      <c r="J27" s="42">
        <f>A13/10</f>
        <v>44</v>
      </c>
      <c r="K27" s="42">
        <f>ROUND(J27,0)</f>
        <v>44</v>
      </c>
    </row>
    <row r="28" spans="1:11">
      <c r="A28" s="13" t="s">
        <v>69</v>
      </c>
      <c r="B28" s="13">
        <v>90</v>
      </c>
    </row>
    <row r="29" spans="1:11">
      <c r="A29" s="13" t="s">
        <v>70</v>
      </c>
      <c r="B29" s="13">
        <v>92</v>
      </c>
    </row>
    <row r="30" spans="1:11">
      <c r="A30" s="13" t="s">
        <v>71</v>
      </c>
      <c r="B30" s="13">
        <v>79</v>
      </c>
    </row>
    <row r="31" spans="1:11">
      <c r="A31" s="13" t="s">
        <v>72</v>
      </c>
      <c r="B31" s="13">
        <v>70</v>
      </c>
    </row>
    <row r="32" spans="1:11">
      <c r="A32" s="13" t="s">
        <v>73</v>
      </c>
      <c r="B32" s="13">
        <f>INDEX('Trang tính1'!$AC$4:$AC$88,MATCH("Werner",'Trang tính1'!$Y$4:$Y$88,0))</f>
        <v>77</v>
      </c>
    </row>
    <row r="33" spans="1:2">
      <c r="A33" s="13" t="s">
        <v>79</v>
      </c>
      <c r="B33" s="13">
        <v>71</v>
      </c>
    </row>
    <row r="34" spans="1:2">
      <c r="A34" s="13" t="s">
        <v>80</v>
      </c>
      <c r="B34" s="13">
        <v>75</v>
      </c>
    </row>
    <row r="35" spans="1:2">
      <c r="A35" s="13" t="s">
        <v>86</v>
      </c>
      <c r="B35" s="13">
        <v>42</v>
      </c>
    </row>
    <row r="36" spans="1:2">
      <c r="A36" s="13" t="s">
        <v>87</v>
      </c>
      <c r="B36" s="13">
        <v>40</v>
      </c>
    </row>
    <row r="37" spans="1:2">
      <c r="A37" s="13" t="s">
        <v>88</v>
      </c>
      <c r="B37" s="13">
        <v>33</v>
      </c>
    </row>
    <row r="38" spans="1:2">
      <c r="A38" s="13" t="s">
        <v>89</v>
      </c>
      <c r="B38" s="13">
        <v>37</v>
      </c>
    </row>
    <row r="39" spans="1:2">
      <c r="A39" s="13" t="s">
        <v>245</v>
      </c>
      <c r="B39" s="13">
        <f>SUM(B16:B38)</f>
        <v>1628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740.5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782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77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75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824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73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762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73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807.5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66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441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75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73</v>
      </c>
      <c r="D17" s="37" t="str">
        <f>A2</f>
        <v>ATK</v>
      </c>
      <c r="E17" s="37">
        <f>IF(E16="","",SUMIF($A$16:$A$38,E16,$B$16:$B$38))</f>
        <v>75</v>
      </c>
      <c r="F17" s="37">
        <f>IF(F16="","",SUMIF($A$16:$A$38,F16,$B$16:$B$38))</f>
        <v>73</v>
      </c>
      <c r="G17" s="37">
        <f>IF(G16="","",SUMIF($A$16:$A$38,G16,$B$16:$B$38))</f>
        <v>78</v>
      </c>
      <c r="H17" s="37">
        <f>IF(H16="","",SUMIF($A$16:$A$38,H16,$B$16:$B$38))</f>
        <v>65</v>
      </c>
      <c r="I17" s="37">
        <f>IF(I16="","",SUMIF($A$16:$A$38,I16,$B$16:$B$38))</f>
        <v>76</v>
      </c>
      <c r="J17" s="37">
        <f>A3/10</f>
        <v>74.05</v>
      </c>
      <c r="K17" s="37">
        <f>ROUND(J17,0)</f>
        <v>74</v>
      </c>
    </row>
    <row r="18" spans="1:11">
      <c r="A18" s="13" t="s">
        <v>43</v>
      </c>
      <c r="B18" s="13">
        <v>78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65</v>
      </c>
      <c r="D19" s="38" t="str">
        <f>A4</f>
        <v>DIS</v>
      </c>
      <c r="E19" s="38">
        <f>IF(E18="","",SUMIF($A$16:$A$38,E18,$B$16:$B$38))</f>
        <v>79</v>
      </c>
      <c r="F19" s="38">
        <f>IF(F18="","",SUMIF($A$16:$A$38,F18,$B$16:$B$38))</f>
        <v>68</v>
      </c>
      <c r="G19" s="38">
        <f>IF(G18="","",SUMIF($A$16:$A$38,G18,$B$16:$B$38))</f>
        <v>81</v>
      </c>
      <c r="H19" s="38">
        <f>IF(H18="","",SUMIF($A$16:$A$38,H18,$B$16:$B$38))</f>
        <v>83</v>
      </c>
      <c r="I19" s="38">
        <f>IF(I18="","",SUMIF($A$16:$A$38,I18,$B$16:$B$38))</f>
        <v>0</v>
      </c>
      <c r="J19" s="38">
        <f>A5/10</f>
        <v>78.2</v>
      </c>
      <c r="K19" s="38">
        <f>ROUND(J19,0)</f>
        <v>78</v>
      </c>
    </row>
    <row r="20" spans="1:11">
      <c r="A20" s="13" t="s">
        <v>45</v>
      </c>
      <c r="B20" s="13">
        <v>76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79</v>
      </c>
      <c r="D21" s="39" t="str">
        <f>A6</f>
        <v>CRE</v>
      </c>
      <c r="E21" s="39">
        <f>IF(E20="","",SUMIF($A$16:$A$38,E20,$B$16:$B$38))</f>
        <v>83</v>
      </c>
      <c r="F21" s="39">
        <f>IF(F20="","",SUMIF($A$16:$A$38,F20,$B$16:$B$38))</f>
        <v>83</v>
      </c>
      <c r="G21" s="39">
        <f>IF(G20="","",SUMIF($A$16:$A$38,G20,$B$16:$B$38))</f>
        <v>85</v>
      </c>
      <c r="H21" s="39">
        <f>IF(H20="","",SUMIF($A$16:$A$38,H20,$B$16:$B$38))</f>
        <v>81</v>
      </c>
      <c r="I21" s="39">
        <f>IF(I20="","",SUMIF($A$16:$A$38,I20,$B$16:$B$38))</f>
        <v>79</v>
      </c>
      <c r="J21" s="39">
        <f>A7/10</f>
        <v>82.4</v>
      </c>
      <c r="K21" s="39">
        <f>ROUND(J21,0)</f>
        <v>82</v>
      </c>
    </row>
    <row r="22" spans="1:11">
      <c r="A22" s="13" t="s">
        <v>53</v>
      </c>
      <c r="B22" s="13">
        <v>68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81</v>
      </c>
      <c r="D23" s="40" t="str">
        <f>A8</f>
        <v>PHY</v>
      </c>
      <c r="E23" s="40">
        <f>IF(E22="","",SUMIF($A$16:$A$38,E22,$B$16:$B$38))</f>
        <v>85</v>
      </c>
      <c r="F23" s="40">
        <f>IF(F22="","",SUMIF($A$16:$A$38,F22,$B$16:$B$38))</f>
        <v>86</v>
      </c>
      <c r="G23" s="40">
        <f>IF(G22="","",SUMIF($A$16:$A$38,G22,$B$16:$B$38))</f>
        <v>73</v>
      </c>
      <c r="H23" s="40">
        <f>IF(H22="","",SUMIF($A$16:$A$38,H22,$B$16:$B$38))</f>
        <v>67</v>
      </c>
      <c r="I23" s="40">
        <f>IF(I22="","",SUMIF($A$16:$A$38,I22,$B$16:$B$38))</f>
        <v>73</v>
      </c>
      <c r="J23" s="40">
        <f>A9/10</f>
        <v>76.2</v>
      </c>
      <c r="K23" s="40">
        <f>ROUND(J23,0)</f>
        <v>76</v>
      </c>
    </row>
    <row r="24" spans="1:11">
      <c r="A24" s="13" t="s">
        <v>55</v>
      </c>
      <c r="B24" s="13">
        <v>83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85</v>
      </c>
      <c r="D25" s="41" t="str">
        <f>A10</f>
        <v>MEN</v>
      </c>
      <c r="E25" s="41">
        <f>IF(E24="","",SUMIF($A$16:$A$38,E24,$B$16:$B$38))</f>
        <v>79</v>
      </c>
      <c r="F25" s="41">
        <f>IF(F24="","",SUMIF($A$16:$A$38,F24,$B$16:$B$38))</f>
        <v>79</v>
      </c>
      <c r="G25" s="41">
        <f>IF(G24="","",SUMIF($A$16:$A$38,G24,$B$16:$B$38))</f>
        <v>78</v>
      </c>
      <c r="H25" s="41">
        <f>IF(H24="","",SUMIF($A$16:$A$38,H24,$B$16:$B$38))</f>
        <v>81</v>
      </c>
      <c r="I25" s="41">
        <f>IF(I24="","",SUMIF($A$16:$A$38,I24,$B$16:$B$38))</f>
        <v>83</v>
      </c>
      <c r="J25" s="41">
        <f>A11/10</f>
        <v>80.75</v>
      </c>
      <c r="K25" s="41">
        <f>ROUND(J25,0)</f>
        <v>81</v>
      </c>
    </row>
    <row r="26" spans="1:11">
      <c r="A26" s="13" t="s">
        <v>61</v>
      </c>
      <c r="B26" s="13">
        <v>83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79</v>
      </c>
      <c r="D27" s="42" t="str">
        <f>A12</f>
        <v>DEF</v>
      </c>
      <c r="E27" s="42">
        <f>IF(E26="","",SUMIF($A$16:$A$38,E26,$B$16:$B$38))</f>
        <v>45</v>
      </c>
      <c r="F27" s="42">
        <f>IF(F26="","",SUMIF($A$16:$A$38,F26,$B$16:$B$38))</f>
        <v>42</v>
      </c>
      <c r="G27" s="42">
        <f>IF(G26="","",SUMIF($A$16:$A$38,G26,$B$16:$B$38))</f>
        <v>35</v>
      </c>
      <c r="H27" s="42">
        <f>IF(H26="","",SUMIF($A$16:$A$38,H26,$B$16:$B$38))</f>
        <v>39</v>
      </c>
      <c r="I27" s="42">
        <f>IF(I26="","",SUMIF($A$16:$A$38,I26,$B$16:$B$38))</f>
        <v>65</v>
      </c>
      <c r="J27" s="42">
        <f>A13/10</f>
        <v>44.1</v>
      </c>
      <c r="K27" s="42">
        <f>ROUND(J27,0)</f>
        <v>44</v>
      </c>
    </row>
    <row r="28" spans="1:11">
      <c r="A28" s="13" t="s">
        <v>69</v>
      </c>
      <c r="B28" s="13">
        <v>85</v>
      </c>
    </row>
    <row r="29" spans="1:11">
      <c r="A29" s="13" t="s">
        <v>70</v>
      </c>
      <c r="B29" s="13">
        <v>86</v>
      </c>
    </row>
    <row r="30" spans="1:11">
      <c r="A30" s="13" t="s">
        <v>71</v>
      </c>
      <c r="B30" s="13">
        <v>73</v>
      </c>
    </row>
    <row r="31" spans="1:11">
      <c r="A31" s="13" t="s">
        <v>72</v>
      </c>
      <c r="B31" s="13">
        <v>67</v>
      </c>
    </row>
    <row r="32" spans="1:11">
      <c r="A32" s="13" t="s">
        <v>73</v>
      </c>
      <c r="B32" s="13">
        <f>INDEX('Trang tính1'!$AC$4:$AC$88,MATCH("Odobert",'Trang tính1'!$Y$4:$Y$88,0))</f>
        <v>73</v>
      </c>
    </row>
    <row r="33" spans="1:2">
      <c r="A33" s="13" t="s">
        <v>79</v>
      </c>
      <c r="B33" s="13">
        <v>79</v>
      </c>
    </row>
    <row r="34" spans="1:2">
      <c r="A34" s="13" t="s">
        <v>80</v>
      </c>
      <c r="B34" s="13">
        <v>83</v>
      </c>
    </row>
    <row r="35" spans="1:2">
      <c r="A35" s="13" t="s">
        <v>86</v>
      </c>
      <c r="B35" s="13">
        <v>45</v>
      </c>
    </row>
    <row r="36" spans="1:2">
      <c r="A36" s="13" t="s">
        <v>87</v>
      </c>
      <c r="B36" s="13">
        <v>42</v>
      </c>
    </row>
    <row r="37" spans="1:2">
      <c r="A37" s="13" t="s">
        <v>88</v>
      </c>
      <c r="B37" s="13">
        <v>35</v>
      </c>
    </row>
    <row r="38" spans="1:2">
      <c r="A38" s="13" t="s">
        <v>89</v>
      </c>
      <c r="B38" s="13">
        <v>39</v>
      </c>
    </row>
    <row r="39" spans="1:2">
      <c r="A39" s="13" t="s">
        <v>245</v>
      </c>
      <c r="B39" s="13">
        <f>SUM(B16:B38)</f>
        <v>1632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74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662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75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802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76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76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718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80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791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783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81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864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60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58</v>
      </c>
      <c r="D17" s="37" t="str">
        <f>A2</f>
        <v>ATK</v>
      </c>
      <c r="E17" s="37">
        <f>IF(E16="","",SUMIF($A$16:$A$38,E16,$B$16:$B$38))</f>
        <v>60</v>
      </c>
      <c r="F17" s="37">
        <f>IF(F16="","",SUMIF($A$16:$A$38,F16,$B$16:$B$38))</f>
        <v>58</v>
      </c>
      <c r="G17" s="37">
        <f>IF(G16="","",SUMIF($A$16:$A$38,G16,$B$16:$B$38))</f>
        <v>68</v>
      </c>
      <c r="H17" s="37">
        <f>IF(H16="","",SUMIF($A$16:$A$38,H16,$B$16:$B$38))</f>
        <v>87</v>
      </c>
      <c r="I17" s="37">
        <f>IF(I16="","",SUMIF($A$16:$A$38,I16,$B$16:$B$38))</f>
        <v>65</v>
      </c>
      <c r="J17" s="37">
        <f>A3/10</f>
        <v>66.2</v>
      </c>
      <c r="K17" s="37">
        <f>ROUND(J17,0)</f>
        <v>66</v>
      </c>
    </row>
    <row r="18" spans="1:11">
      <c r="A18" s="13" t="s">
        <v>43</v>
      </c>
      <c r="B18" s="13">
        <v>68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87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80</v>
      </c>
      <c r="G19" s="38">
        <f>IF(G18="","",SUMIF($A$16:$A$38,G18,$B$16:$B$38))</f>
        <v>76</v>
      </c>
      <c r="H19" s="38">
        <f>IF(H18="","",SUMIF($A$16:$A$38,H18,$B$16:$B$38))</f>
        <v>78</v>
      </c>
      <c r="I19" s="38">
        <f>IF(I18="","",SUMIF($A$16:$A$38,I18,$B$16:$B$38))</f>
        <v>0</v>
      </c>
      <c r="J19" s="38">
        <f>A5/10</f>
        <v>80.2</v>
      </c>
      <c r="K19" s="38">
        <f>ROUND(J19,0)</f>
        <v>80</v>
      </c>
    </row>
    <row r="20" spans="1:11">
      <c r="A20" s="13" t="s">
        <v>45</v>
      </c>
      <c r="B20" s="13">
        <v>65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70</v>
      </c>
      <c r="F21" s="39">
        <f>IF(F20="","",SUMIF($A$16:$A$38,F20,$B$16:$B$38))</f>
        <v>78</v>
      </c>
      <c r="G21" s="39">
        <f>IF(G20="","",SUMIF($A$16:$A$38,G20,$B$16:$B$38))</f>
        <v>67</v>
      </c>
      <c r="H21" s="39">
        <f>IF(H20="","",SUMIF($A$16:$A$38,H20,$B$16:$B$38))</f>
        <v>76</v>
      </c>
      <c r="I21" s="39">
        <f>IF(I20="","",SUMIF($A$16:$A$38,I20,$B$16:$B$38))</f>
        <v>75</v>
      </c>
      <c r="J21" s="39">
        <f>A7/10</f>
        <v>71.8</v>
      </c>
      <c r="K21" s="39">
        <f>ROUND(J21,0)</f>
        <v>72</v>
      </c>
    </row>
    <row r="22" spans="1:11">
      <c r="A22" s="13" t="s">
        <v>53</v>
      </c>
      <c r="B22" s="13">
        <v>80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76</v>
      </c>
      <c r="D23" s="40" t="str">
        <f>A8</f>
        <v>PHY</v>
      </c>
      <c r="E23" s="40">
        <f>IF(E22="","",SUMIF($A$16:$A$38,E22,$B$16:$B$38))</f>
        <v>80</v>
      </c>
      <c r="F23" s="40">
        <f>IF(F22="","",SUMIF($A$16:$A$38,F22,$B$16:$B$38))</f>
        <v>75</v>
      </c>
      <c r="G23" s="40">
        <f>IF(G22="","",SUMIF($A$16:$A$38,G22,$B$16:$B$38))</f>
        <v>79</v>
      </c>
      <c r="H23" s="40">
        <f>IF(H22="","",SUMIF($A$16:$A$38,H22,$B$16:$B$38))</f>
        <v>79</v>
      </c>
      <c r="I23" s="40">
        <f>IF(I22="","",SUMIF($A$16:$A$38,I22,$B$16:$B$38))</f>
        <v>86</v>
      </c>
      <c r="J23" s="40">
        <f>A9/10</f>
        <v>79.099999999999994</v>
      </c>
      <c r="K23" s="40">
        <f>ROUND(J23,0)</f>
        <v>79</v>
      </c>
    </row>
    <row r="24" spans="1:11">
      <c r="A24" s="13" t="s">
        <v>55</v>
      </c>
      <c r="B24" s="13">
        <v>78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67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75</v>
      </c>
      <c r="G25" s="41">
        <f>IF(G24="","",SUMIF($A$16:$A$38,G24,$B$16:$B$38))</f>
        <v>68</v>
      </c>
      <c r="H25" s="41">
        <f>IF(H24="","",SUMIF($A$16:$A$38,H24,$B$16:$B$38))</f>
        <v>76</v>
      </c>
      <c r="I25" s="41">
        <f>IF(I24="","",SUMIF($A$16:$A$38,I24,$B$16:$B$38))</f>
        <v>82</v>
      </c>
      <c r="J25" s="41">
        <f>A11/10</f>
        <v>78.3</v>
      </c>
      <c r="K25" s="41">
        <f>ROUND(J25,0)</f>
        <v>78</v>
      </c>
    </row>
    <row r="26" spans="1:11">
      <c r="A26" s="13" t="s">
        <v>61</v>
      </c>
      <c r="B26" s="13">
        <v>70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75</v>
      </c>
      <c r="D27" s="42" t="str">
        <f>A12</f>
        <v>DEF</v>
      </c>
      <c r="E27" s="42">
        <f>IF(E26="","",SUMIF($A$16:$A$38,E26,$B$16:$B$38))</f>
        <v>88</v>
      </c>
      <c r="F27" s="42">
        <f>IF(F26="","",SUMIF($A$16:$A$38,F26,$B$16:$B$38))</f>
        <v>89</v>
      </c>
      <c r="G27" s="42">
        <f>IF(G26="","",SUMIF($A$16:$A$38,G26,$B$16:$B$38))</f>
        <v>85</v>
      </c>
      <c r="H27" s="42">
        <f>IF(H26="","",SUMIF($A$16:$A$38,H26,$B$16:$B$38))</f>
        <v>84</v>
      </c>
      <c r="I27" s="42">
        <f>IF(I26="","",SUMIF($A$16:$A$38,I26,$B$16:$B$38))</f>
        <v>87</v>
      </c>
      <c r="J27" s="42">
        <f>A13/10</f>
        <v>86.4</v>
      </c>
      <c r="K27" s="42">
        <f>ROUND(J27,0)</f>
        <v>86</v>
      </c>
    </row>
    <row r="28" spans="1:11">
      <c r="A28" s="13" t="s">
        <v>69</v>
      </c>
      <c r="B28" s="13">
        <v>80</v>
      </c>
    </row>
    <row r="29" spans="1:11">
      <c r="A29" s="13" t="s">
        <v>70</v>
      </c>
      <c r="B29" s="13">
        <v>75</v>
      </c>
    </row>
    <row r="30" spans="1:11">
      <c r="A30" s="13" t="s">
        <v>71</v>
      </c>
      <c r="B30" s="13">
        <v>79</v>
      </c>
    </row>
    <row r="31" spans="1:11">
      <c r="A31" s="13" t="s">
        <v>72</v>
      </c>
      <c r="B31" s="13">
        <v>79</v>
      </c>
    </row>
    <row r="32" spans="1:11">
      <c r="A32" s="13" t="s">
        <v>73</v>
      </c>
      <c r="B32" s="13">
        <f>INDEX('Trang tính1'!$AC$4:$AC$88,MATCH("Marquinhos",'Trang tính1'!$Y$4:$Y$88,0))</f>
        <v>86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82</v>
      </c>
    </row>
    <row r="35" spans="1:2">
      <c r="A35" s="13" t="s">
        <v>86</v>
      </c>
      <c r="B35" s="13">
        <v>88</v>
      </c>
    </row>
    <row r="36" spans="1:2">
      <c r="A36" s="13" t="s">
        <v>87</v>
      </c>
      <c r="B36" s="13">
        <v>89</v>
      </c>
    </row>
    <row r="37" spans="1:2">
      <c r="A37" s="13" t="s">
        <v>88</v>
      </c>
      <c r="B37" s="13">
        <v>85</v>
      </c>
    </row>
    <row r="38" spans="1:2">
      <c r="A38" s="13" t="s">
        <v>89</v>
      </c>
      <c r="B38" s="13">
        <v>84</v>
      </c>
    </row>
    <row r="39" spans="1:2">
      <c r="A39" s="13" t="s">
        <v>245</v>
      </c>
      <c r="B39" s="13">
        <f>SUM(B16:B38)</f>
        <v>1776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570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772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720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76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801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75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719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835.5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52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49</v>
      </c>
      <c r="D17" s="37" t="str">
        <f>A2</f>
        <v>ATK</v>
      </c>
      <c r="E17" s="37">
        <f>IF(E16="","",SUMIF($A$16:$A$38,E16,$B$16:$B$38))</f>
        <v>52</v>
      </c>
      <c r="F17" s="37">
        <f>IF(F16="","",SUMIF($A$16:$A$38,F16,$B$16:$B$38))</f>
        <v>49</v>
      </c>
      <c r="G17" s="37">
        <f>IF(G16="","",SUMIF($A$16:$A$38,G16,$B$16:$B$38))</f>
        <v>56</v>
      </c>
      <c r="H17" s="37">
        <f>IF(H16="","",SUMIF($A$16:$A$38,H16,$B$16:$B$38))</f>
        <v>83</v>
      </c>
      <c r="I17" s="37">
        <f>IF(I16="","",SUMIF($A$16:$A$38,I16,$B$16:$B$38))</f>
        <v>51</v>
      </c>
      <c r="J17" s="37">
        <f>A3/10</f>
        <v>57</v>
      </c>
      <c r="K17" s="37">
        <f>ROUND(J17,0)</f>
        <v>57</v>
      </c>
    </row>
    <row r="18" spans="1:11">
      <c r="A18" s="13" t="s">
        <v>43</v>
      </c>
      <c r="B18" s="13">
        <v>56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83</v>
      </c>
      <c r="D19" s="38" t="str">
        <f>A4</f>
        <v>DIS</v>
      </c>
      <c r="E19" s="38">
        <f>IF(E18="","",SUMIF($A$16:$A$38,E18,$B$16:$B$38))</f>
        <v>79</v>
      </c>
      <c r="F19" s="38">
        <f>IF(F18="","",SUMIF($A$16:$A$38,F18,$B$16:$B$38))</f>
        <v>78</v>
      </c>
      <c r="G19" s="38">
        <f>IF(G18="","",SUMIF($A$16:$A$38,G18,$B$16:$B$38))</f>
        <v>72</v>
      </c>
      <c r="H19" s="38">
        <f>IF(H18="","",SUMIF($A$16:$A$38,H18,$B$16:$B$38))</f>
        <v>76</v>
      </c>
      <c r="I19" s="38">
        <f>IF(I18="","",SUMIF($A$16:$A$38,I18,$B$16:$B$38))</f>
        <v>0</v>
      </c>
      <c r="J19" s="38">
        <f>A5/10</f>
        <v>77.2</v>
      </c>
      <c r="K19" s="38">
        <f>ROUND(J19,0)</f>
        <v>77</v>
      </c>
    </row>
    <row r="20" spans="1:11">
      <c r="A20" s="13" t="s">
        <v>45</v>
      </c>
      <c r="B20" s="13">
        <v>51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79</v>
      </c>
      <c r="D21" s="39" t="str">
        <f>A6</f>
        <v>CRE</v>
      </c>
      <c r="E21" s="39">
        <f>IF(E20="","",SUMIF($A$16:$A$38,E20,$B$16:$B$38))</f>
        <v>73</v>
      </c>
      <c r="F21" s="39">
        <f>IF(F20="","",SUMIF($A$16:$A$38,F20,$B$16:$B$38))</f>
        <v>76</v>
      </c>
      <c r="G21" s="39">
        <f>IF(G20="","",SUMIF($A$16:$A$38,G20,$B$16:$B$38))</f>
        <v>67</v>
      </c>
      <c r="H21" s="39">
        <f>IF(H20="","",SUMIF($A$16:$A$38,H20,$B$16:$B$38))</f>
        <v>72</v>
      </c>
      <c r="I21" s="39">
        <f>IF(I20="","",SUMIF($A$16:$A$38,I20,$B$16:$B$38))</f>
        <v>73</v>
      </c>
      <c r="J21" s="39">
        <f>A7/10</f>
        <v>72</v>
      </c>
      <c r="K21" s="39">
        <f>ROUND(J21,0)</f>
        <v>72</v>
      </c>
    </row>
    <row r="22" spans="1:11">
      <c r="A22" s="13" t="s">
        <v>53</v>
      </c>
      <c r="B22" s="13">
        <v>78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72</v>
      </c>
      <c r="D23" s="40" t="str">
        <f>A8</f>
        <v>PHY</v>
      </c>
      <c r="E23" s="40">
        <f>IF(E22="","",SUMIF($A$16:$A$38,E22,$B$16:$B$38))</f>
        <v>78</v>
      </c>
      <c r="F23" s="40">
        <f>IF(F22="","",SUMIF($A$16:$A$38,F22,$B$16:$B$38))</f>
        <v>76</v>
      </c>
      <c r="G23" s="40">
        <f>IF(G22="","",SUMIF($A$16:$A$38,G22,$B$16:$B$38))</f>
        <v>73</v>
      </c>
      <c r="H23" s="40">
        <f>IF(H22="","",SUMIF($A$16:$A$38,H22,$B$16:$B$38))</f>
        <v>87</v>
      </c>
      <c r="I23" s="40">
        <f>IF(I22="","",SUMIF($A$16:$A$38,I22,$B$16:$B$38))</f>
        <v>86</v>
      </c>
      <c r="J23" s="40">
        <f>A9/10</f>
        <v>80.099999999999994</v>
      </c>
      <c r="K23" s="40">
        <f>ROUND(J23,0)</f>
        <v>80</v>
      </c>
    </row>
    <row r="24" spans="1:11">
      <c r="A24" s="13" t="s">
        <v>55</v>
      </c>
      <c r="B24" s="13">
        <v>76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67</v>
      </c>
      <c r="D25" s="41" t="str">
        <f>A10</f>
        <v>MEN</v>
      </c>
      <c r="E25" s="41">
        <f>IF(E24="","",SUMIF($A$16:$A$38,E24,$B$16:$B$38))</f>
        <v>75</v>
      </c>
      <c r="F25" s="41">
        <f>IF(F24="","",SUMIF($A$16:$A$38,F24,$B$16:$B$38))</f>
        <v>73</v>
      </c>
      <c r="G25" s="41">
        <f>IF(G24="","",SUMIF($A$16:$A$38,G24,$B$16:$B$38))</f>
        <v>56</v>
      </c>
      <c r="H25" s="41">
        <f>IF(H24="","",SUMIF($A$16:$A$38,H24,$B$16:$B$38))</f>
        <v>72</v>
      </c>
      <c r="I25" s="41">
        <f>IF(I24="","",SUMIF($A$16:$A$38,I24,$B$16:$B$38))</f>
        <v>76</v>
      </c>
      <c r="J25" s="41">
        <f>A11/10</f>
        <v>71.900000000000006</v>
      </c>
      <c r="K25" s="41">
        <f>ROUND(J25,0)</f>
        <v>72</v>
      </c>
    </row>
    <row r="26" spans="1:11">
      <c r="A26" s="13" t="s">
        <v>61</v>
      </c>
      <c r="B26" s="13">
        <v>73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73</v>
      </c>
      <c r="D27" s="42" t="str">
        <f>A12</f>
        <v>DEF</v>
      </c>
      <c r="E27" s="42">
        <f>IF(E26="","",SUMIF($A$16:$A$38,E26,$B$16:$B$38))</f>
        <v>84</v>
      </c>
      <c r="F27" s="42">
        <f>IF(F26="","",SUMIF($A$16:$A$38,F26,$B$16:$B$38))</f>
        <v>84</v>
      </c>
      <c r="G27" s="42">
        <f>IF(G26="","",SUMIF($A$16:$A$38,G26,$B$16:$B$38))</f>
        <v>82</v>
      </c>
      <c r="H27" s="42">
        <f>IF(H26="","",SUMIF($A$16:$A$38,H26,$B$16:$B$38))</f>
        <v>84</v>
      </c>
      <c r="I27" s="42">
        <f>IF(I26="","",SUMIF($A$16:$A$38,I26,$B$16:$B$38))</f>
        <v>83</v>
      </c>
      <c r="J27" s="42">
        <f>A13/10</f>
        <v>83.55</v>
      </c>
      <c r="K27" s="42">
        <f>ROUND(J27,0)</f>
        <v>84</v>
      </c>
    </row>
    <row r="28" spans="1:11">
      <c r="A28" s="13" t="s">
        <v>69</v>
      </c>
      <c r="B28" s="13">
        <v>78</v>
      </c>
    </row>
    <row r="29" spans="1:11">
      <c r="A29" s="13" t="s">
        <v>70</v>
      </c>
      <c r="B29" s="13">
        <v>76</v>
      </c>
    </row>
    <row r="30" spans="1:11">
      <c r="A30" s="13" t="s">
        <v>71</v>
      </c>
      <c r="B30" s="13">
        <v>73</v>
      </c>
    </row>
    <row r="31" spans="1:11">
      <c r="A31" s="13" t="s">
        <v>72</v>
      </c>
      <c r="B31" s="13">
        <v>87</v>
      </c>
    </row>
    <row r="32" spans="1:11">
      <c r="A32" s="13" t="s">
        <v>73</v>
      </c>
      <c r="B32" s="13">
        <f>INDEX('Trang tính1'!$AC$4:$AC$88,MATCH("Upamecano",'Trang tính1'!$Y$4:$Y$88,0))</f>
        <v>86</v>
      </c>
    </row>
    <row r="33" spans="1:2">
      <c r="A33" s="13" t="s">
        <v>79</v>
      </c>
      <c r="B33" s="13">
        <v>75</v>
      </c>
    </row>
    <row r="34" spans="1:2">
      <c r="A34" s="13" t="s">
        <v>80</v>
      </c>
      <c r="B34" s="13">
        <v>76</v>
      </c>
    </row>
    <row r="35" spans="1:2">
      <c r="A35" s="13" t="s">
        <v>86</v>
      </c>
      <c r="B35" s="13">
        <v>84</v>
      </c>
    </row>
    <row r="36" spans="1:2">
      <c r="A36" s="13" t="s">
        <v>87</v>
      </c>
      <c r="B36" s="13">
        <v>84</v>
      </c>
    </row>
    <row r="37" spans="1:2">
      <c r="A37" s="13" t="s">
        <v>88</v>
      </c>
      <c r="B37" s="13">
        <v>82</v>
      </c>
    </row>
    <row r="38" spans="1:2">
      <c r="A38" s="13" t="s">
        <v>89</v>
      </c>
      <c r="B38" s="13">
        <v>84</v>
      </c>
    </row>
    <row r="39" spans="1:2">
      <c r="A39" s="13" t="s">
        <v>245</v>
      </c>
      <c r="B39" s="13">
        <f>SUM(B16:B38)</f>
        <v>1694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595.5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71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739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693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76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787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75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772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80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870.5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58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41</v>
      </c>
      <c r="D17" s="37" t="str">
        <f>A2</f>
        <v>ATK</v>
      </c>
      <c r="E17" s="37">
        <f>IF(E16="","",SUMIF($A$16:$A$38,E16,$B$16:$B$38))</f>
        <v>58</v>
      </c>
      <c r="F17" s="37">
        <f>IF(F16="","",SUMIF($A$16:$A$38,F16,$B$16:$B$38))</f>
        <v>41</v>
      </c>
      <c r="G17" s="37">
        <f>IF(G16="","",SUMIF($A$16:$A$38,G16,$B$16:$B$38))</f>
        <v>60</v>
      </c>
      <c r="H17" s="37">
        <f>IF(H16="","",SUMIF($A$16:$A$38,H16,$B$16:$B$38))</f>
        <v>87</v>
      </c>
      <c r="I17" s="37">
        <f>IF(I16="","",SUMIF($A$16:$A$38,I16,$B$16:$B$38))</f>
        <v>48</v>
      </c>
      <c r="J17" s="37">
        <f>A3/10</f>
        <v>59.55</v>
      </c>
      <c r="K17" s="37">
        <f>ROUND(J17,0)</f>
        <v>60</v>
      </c>
    </row>
    <row r="18" spans="1:11">
      <c r="A18" s="13" t="s">
        <v>43</v>
      </c>
      <c r="B18" s="13">
        <v>60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87</v>
      </c>
      <c r="D19" s="38" t="str">
        <f>A4</f>
        <v>DIS</v>
      </c>
      <c r="E19" s="38">
        <f>IF(E18="","",SUMIF($A$16:$A$38,E18,$B$16:$B$38))</f>
        <v>78</v>
      </c>
      <c r="F19" s="38">
        <f>IF(F18="","",SUMIF($A$16:$A$38,F18,$B$16:$B$38))</f>
        <v>72</v>
      </c>
      <c r="G19" s="38">
        <f>IF(G18="","",SUMIF($A$16:$A$38,G18,$B$16:$B$38))</f>
        <v>70</v>
      </c>
      <c r="H19" s="38">
        <f>IF(H18="","",SUMIF($A$16:$A$38,H18,$B$16:$B$38))</f>
        <v>71</v>
      </c>
      <c r="I19" s="38">
        <f>IF(I18="","",SUMIF($A$16:$A$38,I18,$B$16:$B$38))</f>
        <v>0</v>
      </c>
      <c r="J19" s="38">
        <f>A5/10</f>
        <v>73.900000000000006</v>
      </c>
      <c r="K19" s="38">
        <f>ROUND(J19,0)</f>
        <v>74</v>
      </c>
    </row>
    <row r="20" spans="1:11">
      <c r="A20" s="13" t="s">
        <v>45</v>
      </c>
      <c r="B20" s="13">
        <v>48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78</v>
      </c>
      <c r="D21" s="39" t="str">
        <f>A6</f>
        <v>CRE</v>
      </c>
      <c r="E21" s="39">
        <f>IF(E20="","",SUMIF($A$16:$A$38,E20,$B$16:$B$38))</f>
        <v>68</v>
      </c>
      <c r="F21" s="39">
        <f>IF(F20="","",SUMIF($A$16:$A$38,F20,$B$16:$B$38))</f>
        <v>71</v>
      </c>
      <c r="G21" s="39">
        <f>IF(G20="","",SUMIF($A$16:$A$38,G20,$B$16:$B$38))</f>
        <v>63</v>
      </c>
      <c r="H21" s="39">
        <f>IF(H20="","",SUMIF($A$16:$A$38,H20,$B$16:$B$38))</f>
        <v>70</v>
      </c>
      <c r="I21" s="39">
        <f>IF(I20="","",SUMIF($A$16:$A$38,I20,$B$16:$B$38))</f>
        <v>77</v>
      </c>
      <c r="J21" s="39">
        <f>A7/10</f>
        <v>69.3</v>
      </c>
      <c r="K21" s="39">
        <f>ROUND(J21,0)</f>
        <v>69</v>
      </c>
    </row>
    <row r="22" spans="1:11">
      <c r="A22" s="13" t="s">
        <v>53</v>
      </c>
      <c r="B22" s="13">
        <v>72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70</v>
      </c>
      <c r="D23" s="40" t="str">
        <f>A8</f>
        <v>PHY</v>
      </c>
      <c r="E23" s="40">
        <f>IF(E22="","",SUMIF($A$16:$A$38,E22,$B$16:$B$38))</f>
        <v>73</v>
      </c>
      <c r="F23" s="40">
        <f>IF(F22="","",SUMIF($A$16:$A$38,F22,$B$16:$B$38))</f>
        <v>63</v>
      </c>
      <c r="G23" s="40">
        <f>IF(G22="","",SUMIF($A$16:$A$38,G22,$B$16:$B$38))</f>
        <v>76</v>
      </c>
      <c r="H23" s="40">
        <f>IF(H22="","",SUMIF($A$16:$A$38,H22,$B$16:$B$38))</f>
        <v>91</v>
      </c>
      <c r="I23" s="40">
        <f>IF(I22="","",SUMIF($A$16:$A$38,I22,$B$16:$B$38))</f>
        <v>90</v>
      </c>
      <c r="J23" s="40">
        <f>A9/10</f>
        <v>78.7</v>
      </c>
      <c r="K23" s="40">
        <f>ROUND(J23,0)</f>
        <v>79</v>
      </c>
    </row>
    <row r="24" spans="1:11">
      <c r="A24" s="13" t="s">
        <v>55</v>
      </c>
      <c r="B24" s="13">
        <v>71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63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77</v>
      </c>
      <c r="G25" s="41">
        <f>IF(G24="","",SUMIF($A$16:$A$38,G24,$B$16:$B$38))</f>
        <v>60</v>
      </c>
      <c r="H25" s="41">
        <f>IF(H24="","",SUMIF($A$16:$A$38,H24,$B$16:$B$38))</f>
        <v>70</v>
      </c>
      <c r="I25" s="41">
        <f>IF(I24="","",SUMIF($A$16:$A$38,I24,$B$16:$B$38))</f>
        <v>84</v>
      </c>
      <c r="J25" s="41">
        <f>A11/10</f>
        <v>77.2</v>
      </c>
      <c r="K25" s="41">
        <f>ROUND(J25,0)</f>
        <v>77</v>
      </c>
    </row>
    <row r="26" spans="1:11">
      <c r="A26" s="13" t="s">
        <v>61</v>
      </c>
      <c r="B26" s="13">
        <v>68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77</v>
      </c>
      <c r="D27" s="42" t="str">
        <f>A12</f>
        <v>DEF</v>
      </c>
      <c r="E27" s="42">
        <f>IF(E26="","",SUMIF($A$16:$A$38,E26,$B$16:$B$38))</f>
        <v>86</v>
      </c>
      <c r="F27" s="42">
        <f>IF(F26="","",SUMIF($A$16:$A$38,F26,$B$16:$B$38))</f>
        <v>89</v>
      </c>
      <c r="G27" s="42">
        <f>IF(G26="","",SUMIF($A$16:$A$38,G26,$B$16:$B$38))</f>
        <v>84</v>
      </c>
      <c r="H27" s="42">
        <f>IF(H26="","",SUMIF($A$16:$A$38,H26,$B$16:$B$38))</f>
        <v>88</v>
      </c>
      <c r="I27" s="42">
        <f>IF(I26="","",SUMIF($A$16:$A$38,I26,$B$16:$B$38))</f>
        <v>87</v>
      </c>
      <c r="J27" s="42">
        <f>A13/10</f>
        <v>87.05</v>
      </c>
      <c r="K27" s="42">
        <f>ROUND(J27,0)</f>
        <v>87</v>
      </c>
    </row>
    <row r="28" spans="1:11">
      <c r="A28" s="13" t="s">
        <v>69</v>
      </c>
      <c r="B28" s="13">
        <v>73</v>
      </c>
    </row>
    <row r="29" spans="1:11">
      <c r="A29" s="13" t="s">
        <v>70</v>
      </c>
      <c r="B29" s="13">
        <v>63</v>
      </c>
    </row>
    <row r="30" spans="1:11">
      <c r="A30" s="13" t="s">
        <v>71</v>
      </c>
      <c r="B30" s="13">
        <v>76</v>
      </c>
    </row>
    <row r="31" spans="1:11">
      <c r="A31" s="13" t="s">
        <v>72</v>
      </c>
      <c r="B31" s="13">
        <v>91</v>
      </c>
    </row>
    <row r="32" spans="1:11">
      <c r="A32" s="13" t="s">
        <v>73</v>
      </c>
      <c r="B32" s="13">
        <f>INDEX('Trang tính1'!$AC$4:$AC$88,MATCH("Tah",'Trang tính1'!$Y$4:$Y$88,0))</f>
        <v>90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84</v>
      </c>
    </row>
    <row r="35" spans="1:2">
      <c r="A35" s="13" t="s">
        <v>86</v>
      </c>
      <c r="B35" s="13">
        <v>86</v>
      </c>
    </row>
    <row r="36" spans="1:2">
      <c r="A36" s="13" t="s">
        <v>87</v>
      </c>
      <c r="B36" s="13">
        <v>89</v>
      </c>
    </row>
    <row r="37" spans="1:2">
      <c r="A37" s="13" t="s">
        <v>88</v>
      </c>
      <c r="B37" s="13">
        <v>84</v>
      </c>
    </row>
    <row r="38" spans="1:2">
      <c r="A38" s="13" t="s">
        <v>89</v>
      </c>
      <c r="B38" s="13">
        <v>88</v>
      </c>
    </row>
    <row r="39" spans="1:2">
      <c r="A39" s="13" t="s">
        <v>245</v>
      </c>
      <c r="B39" s="13">
        <f>SUM(B16:B38)</f>
        <v>1699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754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829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887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830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837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74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583.5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79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83</v>
      </c>
      <c r="D17" s="37" t="str">
        <f>A2</f>
        <v>ATK</v>
      </c>
      <c r="E17" s="37">
        <f>IF(E16="","",SUMIF($A$16:$A$38,E16,$B$16:$B$38))</f>
        <v>79</v>
      </c>
      <c r="F17" s="37">
        <f>IF(F16="","",SUMIF($A$16:$A$38,F16,$B$16:$B$38))</f>
        <v>83</v>
      </c>
      <c r="G17" s="37">
        <f>IF(G16="","",SUMIF($A$16:$A$38,G16,$B$16:$B$38))</f>
        <v>83</v>
      </c>
      <c r="H17" s="37">
        <f>IF(H16="","",SUMIF($A$16:$A$38,H16,$B$16:$B$38))</f>
        <v>51</v>
      </c>
      <c r="I17" s="37">
        <f>IF(I16="","",SUMIF($A$16:$A$38,I16,$B$16:$B$38))</f>
        <v>75</v>
      </c>
      <c r="J17" s="37">
        <f>A3/10</f>
        <v>75.400000000000006</v>
      </c>
      <c r="K17" s="37">
        <f>ROUND(J17,0)</f>
        <v>75</v>
      </c>
    </row>
    <row r="18" spans="1:11">
      <c r="A18" s="13" t="s">
        <v>43</v>
      </c>
      <c r="B18" s="13">
        <v>83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51</v>
      </c>
      <c r="D19" s="38" t="str">
        <f>A4</f>
        <v>DIS</v>
      </c>
      <c r="E19" s="38">
        <f>IF(E18="","",SUMIF($A$16:$A$38,E18,$B$16:$B$38))</f>
        <v>83</v>
      </c>
      <c r="F19" s="38">
        <f>IF(F18="","",SUMIF($A$16:$A$38,F18,$B$16:$B$38))</f>
        <v>74</v>
      </c>
      <c r="G19" s="38">
        <f>IF(G18="","",SUMIF($A$16:$A$38,G18,$B$16:$B$38))</f>
        <v>79</v>
      </c>
      <c r="H19" s="38">
        <f>IF(H18="","",SUMIF($A$16:$A$38,H18,$B$16:$B$38))</f>
        <v>90</v>
      </c>
      <c r="I19" s="38">
        <f>IF(I18="","",SUMIF($A$16:$A$38,I18,$B$16:$B$38))</f>
        <v>0</v>
      </c>
      <c r="J19" s="38">
        <f>A5/10</f>
        <v>82.9</v>
      </c>
      <c r="K19" s="38">
        <f>ROUND(J19,0)</f>
        <v>83</v>
      </c>
    </row>
    <row r="20" spans="1:11">
      <c r="A20" s="13" t="s">
        <v>45</v>
      </c>
      <c r="B20" s="13">
        <v>75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83</v>
      </c>
      <c r="D21" s="39" t="str">
        <f>A6</f>
        <v>CRE</v>
      </c>
      <c r="E21" s="39">
        <f>IF(E20="","",SUMIF($A$16:$A$38,E20,$B$16:$B$38))</f>
        <v>92</v>
      </c>
      <c r="F21" s="39">
        <f>IF(F20="","",SUMIF($A$16:$A$38,F20,$B$16:$B$38))</f>
        <v>90</v>
      </c>
      <c r="G21" s="39">
        <f>IF(G20="","",SUMIF($A$16:$A$38,G20,$B$16:$B$38))</f>
        <v>89</v>
      </c>
      <c r="H21" s="39">
        <f>IF(H20="","",SUMIF($A$16:$A$38,H20,$B$16:$B$38))</f>
        <v>79</v>
      </c>
      <c r="I21" s="39">
        <f>IF(I20="","",SUMIF($A$16:$A$38,I20,$B$16:$B$38))</f>
        <v>86</v>
      </c>
      <c r="J21" s="39">
        <f>A7/10</f>
        <v>88.7</v>
      </c>
      <c r="K21" s="39">
        <f>ROUND(J21,0)</f>
        <v>89</v>
      </c>
    </row>
    <row r="22" spans="1:11">
      <c r="A22" s="13" t="s">
        <v>53</v>
      </c>
      <c r="B22" s="13">
        <v>74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79</v>
      </c>
      <c r="D23" s="40" t="str">
        <f>A8</f>
        <v>PHY</v>
      </c>
      <c r="E23" s="40">
        <f>IF(E22="","",SUMIF($A$16:$A$38,E22,$B$16:$B$38))</f>
        <v>84</v>
      </c>
      <c r="F23" s="40">
        <f>IF(F22="","",SUMIF($A$16:$A$38,F22,$B$16:$B$38))</f>
        <v>87</v>
      </c>
      <c r="G23" s="40">
        <f>IF(G22="","",SUMIF($A$16:$A$38,G22,$B$16:$B$38))</f>
        <v>80</v>
      </c>
      <c r="H23" s="40">
        <f>IF(H22="","",SUMIF($A$16:$A$38,H22,$B$16:$B$38))</f>
        <v>83</v>
      </c>
      <c r="I23" s="40">
        <f>IF(I22="","",SUMIF($A$16:$A$38,I22,$B$16:$B$38))</f>
        <v>79</v>
      </c>
      <c r="J23" s="40">
        <f>A9/10</f>
        <v>83</v>
      </c>
      <c r="K23" s="40">
        <f>ROUND(J23,0)</f>
        <v>83</v>
      </c>
    </row>
    <row r="24" spans="1:11">
      <c r="A24" s="13" t="s">
        <v>55</v>
      </c>
      <c r="B24" s="13">
        <v>90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89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86</v>
      </c>
      <c r="G25" s="41">
        <f>IF(G24="","",SUMIF($A$16:$A$38,G24,$B$16:$B$38))</f>
        <v>83</v>
      </c>
      <c r="H25" s="41">
        <f>IF(H24="","",SUMIF($A$16:$A$38,H24,$B$16:$B$38))</f>
        <v>79</v>
      </c>
      <c r="I25" s="41">
        <f>IF(I24="","",SUMIF($A$16:$A$38,I24,$B$16:$B$38))</f>
        <v>86</v>
      </c>
      <c r="J25" s="41">
        <f>A11/10</f>
        <v>83.7</v>
      </c>
      <c r="K25" s="41">
        <f>ROUND(J25,0)</f>
        <v>84</v>
      </c>
    </row>
    <row r="26" spans="1:11">
      <c r="A26" s="13" t="s">
        <v>61</v>
      </c>
      <c r="B26" s="13">
        <v>92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86</v>
      </c>
      <c r="D27" s="42" t="str">
        <f>A12</f>
        <v>DEF</v>
      </c>
      <c r="E27" s="42">
        <f>IF(E26="","",SUMIF($A$16:$A$38,E26,$B$16:$B$38))</f>
        <v>64</v>
      </c>
      <c r="F27" s="42">
        <f>IF(F26="","",SUMIF($A$16:$A$38,F26,$B$16:$B$38))</f>
        <v>65</v>
      </c>
      <c r="G27" s="42">
        <f>IF(G26="","",SUMIF($A$16:$A$38,G26,$B$16:$B$38))</f>
        <v>58</v>
      </c>
      <c r="H27" s="42">
        <f>IF(H26="","",SUMIF($A$16:$A$38,H26,$B$16:$B$38))</f>
        <v>54</v>
      </c>
      <c r="I27" s="42">
        <f>IF(I26="","",SUMIF($A$16:$A$38,I26,$B$16:$B$38))</f>
        <v>51</v>
      </c>
      <c r="J27" s="42">
        <f>A13/10</f>
        <v>58.35</v>
      </c>
      <c r="K27" s="42">
        <f>ROUND(J27,0)</f>
        <v>58</v>
      </c>
    </row>
    <row r="28" spans="1:11">
      <c r="A28" s="13" t="s">
        <v>69</v>
      </c>
      <c r="B28" s="13">
        <v>84</v>
      </c>
    </row>
    <row r="29" spans="1:11">
      <c r="A29" s="13" t="s">
        <v>70</v>
      </c>
      <c r="B29" s="13">
        <v>87</v>
      </c>
    </row>
    <row r="30" spans="1:11">
      <c r="A30" s="13" t="s">
        <v>71</v>
      </c>
      <c r="B30" s="13">
        <v>80</v>
      </c>
    </row>
    <row r="31" spans="1:11">
      <c r="A31" s="13" t="s">
        <v>72</v>
      </c>
      <c r="B31" s="13">
        <v>83</v>
      </c>
    </row>
    <row r="32" spans="1:11">
      <c r="A32" s="13" t="s">
        <v>73</v>
      </c>
      <c r="B32" s="13">
        <f>INDEX('Trang tính1'!$AC$4:$AC$88,MATCH("Doue",'Trang tính1'!$Y$4:$Y$88,0))</f>
        <v>79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86</v>
      </c>
    </row>
    <row r="35" spans="1:2">
      <c r="A35" s="13" t="s">
        <v>86</v>
      </c>
      <c r="B35" s="13">
        <v>64</v>
      </c>
    </row>
    <row r="36" spans="1:2">
      <c r="A36" s="13" t="s">
        <v>87</v>
      </c>
      <c r="B36" s="13">
        <v>65</v>
      </c>
    </row>
    <row r="37" spans="1:2">
      <c r="A37" s="13" t="s">
        <v>88</v>
      </c>
      <c r="B37" s="13">
        <v>58</v>
      </c>
    </row>
    <row r="38" spans="1:2">
      <c r="A38" s="13" t="s">
        <v>89</v>
      </c>
      <c r="B38" s="13">
        <v>54</v>
      </c>
    </row>
    <row r="39" spans="1:2">
      <c r="A39" s="13" t="s">
        <v>245</v>
      </c>
      <c r="B39" s="13">
        <f>SUM(B16:B38)</f>
        <v>1786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82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812.5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83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83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803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82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81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877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78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829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80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845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75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623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83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81</v>
      </c>
      <c r="D17" s="37" t="str">
        <f>A2</f>
        <v>ATK</v>
      </c>
      <c r="E17" s="37">
        <f>IF(E16="","",SUMIF($A$16:$A$38,E16,$B$16:$B$38))</f>
        <v>83</v>
      </c>
      <c r="F17" s="37">
        <f>IF(F16="","",SUMIF($A$16:$A$38,F16,$B$16:$B$38))</f>
        <v>81</v>
      </c>
      <c r="G17" s="37">
        <f>IF(G16="","",SUMIF($A$16:$A$38,G16,$B$16:$B$38))</f>
        <v>85</v>
      </c>
      <c r="H17" s="37">
        <f>IF(H16="","",SUMIF($A$16:$A$38,H16,$B$16:$B$38))</f>
        <v>75</v>
      </c>
      <c r="I17" s="37">
        <f>IF(I16="","",SUMIF($A$16:$A$38,I16,$B$16:$B$38))</f>
        <v>78</v>
      </c>
      <c r="J17" s="37">
        <f>A3/10</f>
        <v>81.25</v>
      </c>
      <c r="K17" s="37">
        <f>ROUND(J17,0)</f>
        <v>81</v>
      </c>
    </row>
    <row r="18" spans="1:11">
      <c r="A18" s="13" t="s">
        <v>43</v>
      </c>
      <c r="B18" s="13">
        <v>85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75</v>
      </c>
      <c r="D19" s="38" t="str">
        <f>A4</f>
        <v>DIS</v>
      </c>
      <c r="E19" s="38">
        <f>IF(E18="","",SUMIF($A$16:$A$38,E18,$B$16:$B$38))</f>
        <v>79</v>
      </c>
      <c r="F19" s="38">
        <f>IF(F18="","",SUMIF($A$16:$A$38,F18,$B$16:$B$38))</f>
        <v>72</v>
      </c>
      <c r="G19" s="38">
        <f>IF(G18="","",SUMIF($A$16:$A$38,G18,$B$16:$B$38))</f>
        <v>79</v>
      </c>
      <c r="H19" s="38">
        <f>IF(H18="","",SUMIF($A$16:$A$38,H18,$B$16:$B$38))</f>
        <v>88</v>
      </c>
      <c r="I19" s="38">
        <f>IF(I18="","",SUMIF($A$16:$A$38,I18,$B$16:$B$38))</f>
        <v>0</v>
      </c>
      <c r="J19" s="38">
        <f>A5/10</f>
        <v>80.3</v>
      </c>
      <c r="K19" s="38">
        <f>ROUND(J19,0)</f>
        <v>80</v>
      </c>
    </row>
    <row r="20" spans="1:11">
      <c r="A20" s="13" t="s">
        <v>45</v>
      </c>
      <c r="B20" s="13">
        <v>78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79</v>
      </c>
      <c r="D21" s="39" t="str">
        <f>A6</f>
        <v>CRE</v>
      </c>
      <c r="E21" s="39">
        <f>IF(E20="","",SUMIF($A$16:$A$38,E20,$B$16:$B$38))</f>
        <v>89</v>
      </c>
      <c r="F21" s="39">
        <f>IF(F20="","",SUMIF($A$16:$A$38,F20,$B$16:$B$38))</f>
        <v>88</v>
      </c>
      <c r="G21" s="39">
        <f>IF(G20="","",SUMIF($A$16:$A$38,G20,$B$16:$B$38))</f>
        <v>90</v>
      </c>
      <c r="H21" s="39">
        <f>IF(H20="","",SUMIF($A$16:$A$38,H20,$B$16:$B$38))</f>
        <v>79</v>
      </c>
      <c r="I21" s="39">
        <f>IF(I20="","",SUMIF($A$16:$A$38,I20,$B$16:$B$38))</f>
        <v>87</v>
      </c>
      <c r="J21" s="39">
        <f>A7/10</f>
        <v>87.7</v>
      </c>
      <c r="K21" s="39">
        <f>ROUND(J21,0)</f>
        <v>88</v>
      </c>
    </row>
    <row r="22" spans="1:11">
      <c r="A22" s="13" t="s">
        <v>53</v>
      </c>
      <c r="B22" s="13">
        <v>72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79</v>
      </c>
      <c r="D23" s="40" t="str">
        <f>A8</f>
        <v>PHY</v>
      </c>
      <c r="E23" s="40">
        <f>IF(E22="","",SUMIF($A$16:$A$38,E22,$B$16:$B$38))</f>
        <v>88</v>
      </c>
      <c r="F23" s="40">
        <f>IF(F22="","",SUMIF($A$16:$A$38,F22,$B$16:$B$38))</f>
        <v>88</v>
      </c>
      <c r="G23" s="40">
        <f>IF(G22="","",SUMIF($A$16:$A$38,G22,$B$16:$B$38))</f>
        <v>88</v>
      </c>
      <c r="H23" s="40">
        <f>IF(H22="","",SUMIF($A$16:$A$38,H22,$B$16:$B$38))</f>
        <v>73</v>
      </c>
      <c r="I23" s="40">
        <f>IF(I22="","",SUMIF($A$16:$A$38,I22,$B$16:$B$38))</f>
        <v>82</v>
      </c>
      <c r="J23" s="40">
        <f>A9/10</f>
        <v>82.9</v>
      </c>
      <c r="K23" s="40">
        <f>ROUND(J23,0)</f>
        <v>83</v>
      </c>
    </row>
    <row r="24" spans="1:11">
      <c r="A24" s="13" t="s">
        <v>55</v>
      </c>
      <c r="B24" s="13">
        <v>88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90</v>
      </c>
      <c r="D25" s="41" t="str">
        <f>A10</f>
        <v>MEN</v>
      </c>
      <c r="E25" s="41">
        <f>IF(E24="","",SUMIF($A$16:$A$38,E24,$B$16:$B$38))</f>
        <v>84</v>
      </c>
      <c r="F25" s="41">
        <f>IF(F24="","",SUMIF($A$16:$A$38,F24,$B$16:$B$38))</f>
        <v>87</v>
      </c>
      <c r="G25" s="41">
        <f>IF(G24="","",SUMIF($A$16:$A$38,G24,$B$16:$B$38))</f>
        <v>85</v>
      </c>
      <c r="H25" s="41">
        <f>IF(H24="","",SUMIF($A$16:$A$38,H24,$B$16:$B$38))</f>
        <v>79</v>
      </c>
      <c r="I25" s="41">
        <f>IF(I24="","",SUMIF($A$16:$A$38,I24,$B$16:$B$38))</f>
        <v>86</v>
      </c>
      <c r="J25" s="41">
        <f>A11/10</f>
        <v>84.5</v>
      </c>
      <c r="K25" s="41">
        <f>ROUND(J25,0)</f>
        <v>85</v>
      </c>
    </row>
    <row r="26" spans="1:11">
      <c r="A26" s="13" t="s">
        <v>61</v>
      </c>
      <c r="B26" s="13">
        <v>89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87</v>
      </c>
      <c r="D27" s="42" t="str">
        <f>A12</f>
        <v>DEF</v>
      </c>
      <c r="E27" s="42">
        <f>IF(E26="","",SUMIF($A$16:$A$38,E26,$B$16:$B$38))</f>
        <v>62</v>
      </c>
      <c r="F27" s="42">
        <f>IF(F26="","",SUMIF($A$16:$A$38,F26,$B$16:$B$38))</f>
        <v>56</v>
      </c>
      <c r="G27" s="42">
        <f>IF(G26="","",SUMIF($A$16:$A$38,G26,$B$16:$B$38))</f>
        <v>55</v>
      </c>
      <c r="H27" s="42">
        <f>IF(H26="","",SUMIF($A$16:$A$38,H26,$B$16:$B$38))</f>
        <v>64</v>
      </c>
      <c r="I27" s="42">
        <f>IF(I26="","",SUMIF($A$16:$A$38,I26,$B$16:$B$38))</f>
        <v>75</v>
      </c>
      <c r="J27" s="42">
        <f>A13/10</f>
        <v>62.3</v>
      </c>
      <c r="K27" s="42">
        <f>ROUND(J27,0)</f>
        <v>62</v>
      </c>
    </row>
    <row r="28" spans="1:11">
      <c r="A28" s="13" t="s">
        <v>69</v>
      </c>
      <c r="B28" s="13">
        <v>88</v>
      </c>
    </row>
    <row r="29" spans="1:11">
      <c r="A29" s="13" t="s">
        <v>70</v>
      </c>
      <c r="B29" s="13">
        <v>88</v>
      </c>
    </row>
    <row r="30" spans="1:11">
      <c r="A30" s="13" t="s">
        <v>71</v>
      </c>
      <c r="B30" s="13">
        <v>88</v>
      </c>
    </row>
    <row r="31" spans="1:11">
      <c r="A31" s="13" t="s">
        <v>72</v>
      </c>
      <c r="B31" s="13">
        <v>73</v>
      </c>
    </row>
    <row r="32" spans="1:11">
      <c r="A32" s="13" t="s">
        <v>73</v>
      </c>
      <c r="B32" s="13">
        <f>INDEX('Trang tính1'!$AC$4:$AC$88,MATCH("Luis Diaz",'Trang tính1'!$Y$4:$Y$88,0))</f>
        <v>82</v>
      </c>
    </row>
    <row r="33" spans="1:2">
      <c r="A33" s="13" t="s">
        <v>79</v>
      </c>
      <c r="B33" s="13">
        <v>84</v>
      </c>
    </row>
    <row r="34" spans="1:2">
      <c r="A34" s="13" t="s">
        <v>80</v>
      </c>
      <c r="B34" s="13">
        <v>86</v>
      </c>
    </row>
    <row r="35" spans="1:2">
      <c r="A35" s="13" t="s">
        <v>86</v>
      </c>
      <c r="B35" s="13">
        <v>62</v>
      </c>
    </row>
    <row r="36" spans="1:2">
      <c r="A36" s="13" t="s">
        <v>87</v>
      </c>
      <c r="B36" s="13">
        <v>56</v>
      </c>
    </row>
    <row r="37" spans="1:2">
      <c r="A37" s="13" t="s">
        <v>88</v>
      </c>
      <c r="B37" s="13">
        <v>55</v>
      </c>
    </row>
    <row r="38" spans="1:2">
      <c r="A38" s="13" t="s">
        <v>89</v>
      </c>
      <c r="B38" s="13">
        <v>64</v>
      </c>
    </row>
    <row r="39" spans="1:2">
      <c r="A39" s="13" t="s">
        <v>245</v>
      </c>
      <c r="B39" s="13">
        <f>SUM(B16:B38)</f>
        <v>1812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81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776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82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82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864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83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80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876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771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79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851.5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73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571.5</v>
      </c>
    </row>
    <row r="15" spans="1:26">
      <c r="B15" s="13" t="s">
        <v>244</v>
      </c>
      <c r="J15" s="13" t="s">
        <v>46</v>
      </c>
      <c r="K15" s="22" t="s">
        <v>12</v>
      </c>
    </row>
    <row r="16" spans="1:26">
      <c r="A16" s="13" t="s">
        <v>41</v>
      </c>
      <c r="B16" s="13">
        <v>80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80</v>
      </c>
      <c r="D17" s="37" t="str">
        <f>A2</f>
        <v>ATK</v>
      </c>
      <c r="E17" s="37">
        <f>IF(E16="","",SUMIF($A$16:$A$38,E16,$B$16:$B$38))</f>
        <v>80</v>
      </c>
      <c r="F17" s="37">
        <f>IF(F16="","",SUMIF($A$16:$A$38,F16,$B$16:$B$38))</f>
        <v>80</v>
      </c>
      <c r="G17" s="37">
        <f>IF(G16="","",SUMIF($A$16:$A$38,G16,$B$16:$B$38))</f>
        <v>83</v>
      </c>
      <c r="H17" s="37">
        <f>IF(H16="","",SUMIF($A$16:$A$38,H16,$B$16:$B$38))</f>
        <v>58</v>
      </c>
      <c r="I17" s="37">
        <f>IF(I16="","",SUMIF($A$16:$A$38,I16,$B$16:$B$38))</f>
        <v>82</v>
      </c>
      <c r="J17" s="37">
        <f>A3/10</f>
        <v>77.599999999999994</v>
      </c>
      <c r="K17" s="37">
        <f>ROUND(J17,0)</f>
        <v>78</v>
      </c>
    </row>
    <row r="18" spans="1:11">
      <c r="A18" s="13" t="s">
        <v>43</v>
      </c>
      <c r="B18" s="13">
        <v>83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58</v>
      </c>
      <c r="D19" s="38" t="str">
        <f>A4</f>
        <v>DIS</v>
      </c>
      <c r="E19" s="38">
        <f>IF(E18="","",SUMIF($A$16:$A$38,E18,$B$16:$B$38))</f>
        <v>87</v>
      </c>
      <c r="F19" s="38">
        <f>IF(F18="","",SUMIF($A$16:$A$38,F18,$B$16:$B$38))</f>
        <v>79</v>
      </c>
      <c r="G19" s="38">
        <f>IF(G18="","",SUMIF($A$16:$A$38,G18,$B$16:$B$38))</f>
        <v>88</v>
      </c>
      <c r="H19" s="38">
        <f>IF(H18="","",SUMIF($A$16:$A$38,H18,$B$16:$B$38))</f>
        <v>90</v>
      </c>
      <c r="I19" s="38">
        <f>IF(I18="","",SUMIF($A$16:$A$38,I18,$B$16:$B$38))</f>
        <v>0</v>
      </c>
      <c r="J19" s="38">
        <f>A5/10</f>
        <v>86.4</v>
      </c>
      <c r="K19" s="38">
        <f>ROUND(J19,0)</f>
        <v>86</v>
      </c>
    </row>
    <row r="20" spans="1:11">
      <c r="A20" s="13" t="s">
        <v>45</v>
      </c>
      <c r="B20" s="13">
        <v>82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87</v>
      </c>
      <c r="D21" s="39" t="str">
        <f>A6</f>
        <v>CRE</v>
      </c>
      <c r="E21" s="39">
        <f>IF(E20="","",SUMIF($A$16:$A$38,E20,$B$16:$B$38))</f>
        <v>91</v>
      </c>
      <c r="F21" s="39">
        <f>IF(F20="","",SUMIF($A$16:$A$38,F20,$B$16:$B$38))</f>
        <v>90</v>
      </c>
      <c r="G21" s="39">
        <f>IF(G20="","",SUMIF($A$16:$A$38,G20,$B$16:$B$38))</f>
        <v>86</v>
      </c>
      <c r="H21" s="39">
        <f>IF(H20="","",SUMIF($A$16:$A$38,H20,$B$16:$B$38))</f>
        <v>88</v>
      </c>
      <c r="I21" s="39">
        <f>IF(I20="","",SUMIF($A$16:$A$38,I20,$B$16:$B$38))</f>
        <v>81</v>
      </c>
      <c r="J21" s="39">
        <f>A7/10</f>
        <v>87.6</v>
      </c>
      <c r="K21" s="39">
        <f>ROUND(J21,0)</f>
        <v>88</v>
      </c>
    </row>
    <row r="22" spans="1:11">
      <c r="A22" s="13" t="s">
        <v>53</v>
      </c>
      <c r="B22" s="13">
        <v>79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88</v>
      </c>
      <c r="D23" s="40" t="str">
        <f>A8</f>
        <v>PHY</v>
      </c>
      <c r="E23" s="40">
        <f>IF(E22="","",SUMIF($A$16:$A$38,E22,$B$16:$B$38))</f>
        <v>79</v>
      </c>
      <c r="F23" s="40">
        <f>IF(F22="","",SUMIF($A$16:$A$38,F22,$B$16:$B$38))</f>
        <v>82</v>
      </c>
      <c r="G23" s="40">
        <f>IF(G22="","",SUMIF($A$16:$A$38,G22,$B$16:$B$38))</f>
        <v>85</v>
      </c>
      <c r="H23" s="40">
        <f>IF(H22="","",SUMIF($A$16:$A$38,H22,$B$16:$B$38))</f>
        <v>68</v>
      </c>
      <c r="I23" s="40">
        <f>IF(I22="","",SUMIF($A$16:$A$38,I22,$B$16:$B$38))</f>
        <v>75</v>
      </c>
      <c r="J23" s="40">
        <f>A9/10</f>
        <v>77.099999999999994</v>
      </c>
      <c r="K23" s="40">
        <f>ROUND(J23,0)</f>
        <v>77</v>
      </c>
    </row>
    <row r="24" spans="1:11">
      <c r="A24" s="13" t="s">
        <v>55</v>
      </c>
      <c r="B24" s="13">
        <v>90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86</v>
      </c>
      <c r="D25" s="41" t="str">
        <f>A10</f>
        <v>MEN</v>
      </c>
      <c r="E25" s="41">
        <f>IF(E24="","",SUMIF($A$16:$A$38,E24,$B$16:$B$38))</f>
        <v>89</v>
      </c>
      <c r="F25" s="41">
        <f>IF(F24="","",SUMIF($A$16:$A$38,F24,$B$16:$B$38))</f>
        <v>81</v>
      </c>
      <c r="G25" s="41">
        <f>IF(G24="","",SUMIF($A$16:$A$38,G24,$B$16:$B$38))</f>
        <v>83</v>
      </c>
      <c r="H25" s="41">
        <f>IF(H24="","",SUMIF($A$16:$A$38,H24,$B$16:$B$38))</f>
        <v>88</v>
      </c>
      <c r="I25" s="41">
        <f>IF(I24="","",SUMIF($A$16:$A$38,I24,$B$16:$B$38))</f>
        <v>84</v>
      </c>
      <c r="J25" s="41">
        <f>A11/10</f>
        <v>85.15</v>
      </c>
      <c r="K25" s="41">
        <f>ROUND(J25,0)</f>
        <v>85</v>
      </c>
    </row>
    <row r="26" spans="1:11">
      <c r="A26" s="13" t="s">
        <v>61</v>
      </c>
      <c r="B26" s="13">
        <v>91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81</v>
      </c>
      <c r="D27" s="42" t="str">
        <f>A12</f>
        <v>DEF</v>
      </c>
      <c r="E27" s="42">
        <f>IF(E26="","",SUMIF($A$16:$A$38,E26,$B$16:$B$38))</f>
        <v>61</v>
      </c>
      <c r="F27" s="42">
        <f>IF(F26="","",SUMIF($A$16:$A$38,F26,$B$16:$B$38))</f>
        <v>62</v>
      </c>
      <c r="G27" s="42">
        <f>IF(G26="","",SUMIF($A$16:$A$38,G26,$B$16:$B$38))</f>
        <v>51</v>
      </c>
      <c r="H27" s="42">
        <f>IF(H26="","",SUMIF($A$16:$A$38,H26,$B$16:$B$38))</f>
        <v>54</v>
      </c>
      <c r="I27" s="42">
        <f>IF(I26="","",SUMIF($A$16:$A$38,I26,$B$16:$B$38))</f>
        <v>58</v>
      </c>
      <c r="J27" s="42">
        <f>A13/10</f>
        <v>57.15</v>
      </c>
      <c r="K27" s="42">
        <f>ROUND(J27,0)</f>
        <v>57</v>
      </c>
    </row>
    <row r="28" spans="1:11">
      <c r="A28" s="13" t="s">
        <v>69</v>
      </c>
      <c r="B28" s="13">
        <v>79</v>
      </c>
    </row>
    <row r="29" spans="1:11">
      <c r="A29" s="13" t="s">
        <v>70</v>
      </c>
      <c r="B29" s="13">
        <v>82</v>
      </c>
    </row>
    <row r="30" spans="1:11">
      <c r="A30" s="13" t="s">
        <v>71</v>
      </c>
      <c r="B30" s="13">
        <v>85</v>
      </c>
    </row>
    <row r="31" spans="1:11">
      <c r="A31" s="13" t="s">
        <v>72</v>
      </c>
      <c r="B31" s="13">
        <v>68</v>
      </c>
    </row>
    <row r="32" spans="1:11">
      <c r="A32" s="13" t="s">
        <v>73</v>
      </c>
      <c r="B32" s="13">
        <f>INDEX('Trang tính1'!$AC$4:$AC$88,MATCH("Olise",'Trang tính1'!$Y$4:$Y$88,0))</f>
        <v>75</v>
      </c>
    </row>
    <row r="33" spans="1:2">
      <c r="A33" s="13" t="s">
        <v>79</v>
      </c>
      <c r="B33" s="13">
        <v>89</v>
      </c>
    </row>
    <row r="34" spans="1:2">
      <c r="A34" s="13" t="s">
        <v>80</v>
      </c>
      <c r="B34" s="13">
        <v>84</v>
      </c>
    </row>
    <row r="35" spans="1:2">
      <c r="A35" s="13" t="s">
        <v>86</v>
      </c>
      <c r="B35" s="13">
        <v>61</v>
      </c>
    </row>
    <row r="36" spans="1:2">
      <c r="A36" s="13" t="s">
        <v>87</v>
      </c>
      <c r="B36" s="13">
        <v>62</v>
      </c>
    </row>
    <row r="37" spans="1:2">
      <c r="A37" s="13" t="s">
        <v>88</v>
      </c>
      <c r="B37" s="13">
        <v>51</v>
      </c>
    </row>
    <row r="38" spans="1:2">
      <c r="A38" s="13" t="s">
        <v>89</v>
      </c>
      <c r="B38" s="13">
        <v>54</v>
      </c>
    </row>
    <row r="39" spans="1:2">
      <c r="A39" s="13" t="s">
        <v>245</v>
      </c>
      <c r="B39" s="13">
        <f>SUM(B16:B38)</f>
        <v>1775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69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561.5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70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69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738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71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73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678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75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836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75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726.5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80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866</v>
      </c>
    </row>
    <row r="15" spans="1:26">
      <c r="B15" s="13" t="s">
        <v>244</v>
      </c>
      <c r="J15" s="13" t="s">
        <v>46</v>
      </c>
      <c r="K15" s="5" t="s">
        <v>34</v>
      </c>
    </row>
    <row r="16" spans="1:26">
      <c r="A16" s="13" t="s">
        <v>41</v>
      </c>
      <c r="B16" s="13">
        <v>50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52</v>
      </c>
      <c r="D17" s="37" t="str">
        <f>A2</f>
        <v>ATK</v>
      </c>
      <c r="E17" s="37">
        <f>IF(E16="","",SUMIF($A$16:$A$38,E16,$B$16:$B$38))</f>
        <v>50</v>
      </c>
      <c r="F17" s="37">
        <f>IF(F16="","",SUMIF($A$16:$A$38,F16,$B$16:$B$38))</f>
        <v>52</v>
      </c>
      <c r="G17" s="37">
        <f>IF(G16="","",SUMIF($A$16:$A$38,G16,$B$16:$B$38))</f>
        <v>55</v>
      </c>
      <c r="H17" s="37">
        <f>IF(H16="","",SUMIF($A$16:$A$38,H16,$B$16:$B$38))</f>
        <v>82</v>
      </c>
      <c r="I17" s="37">
        <f>IF(I16="","",SUMIF($A$16:$A$38,I16,$B$16:$B$38))</f>
        <v>51</v>
      </c>
      <c r="J17" s="37">
        <f>A3/10</f>
        <v>56.15</v>
      </c>
      <c r="K17" s="37">
        <f>ROUND(J17,0)</f>
        <v>56</v>
      </c>
    </row>
    <row r="18" spans="1:11">
      <c r="A18" s="13" t="s">
        <v>43</v>
      </c>
      <c r="B18" s="13">
        <v>55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82</v>
      </c>
      <c r="D19" s="38" t="str">
        <f>A4</f>
        <v>DIS</v>
      </c>
      <c r="E19" s="38">
        <f>IF(E18="","",SUMIF($A$16:$A$38,E18,$B$16:$B$38))</f>
        <v>79</v>
      </c>
      <c r="F19" s="38">
        <f>IF(F18="","",SUMIF($A$16:$A$38,F18,$B$16:$B$38))</f>
        <v>72</v>
      </c>
      <c r="G19" s="38">
        <f>IF(G18="","",SUMIF($A$16:$A$38,G18,$B$16:$B$38))</f>
        <v>62</v>
      </c>
      <c r="H19" s="38">
        <f>IF(H18="","",SUMIF($A$16:$A$38,H18,$B$16:$B$38))</f>
        <v>72</v>
      </c>
      <c r="I19" s="38">
        <f>IF(I18="","",SUMIF($A$16:$A$38,I18,$B$16:$B$38))</f>
        <v>0</v>
      </c>
      <c r="J19" s="38">
        <f>A5/10</f>
        <v>73.8</v>
      </c>
      <c r="K19" s="38">
        <f>ROUND(J19,0)</f>
        <v>74</v>
      </c>
    </row>
    <row r="20" spans="1:11">
      <c r="A20" s="13" t="s">
        <v>45</v>
      </c>
      <c r="B20" s="13">
        <v>51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79</v>
      </c>
      <c r="D21" s="39" t="str">
        <f>A6</f>
        <v>CRE</v>
      </c>
      <c r="E21" s="39">
        <f>IF(E20="","",SUMIF($A$16:$A$38,E20,$B$16:$B$38))</f>
        <v>66</v>
      </c>
      <c r="F21" s="39">
        <f>IF(F20="","",SUMIF($A$16:$A$38,F20,$B$16:$B$38))</f>
        <v>72</v>
      </c>
      <c r="G21" s="39">
        <f>IF(G20="","",SUMIF($A$16:$A$38,G20,$B$16:$B$38))</f>
        <v>63</v>
      </c>
      <c r="H21" s="39">
        <f>IF(H20="","",SUMIF($A$16:$A$38,H20,$B$16:$B$38))</f>
        <v>62</v>
      </c>
      <c r="I21" s="39">
        <f>IF(I20="","",SUMIF($A$16:$A$38,I20,$B$16:$B$38))</f>
        <v>77</v>
      </c>
      <c r="J21" s="39">
        <f>A7/10</f>
        <v>67.8</v>
      </c>
      <c r="K21" s="39">
        <f>ROUND(J21,0)</f>
        <v>68</v>
      </c>
    </row>
    <row r="22" spans="1:11">
      <c r="A22" s="13" t="s">
        <v>53</v>
      </c>
      <c r="B22" s="13">
        <v>72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62</v>
      </c>
      <c r="D23" s="40" t="str">
        <f>A8</f>
        <v>PHY</v>
      </c>
      <c r="E23" s="40">
        <f>IF(E22="","",SUMIF($A$16:$A$38,E22,$B$16:$B$38))</f>
        <v>85</v>
      </c>
      <c r="F23" s="40">
        <f>IF(F22="","",SUMIF($A$16:$A$38,F22,$B$16:$B$38))</f>
        <v>74</v>
      </c>
      <c r="G23" s="40">
        <f>IF(G22="","",SUMIF($A$16:$A$38,G22,$B$16:$B$38))</f>
        <v>78</v>
      </c>
      <c r="H23" s="40">
        <f>IF(H22="","",SUMIF($A$16:$A$38,H22,$B$16:$B$38))</f>
        <v>91</v>
      </c>
      <c r="I23" s="40">
        <f>IF(I22="","",SUMIF($A$16:$A$38,I22,$B$16:$B$38))</f>
        <v>89</v>
      </c>
      <c r="J23" s="40">
        <f>A9/10</f>
        <v>83.6</v>
      </c>
      <c r="K23" s="40">
        <f>ROUND(J23,0)</f>
        <v>84</v>
      </c>
    </row>
    <row r="24" spans="1:11">
      <c r="A24" s="13" t="s">
        <v>55</v>
      </c>
      <c r="B24" s="13">
        <v>72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63</v>
      </c>
      <c r="D25" s="41" t="str">
        <f>A10</f>
        <v>MEN</v>
      </c>
      <c r="E25" s="41">
        <f>IF(E24="","",SUMIF($A$16:$A$38,E24,$B$16:$B$38))</f>
        <v>77</v>
      </c>
      <c r="F25" s="41">
        <f>IF(F24="","",SUMIF($A$16:$A$38,F24,$B$16:$B$38))</f>
        <v>77</v>
      </c>
      <c r="G25" s="41">
        <f>IF(G24="","",SUMIF($A$16:$A$38,G24,$B$16:$B$38))</f>
        <v>55</v>
      </c>
      <c r="H25" s="41">
        <f>IF(H24="","",SUMIF($A$16:$A$38,H24,$B$16:$B$38))</f>
        <v>62</v>
      </c>
      <c r="I25" s="41">
        <f>IF(I24="","",SUMIF($A$16:$A$38,I24,$B$16:$B$38))</f>
        <v>80</v>
      </c>
      <c r="J25" s="41">
        <f>A11/10</f>
        <v>72.650000000000006</v>
      </c>
      <c r="K25" s="41">
        <f>ROUND(J25,0)</f>
        <v>73</v>
      </c>
    </row>
    <row r="26" spans="1:11">
      <c r="A26" s="13" t="s">
        <v>61</v>
      </c>
      <c r="B26" s="13">
        <v>66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77</v>
      </c>
      <c r="D27" s="42" t="str">
        <f>A12</f>
        <v>DEF</v>
      </c>
      <c r="E27" s="42">
        <f>IF(E26="","",SUMIF($A$16:$A$38,E26,$B$16:$B$38))</f>
        <v>88</v>
      </c>
      <c r="F27" s="42">
        <f>IF(F26="","",SUMIF($A$16:$A$38,F26,$B$16:$B$38))</f>
        <v>90</v>
      </c>
      <c r="G27" s="42">
        <f>IF(G26="","",SUMIF($A$16:$A$38,G26,$B$16:$B$38))</f>
        <v>82</v>
      </c>
      <c r="H27" s="42">
        <f>IF(H26="","",SUMIF($A$16:$A$38,H26,$B$16:$B$38))</f>
        <v>88</v>
      </c>
      <c r="I27" s="42">
        <f>IF(I26="","",SUMIF($A$16:$A$38,I26,$B$16:$B$38))</f>
        <v>82</v>
      </c>
      <c r="J27" s="42">
        <f>A13/10</f>
        <v>86.6</v>
      </c>
      <c r="K27" s="42">
        <f>ROUND(J27,0)</f>
        <v>87</v>
      </c>
    </row>
    <row r="28" spans="1:11">
      <c r="A28" s="13" t="s">
        <v>69</v>
      </c>
      <c r="B28" s="13">
        <v>85</v>
      </c>
    </row>
    <row r="29" spans="1:11">
      <c r="A29" s="13" t="s">
        <v>70</v>
      </c>
      <c r="B29" s="13">
        <v>74</v>
      </c>
    </row>
    <row r="30" spans="1:11">
      <c r="A30" s="13" t="s">
        <v>71</v>
      </c>
      <c r="B30" s="13">
        <v>78</v>
      </c>
    </row>
    <row r="31" spans="1:11">
      <c r="A31" s="13" t="s">
        <v>72</v>
      </c>
      <c r="B31" s="13">
        <v>91</v>
      </c>
    </row>
    <row r="32" spans="1:11">
      <c r="A32" s="13" t="s">
        <v>73</v>
      </c>
      <c r="B32" s="13">
        <f>INDEX('Trang tính1'!$AC$4:$AC$88,MATCH("Pacho",'Trang tính1'!$Y$4:$Y$88,0))</f>
        <v>89</v>
      </c>
    </row>
    <row r="33" spans="1:2">
      <c r="A33" s="13" t="s">
        <v>79</v>
      </c>
      <c r="B33" s="13">
        <v>77</v>
      </c>
    </row>
    <row r="34" spans="1:2">
      <c r="A34" s="13" t="s">
        <v>80</v>
      </c>
      <c r="B34" s="13">
        <v>80</v>
      </c>
    </row>
    <row r="35" spans="1:2">
      <c r="A35" s="13" t="s">
        <v>86</v>
      </c>
      <c r="B35" s="13">
        <v>88</v>
      </c>
    </row>
    <row r="36" spans="1:2">
      <c r="A36" s="13" t="s">
        <v>87</v>
      </c>
      <c r="B36" s="13">
        <v>90</v>
      </c>
    </row>
    <row r="37" spans="1:2">
      <c r="A37" s="13" t="s">
        <v>88</v>
      </c>
      <c r="B37" s="13">
        <v>82</v>
      </c>
    </row>
    <row r="38" spans="1:2">
      <c r="A38" s="13" t="s">
        <v>89</v>
      </c>
      <c r="B38" s="13">
        <v>88</v>
      </c>
    </row>
    <row r="39" spans="1:2">
      <c r="A39" s="13" t="s">
        <v>245</v>
      </c>
      <c r="B39" s="13">
        <f>SUM(B16:B38)</f>
        <v>1703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707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838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78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78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788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79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79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747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78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796.5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78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763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68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66</v>
      </c>
      <c r="D17" s="37" t="str">
        <f>A2</f>
        <v>ATK</v>
      </c>
      <c r="E17" s="37">
        <f>IF(E16="","",SUMIF($A$16:$A$38,E16,$B$16:$B$38))</f>
        <v>68</v>
      </c>
      <c r="F17" s="37">
        <f>IF(F16="","",SUMIF($A$16:$A$38,F16,$B$16:$B$38))</f>
        <v>66</v>
      </c>
      <c r="G17" s="37">
        <f>IF(G16="","",SUMIF($A$16:$A$38,G16,$B$16:$B$38))</f>
        <v>72</v>
      </c>
      <c r="H17" s="37">
        <f>IF(H16="","",SUMIF($A$16:$A$38,H16,$B$16:$B$38))</f>
        <v>76</v>
      </c>
      <c r="I17" s="37">
        <f>IF(I16="","",SUMIF($A$16:$A$38,I16,$B$16:$B$38))</f>
        <v>74</v>
      </c>
      <c r="J17" s="37">
        <f>A3/10</f>
        <v>70.7</v>
      </c>
      <c r="K17" s="37">
        <f>ROUND(J17,0)</f>
        <v>71</v>
      </c>
    </row>
    <row r="18" spans="1:11">
      <c r="A18" s="13" t="s">
        <v>43</v>
      </c>
      <c r="B18" s="13">
        <v>72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76</v>
      </c>
      <c r="D19" s="38" t="str">
        <f>A4</f>
        <v>DIS</v>
      </c>
      <c r="E19" s="38">
        <f>IF(E18="","",SUMIF($A$16:$A$38,E18,$B$16:$B$38))</f>
        <v>85</v>
      </c>
      <c r="F19" s="38">
        <f>IF(F18="","",SUMIF($A$16:$A$38,F18,$B$16:$B$38))</f>
        <v>85</v>
      </c>
      <c r="G19" s="38">
        <f>IF(G18="","",SUMIF($A$16:$A$38,G18,$B$16:$B$38))</f>
        <v>79</v>
      </c>
      <c r="H19" s="38">
        <f>IF(H18="","",SUMIF($A$16:$A$38,H18,$B$16:$B$38))</f>
        <v>83</v>
      </c>
      <c r="I19" s="38">
        <f>IF(I18="","",SUMIF($A$16:$A$38,I18,$B$16:$B$38))</f>
        <v>0</v>
      </c>
      <c r="J19" s="38">
        <f>A5/10</f>
        <v>83.8</v>
      </c>
      <c r="K19" s="38">
        <f>ROUND(J19,0)</f>
        <v>84</v>
      </c>
    </row>
    <row r="20" spans="1:11">
      <c r="A20" s="13" t="s">
        <v>45</v>
      </c>
      <c r="B20" s="13">
        <v>74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85</v>
      </c>
      <c r="D21" s="39" t="str">
        <f>A6</f>
        <v>CRE</v>
      </c>
      <c r="E21" s="39">
        <f>IF(E20="","",SUMIF($A$16:$A$38,E20,$B$16:$B$38))</f>
        <v>77</v>
      </c>
      <c r="F21" s="39">
        <f>IF(F20="","",SUMIF($A$16:$A$38,F20,$B$16:$B$38))</f>
        <v>83</v>
      </c>
      <c r="G21" s="39">
        <f>IF(G20="","",SUMIF($A$16:$A$38,G20,$B$16:$B$38))</f>
        <v>77</v>
      </c>
      <c r="H21" s="39">
        <f>IF(H20="","",SUMIF($A$16:$A$38,H20,$B$16:$B$38))</f>
        <v>79</v>
      </c>
      <c r="I21" s="39">
        <f>IF(I20="","",SUMIF($A$16:$A$38,I20,$B$16:$B$38))</f>
        <v>82</v>
      </c>
      <c r="J21" s="39">
        <f>A7/10</f>
        <v>78.8</v>
      </c>
      <c r="K21" s="39">
        <f>ROUND(J21,0)</f>
        <v>79</v>
      </c>
    </row>
    <row r="22" spans="1:11">
      <c r="A22" s="13" t="s">
        <v>53</v>
      </c>
      <c r="B22" s="13">
        <v>85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79</v>
      </c>
      <c r="D23" s="40" t="str">
        <f>A8</f>
        <v>PHY</v>
      </c>
      <c r="E23" s="40">
        <f>IF(E22="","",SUMIF($A$16:$A$38,E22,$B$16:$B$38))</f>
        <v>65</v>
      </c>
      <c r="F23" s="40">
        <f>IF(F22="","",SUMIF($A$16:$A$38,F22,$B$16:$B$38))</f>
        <v>69</v>
      </c>
      <c r="G23" s="40">
        <f>IF(G22="","",SUMIF($A$16:$A$38,G22,$B$16:$B$38))</f>
        <v>81</v>
      </c>
      <c r="H23" s="40">
        <f>IF(H22="","",SUMIF($A$16:$A$38,H22,$B$16:$B$38))</f>
        <v>78</v>
      </c>
      <c r="I23" s="40">
        <f>IF(I22="","",SUMIF($A$16:$A$38,I22,$B$16:$B$38))</f>
        <v>83</v>
      </c>
      <c r="J23" s="40">
        <f>A9/10</f>
        <v>74.7</v>
      </c>
      <c r="K23" s="40">
        <f>ROUND(J23,0)</f>
        <v>75</v>
      </c>
    </row>
    <row r="24" spans="1:11">
      <c r="A24" s="13" t="s">
        <v>55</v>
      </c>
      <c r="B24" s="13">
        <v>83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77</v>
      </c>
      <c r="D25" s="41" t="str">
        <f>A10</f>
        <v>MEN</v>
      </c>
      <c r="E25" s="41">
        <f>IF(E24="","",SUMIF($A$16:$A$38,E24,$B$16:$B$38))</f>
        <v>82</v>
      </c>
      <c r="F25" s="41">
        <f>IF(F24="","",SUMIF($A$16:$A$38,F24,$B$16:$B$38))</f>
        <v>82</v>
      </c>
      <c r="G25" s="41">
        <f>IF(G24="","",SUMIF($A$16:$A$38,G24,$B$16:$B$38))</f>
        <v>72</v>
      </c>
      <c r="H25" s="41">
        <f>IF(H24="","",SUMIF($A$16:$A$38,H24,$B$16:$B$38))</f>
        <v>79</v>
      </c>
      <c r="I25" s="41">
        <f>IF(I24="","",SUMIF($A$16:$A$38,I24,$B$16:$B$38))</f>
        <v>81</v>
      </c>
      <c r="J25" s="41">
        <f>A11/10</f>
        <v>79.650000000000006</v>
      </c>
      <c r="K25" s="41">
        <f>ROUND(J25,0)</f>
        <v>80</v>
      </c>
    </row>
    <row r="26" spans="1:11">
      <c r="A26" s="13" t="s">
        <v>61</v>
      </c>
      <c r="B26" s="13">
        <v>77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82</v>
      </c>
      <c r="D27" s="42" t="str">
        <f>A12</f>
        <v>DEF</v>
      </c>
      <c r="E27" s="42">
        <f>IF(E26="","",SUMIF($A$16:$A$38,E26,$B$16:$B$38))</f>
        <v>77</v>
      </c>
      <c r="F27" s="42">
        <f>IF(F26="","",SUMIF($A$16:$A$38,F26,$B$16:$B$38))</f>
        <v>75</v>
      </c>
      <c r="G27" s="42">
        <f>IF(G26="","",SUMIF($A$16:$A$38,G26,$B$16:$B$38))</f>
        <v>78</v>
      </c>
      <c r="H27" s="42">
        <f>IF(H26="","",SUMIF($A$16:$A$38,H26,$B$16:$B$38))</f>
        <v>76</v>
      </c>
      <c r="I27" s="42">
        <f>IF(I26="","",SUMIF($A$16:$A$38,I26,$B$16:$B$38))</f>
        <v>76</v>
      </c>
      <c r="J27" s="42">
        <f>A13/10</f>
        <v>76.3</v>
      </c>
      <c r="K27" s="42">
        <f>ROUND(J27,0)</f>
        <v>76</v>
      </c>
    </row>
    <row r="28" spans="1:11">
      <c r="A28" s="13" t="s">
        <v>69</v>
      </c>
      <c r="B28" s="13">
        <v>65</v>
      </c>
    </row>
    <row r="29" spans="1:11">
      <c r="A29" s="13" t="s">
        <v>70</v>
      </c>
      <c r="B29" s="13">
        <v>69</v>
      </c>
    </row>
    <row r="30" spans="1:11">
      <c r="A30" s="13" t="s">
        <v>71</v>
      </c>
      <c r="B30" s="13">
        <v>81</v>
      </c>
    </row>
    <row r="31" spans="1:11">
      <c r="A31" s="13" t="s">
        <v>72</v>
      </c>
      <c r="B31" s="13">
        <v>78</v>
      </c>
    </row>
    <row r="32" spans="1:11">
      <c r="A32" s="13" t="s">
        <v>73</v>
      </c>
      <c r="B32" s="13">
        <f>INDEX('Trang tính1'!$AC$4:$AC$88,MATCH("Pavlovic",'Trang tính1'!$Y$4:$Y$88,0))</f>
        <v>83</v>
      </c>
    </row>
    <row r="33" spans="1:2">
      <c r="A33" s="13" t="s">
        <v>79</v>
      </c>
      <c r="B33" s="13">
        <v>82</v>
      </c>
    </row>
    <row r="34" spans="1:2">
      <c r="A34" s="13" t="s">
        <v>80</v>
      </c>
      <c r="B34" s="13">
        <v>81</v>
      </c>
    </row>
    <row r="35" spans="1:2">
      <c r="A35" s="13" t="s">
        <v>86</v>
      </c>
      <c r="B35" s="13">
        <v>77</v>
      </c>
    </row>
    <row r="36" spans="1:2">
      <c r="A36" s="13" t="s">
        <v>87</v>
      </c>
      <c r="B36" s="13">
        <v>75</v>
      </c>
    </row>
    <row r="37" spans="1:2">
      <c r="A37" s="13" t="s">
        <v>88</v>
      </c>
      <c r="B37" s="13">
        <v>78</v>
      </c>
    </row>
    <row r="38" spans="1:2">
      <c r="A38" s="13" t="s">
        <v>89</v>
      </c>
      <c r="B38" s="13">
        <v>76</v>
      </c>
    </row>
    <row r="39" spans="1:2">
      <c r="A39" s="13" t="s">
        <v>245</v>
      </c>
      <c r="B39" s="13">
        <f>SUM(B16:B38)</f>
        <v>1769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9"/>
  <sheetViews>
    <sheetView workbookViewId="0"/>
  </sheetViews>
  <sheetFormatPr defaultColWidth="12.5703125" defaultRowHeight="15.75" customHeight="1"/>
  <sheetData>
    <row r="1" spans="1:26">
      <c r="A1" s="13" t="s">
        <v>240</v>
      </c>
      <c r="B1" s="13" t="str">
        <f>'Trang tính1'!$B$9</f>
        <v>FIN</v>
      </c>
      <c r="C1" s="13" t="str">
        <f>'Trang tính1'!$C$9</f>
        <v>LSH</v>
      </c>
      <c r="D1" s="13" t="str">
        <f>'Trang tính1'!$D$9</f>
        <v>POS</v>
      </c>
      <c r="E1" s="13" t="str">
        <f>'Trang tính1'!$E$9</f>
        <v>HEA</v>
      </c>
      <c r="F1" s="13" t="str">
        <f>'Trang tính1'!$F$9</f>
        <v>CRO</v>
      </c>
      <c r="G1" s="13" t="s">
        <v>46</v>
      </c>
      <c r="H1" s="1" t="s">
        <v>43</v>
      </c>
      <c r="I1" s="1" t="s">
        <v>243</v>
      </c>
    </row>
    <row r="2" spans="1:26">
      <c r="A2" s="4" t="str">
        <f>'Trang tính1'!$A$10</f>
        <v>ATK</v>
      </c>
      <c r="B2" s="6">
        <f>'Trang tính1'!$B$10</f>
        <v>4</v>
      </c>
      <c r="C2" s="6">
        <f>'Trang tính1'!$C$10</f>
        <v>1</v>
      </c>
      <c r="D2" s="6">
        <f>'Trang tính1'!$D$10</f>
        <v>2</v>
      </c>
      <c r="E2" s="6">
        <f>'Trang tính1'!$E$10</f>
        <v>1.5</v>
      </c>
      <c r="F2" s="6">
        <f>'Trang tính1'!$F$10</f>
        <v>1.5</v>
      </c>
      <c r="H2" s="11" t="s">
        <v>101</v>
      </c>
      <c r="I2" s="11">
        <f>ROUND((J17*'Trang tính1'!$E$24+J21*'Trang tính1'!$F$24+J19*'Trang tính1'!$G$24+J23*'Trang tính1'!$H$24+J25*'Trang tính1'!$I$24+J27*'Trang tính1'!$J$24)/25,0)</f>
        <v>76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>
      <c r="A3" s="13">
        <f>SUMIF($A$16:$A$38,B1,$B$16:$B$38)*B2+SUMIF($A$16:$A$38,C1,$B$16:$B$38)*C2+SUMIF($A$16:$A$38,D1,$B$16:$B$38)*D2+SUMIF($A$16:$A$38,E1,$B$16:$B$38)*E2+SUMIF($A$16:$A$38,F1,$B$16:$B$38)*F2</f>
        <v>722</v>
      </c>
      <c r="B3" s="13" t="str">
        <f>'Trang tính1'!$B$11</f>
        <v>SPA</v>
      </c>
      <c r="C3" s="13" t="str">
        <f>'Trang tính1'!$C$11</f>
        <v>LPA</v>
      </c>
      <c r="D3" s="13" t="str">
        <f>'Trang tính1'!$D$11</f>
        <v>VIS</v>
      </c>
      <c r="E3" s="13" t="str">
        <f>'Trang tính1'!$E$11</f>
        <v>CON</v>
      </c>
      <c r="F3" s="13">
        <f>'Trang tính1'!$F$11</f>
        <v>0</v>
      </c>
      <c r="H3" s="11" t="s">
        <v>104</v>
      </c>
      <c r="I3" s="11">
        <f>ROUND((J17*'Trang tính1'!$E$25+J21*'Trang tính1'!$F$25+J19*'Trang tính1'!$G$25+J23*'Trang tính1'!$H$25+J25*'Trang tính1'!$I$25+J27*'Trang tính1'!$J$25)/25,0)</f>
        <v>77</v>
      </c>
    </row>
    <row r="4" spans="1:26">
      <c r="A4" s="14" t="str">
        <f>'Trang tính1'!$A$12</f>
        <v>DIS</v>
      </c>
      <c r="B4" s="15">
        <f>'Trang tính1'!$B$12</f>
        <v>4</v>
      </c>
      <c r="C4" s="15">
        <f>'Trang tính1'!$C$12</f>
        <v>2</v>
      </c>
      <c r="D4" s="15">
        <f>'Trang tính1'!$D$12</f>
        <v>1</v>
      </c>
      <c r="E4" s="15">
        <f>'Trang tính1'!$E$12</f>
        <v>3</v>
      </c>
      <c r="F4" s="15">
        <f>'Trang tính1'!$F$12</f>
        <v>0</v>
      </c>
      <c r="H4" s="11" t="s">
        <v>107</v>
      </c>
      <c r="I4" s="11">
        <f>ROUND((J17*'Trang tính1'!$E$26+J21*'Trang tính1'!$F$26+J19*'Trang tính1'!$G$26+J23*'Trang tính1'!$H$26+J25*'Trang tính1'!$I$26+J27*'Trang tính1'!$J$26)/25,0)</f>
        <v>77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3">
        <f>SUMIF($A$16:$A$38,B3,$B$16:$B$38)*B4+SUMIF($A$16:$A$38,C3,$B$16:$B$38)*C4+SUMIF($A$16:$A$38,D3,$B$16:$B$38)*D4+SUMIF($A$16:$A$38,E3,$B$16:$B$38)*E4+SUMIF($A$16:$A$38,F3,$B$16:$B$38)*F4</f>
        <v>810</v>
      </c>
      <c r="B5" s="13" t="str">
        <f>'Trang tính1'!$B$13</f>
        <v>DIR</v>
      </c>
      <c r="C5" s="13" t="str">
        <f>'Trang tính1'!$C$13</f>
        <v>CON</v>
      </c>
      <c r="D5" s="13" t="str">
        <f>'Trang tính1'!$D$13</f>
        <v>FLA</v>
      </c>
      <c r="E5" s="13" t="str">
        <f>'Trang tính1'!$E$13</f>
        <v>VIS</v>
      </c>
      <c r="F5" s="13" t="str">
        <f>'Trang tính1'!$F$13</f>
        <v>QD</v>
      </c>
      <c r="H5" s="18" t="s">
        <v>110</v>
      </c>
      <c r="I5" s="18">
        <f>ROUND((J17*'Trang tính1'!$E$27+J21*'Trang tính1'!$F$27+J19*'Trang tính1'!$G$27+J23*'Trang tính1'!$H$27+J25*'Trang tính1'!$I$27+J27*'Trang tính1'!$J$27)/25,0)</f>
        <v>78</v>
      </c>
    </row>
    <row r="6" spans="1:26">
      <c r="A6" s="19" t="str">
        <f>'Trang tính1'!$A$14</f>
        <v>CRE</v>
      </c>
      <c r="B6" s="20">
        <f>'Trang tính1'!$B$14</f>
        <v>4</v>
      </c>
      <c r="C6" s="20">
        <f>'Trang tính1'!$C$14</f>
        <v>1</v>
      </c>
      <c r="D6" s="20">
        <f>'Trang tính1'!$D$14</f>
        <v>2</v>
      </c>
      <c r="E6" s="20">
        <f>'Trang tính1'!$E$14</f>
        <v>1</v>
      </c>
      <c r="F6" s="20">
        <f>'Trang tính1'!$F$14</f>
        <v>2</v>
      </c>
      <c r="H6" s="18" t="s">
        <v>114</v>
      </c>
      <c r="I6" s="18">
        <f>ROUND((J17*'Trang tính1'!$E$28+J21*'Trang tính1'!$F$28+J19*'Trang tính1'!$G$28+J23*'Trang tính1'!$H$28+J25*'Trang tính1'!$I$28+J27*'Trang tính1'!$J$28)/25,0)</f>
        <v>77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13">
        <f>SUMIF($A$16:$A$38,B5,$B$16:$B$38)*B6+SUMIF($A$16:$A$38,C5,$B$16:$B$38)*C6+SUMIF($A$16:$A$38,D5,$B$16:$B$38)*D6+SUMIF($A$16:$A$38,E5,$B$16:$B$38)*E6+SUMIF($A$16:$A$38,F5,$B$16:$B$38)*F6</f>
        <v>786</v>
      </c>
      <c r="B7" s="13" t="str">
        <f>'Trang tính1'!$B$15</f>
        <v>SPE</v>
      </c>
      <c r="C7" s="13" t="str">
        <f>'Trang tính1'!$C$15</f>
        <v>ACC</v>
      </c>
      <c r="D7" s="13" t="str">
        <f>'Trang tính1'!$D$15</f>
        <v>STA</v>
      </c>
      <c r="E7" s="13" t="str">
        <f>'Trang tính1'!$E$15</f>
        <v>STE</v>
      </c>
      <c r="F7" s="13" t="str">
        <f>'Trang tính1'!$F$15</f>
        <v>JUM</v>
      </c>
      <c r="H7" s="18" t="s">
        <v>117</v>
      </c>
      <c r="I7" s="18">
        <f>ROUND((J17*'Trang tính1'!$E$29+J21*'Trang tính1'!$F$29+J19*'Trang tính1'!$G$29+J23*'Trang tính1'!$H$29+J25*'Trang tính1'!$I$29+J27*'Trang tính1'!$J$29)/25,0)</f>
        <v>78</v>
      </c>
    </row>
    <row r="8" spans="1:26">
      <c r="A8" s="23" t="str">
        <f>'Trang tính1'!$A$16</f>
        <v>PHY</v>
      </c>
      <c r="B8" s="24">
        <f>'Trang tính1'!$B$16</f>
        <v>2</v>
      </c>
      <c r="C8" s="24">
        <f>'Trang tính1'!$C$16</f>
        <v>2</v>
      </c>
      <c r="D8" s="24">
        <f>'Trang tính1'!$D$16</f>
        <v>2</v>
      </c>
      <c r="E8" s="24">
        <f>'Trang tính1'!$E$16</f>
        <v>3</v>
      </c>
      <c r="F8" s="24">
        <f>'Trang tính1'!$F$16</f>
        <v>1</v>
      </c>
      <c r="H8" s="18" t="s">
        <v>120</v>
      </c>
      <c r="I8" s="18">
        <f>ROUND((J17*'Trang tính1'!$E$30+J21*'Trang tính1'!$F$30+J19*'Trang tính1'!$G$30+J23*'Trang tính1'!$H$30+J25*'Trang tính1'!$I$30+J27*'Trang tính1'!$J$30)/25,0)</f>
        <v>77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>
      <c r="A9" s="13">
        <f>SUMIF($A$16:$A$38,B7,$B$16:$B$38)*B8+SUMIF($A$16:$A$38,C7,$B$16:$B$38)*C8+SUMIF($A$16:$A$38,D7,$B$16:$B$38)*D8+SUMIF($A$16:$A$38,E7,$B$16:$B$38)*E8+SUMIF($A$16:$A$38,F7,$B$16:$B$38)*F8</f>
        <v>742</v>
      </c>
      <c r="B9" s="13" t="str">
        <f>'Trang tính1'!$B$17</f>
        <v>CAM</v>
      </c>
      <c r="C9" s="13" t="str">
        <f>'Trang tính1'!$C$17</f>
        <v>QD</v>
      </c>
      <c r="D9" s="13" t="str">
        <f>'Trang tính1'!$D$17</f>
        <v>POS</v>
      </c>
      <c r="E9" s="13" t="str">
        <f>'Trang tính1'!$E$17</f>
        <v>VIS</v>
      </c>
      <c r="F9" s="13" t="str">
        <f>'Trang tính1'!$F$17</f>
        <v>DEC</v>
      </c>
      <c r="H9" s="27" t="s">
        <v>123</v>
      </c>
      <c r="I9" s="27">
        <f>ROUND((J17*'Trang tính1'!$E$31+J21*'Trang tính1'!$F$31+J19*'Trang tính1'!$G$31+J23*'Trang tính1'!$H$31+J25*'Trang tính1'!$I$31+J27*'Trang tính1'!$J$31)/25,0)</f>
        <v>77</v>
      </c>
    </row>
    <row r="10" spans="1:26">
      <c r="A10" s="28" t="str">
        <f>'Trang tính1'!$A$18</f>
        <v>MEN</v>
      </c>
      <c r="B10" s="29">
        <f>'Trang tính1'!$B$18</f>
        <v>2</v>
      </c>
      <c r="C10" s="29">
        <f>'Trang tính1'!$C$18</f>
        <v>1</v>
      </c>
      <c r="D10" s="29">
        <f>'Trang tính1'!$D$18</f>
        <v>1.5</v>
      </c>
      <c r="E10" s="29">
        <f>'Trang tính1'!$E$18</f>
        <v>1.5</v>
      </c>
      <c r="F10" s="29">
        <f>'Trang tính1'!$F$18</f>
        <v>4</v>
      </c>
      <c r="H10" s="27" t="s">
        <v>126</v>
      </c>
      <c r="I10" s="2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13">
        <f>SUMIF($A$16:$A$38,B9,$B$16:$B$38)*B10+SUMIF($A$16:$A$38,C9,$B$16:$B$38)*C10+SUMIF($A$16:$A$38,D9,$B$16:$B$38)*D10+SUMIF($A$16:$A$38,E9,$B$16:$B$38)*E10+SUMIF($A$16:$A$38,F9,$B$16:$B$38)*F10</f>
        <v>794</v>
      </c>
      <c r="B11" s="13" t="str">
        <f>'Trang tính1'!$B$19</f>
        <v>INT</v>
      </c>
      <c r="C11" s="13" t="str">
        <f>'Trang tính1'!$C$19</f>
        <v>TAC</v>
      </c>
      <c r="D11" s="13" t="str">
        <f>'Trang tính1'!$D$19</f>
        <v>SLD</v>
      </c>
      <c r="E11" s="13" t="str">
        <f>'Trang tính1'!$E$19</f>
        <v>COV</v>
      </c>
      <c r="F11" s="13" t="str">
        <f>'Trang tính1'!$F$19</f>
        <v>HEA</v>
      </c>
      <c r="H11" s="27" t="s">
        <v>129</v>
      </c>
      <c r="I11" s="27">
        <f>ROUND((J17*'Trang tính1'!$E$33+J21*'Trang tính1'!$F$33+J19*'Trang tính1'!$G$33+J23*'Trang tính1'!$H$33+J25*'Trang tính1'!$I$33+J27*'Trang tính1'!$J$33)/25,0)</f>
        <v>76</v>
      </c>
    </row>
    <row r="12" spans="1:26">
      <c r="A12" s="32" t="str">
        <f>'Trang tính1'!$A$20</f>
        <v>DEF</v>
      </c>
      <c r="B12" s="33">
        <f>'Trang tính1'!$B$20</f>
        <v>2</v>
      </c>
      <c r="C12" s="33">
        <f>'Trang tính1'!$C$20</f>
        <v>2</v>
      </c>
      <c r="D12" s="33">
        <f>'Trang tính1'!$D$20</f>
        <v>1.5</v>
      </c>
      <c r="E12" s="33">
        <f>'Trang tính1'!$E$20</f>
        <v>3</v>
      </c>
      <c r="F12" s="33">
        <f>'Trang tính1'!$F$20</f>
        <v>1.5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>
      <c r="A13" s="13">
        <f>SUMIF($A$16:$A$38,B11,$B$16:$B$38)*B12+SUMIF($A$16:$A$38,C11,$B$16:$B$38)*C12+SUMIF($A$16:$A$38,D11,$B$16:$B$38)*D12+SUMIF($A$16:$A$38,E11,$B$16:$B$38)*E12+SUMIF($A$16:$A$38,F11,$B$16:$B$38)*F12</f>
        <v>741</v>
      </c>
    </row>
    <row r="15" spans="1:26">
      <c r="B15" s="13" t="s">
        <v>244</v>
      </c>
      <c r="J15" s="13" t="s">
        <v>46</v>
      </c>
      <c r="K15" s="17" t="s">
        <v>7</v>
      </c>
    </row>
    <row r="16" spans="1:26">
      <c r="A16" s="13" t="s">
        <v>41</v>
      </c>
      <c r="B16" s="13">
        <v>70</v>
      </c>
      <c r="D16" s="36"/>
      <c r="E16" s="36" t="str">
        <f>B1</f>
        <v>FIN</v>
      </c>
      <c r="F16" s="36" t="str">
        <f>C1</f>
        <v>LSH</v>
      </c>
      <c r="G16" s="36" t="str">
        <f>D1</f>
        <v>POS</v>
      </c>
      <c r="H16" s="36" t="str">
        <f>E1</f>
        <v>HEA</v>
      </c>
      <c r="I16" s="36" t="str">
        <f>F1</f>
        <v>CRO</v>
      </c>
      <c r="J16" s="36"/>
      <c r="K16" s="36"/>
    </row>
    <row r="17" spans="1:11">
      <c r="A17" s="13" t="s">
        <v>42</v>
      </c>
      <c r="B17" s="13">
        <v>79</v>
      </c>
      <c r="D17" s="37" t="str">
        <f>A2</f>
        <v>ATK</v>
      </c>
      <c r="E17" s="37">
        <f>IF(E16="","",SUMIF($A$16:$A$38,E16,$B$16:$B$38))</f>
        <v>70</v>
      </c>
      <c r="F17" s="37">
        <f>IF(F16="","",SUMIF($A$16:$A$38,F16,$B$16:$B$38))</f>
        <v>79</v>
      </c>
      <c r="G17" s="37">
        <f>IF(G16="","",SUMIF($A$16:$A$38,G16,$B$16:$B$38))</f>
        <v>75</v>
      </c>
      <c r="H17" s="37">
        <f>IF(H16="","",SUMIF($A$16:$A$38,H16,$B$16:$B$38))</f>
        <v>65</v>
      </c>
      <c r="I17" s="37">
        <f>IF(I16="","",SUMIF($A$16:$A$38,I16,$B$16:$B$38))</f>
        <v>77</v>
      </c>
      <c r="J17" s="37">
        <f>A3/10</f>
        <v>72.2</v>
      </c>
      <c r="K17" s="37">
        <f>ROUND(J17,0)</f>
        <v>72</v>
      </c>
    </row>
    <row r="18" spans="1:11">
      <c r="A18" s="13" t="s">
        <v>43</v>
      </c>
      <c r="B18" s="13">
        <v>75</v>
      </c>
      <c r="D18" s="36"/>
      <c r="E18" s="36" t="str">
        <f>B3</f>
        <v>SPA</v>
      </c>
      <c r="F18" s="36" t="str">
        <f>C3</f>
        <v>LPA</v>
      </c>
      <c r="G18" s="36" t="str">
        <f>D3</f>
        <v>VIS</v>
      </c>
      <c r="H18" s="36" t="str">
        <f>E3</f>
        <v>CON</v>
      </c>
      <c r="I18" s="36">
        <f>F3</f>
        <v>0</v>
      </c>
      <c r="J18" s="36"/>
      <c r="K18" s="36"/>
    </row>
    <row r="19" spans="1:11">
      <c r="A19" s="13" t="s">
        <v>44</v>
      </c>
      <c r="B19" s="13">
        <v>65</v>
      </c>
      <c r="D19" s="38" t="str">
        <f>A4</f>
        <v>DIS</v>
      </c>
      <c r="E19" s="38">
        <f>IF(E18="","",SUMIF($A$16:$A$38,E18,$B$16:$B$38))</f>
        <v>81</v>
      </c>
      <c r="F19" s="38">
        <f>IF(F18="","",SUMIF($A$16:$A$38,F18,$B$16:$B$38))</f>
        <v>84</v>
      </c>
      <c r="G19" s="38">
        <f>IF(G18="","",SUMIF($A$16:$A$38,G18,$B$16:$B$38))</f>
        <v>81</v>
      </c>
      <c r="H19" s="38">
        <f>IF(H18="","",SUMIF($A$16:$A$38,H18,$B$16:$B$38))</f>
        <v>79</v>
      </c>
      <c r="I19" s="38">
        <f>IF(I18="","",SUMIF($A$16:$A$38,I18,$B$16:$B$38))</f>
        <v>0</v>
      </c>
      <c r="J19" s="38">
        <f>A5/10</f>
        <v>81</v>
      </c>
      <c r="K19" s="38">
        <f>ROUND(J19,0)</f>
        <v>81</v>
      </c>
    </row>
    <row r="20" spans="1:11">
      <c r="A20" s="13" t="s">
        <v>45</v>
      </c>
      <c r="B20" s="13">
        <v>77</v>
      </c>
      <c r="D20" s="36"/>
      <c r="E20" s="36" t="str">
        <f>B5</f>
        <v>DIR</v>
      </c>
      <c r="F20" s="36" t="str">
        <f>C5</f>
        <v>CON</v>
      </c>
      <c r="G20" s="36" t="str">
        <f>D5</f>
        <v>FLA</v>
      </c>
      <c r="H20" s="36" t="str">
        <f>E5</f>
        <v>VIS</v>
      </c>
      <c r="I20" s="36" t="str">
        <f>F5</f>
        <v>QD</v>
      </c>
      <c r="J20" s="36"/>
      <c r="K20" s="36"/>
    </row>
    <row r="21" spans="1:11">
      <c r="A21" s="13" t="s">
        <v>52</v>
      </c>
      <c r="B21" s="13">
        <v>81</v>
      </c>
      <c r="D21" s="39" t="str">
        <f>A6</f>
        <v>CRE</v>
      </c>
      <c r="E21" s="39">
        <f>IF(E20="","",SUMIF($A$16:$A$38,E20,$B$16:$B$38))</f>
        <v>77</v>
      </c>
      <c r="F21" s="39">
        <f>IF(F20="","",SUMIF($A$16:$A$38,F20,$B$16:$B$38))</f>
        <v>79</v>
      </c>
      <c r="G21" s="39">
        <f>IF(G20="","",SUMIF($A$16:$A$38,G20,$B$16:$B$38))</f>
        <v>81</v>
      </c>
      <c r="H21" s="39">
        <f>IF(H20="","",SUMIF($A$16:$A$38,H20,$B$16:$B$38))</f>
        <v>81</v>
      </c>
      <c r="I21" s="39">
        <f>IF(I20="","",SUMIF($A$16:$A$38,I20,$B$16:$B$38))</f>
        <v>78</v>
      </c>
      <c r="J21" s="39">
        <f>A7/10</f>
        <v>78.599999999999994</v>
      </c>
      <c r="K21" s="39">
        <f>ROUND(J21,0)</f>
        <v>79</v>
      </c>
    </row>
    <row r="22" spans="1:11">
      <c r="A22" s="13" t="s">
        <v>53</v>
      </c>
      <c r="B22" s="13">
        <v>84</v>
      </c>
      <c r="D22" s="36"/>
      <c r="E22" s="36" t="str">
        <f>B7</f>
        <v>SPE</v>
      </c>
      <c r="F22" s="36" t="str">
        <f>C7</f>
        <v>ACC</v>
      </c>
      <c r="G22" s="36" t="str">
        <f>D7</f>
        <v>STA</v>
      </c>
      <c r="H22" s="36" t="str">
        <f>E7</f>
        <v>STE</v>
      </c>
      <c r="I22" s="36" t="str">
        <f>F7</f>
        <v>JUM</v>
      </c>
      <c r="J22" s="36"/>
      <c r="K22" s="36"/>
    </row>
    <row r="23" spans="1:11">
      <c r="A23" s="13" t="s">
        <v>54</v>
      </c>
      <c r="B23" s="13">
        <v>81</v>
      </c>
      <c r="D23" s="40" t="str">
        <f>A8</f>
        <v>PHY</v>
      </c>
      <c r="E23" s="40">
        <f>IF(E22="","",SUMIF($A$16:$A$38,E22,$B$16:$B$38))</f>
        <v>67</v>
      </c>
      <c r="F23" s="40">
        <f>IF(F22="","",SUMIF($A$16:$A$38,F22,$B$16:$B$38))</f>
        <v>67</v>
      </c>
      <c r="G23" s="40">
        <f>IF(G22="","",SUMIF($A$16:$A$38,G22,$B$16:$B$38))</f>
        <v>87</v>
      </c>
      <c r="H23" s="40">
        <f>IF(H22="","",SUMIF($A$16:$A$38,H22,$B$16:$B$38))</f>
        <v>75</v>
      </c>
      <c r="I23" s="40">
        <f>IF(I22="","",SUMIF($A$16:$A$38,I22,$B$16:$B$38))</f>
        <v>75</v>
      </c>
      <c r="J23" s="40">
        <f>A9/10</f>
        <v>74.2</v>
      </c>
      <c r="K23" s="40">
        <f>ROUND(J23,0)</f>
        <v>74</v>
      </c>
    </row>
    <row r="24" spans="1:11">
      <c r="A24" s="13" t="s">
        <v>55</v>
      </c>
      <c r="B24" s="13">
        <v>79</v>
      </c>
      <c r="D24" s="36"/>
      <c r="E24" s="36" t="str">
        <f>B9</f>
        <v>CAM</v>
      </c>
      <c r="F24" s="36" t="str">
        <f>C9</f>
        <v>QD</v>
      </c>
      <c r="G24" s="36" t="str">
        <f>D9</f>
        <v>POS</v>
      </c>
      <c r="H24" s="36" t="str">
        <f>E9</f>
        <v>VIS</v>
      </c>
      <c r="I24" s="36" t="str">
        <f>F9</f>
        <v>DEC</v>
      </c>
      <c r="J24" s="36"/>
      <c r="K24" s="36"/>
    </row>
    <row r="25" spans="1:11">
      <c r="A25" s="13" t="s">
        <v>62</v>
      </c>
      <c r="B25" s="13">
        <v>81</v>
      </c>
      <c r="D25" s="41" t="str">
        <f>A10</f>
        <v>MEN</v>
      </c>
      <c r="E25" s="41">
        <f>IF(E24="","",SUMIF($A$16:$A$38,E24,$B$16:$B$38))</f>
        <v>83</v>
      </c>
      <c r="F25" s="41">
        <f>IF(F24="","",SUMIF($A$16:$A$38,F24,$B$16:$B$38))</f>
        <v>78</v>
      </c>
      <c r="G25" s="41">
        <f>IF(G24="","",SUMIF($A$16:$A$38,G24,$B$16:$B$38))</f>
        <v>75</v>
      </c>
      <c r="H25" s="41">
        <f>IF(H24="","",SUMIF($A$16:$A$38,H24,$B$16:$B$38))</f>
        <v>81</v>
      </c>
      <c r="I25" s="41">
        <f>IF(I24="","",SUMIF($A$16:$A$38,I24,$B$16:$B$38))</f>
        <v>79</v>
      </c>
      <c r="J25" s="41">
        <f>A11/10</f>
        <v>79.400000000000006</v>
      </c>
      <c r="K25" s="41">
        <f>ROUND(J25,0)</f>
        <v>79</v>
      </c>
    </row>
    <row r="26" spans="1:11">
      <c r="A26" s="13" t="s">
        <v>61</v>
      </c>
      <c r="B26" s="13">
        <v>77</v>
      </c>
      <c r="D26" s="36"/>
      <c r="E26" s="36" t="str">
        <f>B11</f>
        <v>INT</v>
      </c>
      <c r="F26" s="36" t="str">
        <f>C11</f>
        <v>TAC</v>
      </c>
      <c r="G26" s="36" t="str">
        <f>D11</f>
        <v>SLD</v>
      </c>
      <c r="H26" s="36" t="str">
        <f>E11</f>
        <v>COV</v>
      </c>
      <c r="I26" s="36" t="str">
        <f>F11</f>
        <v>HEA</v>
      </c>
      <c r="J26" s="36"/>
      <c r="K26" s="36"/>
    </row>
    <row r="27" spans="1:11">
      <c r="A27" s="13" t="s">
        <v>63</v>
      </c>
      <c r="B27" s="13">
        <v>78</v>
      </c>
      <c r="D27" s="42" t="str">
        <f>A12</f>
        <v>DEF</v>
      </c>
      <c r="E27" s="42">
        <f>IF(E26="","",SUMIF($A$16:$A$38,E26,$B$16:$B$38))</f>
        <v>76</v>
      </c>
      <c r="F27" s="42">
        <f>IF(F26="","",SUMIF($A$16:$A$38,F26,$B$16:$B$38))</f>
        <v>80</v>
      </c>
      <c r="G27" s="42">
        <f>IF(G26="","",SUMIF($A$16:$A$38,G26,$B$16:$B$38))</f>
        <v>77</v>
      </c>
      <c r="H27" s="42">
        <f>IF(H26="","",SUMIF($A$16:$A$38,H26,$B$16:$B$38))</f>
        <v>72</v>
      </c>
      <c r="I27" s="42">
        <f>IF(I26="","",SUMIF($A$16:$A$38,I26,$B$16:$B$38))</f>
        <v>65</v>
      </c>
      <c r="J27" s="42">
        <f>A13/10</f>
        <v>74.099999999999994</v>
      </c>
      <c r="K27" s="42">
        <f>ROUND(J27,0)</f>
        <v>74</v>
      </c>
    </row>
    <row r="28" spans="1:11">
      <c r="A28" s="13" t="s">
        <v>69</v>
      </c>
      <c r="B28" s="13">
        <v>67</v>
      </c>
    </row>
    <row r="29" spans="1:11">
      <c r="A29" s="13" t="s">
        <v>70</v>
      </c>
      <c r="B29" s="13">
        <v>67</v>
      </c>
    </row>
    <row r="30" spans="1:11">
      <c r="A30" s="13" t="s">
        <v>71</v>
      </c>
      <c r="B30" s="13">
        <v>87</v>
      </c>
    </row>
    <row r="31" spans="1:11">
      <c r="A31" s="13" t="s">
        <v>72</v>
      </c>
      <c r="B31" s="13">
        <v>75</v>
      </c>
    </row>
    <row r="32" spans="1:11">
      <c r="A32" s="13" t="s">
        <v>73</v>
      </c>
      <c r="B32" s="13">
        <f>INDEX('Trang tính1'!$AC$4:$AC$88,MATCH("M.Fernandes",'Trang tính1'!$Y$4:$Y$88,0))</f>
        <v>75</v>
      </c>
    </row>
    <row r="33" spans="1:2">
      <c r="A33" s="13" t="s">
        <v>79</v>
      </c>
      <c r="B33" s="13">
        <v>83</v>
      </c>
    </row>
    <row r="34" spans="1:2">
      <c r="A34" s="13" t="s">
        <v>80</v>
      </c>
      <c r="B34" s="13">
        <v>79</v>
      </c>
    </row>
    <row r="35" spans="1:2">
      <c r="A35" s="13" t="s">
        <v>86</v>
      </c>
      <c r="B35" s="13">
        <v>76</v>
      </c>
    </row>
    <row r="36" spans="1:2">
      <c r="A36" s="13" t="s">
        <v>87</v>
      </c>
      <c r="B36" s="13">
        <v>80</v>
      </c>
    </row>
    <row r="37" spans="1:2">
      <c r="A37" s="13" t="s">
        <v>88</v>
      </c>
      <c r="B37" s="13">
        <v>77</v>
      </c>
    </row>
    <row r="38" spans="1:2">
      <c r="A38" s="13" t="s">
        <v>89</v>
      </c>
      <c r="B38" s="13">
        <v>72</v>
      </c>
    </row>
    <row r="39" spans="1:2">
      <c r="A39" s="13" t="s">
        <v>245</v>
      </c>
      <c r="B39" s="13">
        <f>SUM(B16:B38)</f>
        <v>1765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3"/>
  <sheetViews>
    <sheetView workbookViewId="0">
      <pane ySplit="3" topLeftCell="A301" activePane="bottomLeft" state="frozen"/>
      <selection pane="bottomLeft" activeCell="J217" sqref="J217"/>
    </sheetView>
  </sheetViews>
  <sheetFormatPr defaultRowHeight="12.75"/>
  <cols>
    <col min="1" max="1" width="7" style="53" customWidth="1"/>
    <col min="2" max="2" width="22" style="53" customWidth="1"/>
    <col min="3" max="3" width="27" style="53" customWidth="1"/>
    <col min="4" max="4" width="16" style="53" customWidth="1"/>
    <col min="5" max="6" width="12" style="53" customWidth="1"/>
    <col min="7" max="9" width="11" style="53" customWidth="1"/>
    <col min="10" max="10" width="36" style="53" customWidth="1"/>
  </cols>
  <sheetData>
    <row r="1" spans="1:10" ht="24" customHeight="1">
      <c r="A1" s="62" t="s">
        <v>253</v>
      </c>
      <c r="B1" s="58"/>
      <c r="C1" s="58"/>
      <c r="D1" s="58"/>
      <c r="E1" s="58"/>
      <c r="F1" s="58"/>
      <c r="G1" s="58"/>
      <c r="H1" s="58"/>
      <c r="I1" s="58"/>
      <c r="J1" s="58"/>
    </row>
    <row r="2" spans="1:10" ht="33.950000000000003" customHeight="1">
      <c r="A2" s="59" t="s">
        <v>254</v>
      </c>
      <c r="B2" s="58"/>
      <c r="C2" s="58"/>
      <c r="D2" s="58"/>
      <c r="E2" s="58"/>
      <c r="F2" s="58"/>
      <c r="G2" s="58"/>
      <c r="H2" s="58"/>
      <c r="I2" s="58"/>
      <c r="J2" s="58"/>
    </row>
    <row r="3" spans="1:10">
      <c r="A3" s="54" t="s">
        <v>255</v>
      </c>
      <c r="B3" s="54" t="s">
        <v>14</v>
      </c>
      <c r="C3" s="54" t="s">
        <v>15</v>
      </c>
      <c r="D3" s="54" t="s">
        <v>256</v>
      </c>
      <c r="E3" s="54" t="s">
        <v>257</v>
      </c>
      <c r="F3" s="54" t="s">
        <v>258</v>
      </c>
      <c r="G3" s="54" t="s">
        <v>259</v>
      </c>
      <c r="H3" s="54" t="s">
        <v>260</v>
      </c>
      <c r="I3" s="54" t="s">
        <v>19</v>
      </c>
      <c r="J3" s="54" t="s">
        <v>261</v>
      </c>
    </row>
    <row r="4" spans="1:10">
      <c r="A4" s="55">
        <v>1</v>
      </c>
      <c r="B4" s="56" t="s">
        <v>24</v>
      </c>
      <c r="C4" s="56" t="s">
        <v>24</v>
      </c>
      <c r="D4" s="56" t="s">
        <v>262</v>
      </c>
      <c r="E4" s="55"/>
      <c r="F4" s="55" t="s">
        <v>49</v>
      </c>
      <c r="G4" s="55">
        <v>88</v>
      </c>
      <c r="H4" s="55">
        <v>89</v>
      </c>
      <c r="I4" s="55">
        <v>1</v>
      </c>
      <c r="J4" s="56"/>
    </row>
    <row r="5" spans="1:10">
      <c r="A5" s="55">
        <v>2</v>
      </c>
      <c r="B5" s="56" t="s">
        <v>24</v>
      </c>
      <c r="C5" s="56" t="s">
        <v>24</v>
      </c>
      <c r="D5" s="56" t="s">
        <v>262</v>
      </c>
      <c r="E5" s="55"/>
      <c r="F5" s="55" t="s">
        <v>58</v>
      </c>
      <c r="G5" s="55">
        <v>90</v>
      </c>
      <c r="H5" s="55">
        <v>89</v>
      </c>
      <c r="I5" s="55">
        <v>-1</v>
      </c>
      <c r="J5" s="56"/>
    </row>
    <row r="6" spans="1:10">
      <c r="A6" s="55">
        <v>3</v>
      </c>
      <c r="B6" s="56" t="s">
        <v>24</v>
      </c>
      <c r="C6" s="56" t="s">
        <v>24</v>
      </c>
      <c r="D6" s="56" t="s">
        <v>262</v>
      </c>
      <c r="E6" s="55"/>
      <c r="F6" s="55" t="s">
        <v>92</v>
      </c>
      <c r="G6" s="55">
        <v>54</v>
      </c>
      <c r="H6" s="55">
        <v>53</v>
      </c>
      <c r="I6" s="55">
        <v>-1</v>
      </c>
      <c r="J6" s="56"/>
    </row>
    <row r="7" spans="1:10">
      <c r="A7" s="55">
        <v>4</v>
      </c>
      <c r="B7" s="56" t="s">
        <v>30</v>
      </c>
      <c r="C7" s="56" t="s">
        <v>30</v>
      </c>
      <c r="D7" s="56" t="s">
        <v>262</v>
      </c>
      <c r="E7" s="55"/>
      <c r="F7" s="55" t="s">
        <v>58</v>
      </c>
      <c r="G7" s="55">
        <v>86</v>
      </c>
      <c r="H7" s="55">
        <v>87</v>
      </c>
      <c r="I7" s="55">
        <v>1</v>
      </c>
      <c r="J7" s="56"/>
    </row>
    <row r="8" spans="1:10">
      <c r="A8" s="55">
        <v>5</v>
      </c>
      <c r="B8" s="56" t="s">
        <v>30</v>
      </c>
      <c r="C8" s="56" t="s">
        <v>30</v>
      </c>
      <c r="D8" s="56" t="s">
        <v>262</v>
      </c>
      <c r="E8" s="55"/>
      <c r="F8" s="55" t="s">
        <v>66</v>
      </c>
      <c r="G8" s="55">
        <v>90</v>
      </c>
      <c r="H8" s="55">
        <v>91</v>
      </c>
      <c r="I8" s="55">
        <v>1</v>
      </c>
      <c r="J8" s="56"/>
    </row>
    <row r="9" spans="1:10">
      <c r="A9" s="55">
        <v>6</v>
      </c>
      <c r="B9" s="56" t="s">
        <v>30</v>
      </c>
      <c r="C9" s="56" t="s">
        <v>30</v>
      </c>
      <c r="D9" s="56" t="s">
        <v>262</v>
      </c>
      <c r="E9" s="55"/>
      <c r="F9" s="55" t="s">
        <v>92</v>
      </c>
      <c r="G9" s="55">
        <v>59</v>
      </c>
      <c r="H9" s="55">
        <v>57</v>
      </c>
      <c r="I9" s="55">
        <v>-2</v>
      </c>
      <c r="J9" s="56"/>
    </row>
    <row r="10" spans="1:10">
      <c r="A10" s="55">
        <v>7</v>
      </c>
      <c r="B10" s="56" t="s">
        <v>35</v>
      </c>
      <c r="C10" s="56" t="s">
        <v>35</v>
      </c>
      <c r="D10" s="56" t="s">
        <v>13</v>
      </c>
      <c r="E10" s="55"/>
      <c r="F10" s="55" t="s">
        <v>73</v>
      </c>
      <c r="G10" s="55">
        <v>94</v>
      </c>
      <c r="H10" s="55">
        <v>91</v>
      </c>
      <c r="I10" s="55">
        <v>-3</v>
      </c>
      <c r="J10" s="56"/>
    </row>
    <row r="11" spans="1:10">
      <c r="A11" s="55">
        <v>8</v>
      </c>
      <c r="B11" s="56" t="s">
        <v>35</v>
      </c>
      <c r="C11" s="56" t="s">
        <v>35</v>
      </c>
      <c r="D11" s="56" t="s">
        <v>262</v>
      </c>
      <c r="E11" s="55"/>
      <c r="F11" s="55" t="s">
        <v>49</v>
      </c>
      <c r="G11" s="55">
        <v>92</v>
      </c>
      <c r="H11" s="55">
        <v>93</v>
      </c>
      <c r="I11" s="55">
        <v>1</v>
      </c>
      <c r="J11" s="56"/>
    </row>
    <row r="12" spans="1:10">
      <c r="A12" s="55">
        <v>9</v>
      </c>
      <c r="B12" s="56" t="s">
        <v>35</v>
      </c>
      <c r="C12" s="56" t="s">
        <v>35</v>
      </c>
      <c r="D12" s="56" t="s">
        <v>262</v>
      </c>
      <c r="E12" s="55"/>
      <c r="F12" s="55" t="s">
        <v>66</v>
      </c>
      <c r="G12" s="55">
        <v>87</v>
      </c>
      <c r="H12" s="55">
        <v>89</v>
      </c>
      <c r="I12" s="55">
        <v>2</v>
      </c>
      <c r="J12" s="56"/>
    </row>
    <row r="13" spans="1:10">
      <c r="A13" s="55">
        <v>10</v>
      </c>
      <c r="B13" s="56" t="s">
        <v>35</v>
      </c>
      <c r="C13" s="56" t="s">
        <v>35</v>
      </c>
      <c r="D13" s="56" t="s">
        <v>262</v>
      </c>
      <c r="E13" s="55"/>
      <c r="F13" s="55" t="s">
        <v>76</v>
      </c>
      <c r="G13" s="55">
        <v>90</v>
      </c>
      <c r="H13" s="55">
        <v>89</v>
      </c>
      <c r="I13" s="55">
        <v>-1</v>
      </c>
      <c r="J13" s="56"/>
    </row>
    <row r="14" spans="1:10">
      <c r="A14" s="55">
        <v>11</v>
      </c>
      <c r="B14" s="56" t="s">
        <v>35</v>
      </c>
      <c r="C14" s="56" t="s">
        <v>35</v>
      </c>
      <c r="D14" s="56" t="s">
        <v>262</v>
      </c>
      <c r="E14" s="55"/>
      <c r="F14" s="55" t="s">
        <v>83</v>
      </c>
      <c r="G14" s="55">
        <v>88</v>
      </c>
      <c r="H14" s="55">
        <v>87</v>
      </c>
      <c r="I14" s="55">
        <v>-1</v>
      </c>
      <c r="J14" s="56"/>
    </row>
    <row r="15" spans="1:10">
      <c r="A15" s="55">
        <v>12</v>
      </c>
      <c r="B15" s="56" t="s">
        <v>35</v>
      </c>
      <c r="C15" s="56" t="s">
        <v>35</v>
      </c>
      <c r="D15" s="56" t="s">
        <v>262</v>
      </c>
      <c r="E15" s="55"/>
      <c r="F15" s="55" t="s">
        <v>92</v>
      </c>
      <c r="G15" s="55">
        <v>59</v>
      </c>
      <c r="H15" s="55">
        <v>57</v>
      </c>
      <c r="I15" s="55">
        <v>-2</v>
      </c>
      <c r="J15" s="56"/>
    </row>
    <row r="16" spans="1:10">
      <c r="A16" s="55">
        <v>13</v>
      </c>
      <c r="B16" s="56" t="s">
        <v>37</v>
      </c>
      <c r="C16" s="56" t="s">
        <v>38</v>
      </c>
      <c r="D16" s="56" t="s">
        <v>13</v>
      </c>
      <c r="E16" s="55"/>
      <c r="F16" s="55" t="s">
        <v>73</v>
      </c>
      <c r="G16" s="55">
        <v>71</v>
      </c>
      <c r="H16" s="55">
        <v>73</v>
      </c>
      <c r="I16" s="55">
        <v>2</v>
      </c>
      <c r="J16" s="56"/>
    </row>
    <row r="17" spans="1:10">
      <c r="A17" s="55">
        <v>14</v>
      </c>
      <c r="B17" s="56" t="s">
        <v>37</v>
      </c>
      <c r="C17" s="56" t="s">
        <v>38</v>
      </c>
      <c r="D17" s="56" t="s">
        <v>262</v>
      </c>
      <c r="E17" s="55"/>
      <c r="F17" s="55" t="s">
        <v>49</v>
      </c>
      <c r="G17" s="55">
        <v>87</v>
      </c>
      <c r="H17" s="55">
        <v>88</v>
      </c>
      <c r="I17" s="55">
        <v>1</v>
      </c>
      <c r="J17" s="56"/>
    </row>
    <row r="18" spans="1:10">
      <c r="A18" s="55">
        <v>15</v>
      </c>
      <c r="B18" s="56" t="s">
        <v>37</v>
      </c>
      <c r="C18" s="56" t="s">
        <v>38</v>
      </c>
      <c r="D18" s="56" t="s">
        <v>262</v>
      </c>
      <c r="E18" s="55"/>
      <c r="F18" s="55" t="s">
        <v>58</v>
      </c>
      <c r="G18" s="55">
        <v>88</v>
      </c>
      <c r="H18" s="55">
        <v>87</v>
      </c>
      <c r="I18" s="55">
        <v>-1</v>
      </c>
      <c r="J18" s="56"/>
    </row>
    <row r="19" spans="1:10">
      <c r="A19" s="55">
        <v>16</v>
      </c>
      <c r="B19" s="56" t="s">
        <v>37</v>
      </c>
      <c r="C19" s="56" t="s">
        <v>38</v>
      </c>
      <c r="D19" s="56" t="s">
        <v>262</v>
      </c>
      <c r="E19" s="55"/>
      <c r="F19" s="55" t="s">
        <v>83</v>
      </c>
      <c r="G19" s="55">
        <v>89</v>
      </c>
      <c r="H19" s="55">
        <v>88</v>
      </c>
      <c r="I19" s="55">
        <v>-1</v>
      </c>
      <c r="J19" s="56"/>
    </row>
    <row r="20" spans="1:10">
      <c r="A20" s="55">
        <v>17</v>
      </c>
      <c r="B20" s="56" t="s">
        <v>37</v>
      </c>
      <c r="C20" s="56" t="s">
        <v>38</v>
      </c>
      <c r="D20" s="56" t="s">
        <v>262</v>
      </c>
      <c r="E20" s="55"/>
      <c r="F20" s="55" t="s">
        <v>92</v>
      </c>
      <c r="G20" s="55">
        <v>53</v>
      </c>
      <c r="H20" s="55">
        <v>51</v>
      </c>
      <c r="I20" s="55">
        <v>-2</v>
      </c>
      <c r="J20" s="56"/>
    </row>
    <row r="21" spans="1:10">
      <c r="A21" s="55">
        <v>18</v>
      </c>
      <c r="B21" s="56" t="s">
        <v>39</v>
      </c>
      <c r="C21" s="56" t="s">
        <v>40</v>
      </c>
      <c r="D21" s="56" t="s">
        <v>13</v>
      </c>
      <c r="E21" s="55"/>
      <c r="F21" s="55" t="s">
        <v>73</v>
      </c>
      <c r="G21" s="55">
        <v>66</v>
      </c>
      <c r="H21" s="55">
        <v>71</v>
      </c>
      <c r="I21" s="55">
        <v>5</v>
      </c>
      <c r="J21" s="56"/>
    </row>
    <row r="22" spans="1:10">
      <c r="A22" s="55">
        <v>19</v>
      </c>
      <c r="B22" s="56" t="s">
        <v>39</v>
      </c>
      <c r="C22" s="56" t="s">
        <v>40</v>
      </c>
      <c r="D22" s="56" t="s">
        <v>262</v>
      </c>
      <c r="E22" s="55"/>
      <c r="F22" s="55" t="s">
        <v>49</v>
      </c>
      <c r="G22" s="55">
        <v>83</v>
      </c>
      <c r="H22" s="55">
        <v>84</v>
      </c>
      <c r="I22" s="55">
        <v>1</v>
      </c>
      <c r="J22" s="56"/>
    </row>
    <row r="23" spans="1:10">
      <c r="A23" s="55">
        <v>20</v>
      </c>
      <c r="B23" s="56" t="s">
        <v>39</v>
      </c>
      <c r="C23" s="56" t="s">
        <v>40</v>
      </c>
      <c r="D23" s="56" t="s">
        <v>262</v>
      </c>
      <c r="E23" s="55"/>
      <c r="F23" s="55" t="s">
        <v>66</v>
      </c>
      <c r="G23" s="55">
        <v>91</v>
      </c>
      <c r="H23" s="55">
        <v>90</v>
      </c>
      <c r="I23" s="55">
        <v>-1</v>
      </c>
      <c r="J23" s="56"/>
    </row>
    <row r="24" spans="1:10">
      <c r="A24" s="55">
        <v>21</v>
      </c>
      <c r="B24" s="56" t="s">
        <v>39</v>
      </c>
      <c r="C24" s="56" t="s">
        <v>40</v>
      </c>
      <c r="D24" s="56" t="s">
        <v>262</v>
      </c>
      <c r="E24" s="55"/>
      <c r="F24" s="55" t="s">
        <v>92</v>
      </c>
      <c r="G24" s="55">
        <v>53</v>
      </c>
      <c r="H24" s="55">
        <v>51</v>
      </c>
      <c r="I24" s="55">
        <v>-2</v>
      </c>
      <c r="J24" s="56"/>
    </row>
    <row r="25" spans="1:10">
      <c r="A25" s="55">
        <v>22</v>
      </c>
      <c r="B25" s="56" t="s">
        <v>47</v>
      </c>
      <c r="C25" s="56" t="s">
        <v>48</v>
      </c>
      <c r="D25" s="56" t="s">
        <v>262</v>
      </c>
      <c r="E25" s="55"/>
      <c r="F25" s="55" t="s">
        <v>49</v>
      </c>
      <c r="G25" s="55">
        <v>90</v>
      </c>
      <c r="H25" s="55">
        <v>91</v>
      </c>
      <c r="I25" s="55">
        <v>1</v>
      </c>
      <c r="J25" s="56"/>
    </row>
    <row r="26" spans="1:10">
      <c r="A26" s="55">
        <v>23</v>
      </c>
      <c r="B26" s="56" t="s">
        <v>47</v>
      </c>
      <c r="C26" s="56" t="s">
        <v>48</v>
      </c>
      <c r="D26" s="56" t="s">
        <v>262</v>
      </c>
      <c r="E26" s="55"/>
      <c r="F26" s="55" t="s">
        <v>92</v>
      </c>
      <c r="G26" s="55">
        <v>62</v>
      </c>
      <c r="H26" s="55">
        <v>61</v>
      </c>
      <c r="I26" s="55">
        <v>-1</v>
      </c>
      <c r="J26" s="56"/>
    </row>
    <row r="27" spans="1:10">
      <c r="A27" s="55">
        <v>24</v>
      </c>
      <c r="B27" s="56" t="s">
        <v>50</v>
      </c>
      <c r="C27" s="56" t="s">
        <v>51</v>
      </c>
      <c r="D27" s="56" t="s">
        <v>13</v>
      </c>
      <c r="E27" s="55"/>
      <c r="F27" s="55" t="s">
        <v>73</v>
      </c>
      <c r="G27" s="55">
        <v>90</v>
      </c>
      <c r="H27" s="55">
        <v>93</v>
      </c>
      <c r="I27" s="55">
        <v>3</v>
      </c>
      <c r="J27" s="56"/>
    </row>
    <row r="28" spans="1:10">
      <c r="A28" s="55">
        <v>25</v>
      </c>
      <c r="B28" s="56" t="s">
        <v>50</v>
      </c>
      <c r="C28" s="56" t="s">
        <v>51</v>
      </c>
      <c r="D28" s="56" t="s">
        <v>262</v>
      </c>
      <c r="E28" s="55"/>
      <c r="F28" s="55" t="s">
        <v>49</v>
      </c>
      <c r="G28" s="55">
        <v>86</v>
      </c>
      <c r="H28" s="55">
        <v>87</v>
      </c>
      <c r="I28" s="55">
        <v>1</v>
      </c>
      <c r="J28" s="56"/>
    </row>
    <row r="29" spans="1:10">
      <c r="A29" s="55">
        <v>26</v>
      </c>
      <c r="B29" s="56" t="s">
        <v>50</v>
      </c>
      <c r="C29" s="56" t="s">
        <v>51</v>
      </c>
      <c r="D29" s="56" t="s">
        <v>262</v>
      </c>
      <c r="E29" s="55"/>
      <c r="F29" s="55" t="s">
        <v>58</v>
      </c>
      <c r="G29" s="55">
        <v>78</v>
      </c>
      <c r="H29" s="55">
        <v>79</v>
      </c>
      <c r="I29" s="55">
        <v>1</v>
      </c>
      <c r="J29" s="56"/>
    </row>
    <row r="30" spans="1:10">
      <c r="A30" s="55">
        <v>27</v>
      </c>
      <c r="B30" s="56" t="s">
        <v>50</v>
      </c>
      <c r="C30" s="56" t="s">
        <v>51</v>
      </c>
      <c r="D30" s="56" t="s">
        <v>262</v>
      </c>
      <c r="E30" s="55"/>
      <c r="F30" s="55" t="s">
        <v>66</v>
      </c>
      <c r="G30" s="55">
        <v>84</v>
      </c>
      <c r="H30" s="55">
        <v>86</v>
      </c>
      <c r="I30" s="55">
        <v>2</v>
      </c>
      <c r="J30" s="56"/>
    </row>
    <row r="31" spans="1:10">
      <c r="A31" s="55">
        <v>28</v>
      </c>
      <c r="B31" s="56" t="s">
        <v>50</v>
      </c>
      <c r="C31" s="56" t="s">
        <v>51</v>
      </c>
      <c r="D31" s="56" t="s">
        <v>262</v>
      </c>
      <c r="E31" s="55"/>
      <c r="F31" s="55" t="s">
        <v>92</v>
      </c>
      <c r="G31" s="55">
        <v>60</v>
      </c>
      <c r="H31" s="55">
        <v>57</v>
      </c>
      <c r="I31" s="55">
        <v>-3</v>
      </c>
      <c r="J31" s="56"/>
    </row>
    <row r="32" spans="1:10">
      <c r="A32" s="55">
        <v>29</v>
      </c>
      <c r="B32" s="56" t="s">
        <v>56</v>
      </c>
      <c r="C32" s="56" t="s">
        <v>57</v>
      </c>
      <c r="D32" s="56" t="s">
        <v>13</v>
      </c>
      <c r="E32" s="55"/>
      <c r="F32" s="55" t="s">
        <v>73</v>
      </c>
      <c r="G32" s="55">
        <v>70</v>
      </c>
      <c r="H32" s="55">
        <v>77</v>
      </c>
      <c r="I32" s="55">
        <v>7</v>
      </c>
      <c r="J32" s="56"/>
    </row>
    <row r="33" spans="1:10">
      <c r="A33" s="55">
        <v>30</v>
      </c>
      <c r="B33" s="56" t="s">
        <v>56</v>
      </c>
      <c r="C33" s="56" t="s">
        <v>57</v>
      </c>
      <c r="D33" s="56" t="s">
        <v>262</v>
      </c>
      <c r="E33" s="55"/>
      <c r="F33" s="55" t="s">
        <v>49</v>
      </c>
      <c r="G33" s="55">
        <v>88</v>
      </c>
      <c r="H33" s="55">
        <v>89</v>
      </c>
      <c r="I33" s="55">
        <v>1</v>
      </c>
      <c r="J33" s="56"/>
    </row>
    <row r="34" spans="1:10">
      <c r="A34" s="55">
        <v>31</v>
      </c>
      <c r="B34" s="56" t="s">
        <v>56</v>
      </c>
      <c r="C34" s="56" t="s">
        <v>57</v>
      </c>
      <c r="D34" s="56" t="s">
        <v>262</v>
      </c>
      <c r="E34" s="55"/>
      <c r="F34" s="55" t="s">
        <v>58</v>
      </c>
      <c r="G34" s="55">
        <v>80</v>
      </c>
      <c r="H34" s="55">
        <v>81</v>
      </c>
      <c r="I34" s="55">
        <v>1</v>
      </c>
      <c r="J34" s="56"/>
    </row>
    <row r="35" spans="1:10">
      <c r="A35" s="55">
        <v>32</v>
      </c>
      <c r="B35" s="56" t="s">
        <v>56</v>
      </c>
      <c r="C35" s="56" t="s">
        <v>57</v>
      </c>
      <c r="D35" s="56" t="s">
        <v>262</v>
      </c>
      <c r="E35" s="55"/>
      <c r="F35" s="55" t="s">
        <v>66</v>
      </c>
      <c r="G35" s="55">
        <v>85</v>
      </c>
      <c r="H35" s="55">
        <v>87</v>
      </c>
      <c r="I35" s="55">
        <v>2</v>
      </c>
      <c r="J35" s="56"/>
    </row>
    <row r="36" spans="1:10">
      <c r="A36" s="55">
        <v>33</v>
      </c>
      <c r="B36" s="56" t="s">
        <v>56</v>
      </c>
      <c r="C36" s="56" t="s">
        <v>57</v>
      </c>
      <c r="D36" s="56" t="s">
        <v>262</v>
      </c>
      <c r="E36" s="55"/>
      <c r="F36" s="55" t="s">
        <v>76</v>
      </c>
      <c r="G36" s="55">
        <v>82</v>
      </c>
      <c r="H36" s="55">
        <v>83</v>
      </c>
      <c r="I36" s="55">
        <v>1</v>
      </c>
      <c r="J36" s="56"/>
    </row>
    <row r="37" spans="1:10">
      <c r="A37" s="55">
        <v>34</v>
      </c>
      <c r="B37" s="56" t="s">
        <v>56</v>
      </c>
      <c r="C37" s="56" t="s">
        <v>57</v>
      </c>
      <c r="D37" s="56" t="s">
        <v>262</v>
      </c>
      <c r="E37" s="55"/>
      <c r="F37" s="55" t="s">
        <v>83</v>
      </c>
      <c r="G37" s="55">
        <v>84</v>
      </c>
      <c r="H37" s="55">
        <v>83</v>
      </c>
      <c r="I37" s="55">
        <v>-1</v>
      </c>
      <c r="J37" s="56"/>
    </row>
    <row r="38" spans="1:10">
      <c r="A38" s="55">
        <v>35</v>
      </c>
      <c r="B38" s="56" t="s">
        <v>56</v>
      </c>
      <c r="C38" s="56" t="s">
        <v>57</v>
      </c>
      <c r="D38" s="56" t="s">
        <v>262</v>
      </c>
      <c r="E38" s="55"/>
      <c r="F38" s="55" t="s">
        <v>92</v>
      </c>
      <c r="G38" s="55">
        <v>61</v>
      </c>
      <c r="H38" s="55">
        <v>60</v>
      </c>
      <c r="I38" s="55">
        <v>-1</v>
      </c>
      <c r="J38" s="56"/>
    </row>
    <row r="39" spans="1:10">
      <c r="A39" s="55">
        <v>36</v>
      </c>
      <c r="B39" s="56" t="s">
        <v>56</v>
      </c>
      <c r="C39" s="56" t="s">
        <v>57</v>
      </c>
      <c r="D39" s="56" t="s">
        <v>263</v>
      </c>
      <c r="E39" s="55" t="s">
        <v>101</v>
      </c>
      <c r="F39" s="55" t="s">
        <v>243</v>
      </c>
      <c r="G39" s="55">
        <v>84</v>
      </c>
      <c r="H39" s="55">
        <v>85</v>
      </c>
      <c r="I39" s="55">
        <v>1</v>
      </c>
      <c r="J39" s="56" t="s">
        <v>264</v>
      </c>
    </row>
    <row r="40" spans="1:10">
      <c r="A40" s="55">
        <v>37</v>
      </c>
      <c r="B40" s="56" t="s">
        <v>59</v>
      </c>
      <c r="C40" s="56" t="s">
        <v>60</v>
      </c>
      <c r="D40" s="56" t="s">
        <v>13</v>
      </c>
      <c r="E40" s="55"/>
      <c r="F40" s="55" t="s">
        <v>73</v>
      </c>
      <c r="G40" s="55">
        <v>83</v>
      </c>
      <c r="H40" s="55">
        <v>87</v>
      </c>
      <c r="I40" s="55">
        <v>4</v>
      </c>
      <c r="J40" s="56"/>
    </row>
    <row r="41" spans="1:10">
      <c r="A41" s="55">
        <v>38</v>
      </c>
      <c r="B41" s="56" t="s">
        <v>59</v>
      </c>
      <c r="C41" s="56" t="s">
        <v>60</v>
      </c>
      <c r="D41" s="56" t="s">
        <v>262</v>
      </c>
      <c r="E41" s="55"/>
      <c r="F41" s="55" t="s">
        <v>66</v>
      </c>
      <c r="G41" s="55">
        <v>84</v>
      </c>
      <c r="H41" s="55">
        <v>83</v>
      </c>
      <c r="I41" s="55">
        <v>-1</v>
      </c>
      <c r="J41" s="56"/>
    </row>
    <row r="42" spans="1:10">
      <c r="A42" s="55">
        <v>39</v>
      </c>
      <c r="B42" s="56" t="s">
        <v>59</v>
      </c>
      <c r="C42" s="56" t="s">
        <v>60</v>
      </c>
      <c r="D42" s="56" t="s">
        <v>262</v>
      </c>
      <c r="E42" s="55"/>
      <c r="F42" s="55" t="s">
        <v>83</v>
      </c>
      <c r="G42" s="55">
        <v>84</v>
      </c>
      <c r="H42" s="55">
        <v>85</v>
      </c>
      <c r="I42" s="55">
        <v>1</v>
      </c>
      <c r="J42" s="56"/>
    </row>
    <row r="43" spans="1:10">
      <c r="A43" s="55">
        <v>40</v>
      </c>
      <c r="B43" s="56" t="s">
        <v>64</v>
      </c>
      <c r="C43" s="56" t="s">
        <v>65</v>
      </c>
      <c r="D43" s="56" t="s">
        <v>262</v>
      </c>
      <c r="E43" s="55"/>
      <c r="F43" s="55" t="s">
        <v>49</v>
      </c>
      <c r="G43" s="55">
        <v>77</v>
      </c>
      <c r="H43" s="55">
        <v>78</v>
      </c>
      <c r="I43" s="55">
        <v>1</v>
      </c>
      <c r="J43" s="56"/>
    </row>
    <row r="44" spans="1:10">
      <c r="A44" s="55">
        <v>41</v>
      </c>
      <c r="B44" s="56" t="s">
        <v>64</v>
      </c>
      <c r="C44" s="56" t="s">
        <v>65</v>
      </c>
      <c r="D44" s="56" t="s">
        <v>262</v>
      </c>
      <c r="E44" s="55"/>
      <c r="F44" s="55" t="s">
        <v>66</v>
      </c>
      <c r="G44" s="55">
        <v>88</v>
      </c>
      <c r="H44" s="55">
        <v>85</v>
      </c>
      <c r="I44" s="55">
        <v>-3</v>
      </c>
      <c r="J44" s="56"/>
    </row>
    <row r="45" spans="1:10">
      <c r="A45" s="55">
        <v>42</v>
      </c>
      <c r="B45" s="56" t="s">
        <v>64</v>
      </c>
      <c r="C45" s="56" t="s">
        <v>65</v>
      </c>
      <c r="D45" s="56" t="s">
        <v>262</v>
      </c>
      <c r="E45" s="55"/>
      <c r="F45" s="55" t="s">
        <v>92</v>
      </c>
      <c r="G45" s="55">
        <v>67</v>
      </c>
      <c r="H45" s="55">
        <v>68</v>
      </c>
      <c r="I45" s="55">
        <v>1</v>
      </c>
      <c r="J45" s="56"/>
    </row>
    <row r="46" spans="1:10">
      <c r="A46" s="55">
        <v>43</v>
      </c>
      <c r="B46" s="56" t="s">
        <v>64</v>
      </c>
      <c r="C46" s="56" t="s">
        <v>65</v>
      </c>
      <c r="D46" s="56" t="s">
        <v>263</v>
      </c>
      <c r="E46" s="55" t="s">
        <v>110</v>
      </c>
      <c r="F46" s="55" t="s">
        <v>243</v>
      </c>
      <c r="G46" s="55">
        <v>86</v>
      </c>
      <c r="H46" s="55">
        <v>85</v>
      </c>
      <c r="I46" s="55">
        <v>-1</v>
      </c>
      <c r="J46" s="56" t="s">
        <v>265</v>
      </c>
    </row>
    <row r="47" spans="1:10">
      <c r="A47" s="55">
        <v>44</v>
      </c>
      <c r="B47" s="56" t="s">
        <v>67</v>
      </c>
      <c r="C47" s="56" t="s">
        <v>68</v>
      </c>
      <c r="D47" s="56" t="s">
        <v>262</v>
      </c>
      <c r="E47" s="55"/>
      <c r="F47" s="55" t="s">
        <v>49</v>
      </c>
      <c r="G47" s="55">
        <v>78</v>
      </c>
      <c r="H47" s="55">
        <v>79</v>
      </c>
      <c r="I47" s="55">
        <v>1</v>
      </c>
      <c r="J47" s="56"/>
    </row>
    <row r="48" spans="1:10">
      <c r="A48" s="55">
        <v>45</v>
      </c>
      <c r="B48" s="56" t="s">
        <v>67</v>
      </c>
      <c r="C48" s="56" t="s">
        <v>68</v>
      </c>
      <c r="D48" s="56" t="s">
        <v>262</v>
      </c>
      <c r="E48" s="55"/>
      <c r="F48" s="55" t="s">
        <v>66</v>
      </c>
      <c r="G48" s="55">
        <v>91</v>
      </c>
      <c r="H48" s="55">
        <v>89</v>
      </c>
      <c r="I48" s="55">
        <v>-2</v>
      </c>
      <c r="J48" s="56"/>
    </row>
    <row r="49" spans="1:10">
      <c r="A49" s="55">
        <v>46</v>
      </c>
      <c r="B49" s="56" t="s">
        <v>67</v>
      </c>
      <c r="C49" s="56" t="s">
        <v>68</v>
      </c>
      <c r="D49" s="56" t="s">
        <v>262</v>
      </c>
      <c r="E49" s="55"/>
      <c r="F49" s="55" t="s">
        <v>92</v>
      </c>
      <c r="G49" s="55">
        <v>61</v>
      </c>
      <c r="H49" s="55">
        <v>62</v>
      </c>
      <c r="I49" s="55">
        <v>1</v>
      </c>
      <c r="J49" s="56"/>
    </row>
    <row r="50" spans="1:10">
      <c r="A50" s="55">
        <v>47</v>
      </c>
      <c r="B50" s="56" t="s">
        <v>74</v>
      </c>
      <c r="C50" s="56" t="s">
        <v>75</v>
      </c>
      <c r="D50" s="56" t="s">
        <v>13</v>
      </c>
      <c r="E50" s="55"/>
      <c r="F50" s="55" t="s">
        <v>73</v>
      </c>
      <c r="G50" s="55">
        <v>85</v>
      </c>
      <c r="H50" s="55">
        <v>86</v>
      </c>
      <c r="I50" s="55">
        <v>1</v>
      </c>
      <c r="J50" s="56"/>
    </row>
    <row r="51" spans="1:10">
      <c r="A51" s="55">
        <v>48</v>
      </c>
      <c r="B51" s="56" t="s">
        <v>74</v>
      </c>
      <c r="C51" s="56" t="s">
        <v>75</v>
      </c>
      <c r="D51" s="56" t="s">
        <v>262</v>
      </c>
      <c r="E51" s="55"/>
      <c r="F51" s="55" t="s">
        <v>49</v>
      </c>
      <c r="G51" s="55">
        <v>83</v>
      </c>
      <c r="H51" s="55">
        <v>85</v>
      </c>
      <c r="I51" s="55">
        <v>2</v>
      </c>
      <c r="J51" s="56"/>
    </row>
    <row r="52" spans="1:10">
      <c r="A52" s="55">
        <v>49</v>
      </c>
      <c r="B52" s="56" t="s">
        <v>74</v>
      </c>
      <c r="C52" s="56" t="s">
        <v>75</v>
      </c>
      <c r="D52" s="56" t="s">
        <v>262</v>
      </c>
      <c r="E52" s="55"/>
      <c r="F52" s="55" t="s">
        <v>58</v>
      </c>
      <c r="G52" s="55">
        <v>84</v>
      </c>
      <c r="H52" s="55">
        <v>85</v>
      </c>
      <c r="I52" s="55">
        <v>1</v>
      </c>
      <c r="J52" s="56"/>
    </row>
    <row r="53" spans="1:10">
      <c r="A53" s="55">
        <v>50</v>
      </c>
      <c r="B53" s="56" t="s">
        <v>74</v>
      </c>
      <c r="C53" s="56" t="s">
        <v>75</v>
      </c>
      <c r="D53" s="56" t="s">
        <v>262</v>
      </c>
      <c r="E53" s="55"/>
      <c r="F53" s="55" t="s">
        <v>66</v>
      </c>
      <c r="G53" s="55">
        <v>85</v>
      </c>
      <c r="H53" s="55">
        <v>86</v>
      </c>
      <c r="I53" s="55">
        <v>1</v>
      </c>
      <c r="J53" s="56"/>
    </row>
    <row r="54" spans="1:10">
      <c r="A54" s="55">
        <v>51</v>
      </c>
      <c r="B54" s="56" t="s">
        <v>74</v>
      </c>
      <c r="C54" s="56" t="s">
        <v>75</v>
      </c>
      <c r="D54" s="56" t="s">
        <v>262</v>
      </c>
      <c r="E54" s="55"/>
      <c r="F54" s="55" t="s">
        <v>76</v>
      </c>
      <c r="G54" s="55">
        <v>84</v>
      </c>
      <c r="H54" s="55">
        <v>85</v>
      </c>
      <c r="I54" s="55">
        <v>1</v>
      </c>
      <c r="J54" s="56"/>
    </row>
    <row r="55" spans="1:10">
      <c r="A55" s="55">
        <v>52</v>
      </c>
      <c r="B55" s="56" t="s">
        <v>74</v>
      </c>
      <c r="C55" s="56" t="s">
        <v>75</v>
      </c>
      <c r="D55" s="56" t="s">
        <v>263</v>
      </c>
      <c r="E55" s="55" t="s">
        <v>110</v>
      </c>
      <c r="F55" s="55" t="s">
        <v>243</v>
      </c>
      <c r="G55" s="55">
        <v>84</v>
      </c>
      <c r="H55" s="55">
        <v>85</v>
      </c>
      <c r="I55" s="55">
        <v>1</v>
      </c>
      <c r="J55" s="56" t="s">
        <v>266</v>
      </c>
    </row>
    <row r="56" spans="1:10">
      <c r="A56" s="55">
        <v>53</v>
      </c>
      <c r="B56" s="56" t="s">
        <v>77</v>
      </c>
      <c r="C56" s="56" t="s">
        <v>78</v>
      </c>
      <c r="D56" s="56" t="s">
        <v>13</v>
      </c>
      <c r="E56" s="55"/>
      <c r="F56" s="55" t="s">
        <v>73</v>
      </c>
      <c r="G56" s="55">
        <v>58</v>
      </c>
      <c r="H56" s="55">
        <v>67</v>
      </c>
      <c r="I56" s="55">
        <v>9</v>
      </c>
      <c r="J56" s="56"/>
    </row>
    <row r="57" spans="1:10">
      <c r="A57" s="55">
        <v>54</v>
      </c>
      <c r="B57" s="56" t="s">
        <v>77</v>
      </c>
      <c r="C57" s="56" t="s">
        <v>78</v>
      </c>
      <c r="D57" s="56" t="s">
        <v>262</v>
      </c>
      <c r="E57" s="55"/>
      <c r="F57" s="55" t="s">
        <v>49</v>
      </c>
      <c r="G57" s="55">
        <v>78</v>
      </c>
      <c r="H57" s="55">
        <v>79</v>
      </c>
      <c r="I57" s="55">
        <v>1</v>
      </c>
      <c r="J57" s="56"/>
    </row>
    <row r="58" spans="1:10">
      <c r="A58" s="55">
        <v>55</v>
      </c>
      <c r="B58" s="56" t="s">
        <v>77</v>
      </c>
      <c r="C58" s="56" t="s">
        <v>78</v>
      </c>
      <c r="D58" s="56" t="s">
        <v>262</v>
      </c>
      <c r="E58" s="55"/>
      <c r="F58" s="55" t="s">
        <v>58</v>
      </c>
      <c r="G58" s="55">
        <v>87</v>
      </c>
      <c r="H58" s="55">
        <v>86</v>
      </c>
      <c r="I58" s="55">
        <v>-1</v>
      </c>
      <c r="J58" s="56"/>
    </row>
    <row r="59" spans="1:10">
      <c r="A59" s="55">
        <v>56</v>
      </c>
      <c r="B59" s="56" t="s">
        <v>77</v>
      </c>
      <c r="C59" s="56" t="s">
        <v>78</v>
      </c>
      <c r="D59" s="56" t="s">
        <v>262</v>
      </c>
      <c r="E59" s="55"/>
      <c r="F59" s="55" t="s">
        <v>66</v>
      </c>
      <c r="G59" s="55">
        <v>87</v>
      </c>
      <c r="H59" s="55">
        <v>88</v>
      </c>
      <c r="I59" s="55">
        <v>1</v>
      </c>
      <c r="J59" s="56"/>
    </row>
    <row r="60" spans="1:10">
      <c r="A60" s="55">
        <v>57</v>
      </c>
      <c r="B60" s="56" t="s">
        <v>77</v>
      </c>
      <c r="C60" s="56" t="s">
        <v>78</v>
      </c>
      <c r="D60" s="56" t="s">
        <v>262</v>
      </c>
      <c r="E60" s="55"/>
      <c r="F60" s="55" t="s">
        <v>76</v>
      </c>
      <c r="G60" s="55">
        <v>69</v>
      </c>
      <c r="H60" s="55">
        <v>70</v>
      </c>
      <c r="I60" s="55">
        <v>1</v>
      </c>
      <c r="J60" s="56"/>
    </row>
    <row r="61" spans="1:10">
      <c r="A61" s="55">
        <v>58</v>
      </c>
      <c r="B61" s="56" t="s">
        <v>81</v>
      </c>
      <c r="C61" s="56" t="s">
        <v>82</v>
      </c>
      <c r="D61" s="56" t="s">
        <v>13</v>
      </c>
      <c r="E61" s="55"/>
      <c r="F61" s="55" t="s">
        <v>73</v>
      </c>
      <c r="G61" s="55">
        <v>87</v>
      </c>
      <c r="H61" s="55">
        <v>81</v>
      </c>
      <c r="I61" s="55">
        <v>-6</v>
      </c>
      <c r="J61" s="56"/>
    </row>
    <row r="62" spans="1:10">
      <c r="A62" s="55">
        <v>59</v>
      </c>
      <c r="B62" s="56" t="s">
        <v>81</v>
      </c>
      <c r="C62" s="56" t="s">
        <v>82</v>
      </c>
      <c r="D62" s="56" t="s">
        <v>262</v>
      </c>
      <c r="E62" s="55"/>
      <c r="F62" s="55" t="s">
        <v>49</v>
      </c>
      <c r="G62" s="55">
        <v>76</v>
      </c>
      <c r="H62" s="55">
        <v>77</v>
      </c>
      <c r="I62" s="55">
        <v>1</v>
      </c>
      <c r="J62" s="56"/>
    </row>
    <row r="63" spans="1:10">
      <c r="A63" s="55">
        <v>60</v>
      </c>
      <c r="B63" s="56" t="s">
        <v>81</v>
      </c>
      <c r="C63" s="56" t="s">
        <v>82</v>
      </c>
      <c r="D63" s="56" t="s">
        <v>262</v>
      </c>
      <c r="E63" s="55"/>
      <c r="F63" s="55" t="s">
        <v>66</v>
      </c>
      <c r="G63" s="55">
        <v>84</v>
      </c>
      <c r="H63" s="55">
        <v>83</v>
      </c>
      <c r="I63" s="55">
        <v>-1</v>
      </c>
      <c r="J63" s="56"/>
    </row>
    <row r="64" spans="1:10">
      <c r="A64" s="55">
        <v>61</v>
      </c>
      <c r="B64" s="56" t="s">
        <v>81</v>
      </c>
      <c r="C64" s="56" t="s">
        <v>82</v>
      </c>
      <c r="D64" s="56" t="s">
        <v>262</v>
      </c>
      <c r="E64" s="55"/>
      <c r="F64" s="55" t="s">
        <v>76</v>
      </c>
      <c r="G64" s="55">
        <v>81</v>
      </c>
      <c r="H64" s="55">
        <v>80</v>
      </c>
      <c r="I64" s="55">
        <v>-1</v>
      </c>
      <c r="J64" s="56"/>
    </row>
    <row r="65" spans="1:10">
      <c r="A65" s="55">
        <v>62</v>
      </c>
      <c r="B65" s="56" t="s">
        <v>84</v>
      </c>
      <c r="C65" s="56" t="s">
        <v>85</v>
      </c>
      <c r="D65" s="56" t="s">
        <v>13</v>
      </c>
      <c r="E65" s="55"/>
      <c r="F65" s="55" t="s">
        <v>73</v>
      </c>
      <c r="G65" s="55">
        <v>70</v>
      </c>
      <c r="H65" s="55">
        <v>80</v>
      </c>
      <c r="I65" s="55">
        <v>10</v>
      </c>
      <c r="J65" s="56"/>
    </row>
    <row r="66" spans="1:10">
      <c r="A66" s="55">
        <v>63</v>
      </c>
      <c r="B66" s="56" t="s">
        <v>84</v>
      </c>
      <c r="C66" s="56" t="s">
        <v>85</v>
      </c>
      <c r="D66" s="56" t="s">
        <v>262</v>
      </c>
      <c r="E66" s="55"/>
      <c r="F66" s="55" t="s">
        <v>49</v>
      </c>
      <c r="G66" s="55">
        <v>78</v>
      </c>
      <c r="H66" s="55">
        <v>79</v>
      </c>
      <c r="I66" s="55">
        <v>1</v>
      </c>
      <c r="J66" s="56"/>
    </row>
    <row r="67" spans="1:10">
      <c r="A67" s="55">
        <v>64</v>
      </c>
      <c r="B67" s="56" t="s">
        <v>84</v>
      </c>
      <c r="C67" s="56" t="s">
        <v>85</v>
      </c>
      <c r="D67" s="56" t="s">
        <v>262</v>
      </c>
      <c r="E67" s="55"/>
      <c r="F67" s="55" t="s">
        <v>66</v>
      </c>
      <c r="G67" s="55">
        <v>86</v>
      </c>
      <c r="H67" s="55">
        <v>85</v>
      </c>
      <c r="I67" s="55">
        <v>-1</v>
      </c>
      <c r="J67" s="56"/>
    </row>
    <row r="68" spans="1:10">
      <c r="A68" s="55">
        <v>65</v>
      </c>
      <c r="B68" s="56" t="s">
        <v>84</v>
      </c>
      <c r="C68" s="56" t="s">
        <v>85</v>
      </c>
      <c r="D68" s="56" t="s">
        <v>262</v>
      </c>
      <c r="E68" s="55"/>
      <c r="F68" s="55" t="s">
        <v>76</v>
      </c>
      <c r="G68" s="55">
        <v>74</v>
      </c>
      <c r="H68" s="55">
        <v>75</v>
      </c>
      <c r="I68" s="55">
        <v>1</v>
      </c>
      <c r="J68" s="56"/>
    </row>
    <row r="69" spans="1:10">
      <c r="A69" s="55">
        <v>66</v>
      </c>
      <c r="B69" s="56" t="s">
        <v>84</v>
      </c>
      <c r="C69" s="56" t="s">
        <v>85</v>
      </c>
      <c r="D69" s="56" t="s">
        <v>262</v>
      </c>
      <c r="E69" s="55"/>
      <c r="F69" s="55" t="s">
        <v>83</v>
      </c>
      <c r="G69" s="55">
        <v>85</v>
      </c>
      <c r="H69" s="55">
        <v>86</v>
      </c>
      <c r="I69" s="55">
        <v>1</v>
      </c>
      <c r="J69" s="56"/>
    </row>
    <row r="70" spans="1:10">
      <c r="A70" s="55">
        <v>67</v>
      </c>
      <c r="B70" s="56" t="s">
        <v>84</v>
      </c>
      <c r="C70" s="56" t="s">
        <v>85</v>
      </c>
      <c r="D70" s="56" t="s">
        <v>262</v>
      </c>
      <c r="E70" s="55"/>
      <c r="F70" s="55" t="s">
        <v>92</v>
      </c>
      <c r="G70" s="55">
        <v>73</v>
      </c>
      <c r="H70" s="55">
        <v>72</v>
      </c>
      <c r="I70" s="55">
        <v>-1</v>
      </c>
      <c r="J70" s="56"/>
    </row>
    <row r="71" spans="1:10">
      <c r="A71" s="55">
        <v>68</v>
      </c>
      <c r="B71" s="56" t="s">
        <v>90</v>
      </c>
      <c r="C71" s="56" t="s">
        <v>91</v>
      </c>
      <c r="D71" s="56" t="s">
        <v>13</v>
      </c>
      <c r="E71" s="55"/>
      <c r="F71" s="55" t="s">
        <v>73</v>
      </c>
      <c r="G71" s="55">
        <v>69</v>
      </c>
      <c r="H71" s="55">
        <v>74</v>
      </c>
      <c r="I71" s="55">
        <v>5</v>
      </c>
      <c r="J71" s="56"/>
    </row>
    <row r="72" spans="1:10">
      <c r="A72" s="55">
        <v>69</v>
      </c>
      <c r="B72" s="56" t="s">
        <v>90</v>
      </c>
      <c r="C72" s="56" t="s">
        <v>91</v>
      </c>
      <c r="D72" s="56" t="s">
        <v>262</v>
      </c>
      <c r="E72" s="55"/>
      <c r="F72" s="55" t="s">
        <v>49</v>
      </c>
      <c r="G72" s="55">
        <v>81</v>
      </c>
      <c r="H72" s="55">
        <v>82</v>
      </c>
      <c r="I72" s="55">
        <v>1</v>
      </c>
      <c r="J72" s="56"/>
    </row>
    <row r="73" spans="1:10">
      <c r="A73" s="55">
        <v>70</v>
      </c>
      <c r="B73" s="56" t="s">
        <v>90</v>
      </c>
      <c r="C73" s="56" t="s">
        <v>91</v>
      </c>
      <c r="D73" s="56" t="s">
        <v>262</v>
      </c>
      <c r="E73" s="55"/>
      <c r="F73" s="55" t="s">
        <v>83</v>
      </c>
      <c r="G73" s="55">
        <v>84</v>
      </c>
      <c r="H73" s="55">
        <v>82</v>
      </c>
      <c r="I73" s="55">
        <v>-2</v>
      </c>
      <c r="J73" s="56"/>
    </row>
    <row r="74" spans="1:10">
      <c r="A74" s="55">
        <v>71</v>
      </c>
      <c r="B74" s="56" t="s">
        <v>90</v>
      </c>
      <c r="C74" s="56" t="s">
        <v>91</v>
      </c>
      <c r="D74" s="56" t="s">
        <v>262</v>
      </c>
      <c r="E74" s="55"/>
      <c r="F74" s="55" t="s">
        <v>92</v>
      </c>
      <c r="G74" s="55">
        <v>64</v>
      </c>
      <c r="H74" s="55">
        <v>63</v>
      </c>
      <c r="I74" s="55">
        <v>-1</v>
      </c>
      <c r="J74" s="56"/>
    </row>
    <row r="75" spans="1:10">
      <c r="A75" s="55">
        <v>72</v>
      </c>
      <c r="B75" s="56" t="s">
        <v>93</v>
      </c>
      <c r="C75" s="56" t="s">
        <v>94</v>
      </c>
      <c r="D75" s="56" t="s">
        <v>13</v>
      </c>
      <c r="E75" s="55"/>
      <c r="F75" s="55" t="s">
        <v>73</v>
      </c>
      <c r="G75" s="55">
        <v>78</v>
      </c>
      <c r="H75" s="55">
        <v>77</v>
      </c>
      <c r="I75" s="55">
        <v>-1</v>
      </c>
      <c r="J75" s="56"/>
    </row>
    <row r="76" spans="1:10">
      <c r="A76" s="55">
        <v>73</v>
      </c>
      <c r="B76" s="56" t="s">
        <v>93</v>
      </c>
      <c r="C76" s="56" t="s">
        <v>94</v>
      </c>
      <c r="D76" s="56" t="s">
        <v>262</v>
      </c>
      <c r="E76" s="55"/>
      <c r="F76" s="55" t="s">
        <v>49</v>
      </c>
      <c r="G76" s="55">
        <v>76</v>
      </c>
      <c r="H76" s="55">
        <v>75</v>
      </c>
      <c r="I76" s="55">
        <v>-1</v>
      </c>
      <c r="J76" s="56"/>
    </row>
    <row r="77" spans="1:10">
      <c r="A77" s="55">
        <v>74</v>
      </c>
      <c r="B77" s="56" t="s">
        <v>95</v>
      </c>
      <c r="C77" s="56" t="s">
        <v>96</v>
      </c>
      <c r="D77" s="56" t="s">
        <v>13</v>
      </c>
      <c r="E77" s="55"/>
      <c r="F77" s="55" t="s">
        <v>73</v>
      </c>
      <c r="G77" s="55">
        <v>87</v>
      </c>
      <c r="H77" s="55">
        <v>84</v>
      </c>
      <c r="I77" s="55">
        <v>-3</v>
      </c>
      <c r="J77" s="56"/>
    </row>
    <row r="78" spans="1:10">
      <c r="A78" s="55">
        <v>75</v>
      </c>
      <c r="B78" s="56" t="s">
        <v>95</v>
      </c>
      <c r="C78" s="56" t="s">
        <v>96</v>
      </c>
      <c r="D78" s="56" t="s">
        <v>262</v>
      </c>
      <c r="E78" s="55"/>
      <c r="F78" s="55" t="s">
        <v>58</v>
      </c>
      <c r="G78" s="55">
        <v>77</v>
      </c>
      <c r="H78" s="55">
        <v>78</v>
      </c>
      <c r="I78" s="55">
        <v>1</v>
      </c>
      <c r="J78" s="56"/>
    </row>
    <row r="79" spans="1:10">
      <c r="A79" s="55">
        <v>76</v>
      </c>
      <c r="B79" s="56" t="s">
        <v>95</v>
      </c>
      <c r="C79" s="56" t="s">
        <v>96</v>
      </c>
      <c r="D79" s="56" t="s">
        <v>262</v>
      </c>
      <c r="E79" s="55"/>
      <c r="F79" s="55" t="s">
        <v>76</v>
      </c>
      <c r="G79" s="55">
        <v>88</v>
      </c>
      <c r="H79" s="55">
        <v>87</v>
      </c>
      <c r="I79" s="55">
        <v>-1</v>
      </c>
      <c r="J79" s="56"/>
    </row>
    <row r="80" spans="1:10">
      <c r="A80" s="55">
        <v>77</v>
      </c>
      <c r="B80" s="56" t="s">
        <v>95</v>
      </c>
      <c r="C80" s="56" t="s">
        <v>96</v>
      </c>
      <c r="D80" s="56" t="s">
        <v>262</v>
      </c>
      <c r="E80" s="55"/>
      <c r="F80" s="55" t="s">
        <v>83</v>
      </c>
      <c r="G80" s="55">
        <v>77</v>
      </c>
      <c r="H80" s="55">
        <v>78</v>
      </c>
      <c r="I80" s="55">
        <v>1</v>
      </c>
      <c r="J80" s="56"/>
    </row>
    <row r="81" spans="1:10">
      <c r="A81" s="55">
        <v>78</v>
      </c>
      <c r="B81" s="56" t="s">
        <v>95</v>
      </c>
      <c r="C81" s="56" t="s">
        <v>96</v>
      </c>
      <c r="D81" s="56" t="s">
        <v>263</v>
      </c>
      <c r="E81" s="55" t="s">
        <v>129</v>
      </c>
      <c r="F81" s="55" t="s">
        <v>243</v>
      </c>
      <c r="G81" s="55">
        <v>81</v>
      </c>
      <c r="H81" s="55">
        <v>82</v>
      </c>
      <c r="I81" s="55">
        <v>1</v>
      </c>
      <c r="J81" s="56" t="s">
        <v>267</v>
      </c>
    </row>
    <row r="82" spans="1:10">
      <c r="A82" s="55">
        <v>79</v>
      </c>
      <c r="B82" s="56" t="s">
        <v>97</v>
      </c>
      <c r="C82" s="56" t="s">
        <v>98</v>
      </c>
      <c r="D82" s="56" t="s">
        <v>13</v>
      </c>
      <c r="E82" s="55"/>
      <c r="F82" s="55" t="s">
        <v>73</v>
      </c>
      <c r="G82" s="55">
        <v>85</v>
      </c>
      <c r="H82" s="55">
        <v>86</v>
      </c>
      <c r="I82" s="55">
        <v>1</v>
      </c>
      <c r="J82" s="56"/>
    </row>
    <row r="83" spans="1:10">
      <c r="A83" s="55">
        <v>80</v>
      </c>
      <c r="B83" s="56" t="s">
        <v>97</v>
      </c>
      <c r="C83" s="56" t="s">
        <v>98</v>
      </c>
      <c r="D83" s="56" t="s">
        <v>262</v>
      </c>
      <c r="E83" s="55"/>
      <c r="F83" s="55" t="s">
        <v>58</v>
      </c>
      <c r="G83" s="55">
        <v>75</v>
      </c>
      <c r="H83" s="55">
        <v>76</v>
      </c>
      <c r="I83" s="55">
        <v>1</v>
      </c>
      <c r="J83" s="56"/>
    </row>
    <row r="84" spans="1:10">
      <c r="A84" s="55">
        <v>81</v>
      </c>
      <c r="B84" s="56" t="s">
        <v>97</v>
      </c>
      <c r="C84" s="56" t="s">
        <v>98</v>
      </c>
      <c r="D84" s="56" t="s">
        <v>262</v>
      </c>
      <c r="E84" s="55"/>
      <c r="F84" s="55" t="s">
        <v>66</v>
      </c>
      <c r="G84" s="55">
        <v>78</v>
      </c>
      <c r="H84" s="55">
        <v>79</v>
      </c>
      <c r="I84" s="55">
        <v>1</v>
      </c>
      <c r="J84" s="56"/>
    </row>
    <row r="85" spans="1:10">
      <c r="A85" s="55">
        <v>82</v>
      </c>
      <c r="B85" s="56" t="s">
        <v>99</v>
      </c>
      <c r="C85" s="56" t="s">
        <v>100</v>
      </c>
      <c r="D85" s="56" t="s">
        <v>13</v>
      </c>
      <c r="E85" s="55"/>
      <c r="F85" s="55" t="s">
        <v>73</v>
      </c>
      <c r="G85" s="55">
        <v>60</v>
      </c>
      <c r="H85" s="55">
        <v>70</v>
      </c>
      <c r="I85" s="55">
        <v>10</v>
      </c>
      <c r="J85" s="56"/>
    </row>
    <row r="86" spans="1:10">
      <c r="A86" s="55">
        <v>83</v>
      </c>
      <c r="B86" s="56" t="s">
        <v>99</v>
      </c>
      <c r="C86" s="56" t="s">
        <v>100</v>
      </c>
      <c r="D86" s="56" t="s">
        <v>262</v>
      </c>
      <c r="E86" s="55"/>
      <c r="F86" s="55" t="s">
        <v>49</v>
      </c>
      <c r="G86" s="55">
        <v>78</v>
      </c>
      <c r="H86" s="55">
        <v>79</v>
      </c>
      <c r="I86" s="55">
        <v>1</v>
      </c>
      <c r="J86" s="56"/>
    </row>
    <row r="87" spans="1:10">
      <c r="A87" s="55">
        <v>84</v>
      </c>
      <c r="B87" s="56" t="s">
        <v>99</v>
      </c>
      <c r="C87" s="56" t="s">
        <v>100</v>
      </c>
      <c r="D87" s="56" t="s">
        <v>262</v>
      </c>
      <c r="E87" s="55"/>
      <c r="F87" s="55" t="s">
        <v>76</v>
      </c>
      <c r="G87" s="55">
        <v>73</v>
      </c>
      <c r="H87" s="55">
        <v>74</v>
      </c>
      <c r="I87" s="55">
        <v>1</v>
      </c>
      <c r="J87" s="56"/>
    </row>
    <row r="88" spans="1:10">
      <c r="A88" s="55">
        <v>85</v>
      </c>
      <c r="B88" s="56" t="s">
        <v>99</v>
      </c>
      <c r="C88" s="56" t="s">
        <v>100</v>
      </c>
      <c r="D88" s="56" t="s">
        <v>262</v>
      </c>
      <c r="E88" s="55"/>
      <c r="F88" s="55" t="s">
        <v>92</v>
      </c>
      <c r="G88" s="55">
        <v>46</v>
      </c>
      <c r="H88" s="55">
        <v>47</v>
      </c>
      <c r="I88" s="55">
        <v>1</v>
      </c>
      <c r="J88" s="56"/>
    </row>
    <row r="89" spans="1:10">
      <c r="A89" s="55">
        <v>86</v>
      </c>
      <c r="B89" s="56" t="s">
        <v>99</v>
      </c>
      <c r="C89" s="56" t="s">
        <v>100</v>
      </c>
      <c r="D89" s="56" t="s">
        <v>263</v>
      </c>
      <c r="E89" s="55" t="s">
        <v>268</v>
      </c>
      <c r="F89" s="55" t="s">
        <v>243</v>
      </c>
      <c r="G89" s="55">
        <v>83</v>
      </c>
      <c r="H89" s="55">
        <v>84</v>
      </c>
      <c r="I89" s="55">
        <v>1</v>
      </c>
      <c r="J89" s="56" t="s">
        <v>269</v>
      </c>
    </row>
    <row r="90" spans="1:10">
      <c r="A90" s="55">
        <v>87</v>
      </c>
      <c r="B90" s="56" t="s">
        <v>102</v>
      </c>
      <c r="C90" s="56" t="s">
        <v>103</v>
      </c>
      <c r="D90" s="56" t="s">
        <v>13</v>
      </c>
      <c r="E90" s="55"/>
      <c r="F90" s="55" t="s">
        <v>73</v>
      </c>
      <c r="G90" s="55">
        <v>75</v>
      </c>
      <c r="H90" s="55">
        <v>78</v>
      </c>
      <c r="I90" s="55">
        <v>3</v>
      </c>
      <c r="J90" s="56"/>
    </row>
    <row r="91" spans="1:10">
      <c r="A91" s="55">
        <v>88</v>
      </c>
      <c r="B91" s="56" t="s">
        <v>102</v>
      </c>
      <c r="C91" s="56" t="s">
        <v>103</v>
      </c>
      <c r="D91" s="56" t="s">
        <v>262</v>
      </c>
      <c r="E91" s="55"/>
      <c r="F91" s="55" t="s">
        <v>49</v>
      </c>
      <c r="G91" s="55">
        <v>69</v>
      </c>
      <c r="H91" s="55">
        <v>67</v>
      </c>
      <c r="I91" s="55">
        <v>-2</v>
      </c>
      <c r="J91" s="56"/>
    </row>
    <row r="92" spans="1:10">
      <c r="A92" s="55">
        <v>89</v>
      </c>
      <c r="B92" s="56" t="s">
        <v>102</v>
      </c>
      <c r="C92" s="56" t="s">
        <v>103</v>
      </c>
      <c r="D92" s="56" t="s">
        <v>262</v>
      </c>
      <c r="E92" s="55"/>
      <c r="F92" s="55" t="s">
        <v>58</v>
      </c>
      <c r="G92" s="55">
        <v>76</v>
      </c>
      <c r="H92" s="55">
        <v>77</v>
      </c>
      <c r="I92" s="55">
        <v>1</v>
      </c>
      <c r="J92" s="56"/>
    </row>
    <row r="93" spans="1:10">
      <c r="A93" s="55">
        <v>90</v>
      </c>
      <c r="B93" s="56" t="s">
        <v>102</v>
      </c>
      <c r="C93" s="56" t="s">
        <v>103</v>
      </c>
      <c r="D93" s="56" t="s">
        <v>262</v>
      </c>
      <c r="E93" s="55"/>
      <c r="F93" s="55" t="s">
        <v>66</v>
      </c>
      <c r="G93" s="55">
        <v>76</v>
      </c>
      <c r="H93" s="55">
        <v>75</v>
      </c>
      <c r="I93" s="55">
        <v>-1</v>
      </c>
      <c r="J93" s="56"/>
    </row>
    <row r="94" spans="1:10">
      <c r="A94" s="55">
        <v>91</v>
      </c>
      <c r="B94" s="56" t="s">
        <v>102</v>
      </c>
      <c r="C94" s="56" t="s">
        <v>103</v>
      </c>
      <c r="D94" s="56" t="s">
        <v>262</v>
      </c>
      <c r="E94" s="55"/>
      <c r="F94" s="55" t="s">
        <v>83</v>
      </c>
      <c r="G94" s="55">
        <v>77</v>
      </c>
      <c r="H94" s="55">
        <v>78</v>
      </c>
      <c r="I94" s="55">
        <v>1</v>
      </c>
      <c r="J94" s="56"/>
    </row>
    <row r="95" spans="1:10">
      <c r="A95" s="55">
        <v>92</v>
      </c>
      <c r="B95" s="56" t="s">
        <v>105</v>
      </c>
      <c r="C95" s="56" t="s">
        <v>106</v>
      </c>
      <c r="D95" s="56" t="s">
        <v>13</v>
      </c>
      <c r="E95" s="55"/>
      <c r="F95" s="55" t="s">
        <v>73</v>
      </c>
      <c r="G95" s="55">
        <v>81</v>
      </c>
      <c r="H95" s="55">
        <v>80</v>
      </c>
      <c r="I95" s="55">
        <v>-1</v>
      </c>
      <c r="J95" s="56"/>
    </row>
    <row r="96" spans="1:10">
      <c r="A96" s="55">
        <v>93</v>
      </c>
      <c r="B96" s="56" t="s">
        <v>105</v>
      </c>
      <c r="C96" s="56" t="s">
        <v>106</v>
      </c>
      <c r="D96" s="56" t="s">
        <v>262</v>
      </c>
      <c r="E96" s="55"/>
      <c r="F96" s="55" t="s">
        <v>49</v>
      </c>
      <c r="G96" s="55">
        <v>87</v>
      </c>
      <c r="H96" s="55">
        <v>88</v>
      </c>
      <c r="I96" s="55">
        <v>1</v>
      </c>
      <c r="J96" s="56"/>
    </row>
    <row r="97" spans="1:10">
      <c r="A97" s="55">
        <v>94</v>
      </c>
      <c r="B97" s="56" t="s">
        <v>105</v>
      </c>
      <c r="C97" s="56" t="s">
        <v>106</v>
      </c>
      <c r="D97" s="56" t="s">
        <v>262</v>
      </c>
      <c r="E97" s="55"/>
      <c r="F97" s="55" t="s">
        <v>58</v>
      </c>
      <c r="G97" s="55">
        <v>82</v>
      </c>
      <c r="H97" s="55">
        <v>83</v>
      </c>
      <c r="I97" s="55">
        <v>1</v>
      </c>
      <c r="J97" s="56"/>
    </row>
    <row r="98" spans="1:10">
      <c r="A98" s="55">
        <v>95</v>
      </c>
      <c r="B98" s="56" t="s">
        <v>105</v>
      </c>
      <c r="C98" s="56" t="s">
        <v>106</v>
      </c>
      <c r="D98" s="56" t="s">
        <v>262</v>
      </c>
      <c r="E98" s="55"/>
      <c r="F98" s="55" t="s">
        <v>66</v>
      </c>
      <c r="G98" s="55">
        <v>86</v>
      </c>
      <c r="H98" s="55">
        <v>88</v>
      </c>
      <c r="I98" s="55">
        <v>2</v>
      </c>
      <c r="J98" s="56"/>
    </row>
    <row r="99" spans="1:10">
      <c r="A99" s="55">
        <v>96</v>
      </c>
      <c r="B99" s="56" t="s">
        <v>105</v>
      </c>
      <c r="C99" s="56" t="s">
        <v>106</v>
      </c>
      <c r="D99" s="56" t="s">
        <v>262</v>
      </c>
      <c r="E99" s="55"/>
      <c r="F99" s="55" t="s">
        <v>92</v>
      </c>
      <c r="G99" s="55">
        <v>46</v>
      </c>
      <c r="H99" s="55">
        <v>44</v>
      </c>
      <c r="I99" s="55">
        <v>-2</v>
      </c>
      <c r="J99" s="56"/>
    </row>
    <row r="100" spans="1:10">
      <c r="A100" s="55">
        <v>97</v>
      </c>
      <c r="B100" s="56" t="s">
        <v>105</v>
      </c>
      <c r="C100" s="56" t="s">
        <v>106</v>
      </c>
      <c r="D100" s="56" t="s">
        <v>263</v>
      </c>
      <c r="E100" s="55" t="s">
        <v>270</v>
      </c>
      <c r="F100" s="55" t="s">
        <v>243</v>
      </c>
      <c r="G100" s="55">
        <v>84</v>
      </c>
      <c r="H100" s="55">
        <v>85</v>
      </c>
      <c r="I100" s="55">
        <v>1</v>
      </c>
      <c r="J100" s="56" t="s">
        <v>271</v>
      </c>
    </row>
    <row r="101" spans="1:10">
      <c r="A101" s="55">
        <v>98</v>
      </c>
      <c r="B101" s="56" t="s">
        <v>108</v>
      </c>
      <c r="C101" s="56" t="s">
        <v>109</v>
      </c>
      <c r="D101" s="56" t="s">
        <v>13</v>
      </c>
      <c r="E101" s="55"/>
      <c r="F101" s="55" t="s">
        <v>73</v>
      </c>
      <c r="G101" s="55">
        <v>90</v>
      </c>
      <c r="H101" s="55">
        <v>93</v>
      </c>
      <c r="I101" s="55">
        <v>3</v>
      </c>
      <c r="J101" s="56"/>
    </row>
    <row r="102" spans="1:10">
      <c r="A102" s="55">
        <v>99</v>
      </c>
      <c r="B102" s="56" t="s">
        <v>108</v>
      </c>
      <c r="C102" s="56" t="s">
        <v>109</v>
      </c>
      <c r="D102" s="56" t="s">
        <v>262</v>
      </c>
      <c r="E102" s="55"/>
      <c r="F102" s="55" t="s">
        <v>49</v>
      </c>
      <c r="G102" s="55">
        <v>88</v>
      </c>
      <c r="H102" s="55">
        <v>89</v>
      </c>
      <c r="I102" s="55">
        <v>1</v>
      </c>
      <c r="J102" s="56"/>
    </row>
    <row r="103" spans="1:10">
      <c r="A103" s="55">
        <v>100</v>
      </c>
      <c r="B103" s="56" t="s">
        <v>108</v>
      </c>
      <c r="C103" s="56" t="s">
        <v>109</v>
      </c>
      <c r="D103" s="56" t="s">
        <v>262</v>
      </c>
      <c r="E103" s="55"/>
      <c r="F103" s="55" t="s">
        <v>58</v>
      </c>
      <c r="G103" s="55">
        <v>73</v>
      </c>
      <c r="H103" s="55">
        <v>74</v>
      </c>
      <c r="I103" s="55">
        <v>1</v>
      </c>
      <c r="J103" s="56"/>
    </row>
    <row r="104" spans="1:10">
      <c r="A104" s="55">
        <v>101</v>
      </c>
      <c r="B104" s="56" t="s">
        <v>108</v>
      </c>
      <c r="C104" s="56" t="s">
        <v>109</v>
      </c>
      <c r="D104" s="56" t="s">
        <v>262</v>
      </c>
      <c r="E104" s="55"/>
      <c r="F104" s="55" t="s">
        <v>66</v>
      </c>
      <c r="G104" s="55">
        <v>81</v>
      </c>
      <c r="H104" s="55">
        <v>83</v>
      </c>
      <c r="I104" s="55">
        <v>2</v>
      </c>
      <c r="J104" s="56"/>
    </row>
    <row r="105" spans="1:10">
      <c r="A105" s="55">
        <v>102</v>
      </c>
      <c r="B105" s="56" t="s">
        <v>108</v>
      </c>
      <c r="C105" s="56" t="s">
        <v>109</v>
      </c>
      <c r="D105" s="56" t="s">
        <v>262</v>
      </c>
      <c r="E105" s="55"/>
      <c r="F105" s="55" t="s">
        <v>92</v>
      </c>
      <c r="G105" s="55">
        <v>53</v>
      </c>
      <c r="H105" s="55">
        <v>51</v>
      </c>
      <c r="I105" s="55">
        <v>-2</v>
      </c>
      <c r="J105" s="56"/>
    </row>
    <row r="106" spans="1:10">
      <c r="A106" s="55">
        <v>103</v>
      </c>
      <c r="B106" s="56" t="s">
        <v>108</v>
      </c>
      <c r="C106" s="56" t="s">
        <v>109</v>
      </c>
      <c r="D106" s="56" t="s">
        <v>263</v>
      </c>
      <c r="E106" s="55" t="s">
        <v>101</v>
      </c>
      <c r="F106" s="55" t="s">
        <v>243</v>
      </c>
      <c r="G106" s="55">
        <v>84</v>
      </c>
      <c r="H106" s="55">
        <v>85</v>
      </c>
      <c r="I106" s="55">
        <v>1</v>
      </c>
      <c r="J106" s="56" t="s">
        <v>264</v>
      </c>
    </row>
    <row r="107" spans="1:10">
      <c r="A107" s="55">
        <v>104</v>
      </c>
      <c r="B107" s="56" t="s">
        <v>112</v>
      </c>
      <c r="C107" s="56" t="s">
        <v>113</v>
      </c>
      <c r="D107" s="56" t="s">
        <v>262</v>
      </c>
      <c r="E107" s="55"/>
      <c r="F107" s="55" t="s">
        <v>49</v>
      </c>
      <c r="G107" s="55">
        <v>72</v>
      </c>
      <c r="H107" s="55">
        <v>74</v>
      </c>
      <c r="I107" s="55">
        <v>2</v>
      </c>
      <c r="J107" s="56"/>
    </row>
    <row r="108" spans="1:10">
      <c r="A108" s="55">
        <v>105</v>
      </c>
      <c r="B108" s="56" t="s">
        <v>112</v>
      </c>
      <c r="C108" s="56" t="s">
        <v>113</v>
      </c>
      <c r="D108" s="56" t="s">
        <v>262</v>
      </c>
      <c r="E108" s="55"/>
      <c r="F108" s="55" t="s">
        <v>66</v>
      </c>
      <c r="G108" s="55">
        <v>87</v>
      </c>
      <c r="H108" s="55">
        <v>89</v>
      </c>
      <c r="I108" s="55">
        <v>2</v>
      </c>
      <c r="J108" s="56"/>
    </row>
    <row r="109" spans="1:10">
      <c r="A109" s="55">
        <v>106</v>
      </c>
      <c r="B109" s="56" t="s">
        <v>112</v>
      </c>
      <c r="C109" s="56" t="s">
        <v>113</v>
      </c>
      <c r="D109" s="56" t="s">
        <v>263</v>
      </c>
      <c r="E109" s="55" t="s">
        <v>107</v>
      </c>
      <c r="F109" s="55" t="s">
        <v>243</v>
      </c>
      <c r="G109" s="55">
        <v>79</v>
      </c>
      <c r="H109" s="55">
        <v>80</v>
      </c>
      <c r="I109" s="55">
        <v>1</v>
      </c>
      <c r="J109" s="56" t="s">
        <v>272</v>
      </c>
    </row>
    <row r="110" spans="1:10">
      <c r="A110" s="55">
        <v>107</v>
      </c>
      <c r="B110" s="56" t="s">
        <v>115</v>
      </c>
      <c r="C110" s="56" t="s">
        <v>116</v>
      </c>
      <c r="D110" s="56" t="s">
        <v>13</v>
      </c>
      <c r="E110" s="55"/>
      <c r="F110" s="55" t="s">
        <v>73</v>
      </c>
      <c r="G110" s="55">
        <v>65</v>
      </c>
      <c r="H110" s="55">
        <v>71</v>
      </c>
      <c r="I110" s="55">
        <v>6</v>
      </c>
      <c r="J110" s="56"/>
    </row>
    <row r="111" spans="1:10">
      <c r="A111" s="55">
        <v>108</v>
      </c>
      <c r="B111" s="56" t="s">
        <v>115</v>
      </c>
      <c r="C111" s="56" t="s">
        <v>116</v>
      </c>
      <c r="D111" s="56" t="s">
        <v>262</v>
      </c>
      <c r="E111" s="55"/>
      <c r="F111" s="55" t="s">
        <v>49</v>
      </c>
      <c r="G111" s="55">
        <v>71</v>
      </c>
      <c r="H111" s="55">
        <v>72</v>
      </c>
      <c r="I111" s="55">
        <v>1</v>
      </c>
      <c r="J111" s="56"/>
    </row>
    <row r="112" spans="1:10">
      <c r="A112" s="55">
        <v>109</v>
      </c>
      <c r="B112" s="56" t="s">
        <v>115</v>
      </c>
      <c r="C112" s="56" t="s">
        <v>116</v>
      </c>
      <c r="D112" s="56" t="s">
        <v>262</v>
      </c>
      <c r="E112" s="55"/>
      <c r="F112" s="55" t="s">
        <v>58</v>
      </c>
      <c r="G112" s="55">
        <v>78</v>
      </c>
      <c r="H112" s="55">
        <v>77</v>
      </c>
      <c r="I112" s="55">
        <v>-1</v>
      </c>
      <c r="J112" s="56"/>
    </row>
    <row r="113" spans="1:10">
      <c r="A113" s="55">
        <v>110</v>
      </c>
      <c r="B113" s="56" t="s">
        <v>115</v>
      </c>
      <c r="C113" s="56" t="s">
        <v>116</v>
      </c>
      <c r="D113" s="56" t="s">
        <v>262</v>
      </c>
      <c r="E113" s="55"/>
      <c r="F113" s="55" t="s">
        <v>76</v>
      </c>
      <c r="G113" s="55">
        <v>74</v>
      </c>
      <c r="H113" s="55">
        <v>75</v>
      </c>
      <c r="I113" s="55">
        <v>1</v>
      </c>
      <c r="J113" s="56"/>
    </row>
    <row r="114" spans="1:10">
      <c r="A114" s="55">
        <v>111</v>
      </c>
      <c r="B114" s="56" t="s">
        <v>115</v>
      </c>
      <c r="C114" s="56" t="s">
        <v>116</v>
      </c>
      <c r="D114" s="56" t="s">
        <v>262</v>
      </c>
      <c r="E114" s="55"/>
      <c r="F114" s="55" t="s">
        <v>92</v>
      </c>
      <c r="G114" s="55">
        <v>45</v>
      </c>
      <c r="H114" s="55">
        <v>44</v>
      </c>
      <c r="I114" s="55">
        <v>-1</v>
      </c>
      <c r="J114" s="56"/>
    </row>
    <row r="115" spans="1:10">
      <c r="A115" s="55">
        <v>112</v>
      </c>
      <c r="B115" s="56" t="s">
        <v>118</v>
      </c>
      <c r="C115" s="56" t="s">
        <v>119</v>
      </c>
      <c r="D115" s="56" t="s">
        <v>13</v>
      </c>
      <c r="E115" s="55"/>
      <c r="F115" s="55" t="s">
        <v>73</v>
      </c>
      <c r="G115" s="55">
        <v>80</v>
      </c>
      <c r="H115" s="55">
        <v>82</v>
      </c>
      <c r="I115" s="55">
        <v>2</v>
      </c>
      <c r="J115" s="56"/>
    </row>
    <row r="116" spans="1:10">
      <c r="A116" s="55">
        <v>113</v>
      </c>
      <c r="B116" s="56" t="s">
        <v>118</v>
      </c>
      <c r="C116" s="56" t="s">
        <v>119</v>
      </c>
      <c r="D116" s="56" t="s">
        <v>262</v>
      </c>
      <c r="E116" s="55"/>
      <c r="F116" s="55" t="s">
        <v>49</v>
      </c>
      <c r="G116" s="55">
        <v>79</v>
      </c>
      <c r="H116" s="55">
        <v>80</v>
      </c>
      <c r="I116" s="55">
        <v>1</v>
      </c>
      <c r="J116" s="56"/>
    </row>
    <row r="117" spans="1:10">
      <c r="A117" s="55">
        <v>114</v>
      </c>
      <c r="B117" s="56" t="s">
        <v>118</v>
      </c>
      <c r="C117" s="56" t="s">
        <v>119</v>
      </c>
      <c r="D117" s="56" t="s">
        <v>262</v>
      </c>
      <c r="E117" s="55"/>
      <c r="F117" s="55" t="s">
        <v>66</v>
      </c>
      <c r="G117" s="55">
        <v>83</v>
      </c>
      <c r="H117" s="55">
        <v>84</v>
      </c>
      <c r="I117" s="55">
        <v>1</v>
      </c>
      <c r="J117" s="56"/>
    </row>
    <row r="118" spans="1:10">
      <c r="A118" s="55">
        <v>115</v>
      </c>
      <c r="B118" s="56" t="s">
        <v>118</v>
      </c>
      <c r="C118" s="56" t="s">
        <v>119</v>
      </c>
      <c r="D118" s="56" t="s">
        <v>262</v>
      </c>
      <c r="E118" s="55"/>
      <c r="F118" s="55" t="s">
        <v>92</v>
      </c>
      <c r="G118" s="55">
        <v>53</v>
      </c>
      <c r="H118" s="55">
        <v>51</v>
      </c>
      <c r="I118" s="55">
        <v>-2</v>
      </c>
      <c r="J118" s="56"/>
    </row>
    <row r="119" spans="1:10">
      <c r="A119" s="55">
        <v>116</v>
      </c>
      <c r="B119" s="56" t="s">
        <v>118</v>
      </c>
      <c r="C119" s="56" t="s">
        <v>119</v>
      </c>
      <c r="D119" s="56" t="s">
        <v>263</v>
      </c>
      <c r="E119" s="55" t="s">
        <v>270</v>
      </c>
      <c r="F119" s="55" t="s">
        <v>243</v>
      </c>
      <c r="G119" s="55">
        <v>79</v>
      </c>
      <c r="H119" s="55">
        <v>80</v>
      </c>
      <c r="I119" s="55">
        <v>1</v>
      </c>
      <c r="J119" s="56" t="s">
        <v>273</v>
      </c>
    </row>
    <row r="120" spans="1:10">
      <c r="A120" s="55">
        <v>117</v>
      </c>
      <c r="B120" s="56" t="s">
        <v>121</v>
      </c>
      <c r="C120" s="56" t="s">
        <v>122</v>
      </c>
      <c r="D120" s="56" t="s">
        <v>13</v>
      </c>
      <c r="E120" s="55"/>
      <c r="F120" s="55" t="s">
        <v>73</v>
      </c>
      <c r="G120" s="55">
        <v>82</v>
      </c>
      <c r="H120" s="55">
        <v>84</v>
      </c>
      <c r="I120" s="55">
        <v>2</v>
      </c>
      <c r="J120" s="56"/>
    </row>
    <row r="121" spans="1:10">
      <c r="A121" s="55">
        <v>118</v>
      </c>
      <c r="B121" s="56" t="s">
        <v>121</v>
      </c>
      <c r="C121" s="56" t="s">
        <v>122</v>
      </c>
      <c r="D121" s="56" t="s">
        <v>262</v>
      </c>
      <c r="E121" s="55"/>
      <c r="F121" s="55" t="s">
        <v>92</v>
      </c>
      <c r="G121" s="55">
        <v>69</v>
      </c>
      <c r="H121" s="55">
        <v>68</v>
      </c>
      <c r="I121" s="55">
        <v>-1</v>
      </c>
      <c r="J121" s="56"/>
    </row>
    <row r="122" spans="1:10">
      <c r="A122" s="55">
        <v>119</v>
      </c>
      <c r="B122" s="56" t="s">
        <v>121</v>
      </c>
      <c r="C122" s="56" t="s">
        <v>122</v>
      </c>
      <c r="D122" s="56" t="s">
        <v>263</v>
      </c>
      <c r="E122" s="55" t="s">
        <v>107</v>
      </c>
      <c r="F122" s="55" t="s">
        <v>243</v>
      </c>
      <c r="G122" s="55">
        <v>83</v>
      </c>
      <c r="H122" s="55">
        <v>82</v>
      </c>
      <c r="I122" s="55">
        <v>-1</v>
      </c>
      <c r="J122" s="56" t="s">
        <v>274</v>
      </c>
    </row>
    <row r="123" spans="1:10">
      <c r="A123" s="55">
        <v>120</v>
      </c>
      <c r="B123" s="56" t="s">
        <v>124</v>
      </c>
      <c r="C123" s="56" t="s">
        <v>125</v>
      </c>
      <c r="D123" s="56" t="s">
        <v>13</v>
      </c>
      <c r="E123" s="55"/>
      <c r="F123" s="55" t="s">
        <v>73</v>
      </c>
      <c r="G123" s="55">
        <v>66</v>
      </c>
      <c r="H123" s="55">
        <v>69</v>
      </c>
      <c r="I123" s="55">
        <v>3</v>
      </c>
      <c r="J123" s="56"/>
    </row>
    <row r="124" spans="1:10">
      <c r="A124" s="55">
        <v>121</v>
      </c>
      <c r="B124" s="56" t="s">
        <v>124</v>
      </c>
      <c r="C124" s="56" t="s">
        <v>125</v>
      </c>
      <c r="D124" s="56" t="s">
        <v>262</v>
      </c>
      <c r="E124" s="55"/>
      <c r="F124" s="55" t="s">
        <v>49</v>
      </c>
      <c r="G124" s="55">
        <v>74</v>
      </c>
      <c r="H124" s="55">
        <v>76</v>
      </c>
      <c r="I124" s="55">
        <v>2</v>
      </c>
      <c r="J124" s="56"/>
    </row>
    <row r="125" spans="1:10">
      <c r="A125" s="55">
        <v>122</v>
      </c>
      <c r="B125" s="56" t="s">
        <v>124</v>
      </c>
      <c r="C125" s="56" t="s">
        <v>125</v>
      </c>
      <c r="D125" s="56" t="s">
        <v>262</v>
      </c>
      <c r="E125" s="55"/>
      <c r="F125" s="55" t="s">
        <v>66</v>
      </c>
      <c r="G125" s="55">
        <v>89</v>
      </c>
      <c r="H125" s="55">
        <v>87</v>
      </c>
      <c r="I125" s="55">
        <v>-2</v>
      </c>
      <c r="J125" s="56"/>
    </row>
    <row r="126" spans="1:10">
      <c r="A126" s="55">
        <v>123</v>
      </c>
      <c r="B126" s="56" t="s">
        <v>124</v>
      </c>
      <c r="C126" s="56" t="s">
        <v>125</v>
      </c>
      <c r="D126" s="56" t="s">
        <v>262</v>
      </c>
      <c r="E126" s="55"/>
      <c r="F126" s="55" t="s">
        <v>76</v>
      </c>
      <c r="G126" s="55">
        <v>73</v>
      </c>
      <c r="H126" s="55">
        <v>74</v>
      </c>
      <c r="I126" s="55">
        <v>1</v>
      </c>
      <c r="J126" s="56"/>
    </row>
    <row r="127" spans="1:10">
      <c r="A127" s="55">
        <v>124</v>
      </c>
      <c r="B127" s="56" t="s">
        <v>124</v>
      </c>
      <c r="C127" s="56" t="s">
        <v>125</v>
      </c>
      <c r="D127" s="56" t="s">
        <v>262</v>
      </c>
      <c r="E127" s="55"/>
      <c r="F127" s="55" t="s">
        <v>83</v>
      </c>
      <c r="G127" s="55">
        <v>86</v>
      </c>
      <c r="H127" s="55">
        <v>87</v>
      </c>
      <c r="I127" s="55">
        <v>1</v>
      </c>
      <c r="J127" s="56"/>
    </row>
    <row r="128" spans="1:10">
      <c r="A128" s="55">
        <v>125</v>
      </c>
      <c r="B128" s="56" t="s">
        <v>124</v>
      </c>
      <c r="C128" s="56" t="s">
        <v>125</v>
      </c>
      <c r="D128" s="56" t="s">
        <v>262</v>
      </c>
      <c r="E128" s="55"/>
      <c r="F128" s="55" t="s">
        <v>92</v>
      </c>
      <c r="G128" s="55">
        <v>73</v>
      </c>
      <c r="H128" s="55">
        <v>75</v>
      </c>
      <c r="I128" s="55">
        <v>2</v>
      </c>
      <c r="J128" s="56"/>
    </row>
    <row r="129" spans="1:10">
      <c r="A129" s="55">
        <v>126</v>
      </c>
      <c r="B129" s="56" t="s">
        <v>127</v>
      </c>
      <c r="C129" s="56" t="s">
        <v>128</v>
      </c>
      <c r="D129" s="56" t="s">
        <v>13</v>
      </c>
      <c r="E129" s="55"/>
      <c r="F129" s="55" t="s">
        <v>73</v>
      </c>
      <c r="G129" s="55">
        <v>72</v>
      </c>
      <c r="H129" s="55">
        <v>73</v>
      </c>
      <c r="I129" s="55">
        <v>1</v>
      </c>
      <c r="J129" s="56"/>
    </row>
    <row r="130" spans="1:10">
      <c r="A130" s="55">
        <v>127</v>
      </c>
      <c r="B130" s="56" t="s">
        <v>127</v>
      </c>
      <c r="C130" s="56" t="s">
        <v>128</v>
      </c>
      <c r="D130" s="56" t="s">
        <v>262</v>
      </c>
      <c r="E130" s="55"/>
      <c r="F130" s="55" t="s">
        <v>49</v>
      </c>
      <c r="G130" s="55">
        <v>73</v>
      </c>
      <c r="H130" s="55">
        <v>75</v>
      </c>
      <c r="I130" s="55">
        <v>2</v>
      </c>
      <c r="J130" s="56"/>
    </row>
    <row r="131" spans="1:10">
      <c r="A131" s="55">
        <v>128</v>
      </c>
      <c r="B131" s="56" t="s">
        <v>127</v>
      </c>
      <c r="C131" s="56" t="s">
        <v>128</v>
      </c>
      <c r="D131" s="56" t="s">
        <v>262</v>
      </c>
      <c r="E131" s="55"/>
      <c r="F131" s="55" t="s">
        <v>66</v>
      </c>
      <c r="G131" s="55">
        <v>87</v>
      </c>
      <c r="H131" s="55">
        <v>85</v>
      </c>
      <c r="I131" s="55">
        <v>-2</v>
      </c>
      <c r="J131" s="56"/>
    </row>
    <row r="132" spans="1:10">
      <c r="A132" s="55">
        <v>129</v>
      </c>
      <c r="B132" s="56" t="s">
        <v>127</v>
      </c>
      <c r="C132" s="56" t="s">
        <v>128</v>
      </c>
      <c r="D132" s="56" t="s">
        <v>262</v>
      </c>
      <c r="E132" s="55"/>
      <c r="F132" s="55" t="s">
        <v>92</v>
      </c>
      <c r="G132" s="55">
        <v>74</v>
      </c>
      <c r="H132" s="55">
        <v>75</v>
      </c>
      <c r="I132" s="55">
        <v>1</v>
      </c>
      <c r="J132" s="56"/>
    </row>
    <row r="133" spans="1:10">
      <c r="A133" s="55">
        <v>130</v>
      </c>
      <c r="B133" s="56" t="s">
        <v>130</v>
      </c>
      <c r="C133" s="56" t="s">
        <v>131</v>
      </c>
      <c r="D133" s="56" t="s">
        <v>13</v>
      </c>
      <c r="E133" s="55"/>
      <c r="F133" s="55" t="s">
        <v>73</v>
      </c>
      <c r="G133" s="55">
        <v>74</v>
      </c>
      <c r="H133" s="55">
        <v>76</v>
      </c>
      <c r="I133" s="55">
        <v>2</v>
      </c>
      <c r="J133" s="56"/>
    </row>
    <row r="134" spans="1:10">
      <c r="A134" s="55">
        <v>131</v>
      </c>
      <c r="B134" s="56" t="s">
        <v>130</v>
      </c>
      <c r="C134" s="56" t="s">
        <v>131</v>
      </c>
      <c r="D134" s="56" t="s">
        <v>262</v>
      </c>
      <c r="E134" s="55"/>
      <c r="F134" s="55" t="s">
        <v>49</v>
      </c>
      <c r="G134" s="55">
        <v>74</v>
      </c>
      <c r="H134" s="55">
        <v>75</v>
      </c>
      <c r="I134" s="55">
        <v>1</v>
      </c>
      <c r="J134" s="56"/>
    </row>
    <row r="135" spans="1:10">
      <c r="A135" s="55">
        <v>132</v>
      </c>
      <c r="B135" s="56" t="s">
        <v>130</v>
      </c>
      <c r="C135" s="56" t="s">
        <v>131</v>
      </c>
      <c r="D135" s="56" t="s">
        <v>262</v>
      </c>
      <c r="E135" s="55"/>
      <c r="F135" s="55" t="s">
        <v>58</v>
      </c>
      <c r="G135" s="55">
        <v>76</v>
      </c>
      <c r="H135" s="55">
        <v>77</v>
      </c>
      <c r="I135" s="55">
        <v>1</v>
      </c>
      <c r="J135" s="56"/>
    </row>
    <row r="136" spans="1:10">
      <c r="A136" s="55">
        <v>133</v>
      </c>
      <c r="B136" s="56" t="s">
        <v>130</v>
      </c>
      <c r="C136" s="56" t="s">
        <v>131</v>
      </c>
      <c r="D136" s="56" t="s">
        <v>262</v>
      </c>
      <c r="E136" s="55"/>
      <c r="F136" s="55" t="s">
        <v>66</v>
      </c>
      <c r="G136" s="55">
        <v>83</v>
      </c>
      <c r="H136" s="55">
        <v>84</v>
      </c>
      <c r="I136" s="55">
        <v>1</v>
      </c>
      <c r="J136" s="56"/>
    </row>
    <row r="137" spans="1:10">
      <c r="A137" s="55">
        <v>134</v>
      </c>
      <c r="B137" s="56" t="s">
        <v>132</v>
      </c>
      <c r="C137" s="56" t="s">
        <v>133</v>
      </c>
      <c r="D137" s="56" t="s">
        <v>13</v>
      </c>
      <c r="E137" s="55"/>
      <c r="F137" s="55" t="s">
        <v>73</v>
      </c>
      <c r="G137" s="55">
        <v>75</v>
      </c>
      <c r="H137" s="55">
        <v>81</v>
      </c>
      <c r="I137" s="55">
        <v>6</v>
      </c>
      <c r="J137" s="56"/>
    </row>
    <row r="138" spans="1:10">
      <c r="A138" s="55">
        <v>135</v>
      </c>
      <c r="B138" s="56" t="s">
        <v>132</v>
      </c>
      <c r="C138" s="56" t="s">
        <v>133</v>
      </c>
      <c r="D138" s="56" t="s">
        <v>262</v>
      </c>
      <c r="E138" s="55"/>
      <c r="F138" s="55" t="s">
        <v>49</v>
      </c>
      <c r="G138" s="55">
        <v>76</v>
      </c>
      <c r="H138" s="55">
        <v>77</v>
      </c>
      <c r="I138" s="55">
        <v>1</v>
      </c>
      <c r="J138" s="56"/>
    </row>
    <row r="139" spans="1:10">
      <c r="A139" s="55">
        <v>136</v>
      </c>
      <c r="B139" s="56" t="s">
        <v>132</v>
      </c>
      <c r="C139" s="56" t="s">
        <v>133</v>
      </c>
      <c r="D139" s="56" t="s">
        <v>262</v>
      </c>
      <c r="E139" s="55"/>
      <c r="F139" s="55" t="s">
        <v>58</v>
      </c>
      <c r="G139" s="55">
        <v>81</v>
      </c>
      <c r="H139" s="55">
        <v>82</v>
      </c>
      <c r="I139" s="55">
        <v>1</v>
      </c>
      <c r="J139" s="56"/>
    </row>
    <row r="140" spans="1:10">
      <c r="A140" s="55">
        <v>137</v>
      </c>
      <c r="B140" s="56" t="s">
        <v>132</v>
      </c>
      <c r="C140" s="56" t="s">
        <v>133</v>
      </c>
      <c r="D140" s="56" t="s">
        <v>262</v>
      </c>
      <c r="E140" s="55"/>
      <c r="F140" s="55" t="s">
        <v>66</v>
      </c>
      <c r="G140" s="55">
        <v>82</v>
      </c>
      <c r="H140" s="55">
        <v>81</v>
      </c>
      <c r="I140" s="55">
        <v>-1</v>
      </c>
      <c r="J140" s="56"/>
    </row>
    <row r="141" spans="1:10">
      <c r="A141" s="55">
        <v>138</v>
      </c>
      <c r="B141" s="56" t="s">
        <v>132</v>
      </c>
      <c r="C141" s="56" t="s">
        <v>133</v>
      </c>
      <c r="D141" s="56" t="s">
        <v>262</v>
      </c>
      <c r="E141" s="55"/>
      <c r="F141" s="55" t="s">
        <v>76</v>
      </c>
      <c r="G141" s="55">
        <v>81</v>
      </c>
      <c r="H141" s="55">
        <v>82</v>
      </c>
      <c r="I141" s="55">
        <v>1</v>
      </c>
      <c r="J141" s="56"/>
    </row>
    <row r="142" spans="1:10">
      <c r="A142" s="55">
        <v>139</v>
      </c>
      <c r="B142" s="56" t="s">
        <v>132</v>
      </c>
      <c r="C142" s="56" t="s">
        <v>133</v>
      </c>
      <c r="D142" s="56" t="s">
        <v>263</v>
      </c>
      <c r="E142" s="55" t="s">
        <v>268</v>
      </c>
      <c r="F142" s="55" t="s">
        <v>243</v>
      </c>
      <c r="G142" s="55">
        <v>79</v>
      </c>
      <c r="H142" s="55">
        <v>80</v>
      </c>
      <c r="I142" s="55">
        <v>1</v>
      </c>
      <c r="J142" s="56" t="s">
        <v>275</v>
      </c>
    </row>
    <row r="143" spans="1:10">
      <c r="A143" s="55">
        <v>140</v>
      </c>
      <c r="B143" s="56" t="s">
        <v>134</v>
      </c>
      <c r="C143" s="56" t="s">
        <v>135</v>
      </c>
      <c r="D143" s="56" t="s">
        <v>13</v>
      </c>
      <c r="E143" s="55"/>
      <c r="F143" s="55" t="s">
        <v>73</v>
      </c>
      <c r="G143" s="55">
        <v>86</v>
      </c>
      <c r="H143" s="55">
        <v>85</v>
      </c>
      <c r="I143" s="55">
        <v>-1</v>
      </c>
      <c r="J143" s="56"/>
    </row>
    <row r="144" spans="1:10">
      <c r="A144" s="55">
        <v>141</v>
      </c>
      <c r="B144" s="56" t="s">
        <v>134</v>
      </c>
      <c r="C144" s="56" t="s">
        <v>135</v>
      </c>
      <c r="D144" s="56" t="s">
        <v>262</v>
      </c>
      <c r="E144" s="55"/>
      <c r="F144" s="55" t="s">
        <v>49</v>
      </c>
      <c r="G144" s="55">
        <v>81</v>
      </c>
      <c r="H144" s="55">
        <v>82</v>
      </c>
      <c r="I144" s="55">
        <v>1</v>
      </c>
      <c r="J144" s="56"/>
    </row>
    <row r="145" spans="1:10">
      <c r="A145" s="55">
        <v>142</v>
      </c>
      <c r="B145" s="56" t="s">
        <v>134</v>
      </c>
      <c r="C145" s="56" t="s">
        <v>135</v>
      </c>
      <c r="D145" s="56" t="s">
        <v>262</v>
      </c>
      <c r="E145" s="55"/>
      <c r="F145" s="55" t="s">
        <v>58</v>
      </c>
      <c r="G145" s="55">
        <v>82</v>
      </c>
      <c r="H145" s="55">
        <v>83</v>
      </c>
      <c r="I145" s="55">
        <v>1</v>
      </c>
      <c r="J145" s="56"/>
    </row>
    <row r="146" spans="1:10">
      <c r="A146" s="55">
        <v>143</v>
      </c>
      <c r="B146" s="56" t="s">
        <v>134</v>
      </c>
      <c r="C146" s="56" t="s">
        <v>135</v>
      </c>
      <c r="D146" s="56" t="s">
        <v>262</v>
      </c>
      <c r="E146" s="55"/>
      <c r="F146" s="55" t="s">
        <v>92</v>
      </c>
      <c r="G146" s="55">
        <v>63</v>
      </c>
      <c r="H146" s="55">
        <v>62</v>
      </c>
      <c r="I146" s="55">
        <v>-1</v>
      </c>
      <c r="J146" s="56"/>
    </row>
    <row r="147" spans="1:10">
      <c r="A147" s="55">
        <v>144</v>
      </c>
      <c r="B147" s="56" t="s">
        <v>134</v>
      </c>
      <c r="C147" s="56" t="s">
        <v>135</v>
      </c>
      <c r="D147" s="56" t="s">
        <v>263</v>
      </c>
      <c r="E147" s="55" t="s">
        <v>107</v>
      </c>
      <c r="F147" s="55" t="s">
        <v>243</v>
      </c>
      <c r="G147" s="55">
        <v>82</v>
      </c>
      <c r="H147" s="55">
        <v>83</v>
      </c>
      <c r="I147" s="55">
        <v>1</v>
      </c>
      <c r="J147" s="56" t="s">
        <v>276</v>
      </c>
    </row>
    <row r="148" spans="1:10">
      <c r="A148" s="55">
        <v>145</v>
      </c>
      <c r="B148" s="56" t="s">
        <v>136</v>
      </c>
      <c r="C148" s="56" t="s">
        <v>137</v>
      </c>
      <c r="D148" s="56" t="s">
        <v>13</v>
      </c>
      <c r="E148" s="55"/>
      <c r="F148" s="55" t="s">
        <v>73</v>
      </c>
      <c r="G148" s="55">
        <v>78</v>
      </c>
      <c r="H148" s="55">
        <v>73</v>
      </c>
      <c r="I148" s="55">
        <v>-5</v>
      </c>
      <c r="J148" s="56"/>
    </row>
    <row r="149" spans="1:10">
      <c r="A149" s="55">
        <v>146</v>
      </c>
      <c r="B149" s="56" t="s">
        <v>136</v>
      </c>
      <c r="C149" s="56" t="s">
        <v>137</v>
      </c>
      <c r="D149" s="56" t="s">
        <v>262</v>
      </c>
      <c r="E149" s="55"/>
      <c r="F149" s="55" t="s">
        <v>49</v>
      </c>
      <c r="G149" s="55">
        <v>70</v>
      </c>
      <c r="H149" s="55">
        <v>72</v>
      </c>
      <c r="I149" s="55">
        <v>2</v>
      </c>
      <c r="J149" s="56"/>
    </row>
    <row r="150" spans="1:10">
      <c r="A150" s="55">
        <v>147</v>
      </c>
      <c r="B150" s="56" t="s">
        <v>136</v>
      </c>
      <c r="C150" s="56" t="s">
        <v>137</v>
      </c>
      <c r="D150" s="56" t="s">
        <v>262</v>
      </c>
      <c r="E150" s="55"/>
      <c r="F150" s="55" t="s">
        <v>66</v>
      </c>
      <c r="G150" s="55">
        <v>80</v>
      </c>
      <c r="H150" s="55">
        <v>79</v>
      </c>
      <c r="I150" s="55">
        <v>-1</v>
      </c>
      <c r="J150" s="56"/>
    </row>
    <row r="151" spans="1:10">
      <c r="A151" s="55">
        <v>148</v>
      </c>
      <c r="B151" s="56" t="s">
        <v>136</v>
      </c>
      <c r="C151" s="56" t="s">
        <v>137</v>
      </c>
      <c r="D151" s="56" t="s">
        <v>262</v>
      </c>
      <c r="E151" s="55"/>
      <c r="F151" s="55" t="s">
        <v>76</v>
      </c>
      <c r="G151" s="55">
        <v>85</v>
      </c>
      <c r="H151" s="55">
        <v>84</v>
      </c>
      <c r="I151" s="55">
        <v>-1</v>
      </c>
      <c r="J151" s="56"/>
    </row>
    <row r="152" spans="1:10">
      <c r="A152" s="55">
        <v>149</v>
      </c>
      <c r="B152" s="56" t="s">
        <v>136</v>
      </c>
      <c r="C152" s="56" t="s">
        <v>137</v>
      </c>
      <c r="D152" s="56" t="s">
        <v>262</v>
      </c>
      <c r="E152" s="55"/>
      <c r="F152" s="55" t="s">
        <v>83</v>
      </c>
      <c r="G152" s="55">
        <v>83</v>
      </c>
      <c r="H152" s="55">
        <v>84</v>
      </c>
      <c r="I152" s="55">
        <v>1</v>
      </c>
      <c r="J152" s="56"/>
    </row>
    <row r="153" spans="1:10">
      <c r="A153" s="55">
        <v>150</v>
      </c>
      <c r="B153" s="56" t="s">
        <v>136</v>
      </c>
      <c r="C153" s="56" t="s">
        <v>137</v>
      </c>
      <c r="D153" s="56" t="s">
        <v>262</v>
      </c>
      <c r="E153" s="55"/>
      <c r="F153" s="55" t="s">
        <v>92</v>
      </c>
      <c r="G153" s="55">
        <v>80</v>
      </c>
      <c r="H153" s="55">
        <v>81</v>
      </c>
      <c r="I153" s="55">
        <v>1</v>
      </c>
      <c r="J153" s="56"/>
    </row>
    <row r="154" spans="1:10">
      <c r="A154" s="55">
        <v>151</v>
      </c>
      <c r="B154" s="56" t="s">
        <v>138</v>
      </c>
      <c r="C154" s="56" t="s">
        <v>139</v>
      </c>
      <c r="D154" s="56" t="s">
        <v>262</v>
      </c>
      <c r="E154" s="55"/>
      <c r="F154" s="55" t="s">
        <v>49</v>
      </c>
      <c r="G154" s="55">
        <v>67</v>
      </c>
      <c r="H154" s="55">
        <v>66</v>
      </c>
      <c r="I154" s="55">
        <v>-1</v>
      </c>
      <c r="J154" s="56"/>
    </row>
    <row r="155" spans="1:10">
      <c r="A155" s="55">
        <v>152</v>
      </c>
      <c r="B155" s="56" t="s">
        <v>138</v>
      </c>
      <c r="C155" s="56" t="s">
        <v>139</v>
      </c>
      <c r="D155" s="56" t="s">
        <v>262</v>
      </c>
      <c r="E155" s="55"/>
      <c r="F155" s="55" t="s">
        <v>58</v>
      </c>
      <c r="G155" s="55">
        <v>77</v>
      </c>
      <c r="H155" s="55">
        <v>78</v>
      </c>
      <c r="I155" s="55">
        <v>1</v>
      </c>
      <c r="J155" s="56"/>
    </row>
    <row r="156" spans="1:10">
      <c r="A156" s="55">
        <v>153</v>
      </c>
      <c r="B156" s="56" t="s">
        <v>138</v>
      </c>
      <c r="C156" s="56" t="s">
        <v>139</v>
      </c>
      <c r="D156" s="56" t="s">
        <v>262</v>
      </c>
      <c r="E156" s="55"/>
      <c r="F156" s="55" t="s">
        <v>66</v>
      </c>
      <c r="G156" s="55">
        <v>74</v>
      </c>
      <c r="H156" s="55">
        <v>75</v>
      </c>
      <c r="I156" s="55">
        <v>1</v>
      </c>
      <c r="J156" s="56"/>
    </row>
    <row r="157" spans="1:10">
      <c r="A157" s="55">
        <v>154</v>
      </c>
      <c r="B157" s="56" t="s">
        <v>138</v>
      </c>
      <c r="C157" s="56" t="s">
        <v>139</v>
      </c>
      <c r="D157" s="56" t="s">
        <v>262</v>
      </c>
      <c r="E157" s="55"/>
      <c r="F157" s="55" t="s">
        <v>83</v>
      </c>
      <c r="G157" s="55">
        <v>75</v>
      </c>
      <c r="H157" s="55">
        <v>77</v>
      </c>
      <c r="I157" s="55">
        <v>2</v>
      </c>
      <c r="J157" s="56"/>
    </row>
    <row r="158" spans="1:10">
      <c r="A158" s="55">
        <v>155</v>
      </c>
      <c r="B158" s="56" t="s">
        <v>138</v>
      </c>
      <c r="C158" s="56" t="s">
        <v>139</v>
      </c>
      <c r="D158" s="56" t="s">
        <v>262</v>
      </c>
      <c r="E158" s="55"/>
      <c r="F158" s="55" t="s">
        <v>92</v>
      </c>
      <c r="G158" s="55">
        <v>86</v>
      </c>
      <c r="H158" s="55">
        <v>85</v>
      </c>
      <c r="I158" s="55">
        <v>-1</v>
      </c>
      <c r="J158" s="56"/>
    </row>
    <row r="159" spans="1:10">
      <c r="A159" s="55">
        <v>156</v>
      </c>
      <c r="B159" s="56" t="s">
        <v>140</v>
      </c>
      <c r="C159" s="56" t="s">
        <v>141</v>
      </c>
      <c r="D159" s="56" t="s">
        <v>13</v>
      </c>
      <c r="E159" s="55"/>
      <c r="F159" s="55" t="s">
        <v>73</v>
      </c>
      <c r="G159" s="55">
        <v>92</v>
      </c>
      <c r="H159" s="55">
        <v>93</v>
      </c>
      <c r="I159" s="55">
        <v>1</v>
      </c>
      <c r="J159" s="56"/>
    </row>
    <row r="160" spans="1:10">
      <c r="A160" s="55">
        <v>157</v>
      </c>
      <c r="B160" s="56" t="s">
        <v>140</v>
      </c>
      <c r="C160" s="56" t="s">
        <v>141</v>
      </c>
      <c r="D160" s="56" t="s">
        <v>262</v>
      </c>
      <c r="E160" s="55"/>
      <c r="F160" s="55" t="s">
        <v>49</v>
      </c>
      <c r="G160" s="55">
        <v>71</v>
      </c>
      <c r="H160" s="55">
        <v>70</v>
      </c>
      <c r="I160" s="55">
        <v>-1</v>
      </c>
      <c r="J160" s="56"/>
    </row>
    <row r="161" spans="1:10">
      <c r="A161" s="55">
        <v>158</v>
      </c>
      <c r="B161" s="56" t="s">
        <v>140</v>
      </c>
      <c r="C161" s="56" t="s">
        <v>141</v>
      </c>
      <c r="D161" s="56" t="s">
        <v>262</v>
      </c>
      <c r="E161" s="55"/>
      <c r="F161" s="55" t="s">
        <v>58</v>
      </c>
      <c r="G161" s="55">
        <v>73</v>
      </c>
      <c r="H161" s="55">
        <v>74</v>
      </c>
      <c r="I161" s="55">
        <v>1</v>
      </c>
      <c r="J161" s="56"/>
    </row>
    <row r="162" spans="1:10">
      <c r="A162" s="55">
        <v>159</v>
      </c>
      <c r="B162" s="56" t="s">
        <v>140</v>
      </c>
      <c r="C162" s="56" t="s">
        <v>141</v>
      </c>
      <c r="D162" s="56" t="s">
        <v>262</v>
      </c>
      <c r="E162" s="55"/>
      <c r="F162" s="55" t="s">
        <v>66</v>
      </c>
      <c r="G162" s="55">
        <v>75</v>
      </c>
      <c r="H162" s="55">
        <v>77</v>
      </c>
      <c r="I162" s="55">
        <v>2</v>
      </c>
      <c r="J162" s="56"/>
    </row>
    <row r="163" spans="1:10">
      <c r="A163" s="55">
        <v>160</v>
      </c>
      <c r="B163" s="56" t="s">
        <v>140</v>
      </c>
      <c r="C163" s="56" t="s">
        <v>141</v>
      </c>
      <c r="D163" s="56" t="s">
        <v>262</v>
      </c>
      <c r="E163" s="55"/>
      <c r="F163" s="55" t="s">
        <v>83</v>
      </c>
      <c r="G163" s="55">
        <v>75</v>
      </c>
      <c r="H163" s="55">
        <v>76</v>
      </c>
      <c r="I163" s="55">
        <v>1</v>
      </c>
      <c r="J163" s="56"/>
    </row>
    <row r="164" spans="1:10">
      <c r="A164" s="55">
        <v>161</v>
      </c>
      <c r="B164" s="56" t="s">
        <v>140</v>
      </c>
      <c r="C164" s="56" t="s">
        <v>141</v>
      </c>
      <c r="D164" s="56" t="s">
        <v>263</v>
      </c>
      <c r="E164" s="55" t="s">
        <v>129</v>
      </c>
      <c r="F164" s="55" t="s">
        <v>243</v>
      </c>
      <c r="G164" s="55">
        <v>79</v>
      </c>
      <c r="H164" s="55">
        <v>80</v>
      </c>
      <c r="I164" s="55">
        <v>1</v>
      </c>
      <c r="J164" s="56" t="s">
        <v>277</v>
      </c>
    </row>
    <row r="165" spans="1:10">
      <c r="A165" s="55">
        <v>162</v>
      </c>
      <c r="B165" s="56" t="s">
        <v>142</v>
      </c>
      <c r="C165" s="56" t="s">
        <v>143</v>
      </c>
      <c r="D165" s="56" t="s">
        <v>13</v>
      </c>
      <c r="E165" s="55"/>
      <c r="F165" s="55" t="s">
        <v>73</v>
      </c>
      <c r="G165" s="55">
        <v>87</v>
      </c>
      <c r="H165" s="55">
        <v>81</v>
      </c>
      <c r="I165" s="55">
        <v>-6</v>
      </c>
      <c r="J165" s="56"/>
    </row>
    <row r="166" spans="1:10">
      <c r="A166" s="55">
        <v>163</v>
      </c>
      <c r="B166" s="56" t="s">
        <v>142</v>
      </c>
      <c r="C166" s="56" t="s">
        <v>143</v>
      </c>
      <c r="D166" s="56" t="s">
        <v>262</v>
      </c>
      <c r="E166" s="55"/>
      <c r="F166" s="55" t="s">
        <v>49</v>
      </c>
      <c r="G166" s="55">
        <v>67</v>
      </c>
      <c r="H166" s="55">
        <v>66</v>
      </c>
      <c r="I166" s="55">
        <v>-1</v>
      </c>
      <c r="J166" s="56"/>
    </row>
    <row r="167" spans="1:10">
      <c r="A167" s="55">
        <v>164</v>
      </c>
      <c r="B167" s="56" t="s">
        <v>142</v>
      </c>
      <c r="C167" s="56" t="s">
        <v>143</v>
      </c>
      <c r="D167" s="56" t="s">
        <v>262</v>
      </c>
      <c r="E167" s="55"/>
      <c r="F167" s="55" t="s">
        <v>58</v>
      </c>
      <c r="G167" s="55">
        <v>78</v>
      </c>
      <c r="H167" s="55">
        <v>79</v>
      </c>
      <c r="I167" s="55">
        <v>1</v>
      </c>
      <c r="J167" s="56"/>
    </row>
    <row r="168" spans="1:10">
      <c r="A168" s="55">
        <v>165</v>
      </c>
      <c r="B168" s="56" t="s">
        <v>142</v>
      </c>
      <c r="C168" s="56" t="s">
        <v>143</v>
      </c>
      <c r="D168" s="56" t="s">
        <v>262</v>
      </c>
      <c r="E168" s="55"/>
      <c r="F168" s="55" t="s">
        <v>83</v>
      </c>
      <c r="G168" s="55">
        <v>77</v>
      </c>
      <c r="H168" s="55">
        <v>79</v>
      </c>
      <c r="I168" s="55">
        <v>2</v>
      </c>
      <c r="J168" s="56"/>
    </row>
    <row r="169" spans="1:10">
      <c r="A169" s="55">
        <v>166</v>
      </c>
      <c r="B169" s="56" t="s">
        <v>144</v>
      </c>
      <c r="C169" s="56" t="s">
        <v>145</v>
      </c>
      <c r="D169" s="56" t="s">
        <v>13</v>
      </c>
      <c r="E169" s="55"/>
      <c r="F169" s="55" t="s">
        <v>73</v>
      </c>
      <c r="G169" s="55">
        <v>88</v>
      </c>
      <c r="H169" s="55">
        <v>87</v>
      </c>
      <c r="I169" s="55">
        <v>-1</v>
      </c>
      <c r="J169" s="56"/>
    </row>
    <row r="170" spans="1:10">
      <c r="A170" s="55">
        <v>167</v>
      </c>
      <c r="B170" s="56" t="s">
        <v>144</v>
      </c>
      <c r="C170" s="56" t="s">
        <v>145</v>
      </c>
      <c r="D170" s="56" t="s">
        <v>262</v>
      </c>
      <c r="E170" s="55"/>
      <c r="F170" s="55" t="s">
        <v>49</v>
      </c>
      <c r="G170" s="55">
        <v>74</v>
      </c>
      <c r="H170" s="55">
        <v>73</v>
      </c>
      <c r="I170" s="55">
        <v>-1</v>
      </c>
      <c r="J170" s="56"/>
    </row>
    <row r="171" spans="1:10">
      <c r="A171" s="55">
        <v>168</v>
      </c>
      <c r="B171" s="56" t="s">
        <v>144</v>
      </c>
      <c r="C171" s="56" t="s">
        <v>145</v>
      </c>
      <c r="D171" s="56" t="s">
        <v>262</v>
      </c>
      <c r="E171" s="55"/>
      <c r="F171" s="55" t="s">
        <v>66</v>
      </c>
      <c r="G171" s="55">
        <v>78</v>
      </c>
      <c r="H171" s="55">
        <v>79</v>
      </c>
      <c r="I171" s="55">
        <v>1</v>
      </c>
      <c r="J171" s="56"/>
    </row>
    <row r="172" spans="1:10">
      <c r="A172" s="55">
        <v>169</v>
      </c>
      <c r="B172" s="56" t="s">
        <v>144</v>
      </c>
      <c r="C172" s="56" t="s">
        <v>145</v>
      </c>
      <c r="D172" s="56" t="s">
        <v>262</v>
      </c>
      <c r="E172" s="55"/>
      <c r="F172" s="55" t="s">
        <v>83</v>
      </c>
      <c r="G172" s="55">
        <v>77</v>
      </c>
      <c r="H172" s="55">
        <v>78</v>
      </c>
      <c r="I172" s="55">
        <v>1</v>
      </c>
      <c r="J172" s="56"/>
    </row>
    <row r="173" spans="1:10">
      <c r="A173" s="55">
        <v>170</v>
      </c>
      <c r="B173" s="56" t="s">
        <v>146</v>
      </c>
      <c r="C173" s="56" t="s">
        <v>147</v>
      </c>
      <c r="D173" s="56" t="s">
        <v>13</v>
      </c>
      <c r="E173" s="55"/>
      <c r="F173" s="55" t="s">
        <v>73</v>
      </c>
      <c r="G173" s="55">
        <v>85</v>
      </c>
      <c r="H173" s="55">
        <v>83</v>
      </c>
      <c r="I173" s="55">
        <v>-2</v>
      </c>
      <c r="J173" s="56"/>
    </row>
    <row r="174" spans="1:10">
      <c r="A174" s="55">
        <v>171</v>
      </c>
      <c r="B174" s="56" t="s">
        <v>146</v>
      </c>
      <c r="C174" s="56" t="s">
        <v>147</v>
      </c>
      <c r="D174" s="56" t="s">
        <v>262</v>
      </c>
      <c r="E174" s="55"/>
      <c r="F174" s="55" t="s">
        <v>58</v>
      </c>
      <c r="G174" s="55">
        <v>77</v>
      </c>
      <c r="H174" s="55">
        <v>78</v>
      </c>
      <c r="I174" s="55">
        <v>1</v>
      </c>
      <c r="J174" s="56"/>
    </row>
    <row r="175" spans="1:10">
      <c r="A175" s="55">
        <v>172</v>
      </c>
      <c r="B175" s="56" t="s">
        <v>146</v>
      </c>
      <c r="C175" s="56" t="s">
        <v>147</v>
      </c>
      <c r="D175" s="56" t="s">
        <v>262</v>
      </c>
      <c r="E175" s="55"/>
      <c r="F175" s="55" t="s">
        <v>83</v>
      </c>
      <c r="G175" s="55">
        <v>76</v>
      </c>
      <c r="H175" s="55">
        <v>77</v>
      </c>
      <c r="I175" s="55">
        <v>1</v>
      </c>
      <c r="J175" s="56"/>
    </row>
    <row r="176" spans="1:10">
      <c r="A176" s="55">
        <v>173</v>
      </c>
      <c r="B176" s="56" t="s">
        <v>148</v>
      </c>
      <c r="C176" s="56" t="s">
        <v>149</v>
      </c>
      <c r="D176" s="56" t="s">
        <v>13</v>
      </c>
      <c r="E176" s="55"/>
      <c r="F176" s="55" t="s">
        <v>73</v>
      </c>
      <c r="G176" s="55">
        <v>90</v>
      </c>
      <c r="H176" s="55">
        <v>89</v>
      </c>
      <c r="I176" s="55">
        <v>-1</v>
      </c>
      <c r="J176" s="56"/>
    </row>
    <row r="177" spans="1:10">
      <c r="A177" s="55">
        <v>174</v>
      </c>
      <c r="B177" s="56" t="s">
        <v>148</v>
      </c>
      <c r="C177" s="56" t="s">
        <v>149</v>
      </c>
      <c r="D177" s="56" t="s">
        <v>262</v>
      </c>
      <c r="E177" s="55"/>
      <c r="F177" s="55" t="s">
        <v>49</v>
      </c>
      <c r="G177" s="55">
        <v>63</v>
      </c>
      <c r="H177" s="55">
        <v>62</v>
      </c>
      <c r="I177" s="55">
        <v>-1</v>
      </c>
      <c r="J177" s="56"/>
    </row>
    <row r="178" spans="1:10">
      <c r="A178" s="55">
        <v>175</v>
      </c>
      <c r="B178" s="56" t="s">
        <v>148</v>
      </c>
      <c r="C178" s="56" t="s">
        <v>149</v>
      </c>
      <c r="D178" s="56" t="s">
        <v>262</v>
      </c>
      <c r="E178" s="55"/>
      <c r="F178" s="55" t="s">
        <v>58</v>
      </c>
      <c r="G178" s="55">
        <v>79</v>
      </c>
      <c r="H178" s="55">
        <v>80</v>
      </c>
      <c r="I178" s="55">
        <v>1</v>
      </c>
      <c r="J178" s="56"/>
    </row>
    <row r="179" spans="1:10">
      <c r="A179" s="55">
        <v>176</v>
      </c>
      <c r="B179" s="56" t="s">
        <v>148</v>
      </c>
      <c r="C179" s="56" t="s">
        <v>149</v>
      </c>
      <c r="D179" s="56" t="s">
        <v>262</v>
      </c>
      <c r="E179" s="55"/>
      <c r="F179" s="55" t="s">
        <v>66</v>
      </c>
      <c r="G179" s="55">
        <v>75</v>
      </c>
      <c r="H179" s="55">
        <v>74</v>
      </c>
      <c r="I179" s="55">
        <v>-1</v>
      </c>
      <c r="J179" s="56"/>
    </row>
    <row r="180" spans="1:10">
      <c r="A180" s="55">
        <v>177</v>
      </c>
      <c r="B180" s="56" t="s">
        <v>148</v>
      </c>
      <c r="C180" s="56" t="s">
        <v>149</v>
      </c>
      <c r="D180" s="56" t="s">
        <v>262</v>
      </c>
      <c r="E180" s="55"/>
      <c r="F180" s="55" t="s">
        <v>83</v>
      </c>
      <c r="G180" s="55">
        <v>78</v>
      </c>
      <c r="H180" s="55">
        <v>79</v>
      </c>
      <c r="I180" s="55">
        <v>1</v>
      </c>
      <c r="J180" s="56"/>
    </row>
    <row r="181" spans="1:10">
      <c r="A181" s="55">
        <v>178</v>
      </c>
      <c r="B181" s="56" t="s">
        <v>150</v>
      </c>
      <c r="C181" s="56" t="s">
        <v>151</v>
      </c>
      <c r="D181" s="56" t="s">
        <v>13</v>
      </c>
      <c r="E181" s="55"/>
      <c r="F181" s="55" t="s">
        <v>73</v>
      </c>
      <c r="G181" s="55">
        <v>83</v>
      </c>
      <c r="H181" s="55">
        <v>89</v>
      </c>
      <c r="I181" s="55">
        <v>6</v>
      </c>
      <c r="J181" s="56"/>
    </row>
    <row r="182" spans="1:10">
      <c r="A182" s="55">
        <v>179</v>
      </c>
      <c r="B182" s="56" t="s">
        <v>150</v>
      </c>
      <c r="C182" s="56" t="s">
        <v>151</v>
      </c>
      <c r="D182" s="56" t="s">
        <v>262</v>
      </c>
      <c r="E182" s="55"/>
      <c r="F182" s="55" t="s">
        <v>58</v>
      </c>
      <c r="G182" s="55">
        <v>74</v>
      </c>
      <c r="H182" s="55">
        <v>76</v>
      </c>
      <c r="I182" s="55">
        <v>2</v>
      </c>
      <c r="J182" s="56"/>
    </row>
    <row r="183" spans="1:10">
      <c r="A183" s="55">
        <v>180</v>
      </c>
      <c r="B183" s="56" t="s">
        <v>150</v>
      </c>
      <c r="C183" s="56" t="s">
        <v>151</v>
      </c>
      <c r="D183" s="56" t="s">
        <v>262</v>
      </c>
      <c r="E183" s="55"/>
      <c r="F183" s="55" t="s">
        <v>66</v>
      </c>
      <c r="G183" s="55">
        <v>71</v>
      </c>
      <c r="H183" s="55">
        <v>72</v>
      </c>
      <c r="I183" s="55">
        <v>1</v>
      </c>
      <c r="J183" s="56"/>
    </row>
    <row r="184" spans="1:10">
      <c r="A184" s="55">
        <v>181</v>
      </c>
      <c r="B184" s="56" t="s">
        <v>150</v>
      </c>
      <c r="C184" s="56" t="s">
        <v>151</v>
      </c>
      <c r="D184" s="56" t="s">
        <v>262</v>
      </c>
      <c r="E184" s="55"/>
      <c r="F184" s="55" t="s">
        <v>83</v>
      </c>
      <c r="G184" s="55">
        <v>75</v>
      </c>
      <c r="H184" s="55">
        <v>76</v>
      </c>
      <c r="I184" s="55">
        <v>1</v>
      </c>
      <c r="J184" s="56"/>
    </row>
    <row r="185" spans="1:10">
      <c r="A185" s="55">
        <v>182</v>
      </c>
      <c r="B185" s="56" t="s">
        <v>150</v>
      </c>
      <c r="C185" s="56" t="s">
        <v>151</v>
      </c>
      <c r="D185" s="56" t="s">
        <v>263</v>
      </c>
      <c r="E185" s="55" t="s">
        <v>129</v>
      </c>
      <c r="F185" s="55" t="s">
        <v>243</v>
      </c>
      <c r="G185" s="55">
        <v>76</v>
      </c>
      <c r="H185" s="55">
        <v>77</v>
      </c>
      <c r="I185" s="55">
        <v>1</v>
      </c>
      <c r="J185" s="56" t="s">
        <v>278</v>
      </c>
    </row>
    <row r="186" spans="1:10">
      <c r="A186" s="55">
        <v>183</v>
      </c>
      <c r="B186" s="56" t="s">
        <v>152</v>
      </c>
      <c r="C186" s="56" t="s">
        <v>153</v>
      </c>
      <c r="D186" s="56" t="s">
        <v>13</v>
      </c>
      <c r="E186" s="55"/>
      <c r="F186" s="55" t="s">
        <v>73</v>
      </c>
      <c r="G186" s="55">
        <v>79</v>
      </c>
      <c r="H186" s="55">
        <v>81</v>
      </c>
      <c r="I186" s="55">
        <v>2</v>
      </c>
      <c r="J186" s="56"/>
    </row>
    <row r="187" spans="1:10">
      <c r="A187" s="55">
        <v>184</v>
      </c>
      <c r="B187" s="56" t="s">
        <v>152</v>
      </c>
      <c r="C187" s="56" t="s">
        <v>153</v>
      </c>
      <c r="D187" s="56" t="s">
        <v>262</v>
      </c>
      <c r="E187" s="55"/>
      <c r="F187" s="55" t="s">
        <v>49</v>
      </c>
      <c r="G187" s="55">
        <v>76</v>
      </c>
      <c r="H187" s="55">
        <v>77</v>
      </c>
      <c r="I187" s="55">
        <v>1</v>
      </c>
      <c r="J187" s="56"/>
    </row>
    <row r="188" spans="1:10">
      <c r="A188" s="55">
        <v>185</v>
      </c>
      <c r="B188" s="56" t="s">
        <v>152</v>
      </c>
      <c r="C188" s="56" t="s">
        <v>153</v>
      </c>
      <c r="D188" s="56" t="s">
        <v>262</v>
      </c>
      <c r="E188" s="55"/>
      <c r="F188" s="55" t="s">
        <v>92</v>
      </c>
      <c r="G188" s="55">
        <v>75</v>
      </c>
      <c r="H188" s="55">
        <v>74</v>
      </c>
      <c r="I188" s="55">
        <v>-1</v>
      </c>
      <c r="J188" s="56"/>
    </row>
    <row r="189" spans="1:10">
      <c r="A189" s="55">
        <v>186</v>
      </c>
      <c r="B189" s="56" t="s">
        <v>154</v>
      </c>
      <c r="C189" s="56" t="s">
        <v>155</v>
      </c>
      <c r="D189" s="56" t="s">
        <v>13</v>
      </c>
      <c r="E189" s="55"/>
      <c r="F189" s="55" t="s">
        <v>73</v>
      </c>
      <c r="G189" s="55">
        <v>76</v>
      </c>
      <c r="H189" s="55">
        <v>81</v>
      </c>
      <c r="I189" s="55">
        <v>5</v>
      </c>
      <c r="J189" s="56"/>
    </row>
    <row r="190" spans="1:10">
      <c r="A190" s="55">
        <v>187</v>
      </c>
      <c r="B190" s="56" t="s">
        <v>154</v>
      </c>
      <c r="C190" s="56" t="s">
        <v>155</v>
      </c>
      <c r="D190" s="56" t="s">
        <v>262</v>
      </c>
      <c r="E190" s="55"/>
      <c r="F190" s="55" t="s">
        <v>49</v>
      </c>
      <c r="G190" s="55">
        <v>73</v>
      </c>
      <c r="H190" s="55">
        <v>74</v>
      </c>
      <c r="I190" s="55">
        <v>1</v>
      </c>
      <c r="J190" s="56"/>
    </row>
    <row r="191" spans="1:10">
      <c r="A191" s="55">
        <v>188</v>
      </c>
      <c r="B191" s="56" t="s">
        <v>154</v>
      </c>
      <c r="C191" s="56" t="s">
        <v>155</v>
      </c>
      <c r="D191" s="56" t="s">
        <v>262</v>
      </c>
      <c r="E191" s="55"/>
      <c r="F191" s="55" t="s">
        <v>76</v>
      </c>
      <c r="G191" s="55">
        <v>76</v>
      </c>
      <c r="H191" s="55">
        <v>77</v>
      </c>
      <c r="I191" s="55">
        <v>1</v>
      </c>
      <c r="J191" s="56"/>
    </row>
    <row r="192" spans="1:10">
      <c r="A192" s="55">
        <v>189</v>
      </c>
      <c r="B192" s="56" t="s">
        <v>154</v>
      </c>
      <c r="C192" s="56" t="s">
        <v>155</v>
      </c>
      <c r="D192" s="56" t="s">
        <v>263</v>
      </c>
      <c r="E192" s="55" t="s">
        <v>279</v>
      </c>
      <c r="F192" s="55" t="s">
        <v>243</v>
      </c>
      <c r="G192" s="55">
        <v>76</v>
      </c>
      <c r="H192" s="55">
        <v>77</v>
      </c>
      <c r="I192" s="55">
        <v>1</v>
      </c>
      <c r="J192" s="56" t="s">
        <v>280</v>
      </c>
    </row>
    <row r="193" spans="1:10">
      <c r="A193" s="55">
        <v>190</v>
      </c>
      <c r="B193" s="56" t="s">
        <v>156</v>
      </c>
      <c r="C193" s="56" t="s">
        <v>157</v>
      </c>
      <c r="D193" s="56" t="s">
        <v>13</v>
      </c>
      <c r="E193" s="55"/>
      <c r="F193" s="55" t="s">
        <v>73</v>
      </c>
      <c r="G193" s="55">
        <v>70</v>
      </c>
      <c r="H193" s="55">
        <v>79</v>
      </c>
      <c r="I193" s="55">
        <v>9</v>
      </c>
      <c r="J193" s="56"/>
    </row>
    <row r="194" spans="1:10">
      <c r="A194" s="55">
        <v>191</v>
      </c>
      <c r="B194" s="56" t="s">
        <v>156</v>
      </c>
      <c r="C194" s="56" t="s">
        <v>157</v>
      </c>
      <c r="D194" s="56" t="s">
        <v>262</v>
      </c>
      <c r="E194" s="55"/>
      <c r="F194" s="55" t="s">
        <v>66</v>
      </c>
      <c r="G194" s="55">
        <v>79</v>
      </c>
      <c r="H194" s="55">
        <v>78</v>
      </c>
      <c r="I194" s="55">
        <v>-1</v>
      </c>
      <c r="J194" s="56"/>
    </row>
    <row r="195" spans="1:10">
      <c r="A195" s="55">
        <v>192</v>
      </c>
      <c r="B195" s="56" t="s">
        <v>156</v>
      </c>
      <c r="C195" s="56" t="s">
        <v>157</v>
      </c>
      <c r="D195" s="56" t="s">
        <v>262</v>
      </c>
      <c r="E195" s="55"/>
      <c r="F195" s="55" t="s">
        <v>76</v>
      </c>
      <c r="G195" s="55">
        <v>74</v>
      </c>
      <c r="H195" s="55">
        <v>75</v>
      </c>
      <c r="I195" s="55">
        <v>1</v>
      </c>
      <c r="J195" s="56"/>
    </row>
    <row r="196" spans="1:10">
      <c r="A196" s="55">
        <v>193</v>
      </c>
      <c r="B196" s="56" t="s">
        <v>158</v>
      </c>
      <c r="C196" s="56" t="s">
        <v>159</v>
      </c>
      <c r="D196" s="56" t="s">
        <v>13</v>
      </c>
      <c r="E196" s="55"/>
      <c r="F196" s="55" t="s">
        <v>73</v>
      </c>
      <c r="G196" s="55">
        <v>83</v>
      </c>
      <c r="H196" s="55">
        <v>82</v>
      </c>
      <c r="I196" s="55">
        <v>-1</v>
      </c>
      <c r="J196" s="56"/>
    </row>
    <row r="197" spans="1:10">
      <c r="A197" s="55">
        <v>194</v>
      </c>
      <c r="B197" s="56" t="s">
        <v>158</v>
      </c>
      <c r="C197" s="56" t="s">
        <v>159</v>
      </c>
      <c r="D197" s="56" t="s">
        <v>262</v>
      </c>
      <c r="E197" s="55"/>
      <c r="F197" s="55" t="s">
        <v>58</v>
      </c>
      <c r="G197" s="55">
        <v>83</v>
      </c>
      <c r="H197" s="55">
        <v>84</v>
      </c>
      <c r="I197" s="55">
        <v>1</v>
      </c>
      <c r="J197" s="56"/>
    </row>
    <row r="198" spans="1:10">
      <c r="A198" s="55">
        <v>195</v>
      </c>
      <c r="B198" s="56" t="s">
        <v>158</v>
      </c>
      <c r="C198" s="56" t="s">
        <v>159</v>
      </c>
      <c r="D198" s="56" t="s">
        <v>262</v>
      </c>
      <c r="E198" s="55"/>
      <c r="F198" s="55" t="s">
        <v>66</v>
      </c>
      <c r="G198" s="55">
        <v>80</v>
      </c>
      <c r="H198" s="55">
        <v>79</v>
      </c>
      <c r="I198" s="55">
        <v>-1</v>
      </c>
      <c r="J198" s="56"/>
    </row>
    <row r="199" spans="1:10">
      <c r="A199" s="55">
        <v>196</v>
      </c>
      <c r="B199" s="56" t="s">
        <v>158</v>
      </c>
      <c r="C199" s="56" t="s">
        <v>159</v>
      </c>
      <c r="D199" s="56" t="s">
        <v>262</v>
      </c>
      <c r="E199" s="55"/>
      <c r="F199" s="55" t="s">
        <v>83</v>
      </c>
      <c r="G199" s="55">
        <v>80</v>
      </c>
      <c r="H199" s="55">
        <v>81</v>
      </c>
      <c r="I199" s="55">
        <v>1</v>
      </c>
      <c r="J199" s="56"/>
    </row>
    <row r="200" spans="1:10">
      <c r="A200" s="55">
        <v>197</v>
      </c>
      <c r="B200" s="56" t="s">
        <v>158</v>
      </c>
      <c r="C200" s="56" t="s">
        <v>159</v>
      </c>
      <c r="D200" s="56" t="s">
        <v>262</v>
      </c>
      <c r="E200" s="55"/>
      <c r="F200" s="55" t="s">
        <v>92</v>
      </c>
      <c r="G200" s="55">
        <v>78</v>
      </c>
      <c r="H200" s="55">
        <v>79</v>
      </c>
      <c r="I200" s="55">
        <v>1</v>
      </c>
      <c r="J200" s="56"/>
    </row>
    <row r="201" spans="1:10">
      <c r="A201" s="55">
        <v>198</v>
      </c>
      <c r="B201" s="56" t="s">
        <v>158</v>
      </c>
      <c r="C201" s="56" t="s">
        <v>159</v>
      </c>
      <c r="D201" s="56" t="s">
        <v>263</v>
      </c>
      <c r="E201" s="55" t="s">
        <v>279</v>
      </c>
      <c r="F201" s="55" t="s">
        <v>243</v>
      </c>
      <c r="G201" s="55">
        <v>80</v>
      </c>
      <c r="H201" s="55">
        <v>81</v>
      </c>
      <c r="I201" s="55">
        <v>1</v>
      </c>
      <c r="J201" s="56" t="s">
        <v>281</v>
      </c>
    </row>
    <row r="202" spans="1:10">
      <c r="A202" s="55">
        <v>199</v>
      </c>
      <c r="B202" s="56" t="s">
        <v>160</v>
      </c>
      <c r="C202" s="56" t="s">
        <v>161</v>
      </c>
      <c r="D202" s="56" t="s">
        <v>13</v>
      </c>
      <c r="E202" s="55"/>
      <c r="F202" s="55" t="s">
        <v>73</v>
      </c>
      <c r="G202" s="55">
        <v>79</v>
      </c>
      <c r="H202" s="55">
        <v>81</v>
      </c>
      <c r="I202" s="55">
        <v>2</v>
      </c>
      <c r="J202" s="56"/>
    </row>
    <row r="203" spans="1:10">
      <c r="A203" s="55">
        <v>200</v>
      </c>
      <c r="B203" s="56" t="s">
        <v>160</v>
      </c>
      <c r="C203" s="56" t="s">
        <v>161</v>
      </c>
      <c r="D203" s="56" t="s">
        <v>262</v>
      </c>
      <c r="E203" s="55"/>
      <c r="F203" s="55" t="s">
        <v>49</v>
      </c>
      <c r="G203" s="55">
        <v>69</v>
      </c>
      <c r="H203" s="55">
        <v>70</v>
      </c>
      <c r="I203" s="55">
        <v>1</v>
      </c>
      <c r="J203" s="56"/>
    </row>
    <row r="204" spans="1:10">
      <c r="A204" s="55">
        <v>201</v>
      </c>
      <c r="B204" s="56" t="s">
        <v>160</v>
      </c>
      <c r="C204" s="56" t="s">
        <v>161</v>
      </c>
      <c r="D204" s="56" t="s">
        <v>262</v>
      </c>
      <c r="E204" s="55"/>
      <c r="F204" s="55" t="s">
        <v>58</v>
      </c>
      <c r="G204" s="55">
        <v>80</v>
      </c>
      <c r="H204" s="55">
        <v>81</v>
      </c>
      <c r="I204" s="55">
        <v>1</v>
      </c>
      <c r="J204" s="56"/>
    </row>
    <row r="205" spans="1:10">
      <c r="A205" s="55">
        <v>202</v>
      </c>
      <c r="B205" s="56" t="s">
        <v>160</v>
      </c>
      <c r="C205" s="56" t="s">
        <v>161</v>
      </c>
      <c r="D205" s="56" t="s">
        <v>262</v>
      </c>
      <c r="E205" s="55"/>
      <c r="F205" s="55" t="s">
        <v>66</v>
      </c>
      <c r="G205" s="55">
        <v>85</v>
      </c>
      <c r="H205" s="55">
        <v>86</v>
      </c>
      <c r="I205" s="55">
        <v>1</v>
      </c>
      <c r="J205" s="56"/>
    </row>
    <row r="206" spans="1:10">
      <c r="A206" s="55">
        <v>203</v>
      </c>
      <c r="B206" s="56" t="s">
        <v>162</v>
      </c>
      <c r="C206" s="56" t="s">
        <v>163</v>
      </c>
      <c r="D206" s="56" t="s">
        <v>13</v>
      </c>
      <c r="E206" s="55"/>
      <c r="F206" s="55" t="s">
        <v>73</v>
      </c>
      <c r="G206" s="55">
        <v>80</v>
      </c>
      <c r="H206" s="55">
        <v>84</v>
      </c>
      <c r="I206" s="55">
        <v>4</v>
      </c>
      <c r="J206" s="56"/>
    </row>
    <row r="207" spans="1:10">
      <c r="A207" s="55">
        <v>204</v>
      </c>
      <c r="B207" s="56" t="s">
        <v>162</v>
      </c>
      <c r="C207" s="56" t="s">
        <v>163</v>
      </c>
      <c r="D207" s="56" t="s">
        <v>262</v>
      </c>
      <c r="E207" s="55"/>
      <c r="F207" s="55" t="s">
        <v>58</v>
      </c>
      <c r="G207" s="55">
        <v>82</v>
      </c>
      <c r="H207" s="55">
        <v>84</v>
      </c>
      <c r="I207" s="55">
        <v>2</v>
      </c>
      <c r="J207" s="56"/>
    </row>
    <row r="208" spans="1:10">
      <c r="A208" s="55">
        <v>205</v>
      </c>
      <c r="B208" s="56" t="s">
        <v>162</v>
      </c>
      <c r="C208" s="56" t="s">
        <v>163</v>
      </c>
      <c r="D208" s="56" t="s">
        <v>262</v>
      </c>
      <c r="E208" s="55"/>
      <c r="F208" s="55" t="s">
        <v>66</v>
      </c>
      <c r="G208" s="55">
        <v>83</v>
      </c>
      <c r="H208" s="55">
        <v>84</v>
      </c>
      <c r="I208" s="55">
        <v>1</v>
      </c>
      <c r="J208" s="56"/>
    </row>
    <row r="209" spans="1:10">
      <c r="A209" s="55">
        <v>206</v>
      </c>
      <c r="B209" s="56" t="s">
        <v>164</v>
      </c>
      <c r="C209" s="56" t="s">
        <v>165</v>
      </c>
      <c r="D209" s="56" t="s">
        <v>13</v>
      </c>
      <c r="E209" s="55"/>
      <c r="F209" s="55" t="s">
        <v>73</v>
      </c>
      <c r="G209" s="55">
        <v>79</v>
      </c>
      <c r="H209" s="55">
        <v>77</v>
      </c>
      <c r="I209" s="55">
        <v>-2</v>
      </c>
      <c r="J209" s="56"/>
    </row>
    <row r="210" spans="1:10">
      <c r="A210" s="55">
        <v>207</v>
      </c>
      <c r="B210" s="56" t="s">
        <v>164</v>
      </c>
      <c r="C210" s="56" t="s">
        <v>165</v>
      </c>
      <c r="D210" s="56" t="s">
        <v>262</v>
      </c>
      <c r="E210" s="55"/>
      <c r="F210" s="55" t="s">
        <v>49</v>
      </c>
      <c r="G210" s="55">
        <v>85</v>
      </c>
      <c r="H210" s="55">
        <v>87</v>
      </c>
      <c r="I210" s="55">
        <v>2</v>
      </c>
      <c r="J210" s="56"/>
    </row>
    <row r="211" spans="1:10">
      <c r="A211" s="55">
        <v>208</v>
      </c>
      <c r="B211" s="56" t="s">
        <v>164</v>
      </c>
      <c r="C211" s="56" t="s">
        <v>165</v>
      </c>
      <c r="D211" s="56" t="s">
        <v>262</v>
      </c>
      <c r="E211" s="55"/>
      <c r="F211" s="55" t="s">
        <v>58</v>
      </c>
      <c r="G211" s="55">
        <v>84</v>
      </c>
      <c r="H211" s="55">
        <v>85</v>
      </c>
      <c r="I211" s="55">
        <v>1</v>
      </c>
      <c r="J211" s="56"/>
    </row>
    <row r="212" spans="1:10">
      <c r="A212" s="55">
        <v>209</v>
      </c>
      <c r="B212" s="56" t="s">
        <v>166</v>
      </c>
      <c r="C212" s="56" t="s">
        <v>167</v>
      </c>
      <c r="D212" s="56" t="s">
        <v>262</v>
      </c>
      <c r="E212" s="55"/>
      <c r="F212" s="55" t="s">
        <v>49</v>
      </c>
      <c r="G212" s="55">
        <v>78</v>
      </c>
      <c r="H212" s="55">
        <v>79</v>
      </c>
      <c r="I212" s="55">
        <v>1</v>
      </c>
      <c r="J212" s="56"/>
    </row>
    <row r="213" spans="1:10">
      <c r="A213" s="55">
        <v>210</v>
      </c>
      <c r="B213" s="56" t="s">
        <v>166</v>
      </c>
      <c r="C213" s="56" t="s">
        <v>167</v>
      </c>
      <c r="D213" s="56" t="s">
        <v>262</v>
      </c>
      <c r="E213" s="55"/>
      <c r="F213" s="55" t="s">
        <v>58</v>
      </c>
      <c r="G213" s="55">
        <v>74</v>
      </c>
      <c r="H213" s="55">
        <v>75</v>
      </c>
      <c r="I213" s="55">
        <v>1</v>
      </c>
      <c r="J213" s="56"/>
    </row>
    <row r="214" spans="1:10">
      <c r="A214" s="55">
        <v>211</v>
      </c>
      <c r="B214" s="56" t="s">
        <v>166</v>
      </c>
      <c r="C214" s="56" t="s">
        <v>167</v>
      </c>
      <c r="D214" s="56" t="s">
        <v>262</v>
      </c>
      <c r="E214" s="55"/>
      <c r="F214" s="55" t="s">
        <v>66</v>
      </c>
      <c r="G214" s="55">
        <v>76</v>
      </c>
      <c r="H214" s="55">
        <v>77</v>
      </c>
      <c r="I214" s="55">
        <v>1</v>
      </c>
      <c r="J214" s="56"/>
    </row>
    <row r="215" spans="1:10">
      <c r="A215" s="55">
        <v>212</v>
      </c>
      <c r="B215" s="56" t="s">
        <v>166</v>
      </c>
      <c r="C215" s="56" t="s">
        <v>167</v>
      </c>
      <c r="D215" s="56" t="s">
        <v>262</v>
      </c>
      <c r="E215" s="55"/>
      <c r="F215" s="55" t="s">
        <v>83</v>
      </c>
      <c r="G215" s="55">
        <v>80</v>
      </c>
      <c r="H215" s="55">
        <v>81</v>
      </c>
      <c r="I215" s="55">
        <v>1</v>
      </c>
      <c r="J215" s="56"/>
    </row>
    <row r="216" spans="1:10">
      <c r="A216" s="55">
        <v>213</v>
      </c>
      <c r="B216" s="56" t="s">
        <v>166</v>
      </c>
      <c r="C216" s="56" t="s">
        <v>167</v>
      </c>
      <c r="D216" s="56" t="s">
        <v>262</v>
      </c>
      <c r="E216" s="55"/>
      <c r="F216" s="55" t="s">
        <v>92</v>
      </c>
      <c r="G216" s="55">
        <v>55</v>
      </c>
      <c r="H216" s="55">
        <v>54</v>
      </c>
      <c r="I216" s="55">
        <v>-1</v>
      </c>
      <c r="J216" s="56"/>
    </row>
    <row r="217" spans="1:10">
      <c r="A217" s="55">
        <v>214</v>
      </c>
      <c r="B217" s="56" t="s">
        <v>166</v>
      </c>
      <c r="C217" s="56" t="s">
        <v>167</v>
      </c>
      <c r="D217" s="56" t="s">
        <v>263</v>
      </c>
      <c r="E217" s="55" t="s">
        <v>282</v>
      </c>
      <c r="F217" s="55" t="s">
        <v>243</v>
      </c>
      <c r="G217" s="55">
        <v>77</v>
      </c>
      <c r="H217" s="55">
        <v>78</v>
      </c>
      <c r="I217" s="55">
        <v>1</v>
      </c>
      <c r="J217" s="56" t="s">
        <v>283</v>
      </c>
    </row>
    <row r="218" spans="1:10">
      <c r="A218" s="55">
        <v>215</v>
      </c>
      <c r="B218" s="56" t="s">
        <v>168</v>
      </c>
      <c r="C218" s="56" t="s">
        <v>169</v>
      </c>
      <c r="D218" s="56" t="s">
        <v>13</v>
      </c>
      <c r="E218" s="55"/>
      <c r="F218" s="55" t="s">
        <v>73</v>
      </c>
      <c r="G218" s="55">
        <v>75</v>
      </c>
      <c r="H218" s="55">
        <v>80</v>
      </c>
      <c r="I218" s="55">
        <v>5</v>
      </c>
      <c r="J218" s="56"/>
    </row>
    <row r="219" spans="1:10">
      <c r="A219" s="55">
        <v>216</v>
      </c>
      <c r="B219" s="56" t="s">
        <v>168</v>
      </c>
      <c r="C219" s="56" t="s">
        <v>169</v>
      </c>
      <c r="D219" s="56" t="s">
        <v>262</v>
      </c>
      <c r="E219" s="55"/>
      <c r="F219" s="55" t="s">
        <v>49</v>
      </c>
      <c r="G219" s="55">
        <v>83</v>
      </c>
      <c r="H219" s="55">
        <v>84</v>
      </c>
      <c r="I219" s="55">
        <v>1</v>
      </c>
      <c r="J219" s="56"/>
    </row>
    <row r="220" spans="1:10">
      <c r="A220" s="55">
        <v>217</v>
      </c>
      <c r="B220" s="56" t="s">
        <v>168</v>
      </c>
      <c r="C220" s="56" t="s">
        <v>169</v>
      </c>
      <c r="D220" s="56" t="s">
        <v>262</v>
      </c>
      <c r="E220" s="55"/>
      <c r="F220" s="55" t="s">
        <v>58</v>
      </c>
      <c r="G220" s="55">
        <v>83</v>
      </c>
      <c r="H220" s="55">
        <v>82</v>
      </c>
      <c r="I220" s="55">
        <v>-1</v>
      </c>
      <c r="J220" s="56"/>
    </row>
    <row r="221" spans="1:10">
      <c r="A221" s="55">
        <v>218</v>
      </c>
      <c r="B221" s="56" t="s">
        <v>168</v>
      </c>
      <c r="C221" s="56" t="s">
        <v>169</v>
      </c>
      <c r="D221" s="56" t="s">
        <v>262</v>
      </c>
      <c r="E221" s="55"/>
      <c r="F221" s="55" t="s">
        <v>66</v>
      </c>
      <c r="G221" s="55">
        <v>84</v>
      </c>
      <c r="H221" s="55">
        <v>83</v>
      </c>
      <c r="I221" s="55">
        <v>-1</v>
      </c>
      <c r="J221" s="56"/>
    </row>
    <row r="222" spans="1:10">
      <c r="A222" s="55">
        <v>219</v>
      </c>
      <c r="B222" s="56" t="s">
        <v>168</v>
      </c>
      <c r="C222" s="56" t="s">
        <v>169</v>
      </c>
      <c r="D222" s="56" t="s">
        <v>262</v>
      </c>
      <c r="E222" s="55"/>
      <c r="F222" s="55" t="s">
        <v>76</v>
      </c>
      <c r="G222" s="55">
        <v>77</v>
      </c>
      <c r="H222" s="55">
        <v>78</v>
      </c>
      <c r="I222" s="55">
        <v>1</v>
      </c>
      <c r="J222" s="56"/>
    </row>
    <row r="223" spans="1:10">
      <c r="A223" s="55">
        <v>220</v>
      </c>
      <c r="B223" s="56" t="s">
        <v>168</v>
      </c>
      <c r="C223" s="56" t="s">
        <v>169</v>
      </c>
      <c r="D223" s="56" t="s">
        <v>262</v>
      </c>
      <c r="E223" s="55"/>
      <c r="F223" s="55" t="s">
        <v>92</v>
      </c>
      <c r="G223" s="55">
        <v>58</v>
      </c>
      <c r="H223" s="55">
        <v>56</v>
      </c>
      <c r="I223" s="55">
        <v>-2</v>
      </c>
      <c r="J223" s="56"/>
    </row>
    <row r="224" spans="1:10">
      <c r="A224" s="55">
        <v>221</v>
      </c>
      <c r="B224" s="56" t="s">
        <v>168</v>
      </c>
      <c r="C224" s="56" t="s">
        <v>169</v>
      </c>
      <c r="D224" s="56" t="s">
        <v>263</v>
      </c>
      <c r="E224" s="55" t="s">
        <v>107</v>
      </c>
      <c r="F224" s="55" t="s">
        <v>243</v>
      </c>
      <c r="G224" s="55">
        <v>83</v>
      </c>
      <c r="H224" s="55">
        <v>82</v>
      </c>
      <c r="I224" s="55">
        <v>-1</v>
      </c>
      <c r="J224" s="56" t="s">
        <v>274</v>
      </c>
    </row>
    <row r="225" spans="1:10">
      <c r="A225" s="55">
        <v>222</v>
      </c>
      <c r="B225" s="56" t="s">
        <v>170</v>
      </c>
      <c r="C225" s="56" t="s">
        <v>171</v>
      </c>
      <c r="D225" s="56" t="s">
        <v>13</v>
      </c>
      <c r="E225" s="55"/>
      <c r="F225" s="55" t="s">
        <v>73</v>
      </c>
      <c r="G225" s="55">
        <v>75</v>
      </c>
      <c r="H225" s="55">
        <v>73</v>
      </c>
      <c r="I225" s="55">
        <v>-2</v>
      </c>
      <c r="J225" s="56"/>
    </row>
    <row r="226" spans="1:10">
      <c r="A226" s="55">
        <v>223</v>
      </c>
      <c r="B226" s="56" t="s">
        <v>170</v>
      </c>
      <c r="C226" s="56" t="s">
        <v>171</v>
      </c>
      <c r="D226" s="56" t="s">
        <v>262</v>
      </c>
      <c r="E226" s="55"/>
      <c r="F226" s="55" t="s">
        <v>58</v>
      </c>
      <c r="G226" s="55">
        <v>87</v>
      </c>
      <c r="H226" s="55">
        <v>88</v>
      </c>
      <c r="I226" s="55">
        <v>1</v>
      </c>
      <c r="J226" s="56"/>
    </row>
    <row r="227" spans="1:10">
      <c r="A227" s="55">
        <v>224</v>
      </c>
      <c r="B227" s="56" t="s">
        <v>170</v>
      </c>
      <c r="C227" s="56" t="s">
        <v>171</v>
      </c>
      <c r="D227" s="56" t="s">
        <v>262</v>
      </c>
      <c r="E227" s="55"/>
      <c r="F227" s="55" t="s">
        <v>66</v>
      </c>
      <c r="G227" s="55">
        <v>83</v>
      </c>
      <c r="H227" s="55">
        <v>81</v>
      </c>
      <c r="I227" s="55">
        <v>-2</v>
      </c>
      <c r="J227" s="56"/>
    </row>
    <row r="228" spans="1:10">
      <c r="A228" s="55">
        <v>225</v>
      </c>
      <c r="B228" s="56" t="s">
        <v>170</v>
      </c>
      <c r="C228" s="56" t="s">
        <v>171</v>
      </c>
      <c r="D228" s="56" t="s">
        <v>262</v>
      </c>
      <c r="E228" s="55"/>
      <c r="F228" s="55" t="s">
        <v>92</v>
      </c>
      <c r="G228" s="55">
        <v>81</v>
      </c>
      <c r="H228" s="55">
        <v>82</v>
      </c>
      <c r="I228" s="55">
        <v>1</v>
      </c>
      <c r="J228" s="56"/>
    </row>
    <row r="229" spans="1:10">
      <c r="A229" s="55">
        <v>226</v>
      </c>
      <c r="B229" s="56" t="s">
        <v>172</v>
      </c>
      <c r="C229" s="56" t="s">
        <v>173</v>
      </c>
      <c r="D229" s="56" t="s">
        <v>13</v>
      </c>
      <c r="E229" s="55"/>
      <c r="F229" s="55" t="s">
        <v>73</v>
      </c>
      <c r="G229" s="55">
        <v>77</v>
      </c>
      <c r="H229" s="55">
        <v>80</v>
      </c>
      <c r="I229" s="55">
        <v>3</v>
      </c>
      <c r="J229" s="56"/>
    </row>
    <row r="230" spans="1:10">
      <c r="A230" s="55">
        <v>227</v>
      </c>
      <c r="B230" s="56" t="s">
        <v>172</v>
      </c>
      <c r="C230" s="56" t="s">
        <v>173</v>
      </c>
      <c r="D230" s="56" t="s">
        <v>262</v>
      </c>
      <c r="E230" s="55"/>
      <c r="F230" s="55" t="s">
        <v>49</v>
      </c>
      <c r="G230" s="55">
        <v>78</v>
      </c>
      <c r="H230" s="55">
        <v>77</v>
      </c>
      <c r="I230" s="55">
        <v>-1</v>
      </c>
      <c r="J230" s="56"/>
    </row>
    <row r="231" spans="1:10">
      <c r="A231" s="55">
        <v>228</v>
      </c>
      <c r="B231" s="56" t="s">
        <v>172</v>
      </c>
      <c r="C231" s="56" t="s">
        <v>173</v>
      </c>
      <c r="D231" s="56" t="s">
        <v>262</v>
      </c>
      <c r="E231" s="55"/>
      <c r="F231" s="55" t="s">
        <v>66</v>
      </c>
      <c r="G231" s="55">
        <v>84</v>
      </c>
      <c r="H231" s="55">
        <v>82</v>
      </c>
      <c r="I231" s="55">
        <v>-2</v>
      </c>
      <c r="J231" s="56"/>
    </row>
    <row r="232" spans="1:10">
      <c r="A232" s="55">
        <v>229</v>
      </c>
      <c r="B232" s="56" t="s">
        <v>172</v>
      </c>
      <c r="C232" s="56" t="s">
        <v>173</v>
      </c>
      <c r="D232" s="56" t="s">
        <v>262</v>
      </c>
      <c r="E232" s="55"/>
      <c r="F232" s="55" t="s">
        <v>83</v>
      </c>
      <c r="G232" s="55">
        <v>86</v>
      </c>
      <c r="H232" s="55">
        <v>87</v>
      </c>
      <c r="I232" s="55">
        <v>1</v>
      </c>
      <c r="J232" s="56"/>
    </row>
    <row r="233" spans="1:10">
      <c r="A233" s="55">
        <v>230</v>
      </c>
      <c r="B233" s="56" t="s">
        <v>174</v>
      </c>
      <c r="C233" s="56" t="s">
        <v>175</v>
      </c>
      <c r="D233" s="56" t="s">
        <v>13</v>
      </c>
      <c r="E233" s="55"/>
      <c r="F233" s="55" t="s">
        <v>73</v>
      </c>
      <c r="G233" s="55">
        <v>89</v>
      </c>
      <c r="H233" s="55">
        <v>87</v>
      </c>
      <c r="I233" s="55">
        <v>-2</v>
      </c>
      <c r="J233" s="56"/>
    </row>
    <row r="234" spans="1:10">
      <c r="A234" s="55">
        <v>231</v>
      </c>
      <c r="B234" s="56" t="s">
        <v>174</v>
      </c>
      <c r="C234" s="56" t="s">
        <v>175</v>
      </c>
      <c r="D234" s="56" t="s">
        <v>262</v>
      </c>
      <c r="E234" s="55"/>
      <c r="F234" s="55" t="s">
        <v>49</v>
      </c>
      <c r="G234" s="55">
        <v>79</v>
      </c>
      <c r="H234" s="55">
        <v>80</v>
      </c>
      <c r="I234" s="55">
        <v>1</v>
      </c>
      <c r="J234" s="56"/>
    </row>
    <row r="235" spans="1:10">
      <c r="A235" s="55">
        <v>232</v>
      </c>
      <c r="B235" s="56" t="s">
        <v>174</v>
      </c>
      <c r="C235" s="56" t="s">
        <v>175</v>
      </c>
      <c r="D235" s="56" t="s">
        <v>262</v>
      </c>
      <c r="E235" s="55"/>
      <c r="F235" s="55" t="s">
        <v>58</v>
      </c>
      <c r="G235" s="55">
        <v>74</v>
      </c>
      <c r="H235" s="55">
        <v>73</v>
      </c>
      <c r="I235" s="55">
        <v>-1</v>
      </c>
      <c r="J235" s="56"/>
    </row>
    <row r="236" spans="1:10">
      <c r="A236" s="55">
        <v>233</v>
      </c>
      <c r="B236" s="56" t="s">
        <v>174</v>
      </c>
      <c r="C236" s="56" t="s">
        <v>175</v>
      </c>
      <c r="D236" s="56" t="s">
        <v>262</v>
      </c>
      <c r="E236" s="55"/>
      <c r="F236" s="55" t="s">
        <v>66</v>
      </c>
      <c r="G236" s="55">
        <v>78</v>
      </c>
      <c r="H236" s="55">
        <v>79</v>
      </c>
      <c r="I236" s="55">
        <v>1</v>
      </c>
      <c r="J236" s="56"/>
    </row>
    <row r="237" spans="1:10">
      <c r="A237" s="55">
        <v>234</v>
      </c>
      <c r="B237" s="56" t="s">
        <v>174</v>
      </c>
      <c r="C237" s="56" t="s">
        <v>175</v>
      </c>
      <c r="D237" s="56" t="s">
        <v>262</v>
      </c>
      <c r="E237" s="55"/>
      <c r="F237" s="55" t="s">
        <v>92</v>
      </c>
      <c r="G237" s="55">
        <v>56</v>
      </c>
      <c r="H237" s="55">
        <v>54</v>
      </c>
      <c r="I237" s="55">
        <v>-2</v>
      </c>
      <c r="J237" s="56"/>
    </row>
    <row r="238" spans="1:10">
      <c r="A238" s="55">
        <v>235</v>
      </c>
      <c r="B238" s="56" t="s">
        <v>176</v>
      </c>
      <c r="C238" s="56" t="s">
        <v>177</v>
      </c>
      <c r="D238" s="56" t="s">
        <v>13</v>
      </c>
      <c r="E238" s="55"/>
      <c r="F238" s="55" t="s">
        <v>73</v>
      </c>
      <c r="G238" s="55">
        <v>81</v>
      </c>
      <c r="H238" s="55">
        <v>83</v>
      </c>
      <c r="I238" s="55">
        <v>2</v>
      </c>
      <c r="J238" s="56"/>
    </row>
    <row r="239" spans="1:10">
      <c r="A239" s="55">
        <v>236</v>
      </c>
      <c r="B239" s="56" t="s">
        <v>176</v>
      </c>
      <c r="C239" s="56" t="s">
        <v>177</v>
      </c>
      <c r="D239" s="56" t="s">
        <v>262</v>
      </c>
      <c r="E239" s="55"/>
      <c r="F239" s="55" t="s">
        <v>49</v>
      </c>
      <c r="G239" s="55">
        <v>79</v>
      </c>
      <c r="H239" s="55">
        <v>80</v>
      </c>
      <c r="I239" s="55">
        <v>1</v>
      </c>
      <c r="J239" s="56"/>
    </row>
    <row r="240" spans="1:10">
      <c r="A240" s="55">
        <v>237</v>
      </c>
      <c r="B240" s="56" t="s">
        <v>176</v>
      </c>
      <c r="C240" s="56" t="s">
        <v>177</v>
      </c>
      <c r="D240" s="56" t="s">
        <v>262</v>
      </c>
      <c r="E240" s="55"/>
      <c r="F240" s="55" t="s">
        <v>58</v>
      </c>
      <c r="G240" s="55">
        <v>76</v>
      </c>
      <c r="H240" s="55">
        <v>77</v>
      </c>
      <c r="I240" s="55">
        <v>1</v>
      </c>
      <c r="J240" s="56"/>
    </row>
    <row r="241" spans="1:10">
      <c r="A241" s="55">
        <v>238</v>
      </c>
      <c r="B241" s="56" t="s">
        <v>176</v>
      </c>
      <c r="C241" s="56" t="s">
        <v>177</v>
      </c>
      <c r="D241" s="56" t="s">
        <v>262</v>
      </c>
      <c r="E241" s="55"/>
      <c r="F241" s="55" t="s">
        <v>66</v>
      </c>
      <c r="G241" s="55">
        <v>82</v>
      </c>
      <c r="H241" s="55">
        <v>83</v>
      </c>
      <c r="I241" s="55">
        <v>1</v>
      </c>
      <c r="J241" s="56"/>
    </row>
    <row r="242" spans="1:10">
      <c r="A242" s="55">
        <v>239</v>
      </c>
      <c r="B242" s="56" t="s">
        <v>176</v>
      </c>
      <c r="C242" s="56" t="s">
        <v>177</v>
      </c>
      <c r="D242" s="56" t="s">
        <v>262</v>
      </c>
      <c r="E242" s="55"/>
      <c r="F242" s="55" t="s">
        <v>83</v>
      </c>
      <c r="G242" s="55">
        <v>82</v>
      </c>
      <c r="H242" s="55">
        <v>83</v>
      </c>
      <c r="I242" s="55">
        <v>1</v>
      </c>
      <c r="J242" s="56"/>
    </row>
    <row r="243" spans="1:10">
      <c r="A243" s="55">
        <v>240</v>
      </c>
      <c r="B243" s="56" t="s">
        <v>176</v>
      </c>
      <c r="C243" s="56" t="s">
        <v>177</v>
      </c>
      <c r="D243" s="56" t="s">
        <v>262</v>
      </c>
      <c r="E243" s="55"/>
      <c r="F243" s="55" t="s">
        <v>92</v>
      </c>
      <c r="G243" s="55">
        <v>48</v>
      </c>
      <c r="H243" s="55">
        <v>47</v>
      </c>
      <c r="I243" s="55">
        <v>-1</v>
      </c>
      <c r="J243" s="56"/>
    </row>
    <row r="244" spans="1:10">
      <c r="A244" s="55">
        <v>241</v>
      </c>
      <c r="B244" s="56" t="s">
        <v>176</v>
      </c>
      <c r="C244" s="56" t="s">
        <v>177</v>
      </c>
      <c r="D244" s="56" t="s">
        <v>263</v>
      </c>
      <c r="E244" s="55" t="s">
        <v>284</v>
      </c>
      <c r="F244" s="55" t="s">
        <v>243</v>
      </c>
      <c r="G244" s="55">
        <v>79</v>
      </c>
      <c r="H244" s="55">
        <v>80</v>
      </c>
      <c r="I244" s="55">
        <v>1</v>
      </c>
      <c r="J244" s="56" t="s">
        <v>285</v>
      </c>
    </row>
    <row r="245" spans="1:10">
      <c r="A245" s="55">
        <v>242</v>
      </c>
      <c r="B245" s="56" t="s">
        <v>178</v>
      </c>
      <c r="C245" s="56" t="s">
        <v>179</v>
      </c>
      <c r="D245" s="56" t="s">
        <v>13</v>
      </c>
      <c r="E245" s="55"/>
      <c r="F245" s="55" t="s">
        <v>73</v>
      </c>
      <c r="G245" s="55">
        <v>60</v>
      </c>
      <c r="H245" s="55">
        <v>66</v>
      </c>
      <c r="I245" s="55">
        <v>6</v>
      </c>
      <c r="J245" s="56"/>
    </row>
    <row r="246" spans="1:10">
      <c r="A246" s="55">
        <v>243</v>
      </c>
      <c r="B246" s="56" t="s">
        <v>178</v>
      </c>
      <c r="C246" s="56" t="s">
        <v>179</v>
      </c>
      <c r="D246" s="56" t="s">
        <v>262</v>
      </c>
      <c r="E246" s="55"/>
      <c r="F246" s="55" t="s">
        <v>49</v>
      </c>
      <c r="G246" s="55">
        <v>77</v>
      </c>
      <c r="H246" s="55">
        <v>79</v>
      </c>
      <c r="I246" s="55">
        <v>2</v>
      </c>
      <c r="J246" s="56"/>
    </row>
    <row r="247" spans="1:10">
      <c r="A247" s="55">
        <v>244</v>
      </c>
      <c r="B247" s="56" t="s">
        <v>178</v>
      </c>
      <c r="C247" s="56" t="s">
        <v>179</v>
      </c>
      <c r="D247" s="56" t="s">
        <v>262</v>
      </c>
      <c r="E247" s="55"/>
      <c r="F247" s="55" t="s">
        <v>92</v>
      </c>
      <c r="G247" s="55">
        <v>55</v>
      </c>
      <c r="H247" s="55">
        <v>54</v>
      </c>
      <c r="I247" s="55">
        <v>-1</v>
      </c>
      <c r="J247" s="56"/>
    </row>
    <row r="248" spans="1:10">
      <c r="A248" s="55">
        <v>245</v>
      </c>
      <c r="B248" s="56" t="s">
        <v>180</v>
      </c>
      <c r="C248" s="56" t="s">
        <v>181</v>
      </c>
      <c r="D248" s="56" t="s">
        <v>13</v>
      </c>
      <c r="E248" s="55"/>
      <c r="F248" s="55" t="s">
        <v>73</v>
      </c>
      <c r="G248" s="55">
        <v>77</v>
      </c>
      <c r="H248" s="55">
        <v>81</v>
      </c>
      <c r="I248" s="55">
        <v>4</v>
      </c>
      <c r="J248" s="56"/>
    </row>
    <row r="249" spans="1:10">
      <c r="A249" s="55">
        <v>246</v>
      </c>
      <c r="B249" s="56" t="s">
        <v>180</v>
      </c>
      <c r="C249" s="56" t="s">
        <v>181</v>
      </c>
      <c r="D249" s="56" t="s">
        <v>262</v>
      </c>
      <c r="E249" s="55"/>
      <c r="F249" s="55" t="s">
        <v>49</v>
      </c>
      <c r="G249" s="55">
        <v>75</v>
      </c>
      <c r="H249" s="55">
        <v>77</v>
      </c>
      <c r="I249" s="55">
        <v>2</v>
      </c>
      <c r="J249" s="56"/>
    </row>
    <row r="250" spans="1:10">
      <c r="A250" s="55">
        <v>247</v>
      </c>
      <c r="B250" s="56" t="s">
        <v>180</v>
      </c>
      <c r="C250" s="56" t="s">
        <v>181</v>
      </c>
      <c r="D250" s="56" t="s">
        <v>262</v>
      </c>
      <c r="E250" s="55"/>
      <c r="F250" s="55" t="s">
        <v>58</v>
      </c>
      <c r="G250" s="55">
        <v>84</v>
      </c>
      <c r="H250" s="55">
        <v>85</v>
      </c>
      <c r="I250" s="55">
        <v>1</v>
      </c>
      <c r="J250" s="56"/>
    </row>
    <row r="251" spans="1:10">
      <c r="A251" s="55">
        <v>248</v>
      </c>
      <c r="B251" s="56" t="s">
        <v>180</v>
      </c>
      <c r="C251" s="56" t="s">
        <v>181</v>
      </c>
      <c r="D251" s="56" t="s">
        <v>262</v>
      </c>
      <c r="E251" s="55"/>
      <c r="F251" s="55" t="s">
        <v>66</v>
      </c>
      <c r="G251" s="55">
        <v>84</v>
      </c>
      <c r="H251" s="55">
        <v>83</v>
      </c>
      <c r="I251" s="55">
        <v>-1</v>
      </c>
      <c r="J251" s="56"/>
    </row>
    <row r="252" spans="1:10">
      <c r="A252" s="55">
        <v>249</v>
      </c>
      <c r="B252" s="56" t="s">
        <v>180</v>
      </c>
      <c r="C252" s="56" t="s">
        <v>181</v>
      </c>
      <c r="D252" s="56" t="s">
        <v>262</v>
      </c>
      <c r="E252" s="55"/>
      <c r="F252" s="55" t="s">
        <v>76</v>
      </c>
      <c r="G252" s="55">
        <v>80</v>
      </c>
      <c r="H252" s="55">
        <v>81</v>
      </c>
      <c r="I252" s="55">
        <v>1</v>
      </c>
      <c r="J252" s="56"/>
    </row>
    <row r="253" spans="1:10">
      <c r="A253" s="55">
        <v>250</v>
      </c>
      <c r="B253" s="56" t="s">
        <v>180</v>
      </c>
      <c r="C253" s="56" t="s">
        <v>181</v>
      </c>
      <c r="D253" s="56" t="s">
        <v>262</v>
      </c>
      <c r="E253" s="55"/>
      <c r="F253" s="55" t="s">
        <v>83</v>
      </c>
      <c r="G253" s="55">
        <v>83</v>
      </c>
      <c r="H253" s="55">
        <v>82</v>
      </c>
      <c r="I253" s="55">
        <v>-1</v>
      </c>
      <c r="J253" s="56"/>
    </row>
    <row r="254" spans="1:10">
      <c r="A254" s="55">
        <v>251</v>
      </c>
      <c r="B254" s="56" t="s">
        <v>180</v>
      </c>
      <c r="C254" s="56" t="s">
        <v>181</v>
      </c>
      <c r="D254" s="56" t="s">
        <v>262</v>
      </c>
      <c r="E254" s="55"/>
      <c r="F254" s="55" t="s">
        <v>92</v>
      </c>
      <c r="G254" s="55">
        <v>72</v>
      </c>
      <c r="H254" s="55">
        <v>73</v>
      </c>
      <c r="I254" s="55">
        <v>1</v>
      </c>
      <c r="J254" s="56"/>
    </row>
    <row r="255" spans="1:10">
      <c r="A255" s="55">
        <v>252</v>
      </c>
      <c r="B255" s="56" t="s">
        <v>180</v>
      </c>
      <c r="C255" s="56" t="s">
        <v>181</v>
      </c>
      <c r="D255" s="56" t="s">
        <v>263</v>
      </c>
      <c r="E255" s="55" t="s">
        <v>286</v>
      </c>
      <c r="F255" s="55" t="s">
        <v>243</v>
      </c>
      <c r="G255" s="55">
        <v>81</v>
      </c>
      <c r="H255" s="55">
        <v>82</v>
      </c>
      <c r="I255" s="55">
        <v>1</v>
      </c>
      <c r="J255" s="56" t="s">
        <v>287</v>
      </c>
    </row>
    <row r="256" spans="1:10">
      <c r="A256" s="55">
        <v>253</v>
      </c>
      <c r="B256" s="56" t="s">
        <v>182</v>
      </c>
      <c r="C256" s="56" t="s">
        <v>183</v>
      </c>
      <c r="D256" s="56" t="s">
        <v>13</v>
      </c>
      <c r="E256" s="55"/>
      <c r="F256" s="55" t="s">
        <v>73</v>
      </c>
      <c r="G256" s="55">
        <v>84</v>
      </c>
      <c r="H256" s="55">
        <v>81</v>
      </c>
      <c r="I256" s="55">
        <v>-3</v>
      </c>
      <c r="J256" s="56"/>
    </row>
    <row r="257" spans="1:10">
      <c r="A257" s="55">
        <v>254</v>
      </c>
      <c r="B257" s="56" t="s">
        <v>182</v>
      </c>
      <c r="C257" s="56" t="s">
        <v>183</v>
      </c>
      <c r="D257" s="56" t="s">
        <v>262</v>
      </c>
      <c r="E257" s="55"/>
      <c r="F257" s="55" t="s">
        <v>49</v>
      </c>
      <c r="G257" s="55">
        <v>83</v>
      </c>
      <c r="H257" s="55">
        <v>85</v>
      </c>
      <c r="I257" s="55">
        <v>2</v>
      </c>
      <c r="J257" s="56"/>
    </row>
    <row r="258" spans="1:10">
      <c r="A258" s="55">
        <v>255</v>
      </c>
      <c r="B258" s="56" t="s">
        <v>182</v>
      </c>
      <c r="C258" s="56" t="s">
        <v>183</v>
      </c>
      <c r="D258" s="56" t="s">
        <v>262</v>
      </c>
      <c r="E258" s="55"/>
      <c r="F258" s="55" t="s">
        <v>92</v>
      </c>
      <c r="G258" s="55">
        <v>56</v>
      </c>
      <c r="H258" s="55">
        <v>55</v>
      </c>
      <c r="I258" s="55">
        <v>-1</v>
      </c>
      <c r="J258" s="56"/>
    </row>
    <row r="259" spans="1:10">
      <c r="A259" s="55">
        <v>256</v>
      </c>
      <c r="B259" s="56" t="s">
        <v>182</v>
      </c>
      <c r="C259" s="56" t="s">
        <v>183</v>
      </c>
      <c r="D259" s="56" t="s">
        <v>263</v>
      </c>
      <c r="E259" s="55" t="s">
        <v>284</v>
      </c>
      <c r="F259" s="55" t="s">
        <v>243</v>
      </c>
      <c r="G259" s="55">
        <v>85</v>
      </c>
      <c r="H259" s="55">
        <v>86</v>
      </c>
      <c r="I259" s="55">
        <v>1</v>
      </c>
      <c r="J259" s="56" t="s">
        <v>288</v>
      </c>
    </row>
    <row r="260" spans="1:10">
      <c r="A260" s="55">
        <v>257</v>
      </c>
      <c r="B260" s="56" t="s">
        <v>184</v>
      </c>
      <c r="C260" s="56" t="s">
        <v>185</v>
      </c>
      <c r="D260" s="56" t="s">
        <v>13</v>
      </c>
      <c r="E260" s="55"/>
      <c r="F260" s="55" t="s">
        <v>73</v>
      </c>
      <c r="G260" s="55">
        <v>80</v>
      </c>
      <c r="H260" s="55">
        <v>82</v>
      </c>
      <c r="I260" s="55">
        <v>2</v>
      </c>
      <c r="J260" s="56"/>
    </row>
    <row r="261" spans="1:10">
      <c r="A261" s="55">
        <v>258</v>
      </c>
      <c r="B261" s="56" t="s">
        <v>184</v>
      </c>
      <c r="C261" s="56" t="s">
        <v>185</v>
      </c>
      <c r="D261" s="56" t="s">
        <v>262</v>
      </c>
      <c r="E261" s="55"/>
      <c r="F261" s="55" t="s">
        <v>49</v>
      </c>
      <c r="G261" s="55">
        <v>78</v>
      </c>
      <c r="H261" s="55">
        <v>80</v>
      </c>
      <c r="I261" s="55">
        <v>2</v>
      </c>
      <c r="J261" s="56"/>
    </row>
    <row r="262" spans="1:10">
      <c r="A262" s="55">
        <v>259</v>
      </c>
      <c r="B262" s="56" t="s">
        <v>184</v>
      </c>
      <c r="C262" s="56" t="s">
        <v>185</v>
      </c>
      <c r="D262" s="56" t="s">
        <v>262</v>
      </c>
      <c r="E262" s="55"/>
      <c r="F262" s="55" t="s">
        <v>92</v>
      </c>
      <c r="G262" s="55">
        <v>64</v>
      </c>
      <c r="H262" s="55">
        <v>63</v>
      </c>
      <c r="I262" s="55">
        <v>-1</v>
      </c>
      <c r="J262" s="56"/>
    </row>
    <row r="263" spans="1:10">
      <c r="A263" s="55">
        <v>260</v>
      </c>
      <c r="B263" s="56" t="s">
        <v>184</v>
      </c>
      <c r="C263" s="56" t="s">
        <v>185</v>
      </c>
      <c r="D263" s="56" t="s">
        <v>263</v>
      </c>
      <c r="E263" s="55" t="s">
        <v>289</v>
      </c>
      <c r="F263" s="55" t="s">
        <v>243</v>
      </c>
      <c r="G263" s="55">
        <v>82</v>
      </c>
      <c r="H263" s="55">
        <v>83</v>
      </c>
      <c r="I263" s="55">
        <v>1</v>
      </c>
      <c r="J263" s="56" t="s">
        <v>290</v>
      </c>
    </row>
    <row r="264" spans="1:10">
      <c r="A264" s="55">
        <v>261</v>
      </c>
      <c r="B264" s="56" t="s">
        <v>186</v>
      </c>
      <c r="C264" s="56" t="s">
        <v>187</v>
      </c>
      <c r="D264" s="56" t="s">
        <v>13</v>
      </c>
      <c r="E264" s="55"/>
      <c r="F264" s="55" t="s">
        <v>73</v>
      </c>
      <c r="G264" s="55">
        <v>86</v>
      </c>
      <c r="H264" s="55">
        <v>88</v>
      </c>
      <c r="I264" s="55">
        <v>2</v>
      </c>
      <c r="J264" s="56"/>
    </row>
    <row r="265" spans="1:10">
      <c r="A265" s="55">
        <v>262</v>
      </c>
      <c r="B265" s="56" t="s">
        <v>186</v>
      </c>
      <c r="C265" s="56" t="s">
        <v>187</v>
      </c>
      <c r="D265" s="56" t="s">
        <v>262</v>
      </c>
      <c r="E265" s="55"/>
      <c r="F265" s="55" t="s">
        <v>58</v>
      </c>
      <c r="G265" s="55">
        <v>77</v>
      </c>
      <c r="H265" s="55">
        <v>79</v>
      </c>
      <c r="I265" s="55">
        <v>2</v>
      </c>
      <c r="J265" s="56"/>
    </row>
    <row r="266" spans="1:10">
      <c r="A266" s="55">
        <v>263</v>
      </c>
      <c r="B266" s="56" t="s">
        <v>188</v>
      </c>
      <c r="C266" s="56" t="s">
        <v>189</v>
      </c>
      <c r="D266" s="56" t="s">
        <v>262</v>
      </c>
      <c r="E266" s="55"/>
      <c r="F266" s="55" t="s">
        <v>49</v>
      </c>
      <c r="G266" s="55">
        <v>78</v>
      </c>
      <c r="H266" s="55">
        <v>77</v>
      </c>
      <c r="I266" s="55">
        <v>-1</v>
      </c>
      <c r="J266" s="56"/>
    </row>
    <row r="267" spans="1:10">
      <c r="A267" s="55">
        <v>264</v>
      </c>
      <c r="B267" s="56" t="s">
        <v>188</v>
      </c>
      <c r="C267" s="56" t="s">
        <v>189</v>
      </c>
      <c r="D267" s="56" t="s">
        <v>262</v>
      </c>
      <c r="E267" s="55"/>
      <c r="F267" s="55" t="s">
        <v>58</v>
      </c>
      <c r="G267" s="55">
        <v>83</v>
      </c>
      <c r="H267" s="55">
        <v>84</v>
      </c>
      <c r="I267" s="55">
        <v>1</v>
      </c>
      <c r="J267" s="56"/>
    </row>
    <row r="268" spans="1:10">
      <c r="A268" s="55">
        <v>265</v>
      </c>
      <c r="B268" s="56" t="s">
        <v>188</v>
      </c>
      <c r="C268" s="56" t="s">
        <v>189</v>
      </c>
      <c r="D268" s="56" t="s">
        <v>262</v>
      </c>
      <c r="E268" s="55"/>
      <c r="F268" s="55" t="s">
        <v>66</v>
      </c>
      <c r="G268" s="55">
        <v>78</v>
      </c>
      <c r="H268" s="55">
        <v>77</v>
      </c>
      <c r="I268" s="55">
        <v>-1</v>
      </c>
      <c r="J268" s="56"/>
    </row>
    <row r="269" spans="1:10">
      <c r="A269" s="55">
        <v>266</v>
      </c>
      <c r="B269" s="56" t="s">
        <v>188</v>
      </c>
      <c r="C269" s="56" t="s">
        <v>189</v>
      </c>
      <c r="D269" s="56" t="s">
        <v>262</v>
      </c>
      <c r="E269" s="55"/>
      <c r="F269" s="55" t="s">
        <v>83</v>
      </c>
      <c r="G269" s="55">
        <v>80</v>
      </c>
      <c r="H269" s="55">
        <v>79</v>
      </c>
      <c r="I269" s="55">
        <v>-1</v>
      </c>
      <c r="J269" s="56"/>
    </row>
    <row r="270" spans="1:10">
      <c r="A270" s="55">
        <v>267</v>
      </c>
      <c r="B270" s="56" t="s">
        <v>188</v>
      </c>
      <c r="C270" s="56" t="s">
        <v>189</v>
      </c>
      <c r="D270" s="56" t="s">
        <v>263</v>
      </c>
      <c r="E270" s="55" t="s">
        <v>123</v>
      </c>
      <c r="F270" s="55" t="s">
        <v>243</v>
      </c>
      <c r="G270" s="55">
        <v>79</v>
      </c>
      <c r="H270" s="55">
        <v>78</v>
      </c>
      <c r="I270" s="55">
        <v>-1</v>
      </c>
      <c r="J270" s="56" t="s">
        <v>291</v>
      </c>
    </row>
    <row r="271" spans="1:10">
      <c r="A271" s="55">
        <v>268</v>
      </c>
      <c r="B271" s="56" t="s">
        <v>190</v>
      </c>
      <c r="C271" s="56" t="s">
        <v>191</v>
      </c>
      <c r="D271" s="56" t="s">
        <v>13</v>
      </c>
      <c r="E271" s="55"/>
      <c r="F271" s="55" t="s">
        <v>73</v>
      </c>
      <c r="G271" s="55">
        <v>84</v>
      </c>
      <c r="H271" s="55">
        <v>83</v>
      </c>
      <c r="I271" s="55">
        <v>-1</v>
      </c>
      <c r="J271" s="56"/>
    </row>
    <row r="272" spans="1:10">
      <c r="A272" s="55">
        <v>269</v>
      </c>
      <c r="B272" s="56" t="s">
        <v>190</v>
      </c>
      <c r="C272" s="56" t="s">
        <v>191</v>
      </c>
      <c r="D272" s="56" t="s">
        <v>262</v>
      </c>
      <c r="E272" s="55"/>
      <c r="F272" s="55" t="s">
        <v>58</v>
      </c>
      <c r="G272" s="55">
        <v>80</v>
      </c>
      <c r="H272" s="55">
        <v>81</v>
      </c>
      <c r="I272" s="55">
        <v>1</v>
      </c>
      <c r="J272" s="56"/>
    </row>
    <row r="273" spans="1:10">
      <c r="A273" s="55">
        <v>270</v>
      </c>
      <c r="B273" s="56" t="s">
        <v>190</v>
      </c>
      <c r="C273" s="56" t="s">
        <v>191</v>
      </c>
      <c r="D273" s="56" t="s">
        <v>262</v>
      </c>
      <c r="E273" s="55"/>
      <c r="F273" s="55" t="s">
        <v>66</v>
      </c>
      <c r="G273" s="55">
        <v>80</v>
      </c>
      <c r="H273" s="55">
        <v>81</v>
      </c>
      <c r="I273" s="55">
        <v>1</v>
      </c>
      <c r="J273" s="56"/>
    </row>
    <row r="274" spans="1:10">
      <c r="A274" s="55">
        <v>271</v>
      </c>
      <c r="B274" s="56" t="s">
        <v>192</v>
      </c>
      <c r="C274" s="56" t="s">
        <v>193</v>
      </c>
      <c r="D274" s="56" t="s">
        <v>13</v>
      </c>
      <c r="E274" s="55"/>
      <c r="F274" s="55" t="s">
        <v>73</v>
      </c>
      <c r="G274" s="55">
        <v>91</v>
      </c>
      <c r="H274" s="55">
        <v>88</v>
      </c>
      <c r="I274" s="55">
        <v>-3</v>
      </c>
      <c r="J274" s="56"/>
    </row>
    <row r="275" spans="1:10">
      <c r="A275" s="55">
        <v>272</v>
      </c>
      <c r="B275" s="56" t="s">
        <v>192</v>
      </c>
      <c r="C275" s="56" t="s">
        <v>193</v>
      </c>
      <c r="D275" s="56" t="s">
        <v>262</v>
      </c>
      <c r="E275" s="55"/>
      <c r="F275" s="55" t="s">
        <v>58</v>
      </c>
      <c r="G275" s="55">
        <v>80</v>
      </c>
      <c r="H275" s="55">
        <v>81</v>
      </c>
      <c r="I275" s="55">
        <v>1</v>
      </c>
      <c r="J275" s="56"/>
    </row>
    <row r="276" spans="1:10">
      <c r="A276" s="55">
        <v>273</v>
      </c>
      <c r="B276" s="56" t="s">
        <v>194</v>
      </c>
      <c r="C276" s="56" t="s">
        <v>195</v>
      </c>
      <c r="D276" s="56" t="s">
        <v>13</v>
      </c>
      <c r="E276" s="55"/>
      <c r="F276" s="55" t="s">
        <v>73</v>
      </c>
      <c r="G276" s="55">
        <v>76</v>
      </c>
      <c r="H276" s="55">
        <v>80</v>
      </c>
      <c r="I276" s="55">
        <v>4</v>
      </c>
      <c r="J276" s="56"/>
    </row>
    <row r="277" spans="1:10">
      <c r="A277" s="55">
        <v>274</v>
      </c>
      <c r="B277" s="56" t="s">
        <v>194</v>
      </c>
      <c r="C277" s="56" t="s">
        <v>195</v>
      </c>
      <c r="D277" s="56" t="s">
        <v>262</v>
      </c>
      <c r="E277" s="55"/>
      <c r="F277" s="55" t="s">
        <v>49</v>
      </c>
      <c r="G277" s="55">
        <v>72</v>
      </c>
      <c r="H277" s="55">
        <v>73</v>
      </c>
      <c r="I277" s="55">
        <v>1</v>
      </c>
      <c r="J277" s="56"/>
    </row>
    <row r="278" spans="1:10">
      <c r="A278" s="55">
        <v>275</v>
      </c>
      <c r="B278" s="56" t="s">
        <v>194</v>
      </c>
      <c r="C278" s="56" t="s">
        <v>195</v>
      </c>
      <c r="D278" s="56" t="s">
        <v>262</v>
      </c>
      <c r="E278" s="55"/>
      <c r="F278" s="55" t="s">
        <v>58</v>
      </c>
      <c r="G278" s="55">
        <v>79</v>
      </c>
      <c r="H278" s="55">
        <v>80</v>
      </c>
      <c r="I278" s="55">
        <v>1</v>
      </c>
      <c r="J278" s="56"/>
    </row>
    <row r="279" spans="1:10">
      <c r="A279" s="55">
        <v>276</v>
      </c>
      <c r="B279" s="56" t="s">
        <v>194</v>
      </c>
      <c r="C279" s="56" t="s">
        <v>195</v>
      </c>
      <c r="D279" s="56" t="s">
        <v>262</v>
      </c>
      <c r="E279" s="55"/>
      <c r="F279" s="55" t="s">
        <v>66</v>
      </c>
      <c r="G279" s="55">
        <v>79</v>
      </c>
      <c r="H279" s="55">
        <v>78</v>
      </c>
      <c r="I279" s="55">
        <v>-1</v>
      </c>
      <c r="J279" s="56"/>
    </row>
    <row r="280" spans="1:10">
      <c r="A280" s="55">
        <v>277</v>
      </c>
      <c r="B280" s="56" t="s">
        <v>194</v>
      </c>
      <c r="C280" s="56" t="s">
        <v>195</v>
      </c>
      <c r="D280" s="56" t="s">
        <v>262</v>
      </c>
      <c r="E280" s="55"/>
      <c r="F280" s="55" t="s">
        <v>76</v>
      </c>
      <c r="G280" s="55">
        <v>83</v>
      </c>
      <c r="H280" s="55">
        <v>84</v>
      </c>
      <c r="I280" s="55">
        <v>1</v>
      </c>
      <c r="J280" s="56"/>
    </row>
    <row r="281" spans="1:10">
      <c r="A281" s="55">
        <v>278</v>
      </c>
      <c r="B281" s="56" t="s">
        <v>194</v>
      </c>
      <c r="C281" s="56" t="s">
        <v>195</v>
      </c>
      <c r="D281" s="56" t="s">
        <v>262</v>
      </c>
      <c r="E281" s="55"/>
      <c r="F281" s="55" t="s">
        <v>92</v>
      </c>
      <c r="G281" s="55">
        <v>76</v>
      </c>
      <c r="H281" s="55">
        <v>77</v>
      </c>
      <c r="I281" s="55">
        <v>1</v>
      </c>
      <c r="J281" s="56"/>
    </row>
    <row r="282" spans="1:10">
      <c r="A282" s="55">
        <v>279</v>
      </c>
      <c r="B282" s="56" t="s">
        <v>194</v>
      </c>
      <c r="C282" s="56" t="s">
        <v>195</v>
      </c>
      <c r="D282" s="56" t="s">
        <v>263</v>
      </c>
      <c r="E282" s="55" t="s">
        <v>292</v>
      </c>
      <c r="F282" s="55" t="s">
        <v>243</v>
      </c>
      <c r="G282" s="55">
        <v>78</v>
      </c>
      <c r="H282" s="55">
        <v>79</v>
      </c>
      <c r="I282" s="55">
        <v>1</v>
      </c>
      <c r="J282" s="56" t="s">
        <v>293</v>
      </c>
    </row>
    <row r="283" spans="1:10">
      <c r="A283" s="55">
        <v>280</v>
      </c>
      <c r="B283" s="56" t="s">
        <v>196</v>
      </c>
      <c r="C283" s="56" t="s">
        <v>197</v>
      </c>
      <c r="D283" s="56" t="s">
        <v>13</v>
      </c>
      <c r="E283" s="55"/>
      <c r="F283" s="55" t="s">
        <v>73</v>
      </c>
      <c r="G283" s="55">
        <v>75</v>
      </c>
      <c r="H283" s="55">
        <v>76</v>
      </c>
      <c r="I283" s="55">
        <v>1</v>
      </c>
      <c r="J283" s="56"/>
    </row>
    <row r="284" spans="1:10">
      <c r="A284" s="55">
        <v>281</v>
      </c>
      <c r="B284" s="56" t="s">
        <v>196</v>
      </c>
      <c r="C284" s="56" t="s">
        <v>197</v>
      </c>
      <c r="D284" s="56" t="s">
        <v>262</v>
      </c>
      <c r="E284" s="55"/>
      <c r="F284" s="55" t="s">
        <v>49</v>
      </c>
      <c r="G284" s="55">
        <v>80</v>
      </c>
      <c r="H284" s="55">
        <v>81</v>
      </c>
      <c r="I284" s="55">
        <v>1</v>
      </c>
      <c r="J284" s="56"/>
    </row>
    <row r="285" spans="1:10">
      <c r="A285" s="55">
        <v>282</v>
      </c>
      <c r="B285" s="56" t="s">
        <v>196</v>
      </c>
      <c r="C285" s="56" t="s">
        <v>197</v>
      </c>
      <c r="D285" s="56" t="s">
        <v>262</v>
      </c>
      <c r="E285" s="55"/>
      <c r="F285" s="55" t="s">
        <v>66</v>
      </c>
      <c r="G285" s="55">
        <v>90</v>
      </c>
      <c r="H285" s="55">
        <v>91</v>
      </c>
      <c r="I285" s="55">
        <v>1</v>
      </c>
      <c r="J285" s="56"/>
    </row>
    <row r="286" spans="1:10">
      <c r="A286" s="55">
        <v>283</v>
      </c>
      <c r="B286" s="56" t="s">
        <v>196</v>
      </c>
      <c r="C286" s="56" t="s">
        <v>197</v>
      </c>
      <c r="D286" s="56" t="s">
        <v>262</v>
      </c>
      <c r="E286" s="55"/>
      <c r="F286" s="55" t="s">
        <v>76</v>
      </c>
      <c r="G286" s="55">
        <v>83</v>
      </c>
      <c r="H286" s="55">
        <v>84</v>
      </c>
      <c r="I286" s="55">
        <v>1</v>
      </c>
      <c r="J286" s="56"/>
    </row>
    <row r="287" spans="1:10">
      <c r="A287" s="55">
        <v>284</v>
      </c>
      <c r="B287" s="56" t="s">
        <v>196</v>
      </c>
      <c r="C287" s="56" t="s">
        <v>197</v>
      </c>
      <c r="D287" s="56" t="s">
        <v>262</v>
      </c>
      <c r="E287" s="55"/>
      <c r="F287" s="55" t="s">
        <v>92</v>
      </c>
      <c r="G287" s="55">
        <v>44</v>
      </c>
      <c r="H287" s="55">
        <v>43</v>
      </c>
      <c r="I287" s="55">
        <v>-1</v>
      </c>
      <c r="J287" s="56"/>
    </row>
    <row r="288" spans="1:10">
      <c r="A288" s="55">
        <v>285</v>
      </c>
      <c r="B288" s="56" t="s">
        <v>196</v>
      </c>
      <c r="C288" s="56" t="s">
        <v>197</v>
      </c>
      <c r="D288" s="56" t="s">
        <v>263</v>
      </c>
      <c r="E288" s="55" t="s">
        <v>107</v>
      </c>
      <c r="F288" s="55" t="s">
        <v>243</v>
      </c>
      <c r="G288" s="55">
        <v>83</v>
      </c>
      <c r="H288" s="55">
        <v>84</v>
      </c>
      <c r="I288" s="55">
        <v>1</v>
      </c>
      <c r="J288" s="56" t="s">
        <v>294</v>
      </c>
    </row>
    <row r="289" spans="1:10">
      <c r="A289" s="55">
        <v>286</v>
      </c>
      <c r="B289" s="56" t="s">
        <v>198</v>
      </c>
      <c r="C289" s="56" t="s">
        <v>199</v>
      </c>
      <c r="D289" s="56" t="s">
        <v>13</v>
      </c>
      <c r="E289" s="55"/>
      <c r="F289" s="55" t="s">
        <v>73</v>
      </c>
      <c r="G289" s="55">
        <v>67</v>
      </c>
      <c r="H289" s="55">
        <v>74</v>
      </c>
      <c r="I289" s="55">
        <v>7</v>
      </c>
      <c r="J289" s="56"/>
    </row>
    <row r="290" spans="1:10">
      <c r="A290" s="55">
        <v>287</v>
      </c>
      <c r="B290" s="56" t="s">
        <v>198</v>
      </c>
      <c r="C290" s="56" t="s">
        <v>199</v>
      </c>
      <c r="D290" s="56" t="s">
        <v>262</v>
      </c>
      <c r="E290" s="55"/>
      <c r="F290" s="55" t="s">
        <v>49</v>
      </c>
      <c r="G290" s="55">
        <v>81</v>
      </c>
      <c r="H290" s="55">
        <v>82</v>
      </c>
      <c r="I290" s="55">
        <v>1</v>
      </c>
      <c r="J290" s="56"/>
    </row>
    <row r="291" spans="1:10">
      <c r="A291" s="55">
        <v>288</v>
      </c>
      <c r="B291" s="56" t="s">
        <v>198</v>
      </c>
      <c r="C291" s="56" t="s">
        <v>199</v>
      </c>
      <c r="D291" s="56" t="s">
        <v>262</v>
      </c>
      <c r="E291" s="55"/>
      <c r="F291" s="55" t="s">
        <v>83</v>
      </c>
      <c r="G291" s="55">
        <v>84</v>
      </c>
      <c r="H291" s="55">
        <v>83</v>
      </c>
      <c r="I291" s="55">
        <v>-1</v>
      </c>
      <c r="J291" s="56"/>
    </row>
    <row r="292" spans="1:10">
      <c r="A292" s="55">
        <v>289</v>
      </c>
      <c r="B292" s="56" t="s">
        <v>198</v>
      </c>
      <c r="C292" s="56" t="s">
        <v>199</v>
      </c>
      <c r="D292" s="56" t="s">
        <v>262</v>
      </c>
      <c r="E292" s="55"/>
      <c r="F292" s="55" t="s">
        <v>92</v>
      </c>
      <c r="G292" s="55">
        <v>42</v>
      </c>
      <c r="H292" s="55">
        <v>41</v>
      </c>
      <c r="I292" s="55">
        <v>-1</v>
      </c>
      <c r="J292" s="56"/>
    </row>
    <row r="293" spans="1:10">
      <c r="A293" s="55">
        <v>290</v>
      </c>
      <c r="B293" s="56" t="s">
        <v>200</v>
      </c>
      <c r="C293" s="56" t="s">
        <v>201</v>
      </c>
      <c r="D293" s="56" t="s">
        <v>13</v>
      </c>
      <c r="E293" s="55"/>
      <c r="F293" s="55" t="s">
        <v>73</v>
      </c>
      <c r="G293" s="55">
        <v>60</v>
      </c>
      <c r="H293" s="55">
        <v>65</v>
      </c>
      <c r="I293" s="55">
        <v>5</v>
      </c>
      <c r="J293" s="56"/>
    </row>
    <row r="294" spans="1:10">
      <c r="A294" s="55">
        <v>291</v>
      </c>
      <c r="B294" s="56" t="s">
        <v>200</v>
      </c>
      <c r="C294" s="56" t="s">
        <v>201</v>
      </c>
      <c r="D294" s="56" t="s">
        <v>262</v>
      </c>
      <c r="E294" s="55"/>
      <c r="F294" s="55" t="s">
        <v>49</v>
      </c>
      <c r="G294" s="55">
        <v>77</v>
      </c>
      <c r="H294" s="55">
        <v>78</v>
      </c>
      <c r="I294" s="55">
        <v>1</v>
      </c>
      <c r="J294" s="56"/>
    </row>
    <row r="295" spans="1:10">
      <c r="A295" s="55">
        <v>292</v>
      </c>
      <c r="B295" s="56" t="s">
        <v>200</v>
      </c>
      <c r="C295" s="56" t="s">
        <v>201</v>
      </c>
      <c r="D295" s="56" t="s">
        <v>262</v>
      </c>
      <c r="E295" s="55"/>
      <c r="F295" s="55" t="s">
        <v>66</v>
      </c>
      <c r="G295" s="55">
        <v>91</v>
      </c>
      <c r="H295" s="55">
        <v>90</v>
      </c>
      <c r="I295" s="55">
        <v>-1</v>
      </c>
      <c r="J295" s="56"/>
    </row>
    <row r="296" spans="1:10">
      <c r="A296" s="55">
        <v>293</v>
      </c>
      <c r="B296" s="56" t="s">
        <v>202</v>
      </c>
      <c r="C296" s="56" t="s">
        <v>203</v>
      </c>
      <c r="D296" s="56" t="s">
        <v>13</v>
      </c>
      <c r="E296" s="55"/>
      <c r="F296" s="55" t="s">
        <v>73</v>
      </c>
      <c r="G296" s="55">
        <v>67</v>
      </c>
      <c r="H296" s="55">
        <v>70</v>
      </c>
      <c r="I296" s="55">
        <v>3</v>
      </c>
      <c r="J296" s="56"/>
    </row>
    <row r="297" spans="1:10">
      <c r="A297" s="55">
        <v>294</v>
      </c>
      <c r="B297" s="56" t="s">
        <v>202</v>
      </c>
      <c r="C297" s="56" t="s">
        <v>203</v>
      </c>
      <c r="D297" s="56" t="s">
        <v>262</v>
      </c>
      <c r="E297" s="55"/>
      <c r="F297" s="55" t="s">
        <v>49</v>
      </c>
      <c r="G297" s="55">
        <v>77</v>
      </c>
      <c r="H297" s="55">
        <v>78</v>
      </c>
      <c r="I297" s="55">
        <v>1</v>
      </c>
      <c r="J297" s="56"/>
    </row>
    <row r="298" spans="1:10">
      <c r="A298" s="55">
        <v>295</v>
      </c>
      <c r="B298" s="56" t="s">
        <v>202</v>
      </c>
      <c r="C298" s="56" t="s">
        <v>203</v>
      </c>
      <c r="D298" s="56" t="s">
        <v>262</v>
      </c>
      <c r="E298" s="55"/>
      <c r="F298" s="55" t="s">
        <v>66</v>
      </c>
      <c r="G298" s="55">
        <v>91</v>
      </c>
      <c r="H298" s="55">
        <v>90</v>
      </c>
      <c r="I298" s="55">
        <v>-1</v>
      </c>
      <c r="J298" s="56"/>
    </row>
    <row r="299" spans="1:10">
      <c r="A299" s="55">
        <v>296</v>
      </c>
      <c r="B299" s="56" t="s">
        <v>202</v>
      </c>
      <c r="C299" s="56" t="s">
        <v>203</v>
      </c>
      <c r="D299" s="56" t="s">
        <v>262</v>
      </c>
      <c r="E299" s="55"/>
      <c r="F299" s="55" t="s">
        <v>92</v>
      </c>
      <c r="G299" s="55">
        <v>70</v>
      </c>
      <c r="H299" s="55">
        <v>69</v>
      </c>
      <c r="I299" s="55">
        <v>-1</v>
      </c>
      <c r="J299" s="56"/>
    </row>
    <row r="300" spans="1:10">
      <c r="A300" s="55">
        <v>297</v>
      </c>
      <c r="B300" s="56" t="s">
        <v>204</v>
      </c>
      <c r="C300" s="56" t="s">
        <v>205</v>
      </c>
      <c r="D300" s="56" t="s">
        <v>13</v>
      </c>
      <c r="E300" s="55"/>
      <c r="F300" s="55" t="s">
        <v>73</v>
      </c>
      <c r="G300" s="55">
        <v>58</v>
      </c>
      <c r="H300" s="55">
        <v>71</v>
      </c>
      <c r="I300" s="55">
        <v>13</v>
      </c>
      <c r="J300" s="56"/>
    </row>
    <row r="301" spans="1:10">
      <c r="A301" s="55">
        <v>298</v>
      </c>
      <c r="B301" s="56" t="s">
        <v>204</v>
      </c>
      <c r="C301" s="56" t="s">
        <v>205</v>
      </c>
      <c r="D301" s="56" t="s">
        <v>262</v>
      </c>
      <c r="E301" s="55"/>
      <c r="F301" s="55" t="s">
        <v>66</v>
      </c>
      <c r="G301" s="55">
        <v>83</v>
      </c>
      <c r="H301" s="55">
        <v>81</v>
      </c>
      <c r="I301" s="55">
        <v>-2</v>
      </c>
      <c r="J301" s="56"/>
    </row>
    <row r="302" spans="1:10">
      <c r="A302" s="55">
        <v>299</v>
      </c>
      <c r="B302" s="56" t="s">
        <v>204</v>
      </c>
      <c r="C302" s="56" t="s">
        <v>205</v>
      </c>
      <c r="D302" s="56" t="s">
        <v>262</v>
      </c>
      <c r="E302" s="55"/>
      <c r="F302" s="55" t="s">
        <v>76</v>
      </c>
      <c r="G302" s="55">
        <v>71</v>
      </c>
      <c r="H302" s="55">
        <v>72</v>
      </c>
      <c r="I302" s="55">
        <v>1</v>
      </c>
      <c r="J302" s="56"/>
    </row>
    <row r="303" spans="1:10">
      <c r="A303" s="55">
        <v>300</v>
      </c>
      <c r="B303" s="56" t="s">
        <v>206</v>
      </c>
      <c r="C303" s="56" t="s">
        <v>207</v>
      </c>
      <c r="D303" s="56" t="s">
        <v>262</v>
      </c>
      <c r="E303" s="55"/>
      <c r="F303" s="55" t="s">
        <v>58</v>
      </c>
      <c r="G303" s="55">
        <v>86</v>
      </c>
      <c r="H303" s="55">
        <v>87</v>
      </c>
      <c r="I303" s="55">
        <v>1</v>
      </c>
      <c r="J303" s="56"/>
    </row>
    <row r="304" spans="1:10">
      <c r="A304" s="55">
        <v>301</v>
      </c>
      <c r="B304" s="56" t="s">
        <v>206</v>
      </c>
      <c r="C304" s="56" t="s">
        <v>207</v>
      </c>
      <c r="D304" s="56" t="s">
        <v>262</v>
      </c>
      <c r="E304" s="55"/>
      <c r="F304" s="55" t="s">
        <v>66</v>
      </c>
      <c r="G304" s="55">
        <v>80</v>
      </c>
      <c r="H304" s="55">
        <v>79</v>
      </c>
      <c r="I304" s="55">
        <v>-1</v>
      </c>
      <c r="J304" s="56"/>
    </row>
    <row r="305" spans="1:10">
      <c r="A305" s="55">
        <v>302</v>
      </c>
      <c r="B305" s="56" t="s">
        <v>206</v>
      </c>
      <c r="C305" s="56" t="s">
        <v>207</v>
      </c>
      <c r="D305" s="56" t="s">
        <v>262</v>
      </c>
      <c r="E305" s="55"/>
      <c r="F305" s="55" t="s">
        <v>83</v>
      </c>
      <c r="G305" s="55">
        <v>83</v>
      </c>
      <c r="H305" s="55">
        <v>84</v>
      </c>
      <c r="I305" s="55">
        <v>1</v>
      </c>
      <c r="J305" s="56"/>
    </row>
    <row r="306" spans="1:10">
      <c r="A306" s="55">
        <v>303</v>
      </c>
      <c r="B306" s="56" t="s">
        <v>206</v>
      </c>
      <c r="C306" s="56" t="s">
        <v>207</v>
      </c>
      <c r="D306" s="56" t="s">
        <v>263</v>
      </c>
      <c r="E306" s="55" t="s">
        <v>295</v>
      </c>
      <c r="F306" s="55" t="s">
        <v>243</v>
      </c>
      <c r="G306" s="55">
        <v>81</v>
      </c>
      <c r="H306" s="55">
        <v>82</v>
      </c>
      <c r="I306" s="55">
        <v>1</v>
      </c>
      <c r="J306" s="56" t="s">
        <v>296</v>
      </c>
    </row>
    <row r="307" spans="1:10">
      <c r="A307" s="55">
        <v>304</v>
      </c>
      <c r="B307" s="56" t="s">
        <v>208</v>
      </c>
      <c r="C307" s="56" t="s">
        <v>209</v>
      </c>
      <c r="D307" s="56" t="s">
        <v>13</v>
      </c>
      <c r="E307" s="55"/>
      <c r="F307" s="55" t="s">
        <v>73</v>
      </c>
      <c r="G307" s="55">
        <v>78</v>
      </c>
      <c r="H307" s="55">
        <v>79</v>
      </c>
      <c r="I307" s="55">
        <v>1</v>
      </c>
      <c r="J307" s="56"/>
    </row>
    <row r="308" spans="1:10">
      <c r="A308" s="55">
        <v>305</v>
      </c>
      <c r="B308" s="56" t="s">
        <v>208</v>
      </c>
      <c r="C308" s="56" t="s">
        <v>209</v>
      </c>
      <c r="D308" s="56" t="s">
        <v>262</v>
      </c>
      <c r="E308" s="55"/>
      <c r="F308" s="55" t="s">
        <v>58</v>
      </c>
      <c r="G308" s="55">
        <v>80</v>
      </c>
      <c r="H308" s="55">
        <v>81</v>
      </c>
      <c r="I308" s="55">
        <v>1</v>
      </c>
      <c r="J308" s="56"/>
    </row>
    <row r="309" spans="1:10">
      <c r="A309" s="55">
        <v>306</v>
      </c>
      <c r="B309" s="56" t="s">
        <v>208</v>
      </c>
      <c r="C309" s="56" t="s">
        <v>209</v>
      </c>
      <c r="D309" s="56" t="s">
        <v>262</v>
      </c>
      <c r="E309" s="55"/>
      <c r="F309" s="55" t="s">
        <v>83</v>
      </c>
      <c r="G309" s="55">
        <v>81</v>
      </c>
      <c r="H309" s="55">
        <v>82</v>
      </c>
      <c r="I309" s="55">
        <v>1</v>
      </c>
      <c r="J309" s="56"/>
    </row>
    <row r="310" spans="1:10">
      <c r="A310" s="55">
        <v>307</v>
      </c>
      <c r="B310" s="56" t="s">
        <v>208</v>
      </c>
      <c r="C310" s="56" t="s">
        <v>209</v>
      </c>
      <c r="D310" s="56" t="s">
        <v>262</v>
      </c>
      <c r="E310" s="55"/>
      <c r="F310" s="55" t="s">
        <v>92</v>
      </c>
      <c r="G310" s="55">
        <v>79</v>
      </c>
      <c r="H310" s="55">
        <v>80</v>
      </c>
      <c r="I310" s="55">
        <v>1</v>
      </c>
      <c r="J310" s="56"/>
    </row>
    <row r="311" spans="1:10">
      <c r="A311" s="55">
        <v>308</v>
      </c>
      <c r="B311" s="56" t="s">
        <v>208</v>
      </c>
      <c r="C311" s="56" t="s">
        <v>209</v>
      </c>
      <c r="D311" s="56" t="s">
        <v>263</v>
      </c>
      <c r="E311" s="55" t="s">
        <v>292</v>
      </c>
      <c r="F311" s="55" t="s">
        <v>243</v>
      </c>
      <c r="G311" s="55">
        <v>79</v>
      </c>
      <c r="H311" s="55">
        <v>80</v>
      </c>
      <c r="I311" s="55">
        <v>1</v>
      </c>
      <c r="J311" s="56" t="s">
        <v>297</v>
      </c>
    </row>
    <row r="312" spans="1:10">
      <c r="A312" s="55">
        <v>309</v>
      </c>
      <c r="B312" s="56" t="s">
        <v>210</v>
      </c>
      <c r="C312" s="56" t="s">
        <v>211</v>
      </c>
      <c r="D312" s="56" t="s">
        <v>13</v>
      </c>
      <c r="E312" s="55"/>
      <c r="F312" s="55" t="s">
        <v>73</v>
      </c>
      <c r="G312" s="55">
        <v>87</v>
      </c>
      <c r="H312" s="55">
        <v>86</v>
      </c>
      <c r="I312" s="55">
        <v>-1</v>
      </c>
      <c r="J312" s="56"/>
    </row>
    <row r="313" spans="1:10">
      <c r="A313" s="55">
        <v>310</v>
      </c>
      <c r="B313" s="56" t="s">
        <v>210</v>
      </c>
      <c r="C313" s="56" t="s">
        <v>211</v>
      </c>
      <c r="D313" s="56" t="s">
        <v>262</v>
      </c>
      <c r="E313" s="55"/>
      <c r="F313" s="55" t="s">
        <v>66</v>
      </c>
      <c r="G313" s="55">
        <v>77</v>
      </c>
      <c r="H313" s="55">
        <v>76</v>
      </c>
      <c r="I313" s="55">
        <v>-1</v>
      </c>
      <c r="J313" s="56"/>
    </row>
    <row r="314" spans="1:10">
      <c r="A314" s="55">
        <v>311</v>
      </c>
      <c r="B314" s="56" t="s">
        <v>210</v>
      </c>
      <c r="C314" s="56" t="s">
        <v>211</v>
      </c>
      <c r="D314" s="56" t="s">
        <v>262</v>
      </c>
      <c r="E314" s="55"/>
      <c r="F314" s="55" t="s">
        <v>76</v>
      </c>
      <c r="G314" s="55">
        <v>82</v>
      </c>
      <c r="H314" s="55">
        <v>81</v>
      </c>
      <c r="I314" s="55">
        <v>-1</v>
      </c>
      <c r="J314" s="56"/>
    </row>
    <row r="315" spans="1:10">
      <c r="A315" s="55">
        <v>312</v>
      </c>
      <c r="B315" s="56" t="s">
        <v>210</v>
      </c>
      <c r="C315" s="56" t="s">
        <v>211</v>
      </c>
      <c r="D315" s="56" t="s">
        <v>262</v>
      </c>
      <c r="E315" s="55"/>
      <c r="F315" s="55" t="s">
        <v>92</v>
      </c>
      <c r="G315" s="55">
        <v>85</v>
      </c>
      <c r="H315" s="55">
        <v>84</v>
      </c>
      <c r="I315" s="55">
        <v>-1</v>
      </c>
      <c r="J315" s="56"/>
    </row>
    <row r="316" spans="1:10">
      <c r="A316" s="55">
        <v>313</v>
      </c>
      <c r="B316" s="56" t="s">
        <v>210</v>
      </c>
      <c r="C316" s="56" t="s">
        <v>211</v>
      </c>
      <c r="D316" s="56" t="s">
        <v>263</v>
      </c>
      <c r="E316" s="55" t="s">
        <v>120</v>
      </c>
      <c r="F316" s="55" t="s">
        <v>243</v>
      </c>
      <c r="G316" s="55">
        <v>82</v>
      </c>
      <c r="H316" s="55">
        <v>81</v>
      </c>
      <c r="I316" s="55">
        <v>-1</v>
      </c>
      <c r="J316" s="56" t="s">
        <v>298</v>
      </c>
    </row>
    <row r="317" spans="1:10">
      <c r="A317" s="55">
        <v>314</v>
      </c>
      <c r="B317" s="56" t="s">
        <v>212</v>
      </c>
      <c r="C317" s="56" t="s">
        <v>213</v>
      </c>
      <c r="D317" s="56" t="s">
        <v>13</v>
      </c>
      <c r="E317" s="55"/>
      <c r="F317" s="55" t="s">
        <v>73</v>
      </c>
      <c r="G317" s="55">
        <v>69</v>
      </c>
      <c r="H317" s="55">
        <v>79</v>
      </c>
      <c r="I317" s="55">
        <v>10</v>
      </c>
      <c r="J317" s="56"/>
    </row>
    <row r="318" spans="1:10">
      <c r="A318" s="55">
        <v>315</v>
      </c>
      <c r="B318" s="56" t="s">
        <v>212</v>
      </c>
      <c r="C318" s="56" t="s">
        <v>213</v>
      </c>
      <c r="D318" s="56" t="s">
        <v>262</v>
      </c>
      <c r="E318" s="55"/>
      <c r="F318" s="55" t="s">
        <v>66</v>
      </c>
      <c r="G318" s="55">
        <v>86</v>
      </c>
      <c r="H318" s="55">
        <v>84</v>
      </c>
      <c r="I318" s="55">
        <v>-2</v>
      </c>
      <c r="J318" s="56"/>
    </row>
    <row r="319" spans="1:10">
      <c r="A319" s="55">
        <v>316</v>
      </c>
      <c r="B319" s="56" t="s">
        <v>212</v>
      </c>
      <c r="C319" s="56" t="s">
        <v>213</v>
      </c>
      <c r="D319" s="56" t="s">
        <v>262</v>
      </c>
      <c r="E319" s="55"/>
      <c r="F319" s="55" t="s">
        <v>76</v>
      </c>
      <c r="G319" s="55">
        <v>71</v>
      </c>
      <c r="H319" s="55">
        <v>72</v>
      </c>
      <c r="I319" s="55">
        <v>1</v>
      </c>
      <c r="J319" s="56"/>
    </row>
    <row r="320" spans="1:10">
      <c r="A320" s="55">
        <v>317</v>
      </c>
      <c r="B320" s="56" t="s">
        <v>212</v>
      </c>
      <c r="C320" s="56" t="s">
        <v>213</v>
      </c>
      <c r="D320" s="56" t="s">
        <v>262</v>
      </c>
      <c r="E320" s="55"/>
      <c r="F320" s="55" t="s">
        <v>83</v>
      </c>
      <c r="G320" s="55">
        <v>87</v>
      </c>
      <c r="H320" s="55">
        <v>88</v>
      </c>
      <c r="I320" s="55">
        <v>1</v>
      </c>
      <c r="J320" s="56"/>
    </row>
    <row r="321" spans="1:10">
      <c r="A321" s="55">
        <v>318</v>
      </c>
      <c r="B321" s="56" t="s">
        <v>212</v>
      </c>
      <c r="C321" s="56" t="s">
        <v>213</v>
      </c>
      <c r="D321" s="56" t="s">
        <v>262</v>
      </c>
      <c r="E321" s="55"/>
      <c r="F321" s="55" t="s">
        <v>92</v>
      </c>
      <c r="G321" s="55">
        <v>84</v>
      </c>
      <c r="H321" s="55">
        <v>85</v>
      </c>
      <c r="I321" s="55">
        <v>1</v>
      </c>
      <c r="J321" s="56"/>
    </row>
    <row r="322" spans="1:10">
      <c r="A322" s="55">
        <v>319</v>
      </c>
      <c r="B322" s="56" t="s">
        <v>214</v>
      </c>
      <c r="C322" s="56" t="s">
        <v>215</v>
      </c>
      <c r="D322" s="56" t="s">
        <v>13</v>
      </c>
      <c r="E322" s="55"/>
      <c r="F322" s="55" t="s">
        <v>73</v>
      </c>
      <c r="G322" s="55">
        <v>80</v>
      </c>
      <c r="H322" s="55">
        <v>83</v>
      </c>
      <c r="I322" s="55">
        <v>3</v>
      </c>
      <c r="J322" s="56"/>
    </row>
    <row r="323" spans="1:10">
      <c r="A323" s="55">
        <v>320</v>
      </c>
      <c r="B323" s="56" t="s">
        <v>214</v>
      </c>
      <c r="C323" s="56" t="s">
        <v>215</v>
      </c>
      <c r="D323" s="56" t="s">
        <v>262</v>
      </c>
      <c r="E323" s="55"/>
      <c r="F323" s="55" t="s">
        <v>49</v>
      </c>
      <c r="G323" s="55">
        <v>86</v>
      </c>
      <c r="H323" s="55">
        <v>87</v>
      </c>
      <c r="I323" s="55">
        <v>1</v>
      </c>
      <c r="J323" s="56"/>
    </row>
    <row r="324" spans="1:10">
      <c r="A324" s="55">
        <v>321</v>
      </c>
      <c r="B324" s="56" t="s">
        <v>214</v>
      </c>
      <c r="C324" s="56" t="s">
        <v>215</v>
      </c>
      <c r="D324" s="56" t="s">
        <v>262</v>
      </c>
      <c r="E324" s="55"/>
      <c r="F324" s="55" t="s">
        <v>58</v>
      </c>
      <c r="G324" s="55">
        <v>83</v>
      </c>
      <c r="H324" s="55">
        <v>84</v>
      </c>
      <c r="I324" s="55">
        <v>1</v>
      </c>
      <c r="J324" s="56"/>
    </row>
    <row r="325" spans="1:10">
      <c r="A325" s="55">
        <v>322</v>
      </c>
      <c r="B325" s="56" t="s">
        <v>214</v>
      </c>
      <c r="C325" s="56" t="s">
        <v>215</v>
      </c>
      <c r="D325" s="56" t="s">
        <v>262</v>
      </c>
      <c r="E325" s="55"/>
      <c r="F325" s="55" t="s">
        <v>66</v>
      </c>
      <c r="G325" s="55">
        <v>87</v>
      </c>
      <c r="H325" s="55">
        <v>88</v>
      </c>
      <c r="I325" s="55">
        <v>1</v>
      </c>
      <c r="J325" s="56"/>
    </row>
    <row r="326" spans="1:10">
      <c r="A326" s="55">
        <v>323</v>
      </c>
      <c r="B326" s="56" t="s">
        <v>214</v>
      </c>
      <c r="C326" s="56" t="s">
        <v>215</v>
      </c>
      <c r="D326" s="56" t="s">
        <v>262</v>
      </c>
      <c r="E326" s="55"/>
      <c r="F326" s="55" t="s">
        <v>76</v>
      </c>
      <c r="G326" s="55">
        <v>79</v>
      </c>
      <c r="H326" s="55">
        <v>80</v>
      </c>
      <c r="I326" s="55">
        <v>1</v>
      </c>
      <c r="J326" s="56"/>
    </row>
    <row r="327" spans="1:10">
      <c r="A327" s="55">
        <v>324</v>
      </c>
      <c r="B327" s="56" t="s">
        <v>214</v>
      </c>
      <c r="C327" s="56" t="s">
        <v>215</v>
      </c>
      <c r="D327" s="56" t="s">
        <v>262</v>
      </c>
      <c r="E327" s="55"/>
      <c r="F327" s="55" t="s">
        <v>83</v>
      </c>
      <c r="G327" s="55">
        <v>88</v>
      </c>
      <c r="H327" s="55">
        <v>89</v>
      </c>
      <c r="I327" s="55">
        <v>1</v>
      </c>
      <c r="J327" s="56"/>
    </row>
    <row r="328" spans="1:10">
      <c r="A328" s="55">
        <v>325</v>
      </c>
      <c r="B328" s="56" t="s">
        <v>214</v>
      </c>
      <c r="C328" s="56" t="s">
        <v>215</v>
      </c>
      <c r="D328" s="56" t="s">
        <v>262</v>
      </c>
      <c r="E328" s="55"/>
      <c r="F328" s="55" t="s">
        <v>92</v>
      </c>
      <c r="G328" s="55">
        <v>50</v>
      </c>
      <c r="H328" s="55">
        <v>47</v>
      </c>
      <c r="I328" s="55">
        <v>-3</v>
      </c>
      <c r="J328" s="56"/>
    </row>
    <row r="329" spans="1:10">
      <c r="A329" s="55">
        <v>326</v>
      </c>
      <c r="B329" s="56" t="s">
        <v>216</v>
      </c>
      <c r="C329" s="56" t="s">
        <v>217</v>
      </c>
      <c r="D329" s="56" t="s">
        <v>13</v>
      </c>
      <c r="E329" s="55"/>
      <c r="F329" s="55" t="s">
        <v>73</v>
      </c>
      <c r="G329" s="55">
        <v>71</v>
      </c>
      <c r="H329" s="55">
        <v>77</v>
      </c>
      <c r="I329" s="55">
        <v>6</v>
      </c>
      <c r="J329" s="56"/>
    </row>
    <row r="330" spans="1:10">
      <c r="A330" s="55">
        <v>327</v>
      </c>
      <c r="B330" s="56" t="s">
        <v>216</v>
      </c>
      <c r="C330" s="56" t="s">
        <v>217</v>
      </c>
      <c r="D330" s="56" t="s">
        <v>262</v>
      </c>
      <c r="E330" s="55"/>
      <c r="F330" s="55" t="s">
        <v>49</v>
      </c>
      <c r="G330" s="55">
        <v>86</v>
      </c>
      <c r="H330" s="55">
        <v>87</v>
      </c>
      <c r="I330" s="55">
        <v>1</v>
      </c>
      <c r="J330" s="56"/>
    </row>
    <row r="331" spans="1:10">
      <c r="A331" s="55">
        <v>328</v>
      </c>
      <c r="B331" s="56" t="s">
        <v>216</v>
      </c>
      <c r="C331" s="56" t="s">
        <v>217</v>
      </c>
      <c r="D331" s="56" t="s">
        <v>262</v>
      </c>
      <c r="E331" s="55"/>
      <c r="F331" s="55" t="s">
        <v>66</v>
      </c>
      <c r="G331" s="55">
        <v>88</v>
      </c>
      <c r="H331" s="55">
        <v>89</v>
      </c>
      <c r="I331" s="55">
        <v>1</v>
      </c>
      <c r="J331" s="56"/>
    </row>
    <row r="332" spans="1:10">
      <c r="A332" s="55">
        <v>329</v>
      </c>
      <c r="B332" s="56" t="s">
        <v>216</v>
      </c>
      <c r="C332" s="56" t="s">
        <v>217</v>
      </c>
      <c r="D332" s="56" t="s">
        <v>262</v>
      </c>
      <c r="E332" s="55"/>
      <c r="F332" s="55" t="s">
        <v>83</v>
      </c>
      <c r="G332" s="55">
        <v>86</v>
      </c>
      <c r="H332" s="55">
        <v>87</v>
      </c>
      <c r="I332" s="55">
        <v>1</v>
      </c>
      <c r="J332" s="56"/>
    </row>
    <row r="333" spans="1:10">
      <c r="A333" s="55">
        <v>330</v>
      </c>
      <c r="B333" s="56" t="s">
        <v>216</v>
      </c>
      <c r="C333" s="56" t="s">
        <v>217</v>
      </c>
      <c r="D333" s="56" t="s">
        <v>262</v>
      </c>
      <c r="E333" s="55"/>
      <c r="F333" s="55" t="s">
        <v>92</v>
      </c>
      <c r="G333" s="55">
        <v>50</v>
      </c>
      <c r="H333" s="55">
        <v>49</v>
      </c>
      <c r="I333" s="55">
        <v>-1</v>
      </c>
      <c r="J333" s="56"/>
    </row>
    <row r="334" spans="1:10">
      <c r="A334" s="55">
        <v>331</v>
      </c>
      <c r="B334" s="56" t="s">
        <v>218</v>
      </c>
      <c r="C334" s="56" t="s">
        <v>219</v>
      </c>
      <c r="D334" s="56" t="s">
        <v>13</v>
      </c>
      <c r="E334" s="55"/>
      <c r="F334" s="55" t="s">
        <v>73</v>
      </c>
      <c r="G334" s="55">
        <v>81</v>
      </c>
      <c r="H334" s="55">
        <v>77</v>
      </c>
      <c r="I334" s="55">
        <v>-4</v>
      </c>
      <c r="J334" s="56"/>
    </row>
    <row r="335" spans="1:10">
      <c r="A335" s="55">
        <v>332</v>
      </c>
      <c r="B335" s="56" t="s">
        <v>218</v>
      </c>
      <c r="C335" s="56" t="s">
        <v>219</v>
      </c>
      <c r="D335" s="56" t="s">
        <v>262</v>
      </c>
      <c r="E335" s="55"/>
      <c r="F335" s="55" t="s">
        <v>49</v>
      </c>
      <c r="G335" s="55">
        <v>83</v>
      </c>
      <c r="H335" s="55">
        <v>85</v>
      </c>
      <c r="I335" s="55">
        <v>2</v>
      </c>
      <c r="J335" s="56"/>
    </row>
    <row r="336" spans="1:10">
      <c r="A336" s="55">
        <v>333</v>
      </c>
      <c r="B336" s="56" t="s">
        <v>218</v>
      </c>
      <c r="C336" s="56" t="s">
        <v>219</v>
      </c>
      <c r="D336" s="56" t="s">
        <v>262</v>
      </c>
      <c r="E336" s="55"/>
      <c r="F336" s="55" t="s">
        <v>66</v>
      </c>
      <c r="G336" s="55">
        <v>88</v>
      </c>
      <c r="H336" s="55">
        <v>90</v>
      </c>
      <c r="I336" s="55">
        <v>2</v>
      </c>
      <c r="J336" s="56"/>
    </row>
    <row r="337" spans="1:10">
      <c r="A337" s="55">
        <v>334</v>
      </c>
      <c r="B337" s="56" t="s">
        <v>218</v>
      </c>
      <c r="C337" s="56" t="s">
        <v>219</v>
      </c>
      <c r="D337" s="56" t="s">
        <v>262</v>
      </c>
      <c r="E337" s="55"/>
      <c r="F337" s="55" t="s">
        <v>76</v>
      </c>
      <c r="G337" s="55">
        <v>81</v>
      </c>
      <c r="H337" s="55">
        <v>80</v>
      </c>
      <c r="I337" s="55">
        <v>-1</v>
      </c>
      <c r="J337" s="56"/>
    </row>
    <row r="338" spans="1:10">
      <c r="A338" s="55">
        <v>335</v>
      </c>
      <c r="B338" s="56" t="s">
        <v>218</v>
      </c>
      <c r="C338" s="56" t="s">
        <v>219</v>
      </c>
      <c r="D338" s="56" t="s">
        <v>262</v>
      </c>
      <c r="E338" s="55"/>
      <c r="F338" s="55" t="s">
        <v>92</v>
      </c>
      <c r="G338" s="55">
        <v>46</v>
      </c>
      <c r="H338" s="55">
        <v>44</v>
      </c>
      <c r="I338" s="55">
        <v>-2</v>
      </c>
      <c r="J338" s="56"/>
    </row>
    <row r="339" spans="1:10">
      <c r="A339" s="55">
        <v>336</v>
      </c>
      <c r="B339" s="56" t="s">
        <v>220</v>
      </c>
      <c r="C339" s="56" t="s">
        <v>221</v>
      </c>
      <c r="D339" s="56" t="s">
        <v>13</v>
      </c>
      <c r="E339" s="55"/>
      <c r="F339" s="55" t="s">
        <v>73</v>
      </c>
      <c r="G339" s="55">
        <v>73</v>
      </c>
      <c r="H339" s="55">
        <v>77</v>
      </c>
      <c r="I339" s="55">
        <v>4</v>
      </c>
      <c r="J339" s="56"/>
    </row>
    <row r="340" spans="1:10">
      <c r="A340" s="55">
        <v>337</v>
      </c>
      <c r="B340" s="56" t="s">
        <v>220</v>
      </c>
      <c r="C340" s="56" t="s">
        <v>221</v>
      </c>
      <c r="D340" s="56" t="s">
        <v>262</v>
      </c>
      <c r="E340" s="55"/>
      <c r="F340" s="55" t="s">
        <v>49</v>
      </c>
      <c r="G340" s="55">
        <v>76</v>
      </c>
      <c r="H340" s="55">
        <v>77</v>
      </c>
      <c r="I340" s="55">
        <v>1</v>
      </c>
      <c r="J340" s="56"/>
    </row>
    <row r="341" spans="1:10">
      <c r="A341" s="55">
        <v>338</v>
      </c>
      <c r="B341" s="56" t="s">
        <v>220</v>
      </c>
      <c r="C341" s="56" t="s">
        <v>221</v>
      </c>
      <c r="D341" s="56" t="s">
        <v>262</v>
      </c>
      <c r="E341" s="55"/>
      <c r="F341" s="55" t="s">
        <v>83</v>
      </c>
      <c r="G341" s="55">
        <v>78</v>
      </c>
      <c r="H341" s="55">
        <v>77</v>
      </c>
      <c r="I341" s="55">
        <v>-1</v>
      </c>
      <c r="J341" s="56"/>
    </row>
    <row r="342" spans="1:10">
      <c r="A342" s="55">
        <v>339</v>
      </c>
      <c r="B342" s="56" t="s">
        <v>220</v>
      </c>
      <c r="C342" s="56" t="s">
        <v>221</v>
      </c>
      <c r="D342" s="56" t="s">
        <v>262</v>
      </c>
      <c r="E342" s="55"/>
      <c r="F342" s="55" t="s">
        <v>92</v>
      </c>
      <c r="G342" s="55">
        <v>46</v>
      </c>
      <c r="H342" s="55">
        <v>44</v>
      </c>
      <c r="I342" s="55">
        <v>-2</v>
      </c>
      <c r="J342" s="56"/>
    </row>
    <row r="343" spans="1:10">
      <c r="A343" s="55">
        <v>340</v>
      </c>
      <c r="B343" s="56" t="s">
        <v>222</v>
      </c>
      <c r="C343" s="56" t="s">
        <v>223</v>
      </c>
      <c r="D343" s="56" t="s">
        <v>13</v>
      </c>
      <c r="E343" s="55"/>
      <c r="F343" s="55" t="s">
        <v>73</v>
      </c>
      <c r="G343" s="55">
        <v>64</v>
      </c>
      <c r="H343" s="55">
        <v>73</v>
      </c>
      <c r="I343" s="55">
        <v>9</v>
      </c>
      <c r="J343" s="56"/>
    </row>
    <row r="344" spans="1:10">
      <c r="A344" s="55">
        <v>341</v>
      </c>
      <c r="B344" s="56" t="s">
        <v>222</v>
      </c>
      <c r="C344" s="56" t="s">
        <v>223</v>
      </c>
      <c r="D344" s="56" t="s">
        <v>262</v>
      </c>
      <c r="E344" s="55"/>
      <c r="F344" s="55" t="s">
        <v>49</v>
      </c>
      <c r="G344" s="55">
        <v>73</v>
      </c>
      <c r="H344" s="55">
        <v>74</v>
      </c>
      <c r="I344" s="55">
        <v>1</v>
      </c>
      <c r="J344" s="56"/>
    </row>
    <row r="345" spans="1:10">
      <c r="A345" s="55">
        <v>342</v>
      </c>
      <c r="B345" s="56" t="s">
        <v>222</v>
      </c>
      <c r="C345" s="56" t="s">
        <v>223</v>
      </c>
      <c r="D345" s="56" t="s">
        <v>262</v>
      </c>
      <c r="E345" s="55"/>
      <c r="F345" s="55" t="s">
        <v>58</v>
      </c>
      <c r="G345" s="55">
        <v>79</v>
      </c>
      <c r="H345" s="55">
        <v>78</v>
      </c>
      <c r="I345" s="55">
        <v>-1</v>
      </c>
      <c r="J345" s="56"/>
    </row>
    <row r="346" spans="1:10">
      <c r="A346" s="55">
        <v>343</v>
      </c>
      <c r="B346" s="56" t="s">
        <v>222</v>
      </c>
      <c r="C346" s="56" t="s">
        <v>223</v>
      </c>
      <c r="D346" s="56" t="s">
        <v>262</v>
      </c>
      <c r="E346" s="55"/>
      <c r="F346" s="55" t="s">
        <v>66</v>
      </c>
      <c r="G346" s="55">
        <v>83</v>
      </c>
      <c r="H346" s="55">
        <v>82</v>
      </c>
      <c r="I346" s="55">
        <v>-1</v>
      </c>
      <c r="J346" s="56"/>
    </row>
    <row r="347" spans="1:10">
      <c r="A347" s="55">
        <v>344</v>
      </c>
      <c r="B347" s="56" t="s">
        <v>222</v>
      </c>
      <c r="C347" s="56" t="s">
        <v>223</v>
      </c>
      <c r="D347" s="56" t="s">
        <v>262</v>
      </c>
      <c r="E347" s="55"/>
      <c r="F347" s="55" t="s">
        <v>76</v>
      </c>
      <c r="G347" s="55">
        <v>75</v>
      </c>
      <c r="H347" s="55">
        <v>76</v>
      </c>
      <c r="I347" s="55">
        <v>1</v>
      </c>
      <c r="J347" s="56"/>
    </row>
    <row r="348" spans="1:10">
      <c r="A348" s="55">
        <v>345</v>
      </c>
      <c r="B348" s="56" t="s">
        <v>222</v>
      </c>
      <c r="C348" s="56" t="s">
        <v>223</v>
      </c>
      <c r="D348" s="56" t="s">
        <v>262</v>
      </c>
      <c r="E348" s="55"/>
      <c r="F348" s="55" t="s">
        <v>83</v>
      </c>
      <c r="G348" s="55">
        <v>80</v>
      </c>
      <c r="H348" s="55">
        <v>81</v>
      </c>
      <c r="I348" s="55">
        <v>1</v>
      </c>
      <c r="J348" s="56"/>
    </row>
    <row r="349" spans="1:10">
      <c r="A349" s="55">
        <v>346</v>
      </c>
      <c r="B349" s="56" t="s">
        <v>222</v>
      </c>
      <c r="C349" s="56" t="s">
        <v>223</v>
      </c>
      <c r="D349" s="56" t="s">
        <v>262</v>
      </c>
      <c r="E349" s="55"/>
      <c r="F349" s="55" t="s">
        <v>92</v>
      </c>
      <c r="G349" s="55">
        <v>45</v>
      </c>
      <c r="H349" s="55">
        <v>44</v>
      </c>
      <c r="I349" s="55">
        <v>-1</v>
      </c>
      <c r="J349" s="56"/>
    </row>
    <row r="350" spans="1:10">
      <c r="A350" s="55">
        <v>347</v>
      </c>
      <c r="B350" s="56" t="s">
        <v>224</v>
      </c>
      <c r="C350" s="56" t="s">
        <v>225</v>
      </c>
      <c r="D350" s="56" t="s">
        <v>13</v>
      </c>
      <c r="E350" s="55"/>
      <c r="F350" s="55" t="s">
        <v>73</v>
      </c>
      <c r="G350" s="55">
        <v>88</v>
      </c>
      <c r="H350" s="55">
        <v>86</v>
      </c>
      <c r="I350" s="55">
        <v>-2</v>
      </c>
      <c r="J350" s="56"/>
    </row>
    <row r="351" spans="1:10">
      <c r="A351" s="55">
        <v>348</v>
      </c>
      <c r="B351" s="56" t="s">
        <v>224</v>
      </c>
      <c r="C351" s="56" t="s">
        <v>225</v>
      </c>
      <c r="D351" s="56" t="s">
        <v>262</v>
      </c>
      <c r="E351" s="55"/>
      <c r="F351" s="55" t="s">
        <v>49</v>
      </c>
      <c r="G351" s="55">
        <v>67</v>
      </c>
      <c r="H351" s="55">
        <v>66</v>
      </c>
      <c r="I351" s="55">
        <v>-1</v>
      </c>
      <c r="J351" s="56"/>
    </row>
    <row r="352" spans="1:10">
      <c r="A352" s="55">
        <v>349</v>
      </c>
      <c r="B352" s="56" t="s">
        <v>224</v>
      </c>
      <c r="C352" s="56" t="s">
        <v>225</v>
      </c>
      <c r="D352" s="56" t="s">
        <v>262</v>
      </c>
      <c r="E352" s="55"/>
      <c r="F352" s="55" t="s">
        <v>58</v>
      </c>
      <c r="G352" s="55">
        <v>78</v>
      </c>
      <c r="H352" s="55">
        <v>80</v>
      </c>
      <c r="I352" s="55">
        <v>2</v>
      </c>
      <c r="J352" s="56"/>
    </row>
    <row r="353" spans="1:10">
      <c r="A353" s="55">
        <v>350</v>
      </c>
      <c r="B353" s="56" t="s">
        <v>224</v>
      </c>
      <c r="C353" s="56" t="s">
        <v>225</v>
      </c>
      <c r="D353" s="56" t="s">
        <v>262</v>
      </c>
      <c r="E353" s="55"/>
      <c r="F353" s="55" t="s">
        <v>66</v>
      </c>
      <c r="G353" s="55">
        <v>73</v>
      </c>
      <c r="H353" s="55">
        <v>72</v>
      </c>
      <c r="I353" s="55">
        <v>-1</v>
      </c>
      <c r="J353" s="56"/>
    </row>
    <row r="354" spans="1:10">
      <c r="A354" s="55">
        <v>351</v>
      </c>
      <c r="B354" s="56" t="s">
        <v>224</v>
      </c>
      <c r="C354" s="56" t="s">
        <v>225</v>
      </c>
      <c r="D354" s="56" t="s">
        <v>262</v>
      </c>
      <c r="E354" s="55"/>
      <c r="F354" s="55" t="s">
        <v>83</v>
      </c>
      <c r="G354" s="55">
        <v>77</v>
      </c>
      <c r="H354" s="55">
        <v>78</v>
      </c>
      <c r="I354" s="55">
        <v>1</v>
      </c>
      <c r="J354" s="56"/>
    </row>
    <row r="355" spans="1:10">
      <c r="A355" s="55">
        <v>352</v>
      </c>
      <c r="B355" s="56" t="s">
        <v>224</v>
      </c>
      <c r="C355" s="56" t="s">
        <v>225</v>
      </c>
      <c r="D355" s="56" t="s">
        <v>262</v>
      </c>
      <c r="E355" s="55"/>
      <c r="F355" s="55" t="s">
        <v>92</v>
      </c>
      <c r="G355" s="55">
        <v>87</v>
      </c>
      <c r="H355" s="55">
        <v>86</v>
      </c>
      <c r="I355" s="55">
        <v>-1</v>
      </c>
      <c r="J355" s="56"/>
    </row>
    <row r="356" spans="1:10">
      <c r="A356" s="55">
        <v>353</v>
      </c>
      <c r="B356" s="56" t="s">
        <v>226</v>
      </c>
      <c r="C356" s="56" t="s">
        <v>227</v>
      </c>
      <c r="D356" s="56" t="s">
        <v>262</v>
      </c>
      <c r="E356" s="55"/>
      <c r="F356" s="55" t="s">
        <v>49</v>
      </c>
      <c r="G356" s="55">
        <v>58</v>
      </c>
      <c r="H356" s="55">
        <v>57</v>
      </c>
      <c r="I356" s="55">
        <v>-1</v>
      </c>
      <c r="J356" s="56"/>
    </row>
    <row r="357" spans="1:10">
      <c r="A357" s="55">
        <v>354</v>
      </c>
      <c r="B357" s="56" t="s">
        <v>226</v>
      </c>
      <c r="C357" s="56" t="s">
        <v>227</v>
      </c>
      <c r="D357" s="56" t="s">
        <v>262</v>
      </c>
      <c r="E357" s="55"/>
      <c r="F357" s="55" t="s">
        <v>58</v>
      </c>
      <c r="G357" s="55">
        <v>76</v>
      </c>
      <c r="H357" s="55">
        <v>77</v>
      </c>
      <c r="I357" s="55">
        <v>1</v>
      </c>
      <c r="J357" s="56"/>
    </row>
    <row r="358" spans="1:10">
      <c r="A358" s="55">
        <v>355</v>
      </c>
      <c r="B358" s="56" t="s">
        <v>226</v>
      </c>
      <c r="C358" s="56" t="s">
        <v>227</v>
      </c>
      <c r="D358" s="56" t="s">
        <v>262</v>
      </c>
      <c r="E358" s="55"/>
      <c r="F358" s="55" t="s">
        <v>83</v>
      </c>
      <c r="G358" s="55">
        <v>71</v>
      </c>
      <c r="H358" s="55">
        <v>72</v>
      </c>
      <c r="I358" s="55">
        <v>1</v>
      </c>
      <c r="J358" s="56"/>
    </row>
    <row r="359" spans="1:10">
      <c r="A359" s="55">
        <v>356</v>
      </c>
      <c r="B359" s="56" t="s">
        <v>226</v>
      </c>
      <c r="C359" s="56" t="s">
        <v>227</v>
      </c>
      <c r="D359" s="56" t="s">
        <v>262</v>
      </c>
      <c r="E359" s="55"/>
      <c r="F359" s="55" t="s">
        <v>92</v>
      </c>
      <c r="G359" s="55">
        <v>83</v>
      </c>
      <c r="H359" s="55">
        <v>84</v>
      </c>
      <c r="I359" s="55">
        <v>1</v>
      </c>
      <c r="J359" s="56"/>
    </row>
    <row r="360" spans="1:10">
      <c r="A360" s="55">
        <v>357</v>
      </c>
      <c r="B360" s="56" t="s">
        <v>228</v>
      </c>
      <c r="C360" s="56" t="s">
        <v>229</v>
      </c>
      <c r="D360" s="56" t="s">
        <v>13</v>
      </c>
      <c r="E360" s="55"/>
      <c r="F360" s="55" t="s">
        <v>73</v>
      </c>
      <c r="G360" s="55">
        <v>85</v>
      </c>
      <c r="H360" s="55">
        <v>90</v>
      </c>
      <c r="I360" s="55">
        <v>5</v>
      </c>
      <c r="J360" s="56"/>
    </row>
    <row r="361" spans="1:10">
      <c r="A361" s="55">
        <v>358</v>
      </c>
      <c r="B361" s="56" t="s">
        <v>228</v>
      </c>
      <c r="C361" s="56" t="s">
        <v>229</v>
      </c>
      <c r="D361" s="56" t="s">
        <v>262</v>
      </c>
      <c r="E361" s="55"/>
      <c r="F361" s="55" t="s">
        <v>58</v>
      </c>
      <c r="G361" s="55">
        <v>72</v>
      </c>
      <c r="H361" s="55">
        <v>74</v>
      </c>
      <c r="I361" s="55">
        <v>2</v>
      </c>
      <c r="J361" s="56"/>
    </row>
    <row r="362" spans="1:10">
      <c r="A362" s="55">
        <v>359</v>
      </c>
      <c r="B362" s="56" t="s">
        <v>228</v>
      </c>
      <c r="C362" s="56" t="s">
        <v>229</v>
      </c>
      <c r="D362" s="56" t="s">
        <v>262</v>
      </c>
      <c r="E362" s="55"/>
      <c r="F362" s="55" t="s">
        <v>76</v>
      </c>
      <c r="G362" s="55">
        <v>78</v>
      </c>
      <c r="H362" s="55">
        <v>79</v>
      </c>
      <c r="I362" s="55">
        <v>1</v>
      </c>
      <c r="J362" s="56"/>
    </row>
    <row r="363" spans="1:10">
      <c r="A363" s="55">
        <v>360</v>
      </c>
      <c r="B363" s="56" t="s">
        <v>228</v>
      </c>
      <c r="C363" s="56" t="s">
        <v>229</v>
      </c>
      <c r="D363" s="56" t="s">
        <v>262</v>
      </c>
      <c r="E363" s="55"/>
      <c r="F363" s="55" t="s">
        <v>83</v>
      </c>
      <c r="G363" s="55">
        <v>75</v>
      </c>
      <c r="H363" s="55">
        <v>77</v>
      </c>
      <c r="I363" s="55">
        <v>2</v>
      </c>
      <c r="J363" s="56"/>
    </row>
    <row r="364" spans="1:10">
      <c r="A364" s="55">
        <v>361</v>
      </c>
      <c r="B364" s="56" t="s">
        <v>228</v>
      </c>
      <c r="C364" s="56" t="s">
        <v>229</v>
      </c>
      <c r="D364" s="56" t="s">
        <v>263</v>
      </c>
      <c r="E364" s="55" t="s">
        <v>129</v>
      </c>
      <c r="F364" s="55" t="s">
        <v>243</v>
      </c>
      <c r="G364" s="55">
        <v>79</v>
      </c>
      <c r="H364" s="55">
        <v>80</v>
      </c>
      <c r="I364" s="55">
        <v>1</v>
      </c>
      <c r="J364" s="56" t="s">
        <v>277</v>
      </c>
    </row>
    <row r="365" spans="1:10">
      <c r="A365" s="55">
        <v>362</v>
      </c>
      <c r="B365" s="56" t="s">
        <v>230</v>
      </c>
      <c r="C365" s="56" t="s">
        <v>231</v>
      </c>
      <c r="D365" s="56" t="s">
        <v>13</v>
      </c>
      <c r="E365" s="55"/>
      <c r="F365" s="55" t="s">
        <v>73</v>
      </c>
      <c r="G365" s="55">
        <v>77</v>
      </c>
      <c r="H365" s="55">
        <v>79</v>
      </c>
      <c r="I365" s="55">
        <v>2</v>
      </c>
      <c r="J365" s="56"/>
    </row>
    <row r="366" spans="1:10">
      <c r="A366" s="55">
        <v>363</v>
      </c>
      <c r="B366" s="56" t="s">
        <v>230</v>
      </c>
      <c r="C366" s="56" t="s">
        <v>231</v>
      </c>
      <c r="D366" s="56" t="s">
        <v>262</v>
      </c>
      <c r="E366" s="55"/>
      <c r="F366" s="55" t="s">
        <v>49</v>
      </c>
      <c r="G366" s="55">
        <v>73</v>
      </c>
      <c r="H366" s="55">
        <v>75</v>
      </c>
      <c r="I366" s="55">
        <v>2</v>
      </c>
      <c r="J366" s="56"/>
    </row>
    <row r="367" spans="1:10">
      <c r="A367" s="55">
        <v>364</v>
      </c>
      <c r="B367" s="56" t="s">
        <v>230</v>
      </c>
      <c r="C367" s="56" t="s">
        <v>231</v>
      </c>
      <c r="D367" s="56" t="s">
        <v>262</v>
      </c>
      <c r="E367" s="55"/>
      <c r="F367" s="55" t="s">
        <v>58</v>
      </c>
      <c r="G367" s="55">
        <v>82</v>
      </c>
      <c r="H367" s="55">
        <v>83</v>
      </c>
      <c r="I367" s="55">
        <v>1</v>
      </c>
      <c r="J367" s="56"/>
    </row>
    <row r="368" spans="1:10">
      <c r="A368" s="55">
        <v>365</v>
      </c>
      <c r="B368" s="56" t="s">
        <v>230</v>
      </c>
      <c r="C368" s="56" t="s">
        <v>231</v>
      </c>
      <c r="D368" s="56" t="s">
        <v>262</v>
      </c>
      <c r="E368" s="55"/>
      <c r="F368" s="55" t="s">
        <v>66</v>
      </c>
      <c r="G368" s="55">
        <v>88</v>
      </c>
      <c r="H368" s="55">
        <v>89</v>
      </c>
      <c r="I368" s="55">
        <v>1</v>
      </c>
      <c r="J368" s="56"/>
    </row>
    <row r="369" spans="1:10">
      <c r="A369" s="55">
        <v>366</v>
      </c>
      <c r="B369" s="56" t="s">
        <v>230</v>
      </c>
      <c r="C369" s="56" t="s">
        <v>231</v>
      </c>
      <c r="D369" s="56" t="s">
        <v>262</v>
      </c>
      <c r="E369" s="55"/>
      <c r="F369" s="55" t="s">
        <v>83</v>
      </c>
      <c r="G369" s="55">
        <v>83</v>
      </c>
      <c r="H369" s="55">
        <v>84</v>
      </c>
      <c r="I369" s="55">
        <v>1</v>
      </c>
      <c r="J369" s="56"/>
    </row>
    <row r="370" spans="1:10">
      <c r="A370" s="55">
        <v>367</v>
      </c>
      <c r="B370" s="56" t="s">
        <v>230</v>
      </c>
      <c r="C370" s="56" t="s">
        <v>231</v>
      </c>
      <c r="D370" s="56" t="s">
        <v>263</v>
      </c>
      <c r="E370" s="55" t="s">
        <v>268</v>
      </c>
      <c r="F370" s="55" t="s">
        <v>243</v>
      </c>
      <c r="G370" s="55">
        <v>81</v>
      </c>
      <c r="H370" s="55">
        <v>82</v>
      </c>
      <c r="I370" s="55">
        <v>1</v>
      </c>
      <c r="J370" s="56" t="s">
        <v>299</v>
      </c>
    </row>
    <row r="371" spans="1:10">
      <c r="A371" s="55">
        <v>368</v>
      </c>
      <c r="B371" s="56" t="s">
        <v>232</v>
      </c>
      <c r="C371" s="56" t="s">
        <v>233</v>
      </c>
      <c r="D371" s="56" t="s">
        <v>13</v>
      </c>
      <c r="E371" s="55"/>
      <c r="F371" s="55" t="s">
        <v>73</v>
      </c>
      <c r="G371" s="55">
        <v>83</v>
      </c>
      <c r="H371" s="55">
        <v>82</v>
      </c>
      <c r="I371" s="55">
        <v>-1</v>
      </c>
      <c r="J371" s="56"/>
    </row>
    <row r="372" spans="1:10">
      <c r="A372" s="55">
        <v>369</v>
      </c>
      <c r="B372" s="56" t="s">
        <v>232</v>
      </c>
      <c r="C372" s="56" t="s">
        <v>233</v>
      </c>
      <c r="D372" s="56" t="s">
        <v>262</v>
      </c>
      <c r="E372" s="55"/>
      <c r="F372" s="55" t="s">
        <v>49</v>
      </c>
      <c r="G372" s="55">
        <v>80</v>
      </c>
      <c r="H372" s="55">
        <v>81</v>
      </c>
      <c r="I372" s="55">
        <v>1</v>
      </c>
      <c r="J372" s="56"/>
    </row>
    <row r="373" spans="1:10">
      <c r="A373" s="55">
        <v>370</v>
      </c>
      <c r="B373" s="56" t="s">
        <v>232</v>
      </c>
      <c r="C373" s="56" t="s">
        <v>233</v>
      </c>
      <c r="D373" s="56" t="s">
        <v>262</v>
      </c>
      <c r="E373" s="55"/>
      <c r="F373" s="55" t="s">
        <v>58</v>
      </c>
      <c r="G373" s="55">
        <v>81</v>
      </c>
      <c r="H373" s="55">
        <v>80</v>
      </c>
      <c r="I373" s="55">
        <v>-1</v>
      </c>
      <c r="J373" s="56"/>
    </row>
    <row r="374" spans="1:10">
      <c r="A374" s="55">
        <v>371</v>
      </c>
      <c r="B374" s="56" t="s">
        <v>232</v>
      </c>
      <c r="C374" s="56" t="s">
        <v>233</v>
      </c>
      <c r="D374" s="56" t="s">
        <v>262</v>
      </c>
      <c r="E374" s="55"/>
      <c r="F374" s="55" t="s">
        <v>66</v>
      </c>
      <c r="G374" s="55">
        <v>87</v>
      </c>
      <c r="H374" s="55">
        <v>88</v>
      </c>
      <c r="I374" s="55">
        <v>1</v>
      </c>
      <c r="J374" s="56"/>
    </row>
    <row r="375" spans="1:10">
      <c r="A375" s="55">
        <v>372</v>
      </c>
      <c r="B375" s="56" t="s">
        <v>232</v>
      </c>
      <c r="C375" s="56" t="s">
        <v>233</v>
      </c>
      <c r="D375" s="56" t="s">
        <v>262</v>
      </c>
      <c r="E375" s="55"/>
      <c r="F375" s="55" t="s">
        <v>83</v>
      </c>
      <c r="G375" s="55">
        <v>84</v>
      </c>
      <c r="H375" s="55">
        <v>85</v>
      </c>
      <c r="I375" s="55">
        <v>1</v>
      </c>
      <c r="J375" s="56"/>
    </row>
    <row r="376" spans="1:10">
      <c r="A376" s="55">
        <v>373</v>
      </c>
      <c r="B376" s="56" t="s">
        <v>232</v>
      </c>
      <c r="C376" s="56" t="s">
        <v>233</v>
      </c>
      <c r="D376" s="56" t="s">
        <v>263</v>
      </c>
      <c r="E376" s="55" t="s">
        <v>284</v>
      </c>
      <c r="F376" s="55" t="s">
        <v>243</v>
      </c>
      <c r="G376" s="55">
        <v>82</v>
      </c>
      <c r="H376" s="55">
        <v>83</v>
      </c>
      <c r="I376" s="55">
        <v>1</v>
      </c>
      <c r="J376" s="56" t="s">
        <v>300</v>
      </c>
    </row>
    <row r="377" spans="1:10">
      <c r="A377" s="55">
        <v>374</v>
      </c>
      <c r="B377" s="56" t="s">
        <v>234</v>
      </c>
      <c r="C377" s="56" t="s">
        <v>235</v>
      </c>
      <c r="D377" s="56" t="s">
        <v>13</v>
      </c>
      <c r="E377" s="55"/>
      <c r="F377" s="55" t="s">
        <v>73</v>
      </c>
      <c r="G377" s="55">
        <v>65</v>
      </c>
      <c r="H377" s="55">
        <v>75</v>
      </c>
      <c r="I377" s="55">
        <v>10</v>
      </c>
      <c r="J377" s="56"/>
    </row>
    <row r="378" spans="1:10">
      <c r="A378" s="55">
        <v>375</v>
      </c>
      <c r="B378" s="56" t="s">
        <v>234</v>
      </c>
      <c r="C378" s="56" t="s">
        <v>235</v>
      </c>
      <c r="D378" s="56" t="s">
        <v>262</v>
      </c>
      <c r="E378" s="55"/>
      <c r="F378" s="55" t="s">
        <v>49</v>
      </c>
      <c r="G378" s="55">
        <v>76</v>
      </c>
      <c r="H378" s="55">
        <v>78</v>
      </c>
      <c r="I378" s="55">
        <v>2</v>
      </c>
      <c r="J378" s="56"/>
    </row>
    <row r="379" spans="1:10">
      <c r="A379" s="55">
        <v>376</v>
      </c>
      <c r="B379" s="56" t="s">
        <v>234</v>
      </c>
      <c r="C379" s="56" t="s">
        <v>235</v>
      </c>
      <c r="D379" s="56" t="s">
        <v>262</v>
      </c>
      <c r="E379" s="55"/>
      <c r="F379" s="55" t="s">
        <v>76</v>
      </c>
      <c r="G379" s="55">
        <v>76</v>
      </c>
      <c r="H379" s="55">
        <v>77</v>
      </c>
      <c r="I379" s="55">
        <v>1</v>
      </c>
      <c r="J379" s="56"/>
    </row>
    <row r="380" spans="1:10">
      <c r="A380" s="55">
        <v>377</v>
      </c>
      <c r="B380" s="56" t="s">
        <v>234</v>
      </c>
      <c r="C380" s="56" t="s">
        <v>235</v>
      </c>
      <c r="D380" s="56" t="s">
        <v>263</v>
      </c>
      <c r="E380" s="55" t="s">
        <v>268</v>
      </c>
      <c r="F380" s="55" t="s">
        <v>243</v>
      </c>
      <c r="G380" s="55">
        <v>82</v>
      </c>
      <c r="H380" s="55">
        <v>83</v>
      </c>
      <c r="I380" s="55">
        <v>1</v>
      </c>
      <c r="J380" s="56" t="s">
        <v>301</v>
      </c>
    </row>
    <row r="381" spans="1:10">
      <c r="A381" s="55">
        <v>378</v>
      </c>
      <c r="B381" s="56" t="s">
        <v>236</v>
      </c>
      <c r="C381" s="56" t="s">
        <v>237</v>
      </c>
      <c r="D381" s="56" t="s">
        <v>13</v>
      </c>
      <c r="E381" s="55"/>
      <c r="F381" s="55" t="s">
        <v>73</v>
      </c>
      <c r="G381" s="55">
        <v>90</v>
      </c>
      <c r="H381" s="55">
        <v>89</v>
      </c>
      <c r="I381" s="55">
        <v>-1</v>
      </c>
      <c r="J381" s="56"/>
    </row>
    <row r="382" spans="1:10">
      <c r="A382" s="55">
        <v>379</v>
      </c>
      <c r="B382" s="56" t="s">
        <v>236</v>
      </c>
      <c r="C382" s="56" t="s">
        <v>237</v>
      </c>
      <c r="D382" s="56" t="s">
        <v>262</v>
      </c>
      <c r="E382" s="55"/>
      <c r="F382" s="55" t="s">
        <v>49</v>
      </c>
      <c r="G382" s="55">
        <v>57</v>
      </c>
      <c r="H382" s="55">
        <v>56</v>
      </c>
      <c r="I382" s="55">
        <v>-1</v>
      </c>
      <c r="J382" s="56"/>
    </row>
    <row r="383" spans="1:10">
      <c r="A383" s="55">
        <v>380</v>
      </c>
      <c r="B383" s="56" t="s">
        <v>236</v>
      </c>
      <c r="C383" s="56" t="s">
        <v>237</v>
      </c>
      <c r="D383" s="56" t="s">
        <v>262</v>
      </c>
      <c r="E383" s="55"/>
      <c r="F383" s="55" t="s">
        <v>58</v>
      </c>
      <c r="G383" s="55">
        <v>71</v>
      </c>
      <c r="H383" s="55">
        <v>74</v>
      </c>
      <c r="I383" s="55">
        <v>3</v>
      </c>
      <c r="J383" s="56"/>
    </row>
    <row r="384" spans="1:10">
      <c r="A384" s="55">
        <v>381</v>
      </c>
      <c r="B384" s="56" t="s">
        <v>236</v>
      </c>
      <c r="C384" s="56" t="s">
        <v>237</v>
      </c>
      <c r="D384" s="56" t="s">
        <v>262</v>
      </c>
      <c r="E384" s="55"/>
      <c r="F384" s="55" t="s">
        <v>66</v>
      </c>
      <c r="G384" s="55">
        <v>67</v>
      </c>
      <c r="H384" s="55">
        <v>68</v>
      </c>
      <c r="I384" s="55">
        <v>1</v>
      </c>
      <c r="J384" s="56"/>
    </row>
    <row r="385" spans="1:10">
      <c r="A385" s="55">
        <v>382</v>
      </c>
      <c r="B385" s="56" t="s">
        <v>236</v>
      </c>
      <c r="C385" s="56" t="s">
        <v>237</v>
      </c>
      <c r="D385" s="56" t="s">
        <v>262</v>
      </c>
      <c r="E385" s="55"/>
      <c r="F385" s="55" t="s">
        <v>83</v>
      </c>
      <c r="G385" s="55">
        <v>71</v>
      </c>
      <c r="H385" s="55">
        <v>73</v>
      </c>
      <c r="I385" s="55">
        <v>2</v>
      </c>
      <c r="J385" s="56"/>
    </row>
    <row r="386" spans="1:10">
      <c r="A386" s="55">
        <v>383</v>
      </c>
      <c r="B386" s="56" t="s">
        <v>236</v>
      </c>
      <c r="C386" s="56" t="s">
        <v>237</v>
      </c>
      <c r="D386" s="56" t="s">
        <v>262</v>
      </c>
      <c r="E386" s="55"/>
      <c r="F386" s="55" t="s">
        <v>92</v>
      </c>
      <c r="G386" s="55">
        <v>86</v>
      </c>
      <c r="H386" s="55">
        <v>87</v>
      </c>
      <c r="I386" s="55">
        <v>1</v>
      </c>
      <c r="J386" s="56"/>
    </row>
    <row r="387" spans="1:10">
      <c r="A387" s="55">
        <v>384</v>
      </c>
      <c r="B387" s="56" t="s">
        <v>236</v>
      </c>
      <c r="C387" s="56" t="s">
        <v>237</v>
      </c>
      <c r="D387" s="56" t="s">
        <v>263</v>
      </c>
      <c r="E387" s="55" t="s">
        <v>129</v>
      </c>
      <c r="F387" s="55" t="s">
        <v>243</v>
      </c>
      <c r="G387" s="55">
        <v>79</v>
      </c>
      <c r="H387" s="55">
        <v>80</v>
      </c>
      <c r="I387" s="55">
        <v>1</v>
      </c>
      <c r="J387" s="56" t="s">
        <v>277</v>
      </c>
    </row>
    <row r="388" spans="1:10">
      <c r="A388" s="55">
        <v>385</v>
      </c>
      <c r="B388" s="56" t="s">
        <v>238</v>
      </c>
      <c r="C388" s="56" t="s">
        <v>239</v>
      </c>
      <c r="D388" s="56" t="s">
        <v>13</v>
      </c>
      <c r="E388" s="55"/>
      <c r="F388" s="55" t="s">
        <v>73</v>
      </c>
      <c r="G388" s="55">
        <v>78</v>
      </c>
      <c r="H388" s="55">
        <v>83</v>
      </c>
      <c r="I388" s="55">
        <v>5</v>
      </c>
      <c r="J388" s="56"/>
    </row>
    <row r="389" spans="1:10">
      <c r="A389" s="55">
        <v>386</v>
      </c>
      <c r="B389" s="56" t="s">
        <v>238</v>
      </c>
      <c r="C389" s="56" t="s">
        <v>239</v>
      </c>
      <c r="D389" s="56" t="s">
        <v>262</v>
      </c>
      <c r="E389" s="55"/>
      <c r="F389" s="55" t="s">
        <v>58</v>
      </c>
      <c r="G389" s="55">
        <v>83</v>
      </c>
      <c r="H389" s="55">
        <v>84</v>
      </c>
      <c r="I389" s="55">
        <v>1</v>
      </c>
      <c r="J389" s="56"/>
    </row>
    <row r="390" spans="1:10">
      <c r="A390" s="55">
        <v>387</v>
      </c>
      <c r="B390" s="56" t="s">
        <v>238</v>
      </c>
      <c r="C390" s="56" t="s">
        <v>239</v>
      </c>
      <c r="D390" s="56" t="s">
        <v>262</v>
      </c>
      <c r="E390" s="55"/>
      <c r="F390" s="55" t="s">
        <v>76</v>
      </c>
      <c r="G390" s="55">
        <v>74</v>
      </c>
      <c r="H390" s="55">
        <v>75</v>
      </c>
      <c r="I390" s="55">
        <v>1</v>
      </c>
      <c r="J390" s="56"/>
    </row>
    <row r="391" spans="1:10">
      <c r="A391" s="55">
        <v>388</v>
      </c>
      <c r="B391" s="56" t="s">
        <v>238</v>
      </c>
      <c r="C391" s="56" t="s">
        <v>239</v>
      </c>
      <c r="D391" s="56" t="s">
        <v>262</v>
      </c>
      <c r="E391" s="55"/>
      <c r="F391" s="55" t="s">
        <v>83</v>
      </c>
      <c r="G391" s="55">
        <v>79</v>
      </c>
      <c r="H391" s="55">
        <v>80</v>
      </c>
      <c r="I391" s="55">
        <v>1</v>
      </c>
      <c r="J391" s="56"/>
    </row>
    <row r="392" spans="1:10">
      <c r="A392" s="55">
        <v>389</v>
      </c>
      <c r="B392" s="56" t="s">
        <v>238</v>
      </c>
      <c r="C392" s="56" t="s">
        <v>239</v>
      </c>
      <c r="D392" s="56" t="s">
        <v>263</v>
      </c>
      <c r="E392" s="55" t="s">
        <v>302</v>
      </c>
      <c r="F392" s="55" t="s">
        <v>243</v>
      </c>
      <c r="G392" s="55">
        <v>78</v>
      </c>
      <c r="H392" s="55">
        <v>79</v>
      </c>
      <c r="I392" s="55">
        <v>1</v>
      </c>
      <c r="J392" s="56" t="s">
        <v>303</v>
      </c>
    </row>
    <row r="393" spans="1:10">
      <c r="A393" s="55">
        <v>390</v>
      </c>
      <c r="B393" s="56" t="s">
        <v>240</v>
      </c>
      <c r="C393" s="56" t="s">
        <v>241</v>
      </c>
      <c r="D393" s="56" t="s">
        <v>13</v>
      </c>
      <c r="E393" s="55"/>
      <c r="F393" s="55" t="s">
        <v>73</v>
      </c>
      <c r="G393" s="55">
        <v>72</v>
      </c>
      <c r="H393" s="55">
        <v>75</v>
      </c>
      <c r="I393" s="55">
        <v>3</v>
      </c>
      <c r="J393" s="56"/>
    </row>
  </sheetData>
  <autoFilter ref="A3:J393"/>
  <mergeCells count="2">
    <mergeCell ref="A1:J1"/>
    <mergeCell ref="A2:J2"/>
  </mergeCells>
  <conditionalFormatting sqref="I4:I393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87</vt:i4>
      </vt:variant>
    </vt:vector>
  </HeadingPairs>
  <TitlesOfParts>
    <vt:vector size="87" baseType="lpstr">
      <vt:lpstr>Trang tính1</vt:lpstr>
      <vt:lpstr>Messi Icon</vt:lpstr>
      <vt:lpstr>Bale Icon</vt:lpstr>
      <vt:lpstr>CR7 Icon</vt:lpstr>
      <vt:lpstr>Neymar Icon</vt:lpstr>
      <vt:lpstr>Hazard Icon</vt:lpstr>
      <vt:lpstr>Kane</vt:lpstr>
      <vt:lpstr>Ibrahimovic Icon</vt:lpstr>
      <vt:lpstr>Son Icon</vt:lpstr>
      <vt:lpstr>Rodri</vt:lpstr>
      <vt:lpstr>Xavi Icon</vt:lpstr>
      <vt:lpstr>Iniesta Icon</vt:lpstr>
      <vt:lpstr>Bellingham</vt:lpstr>
      <vt:lpstr>Maddison</vt:lpstr>
      <vt:lpstr>Joao Neves</vt:lpstr>
      <vt:lpstr>Fabian Ruiz</vt:lpstr>
      <vt:lpstr>Bruno Fernandes</vt:lpstr>
      <vt:lpstr>Porro</vt:lpstr>
      <vt:lpstr>Nuno Mendes</vt:lpstr>
      <vt:lpstr>Udogie</vt:lpstr>
      <vt:lpstr>Yamal</vt:lpstr>
      <vt:lpstr>Ben Davies prime</vt:lpstr>
      <vt:lpstr>Mbappe</vt:lpstr>
      <vt:lpstr>Haland</vt:lpstr>
      <vt:lpstr>Doku</vt:lpstr>
      <vt:lpstr>Savinho</vt:lpstr>
      <vt:lpstr>Marmoush</vt:lpstr>
      <vt:lpstr>Perisic Icon</vt:lpstr>
      <vt:lpstr>Vitinha</vt:lpstr>
      <vt:lpstr>Pedri</vt:lpstr>
      <vt:lpstr>Kudus</vt:lpstr>
      <vt:lpstr>Kulusevki</vt:lpstr>
      <vt:lpstr>Kvaratkhelia</vt:lpstr>
      <vt:lpstr>Kante Icon</vt:lpstr>
      <vt:lpstr>Romero</vt:lpstr>
      <vt:lpstr>Van de Ven</vt:lpstr>
      <vt:lpstr>Lisandro Martinez</vt:lpstr>
      <vt:lpstr>Gvardiol</vt:lpstr>
      <vt:lpstr>Ake</vt:lpstr>
      <vt:lpstr>Ruben Dias</vt:lpstr>
      <vt:lpstr>Maguire</vt:lpstr>
      <vt:lpstr>Gallager</vt:lpstr>
      <vt:lpstr>Pape Sarr</vt:lpstr>
      <vt:lpstr>Bentancur</vt:lpstr>
      <vt:lpstr>Tonali</vt:lpstr>
      <vt:lpstr>Bissouma Prime</vt:lpstr>
      <vt:lpstr>Rice</vt:lpstr>
      <vt:lpstr>Salah</vt:lpstr>
      <vt:lpstr>Solanke</vt:lpstr>
      <vt:lpstr>Muller Icon</vt:lpstr>
      <vt:lpstr>Lahm Icon</vt:lpstr>
      <vt:lpstr>Xabi Alonso Icon</vt:lpstr>
      <vt:lpstr>Richarlison</vt:lpstr>
      <vt:lpstr>Semenyo</vt:lpstr>
      <vt:lpstr>Foden</vt:lpstr>
      <vt:lpstr>Reijinders</vt:lpstr>
      <vt:lpstr>O.Dembele</vt:lpstr>
      <vt:lpstr>Musiala</vt:lpstr>
      <vt:lpstr>Palhinha</vt:lpstr>
      <vt:lpstr>Arnold</vt:lpstr>
      <vt:lpstr>Hakimi</vt:lpstr>
      <vt:lpstr>A.Davies</vt:lpstr>
      <vt:lpstr>Matheus Nunes</vt:lpstr>
      <vt:lpstr>Vinicius</vt:lpstr>
      <vt:lpstr>Robben Icon</vt:lpstr>
      <vt:lpstr>Ribery Icon</vt:lpstr>
      <vt:lpstr>Modric Icon</vt:lpstr>
      <vt:lpstr>Kroos Icon</vt:lpstr>
      <vt:lpstr>Kimmich</vt:lpstr>
      <vt:lpstr>Laimer</vt:lpstr>
      <vt:lpstr>Casemiro Icon</vt:lpstr>
      <vt:lpstr>Busquest Icon</vt:lpstr>
      <vt:lpstr>Benzema Icon</vt:lpstr>
      <vt:lpstr>Suarez Icon</vt:lpstr>
      <vt:lpstr>Aguero Icon</vt:lpstr>
      <vt:lpstr>Werner
</vt:lpstr>
      <vt:lpstr>Odobert
</vt:lpstr>
      <vt:lpstr>Marquinhos</vt:lpstr>
      <vt:lpstr>Upamecano</vt:lpstr>
      <vt:lpstr>Tah</vt:lpstr>
      <vt:lpstr>Doue</vt:lpstr>
      <vt:lpstr>Luis Diaz</vt:lpstr>
      <vt:lpstr>Olise</vt:lpstr>
      <vt:lpstr>Pacho</vt:lpstr>
      <vt:lpstr>Pavlovic</vt:lpstr>
      <vt:lpstr>M.Fernandes</vt:lpstr>
      <vt:lpstr>Thay đổi so với gốc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2026-10-18T01:47:03Z</dcterms:created>
  <dcterms:modified xsi:type="dcterms:W3CDTF">2026-10-18T17:03:55Z</dcterms:modified>
</cp:coreProperties>
</file>