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Маг_1_семестр\Системный анализ\Задания\МОБ_ЛАБ_1\"/>
    </mc:Choice>
  </mc:AlternateContent>
  <xr:revisionPtr revIDLastSave="0" documentId="13_ncr:1_{8CC95435-966A-416C-8FAA-4AD50B7191AE}" xr6:coauthVersionLast="47" xr6:coauthVersionMax="47" xr10:uidLastSave="{00000000-0000-0000-0000-000000000000}"/>
  <bookViews>
    <workbookView xWindow="-120" yWindow="-120" windowWidth="20730" windowHeight="11160" xr2:uid="{C7551445-8CC4-4B21-8382-C90C08C66A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1" l="1" a="1"/>
  <c r="D60" i="1" s="1"/>
  <c r="A59" i="1"/>
  <c r="C40" i="1"/>
  <c r="H54" i="1"/>
  <c r="H53" i="1"/>
  <c r="D54" i="1"/>
  <c r="E54" i="1"/>
  <c r="F54" i="1"/>
  <c r="G54" i="1"/>
  <c r="C54" i="1"/>
  <c r="D53" i="1"/>
  <c r="E53" i="1"/>
  <c r="F53" i="1"/>
  <c r="G53" i="1"/>
  <c r="C53" i="1"/>
  <c r="D51" i="1"/>
  <c r="E51" i="1"/>
  <c r="F51" i="1"/>
  <c r="G51" i="1"/>
  <c r="C51" i="1"/>
  <c r="D50" i="1"/>
  <c r="E50" i="1"/>
  <c r="F50" i="1"/>
  <c r="G50" i="1"/>
  <c r="C50" i="1"/>
  <c r="C41" i="1"/>
  <c r="H41" i="1" s="1"/>
  <c r="I41" i="1" s="1"/>
  <c r="D41" i="1"/>
  <c r="E41" i="1"/>
  <c r="F41" i="1"/>
  <c r="G41" i="1"/>
  <c r="C42" i="1"/>
  <c r="D42" i="1"/>
  <c r="H42" i="1" s="1"/>
  <c r="I42" i="1" s="1"/>
  <c r="E42" i="1"/>
  <c r="F42" i="1"/>
  <c r="G42" i="1"/>
  <c r="C43" i="1"/>
  <c r="H43" i="1" s="1"/>
  <c r="I43" i="1" s="1"/>
  <c r="D43" i="1"/>
  <c r="E43" i="1"/>
  <c r="F43" i="1"/>
  <c r="G43" i="1"/>
  <c r="C44" i="1"/>
  <c r="D44" i="1"/>
  <c r="H44" i="1" s="1"/>
  <c r="I44" i="1" s="1"/>
  <c r="E44" i="1"/>
  <c r="F44" i="1"/>
  <c r="G44" i="1"/>
  <c r="D40" i="1"/>
  <c r="D45" i="1" s="1"/>
  <c r="D46" i="1" s="1"/>
  <c r="E40" i="1"/>
  <c r="E45" i="1" s="1"/>
  <c r="E46" i="1" s="1"/>
  <c r="F40" i="1"/>
  <c r="F45" i="1" s="1"/>
  <c r="F46" i="1" s="1"/>
  <c r="G40" i="1"/>
  <c r="G45" i="1" s="1"/>
  <c r="G46" i="1" s="1"/>
  <c r="C45" i="1"/>
  <c r="C46" i="1" s="1"/>
  <c r="C47" i="1" a="1"/>
  <c r="F47" i="1" s="1"/>
  <c r="G47" i="1"/>
  <c r="J45" i="1"/>
  <c r="J41" i="1"/>
  <c r="J42" i="1"/>
  <c r="J43" i="1"/>
  <c r="J44" i="1"/>
  <c r="J40" i="1"/>
  <c r="D12" i="1"/>
  <c r="E12" i="1"/>
  <c r="F12" i="1"/>
  <c r="G12" i="1"/>
  <c r="H12" i="1"/>
  <c r="C12" i="1"/>
  <c r="C13" i="1" a="1"/>
  <c r="C13" i="1" s="1"/>
  <c r="C36" i="1"/>
  <c r="C35" i="1"/>
  <c r="C34" i="1"/>
  <c r="C33" i="1"/>
  <c r="C32" i="1"/>
  <c r="I11" i="1"/>
  <c r="H6" i="1"/>
  <c r="G11" i="1"/>
  <c r="D11" i="1"/>
  <c r="E11" i="1"/>
  <c r="F11" i="1"/>
  <c r="C11" i="1"/>
  <c r="H10" i="1"/>
  <c r="J10" i="1" s="1"/>
  <c r="H9" i="1"/>
  <c r="J9" i="1" s="1"/>
  <c r="H8" i="1"/>
  <c r="J8" i="1" s="1"/>
  <c r="H7" i="1"/>
  <c r="J7" i="1" s="1"/>
  <c r="D59" i="1" l="1"/>
  <c r="D58" i="1"/>
  <c r="D61" i="1"/>
  <c r="D57" i="1"/>
  <c r="H40" i="1"/>
  <c r="E47" i="1"/>
  <c r="H47" i="1"/>
  <c r="D47" i="1"/>
  <c r="C47" i="1"/>
  <c r="F13" i="1"/>
  <c r="E13" i="1"/>
  <c r="H13" i="1"/>
  <c r="D13" i="1"/>
  <c r="G13" i="1"/>
  <c r="D18" i="1"/>
  <c r="D25" i="1" s="1"/>
  <c r="H11" i="1"/>
  <c r="D21" i="1"/>
  <c r="D28" i="1" s="1"/>
  <c r="J6" i="1"/>
  <c r="H45" i="1" l="1"/>
  <c r="I40" i="1"/>
  <c r="D19" i="1"/>
  <c r="D26" i="1" s="1"/>
  <c r="D20" i="1"/>
  <c r="D27" i="1" s="1"/>
  <c r="D22" i="1"/>
  <c r="D29" i="1" s="1"/>
  <c r="C22" i="1"/>
  <c r="C29" i="1" s="1"/>
  <c r="C19" i="1"/>
  <c r="C26" i="1" s="1"/>
  <c r="C20" i="1"/>
  <c r="C27" i="1" s="1"/>
  <c r="C21" i="1"/>
  <c r="C28" i="1" s="1"/>
  <c r="C18" i="1"/>
  <c r="C25" i="1" s="1"/>
  <c r="E21" i="1"/>
  <c r="E28" i="1" s="1"/>
  <c r="E22" i="1"/>
  <c r="E29" i="1" s="1"/>
  <c r="E18" i="1"/>
  <c r="E25" i="1" s="1"/>
  <c r="E19" i="1"/>
  <c r="E26" i="1" s="1"/>
  <c r="E20" i="1"/>
  <c r="E27" i="1" s="1"/>
  <c r="B18" i="1"/>
  <c r="B25" i="1" s="1"/>
  <c r="B19" i="1"/>
  <c r="B26" i="1" s="1"/>
  <c r="B20" i="1"/>
  <c r="B27" i="1" s="1"/>
  <c r="B21" i="1"/>
  <c r="B28" i="1" s="1"/>
  <c r="B22" i="1"/>
  <c r="B29" i="1" s="1"/>
  <c r="J11" i="1"/>
  <c r="H46" i="1" l="1"/>
  <c r="I45" i="1"/>
  <c r="A20" i="1"/>
  <c r="A27" i="1" s="1"/>
  <c r="A21" i="1"/>
  <c r="A28" i="1" s="1"/>
  <c r="A22" i="1"/>
  <c r="A29" i="1" s="1"/>
  <c r="A19" i="1"/>
  <c r="A26" i="1" s="1"/>
  <c r="A18" i="1"/>
  <c r="A25" i="1" s="1"/>
  <c r="G25" i="1" l="1" a="1"/>
  <c r="H25" i="1" l="1"/>
  <c r="I29" i="1"/>
  <c r="H26" i="1"/>
  <c r="H28" i="1"/>
  <c r="G25" i="1"/>
  <c r="H27" i="1"/>
  <c r="I28" i="1"/>
  <c r="K27" i="1"/>
  <c r="J26" i="1"/>
  <c r="J25" i="1"/>
  <c r="G27" i="1"/>
  <c r="K25" i="1"/>
  <c r="H29" i="1"/>
  <c r="J28" i="1"/>
  <c r="I25" i="1"/>
  <c r="I27" i="1"/>
  <c r="J29" i="1"/>
  <c r="I26" i="1"/>
  <c r="J27" i="1"/>
  <c r="K29" i="1"/>
  <c r="K28" i="1"/>
  <c r="K26" i="1"/>
  <c r="G29" i="1"/>
  <c r="G28" i="1"/>
  <c r="G26" i="1"/>
  <c r="I32" i="1" l="1" a="1"/>
  <c r="I35" i="1" s="1"/>
  <c r="I33" i="1" l="1"/>
  <c r="I32" i="1"/>
  <c r="I34" i="1"/>
  <c r="I36" i="1"/>
</calcChain>
</file>

<file path=xl/sharedStrings.xml><?xml version="1.0" encoding="utf-8"?>
<sst xmlns="http://schemas.openxmlformats.org/spreadsheetml/2006/main" count="32" uniqueCount="24">
  <si>
    <t>Отрасли</t>
  </si>
  <si>
    <t>Итого</t>
  </si>
  <si>
    <t>Кон. пр.</t>
  </si>
  <si>
    <t>Вал. пр.</t>
  </si>
  <si>
    <t>Доб. стоимость</t>
  </si>
  <si>
    <t>Труд</t>
  </si>
  <si>
    <t>Фонды</t>
  </si>
  <si>
    <t>Вал. продукт</t>
  </si>
  <si>
    <t>Плановые межотраслевые потоки (A)</t>
  </si>
  <si>
    <t>Единичная матица (E)</t>
  </si>
  <si>
    <t>(E - A)</t>
  </si>
  <si>
    <t>Плановый валовый продукт (X=B*Y)</t>
  </si>
  <si>
    <r>
      <t>B = (E - A)</t>
    </r>
    <r>
      <rPr>
        <b/>
        <vertAlign val="superscript"/>
        <sz val="12"/>
        <color theme="1"/>
        <rFont val="Times New Roman"/>
        <family val="1"/>
        <charset val="204"/>
      </rPr>
      <t>-1</t>
    </r>
  </si>
  <si>
    <t>Новый конечный продукт</t>
  </si>
  <si>
    <t>Отчётный МОБ</t>
  </si>
  <si>
    <t>Плановый МОБ</t>
  </si>
  <si>
    <t>L</t>
  </si>
  <si>
    <t>Ф</t>
  </si>
  <si>
    <r>
      <t>Трудоём-ть (t</t>
    </r>
    <r>
      <rPr>
        <b/>
        <vertAlign val="subscript"/>
        <sz val="12"/>
        <color theme="1"/>
        <rFont val="Times New Roman"/>
        <family val="1"/>
        <charset val="204"/>
      </rPr>
      <t>j</t>
    </r>
    <r>
      <rPr>
        <b/>
        <sz val="12"/>
        <color theme="1"/>
        <rFont val="Times New Roman"/>
        <family val="1"/>
        <charset val="204"/>
      </rPr>
      <t>)</t>
    </r>
  </si>
  <si>
    <r>
      <t>Фондоём-ть (f</t>
    </r>
    <r>
      <rPr>
        <b/>
        <vertAlign val="subscript"/>
        <sz val="12"/>
        <color theme="1"/>
        <rFont val="Times New Roman"/>
        <family val="1"/>
        <charset val="204"/>
      </rPr>
      <t>j</t>
    </r>
    <r>
      <rPr>
        <b/>
        <sz val="12"/>
        <color theme="1"/>
        <rFont val="Times New Roman"/>
        <family val="1"/>
        <charset val="204"/>
      </rPr>
      <t>)</t>
    </r>
  </si>
  <si>
    <t>∆Y</t>
  </si>
  <si>
    <r>
      <t>Эф. матрич. Мультипликатора (</t>
    </r>
    <r>
      <rPr>
        <b/>
        <sz val="12"/>
        <color theme="1"/>
        <rFont val="Calibri"/>
        <family val="2"/>
        <charset val="204"/>
      </rPr>
      <t>∆</t>
    </r>
    <r>
      <rPr>
        <b/>
        <sz val="12"/>
        <color theme="1"/>
        <rFont val="Times New Roman"/>
        <family val="1"/>
        <charset val="204"/>
      </rPr>
      <t>X)</t>
    </r>
  </si>
  <si>
    <t xml:space="preserve"> </t>
  </si>
  <si>
    <t>На этом остановился (стр.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</si>
</sst>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1</xdr:row>
      <xdr:rowOff>114300</xdr:rowOff>
    </xdr:from>
    <xdr:to>
      <xdr:col>20</xdr:col>
      <xdr:colOff>181662</xdr:colOff>
      <xdr:row>11</xdr:row>
      <xdr:rowOff>114579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EDFCF69-5E1B-B052-16C3-C93E3DC44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314325"/>
          <a:ext cx="4925112" cy="2000529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15</xdr:row>
      <xdr:rowOff>76200</xdr:rowOff>
    </xdr:from>
    <xdr:to>
      <xdr:col>20</xdr:col>
      <xdr:colOff>324589</xdr:colOff>
      <xdr:row>28</xdr:row>
      <xdr:rowOff>171832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8A10697-DEF3-76C6-E470-2578A4588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9950" y="3076575"/>
          <a:ext cx="5296639" cy="2734057"/>
        </a:xfrm>
        <a:prstGeom prst="rect">
          <a:avLst/>
        </a:prstGeom>
      </xdr:spPr>
    </xdr:pic>
    <xdr:clientData/>
  </xdr:twoCellAnchor>
  <xdr:twoCellAnchor editAs="oneCell">
    <xdr:from>
      <xdr:col>11</xdr:col>
      <xdr:colOff>485775</xdr:colOff>
      <xdr:row>33</xdr:row>
      <xdr:rowOff>28575</xdr:rowOff>
    </xdr:from>
    <xdr:to>
      <xdr:col>20</xdr:col>
      <xdr:colOff>381751</xdr:colOff>
      <xdr:row>41</xdr:row>
      <xdr:rowOff>181220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78345E5-1CBA-2EEF-1B50-E698FC01C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1375" y="6667500"/>
          <a:ext cx="5382376" cy="1752845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64</xdr:row>
      <xdr:rowOff>123825</xdr:rowOff>
    </xdr:from>
    <xdr:to>
      <xdr:col>9</xdr:col>
      <xdr:colOff>267440</xdr:colOff>
      <xdr:row>72</xdr:row>
      <xdr:rowOff>57364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35E90CE-1948-FEAA-8250-FE48A840D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7675" y="13001625"/>
          <a:ext cx="5306165" cy="1533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D030-A44A-4E58-BEC5-FB2DDF9B0EFB}">
  <dimension ref="A1:K64"/>
  <sheetViews>
    <sheetView tabSelected="1" topLeftCell="A58" workbookViewId="0">
      <selection activeCell="L70" sqref="L70"/>
    </sheetView>
  </sheetViews>
  <sheetFormatPr defaultRowHeight="15.75" x14ac:dyDescent="0.25"/>
  <cols>
    <col min="1" max="16384" width="9.140625" style="1"/>
  </cols>
  <sheetData>
    <row r="1" spans="1:10" x14ac:dyDescent="0.25">
      <c r="C1" s="9"/>
    </row>
    <row r="2" spans="1:10" x14ac:dyDescent="0.25">
      <c r="C2" s="9"/>
    </row>
    <row r="4" spans="1:10" x14ac:dyDescent="0.25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0</v>
      </c>
      <c r="B5" s="2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 t="s">
        <v>1</v>
      </c>
      <c r="I5" s="3" t="s">
        <v>2</v>
      </c>
      <c r="J5" s="3" t="s">
        <v>3</v>
      </c>
    </row>
    <row r="6" spans="1:10" x14ac:dyDescent="0.25">
      <c r="A6" s="2">
        <v>1</v>
      </c>
      <c r="B6" s="2"/>
      <c r="C6" s="4">
        <v>17.54</v>
      </c>
      <c r="D6" s="4">
        <v>128.29</v>
      </c>
      <c r="E6" s="4">
        <v>0.82</v>
      </c>
      <c r="F6" s="4">
        <v>0</v>
      </c>
      <c r="G6" s="4">
        <v>14.61</v>
      </c>
      <c r="H6" s="4">
        <f>SUM(C6:G6)</f>
        <v>161.26</v>
      </c>
      <c r="I6" s="10">
        <v>287.5</v>
      </c>
      <c r="J6" s="6">
        <f>H6+I6</f>
        <v>448.76</v>
      </c>
    </row>
    <row r="7" spans="1:10" x14ac:dyDescent="0.25">
      <c r="A7" s="2">
        <v>2</v>
      </c>
      <c r="B7" s="2"/>
      <c r="C7" s="4">
        <v>18.809999999999999</v>
      </c>
      <c r="D7" s="4">
        <v>180.24</v>
      </c>
      <c r="E7" s="4">
        <v>107.77</v>
      </c>
      <c r="F7" s="4">
        <v>14.75</v>
      </c>
      <c r="G7" s="4">
        <v>82.23</v>
      </c>
      <c r="H7" s="4">
        <f>SUM(C7:G7)</f>
        <v>403.8</v>
      </c>
      <c r="I7" s="10">
        <v>278.49</v>
      </c>
      <c r="J7" s="6">
        <f t="shared" ref="J7:J10" si="0">H7+I7</f>
        <v>682.29</v>
      </c>
    </row>
    <row r="8" spans="1:10" x14ac:dyDescent="0.25">
      <c r="A8" s="2">
        <v>3</v>
      </c>
      <c r="B8" s="2"/>
      <c r="C8" s="4">
        <v>5.95</v>
      </c>
      <c r="D8" s="4">
        <v>29.71</v>
      </c>
      <c r="E8" s="4">
        <v>70.61</v>
      </c>
      <c r="F8" s="4">
        <v>85.06</v>
      </c>
      <c r="G8" s="4">
        <v>78.489999999999995</v>
      </c>
      <c r="H8" s="4">
        <f>SUM(C8:G8)</f>
        <v>269.82</v>
      </c>
      <c r="I8" s="10">
        <v>580.22</v>
      </c>
      <c r="J8" s="6">
        <f t="shared" si="0"/>
        <v>850.04</v>
      </c>
    </row>
    <row r="9" spans="1:10" x14ac:dyDescent="0.25">
      <c r="A9" s="2">
        <v>4</v>
      </c>
      <c r="B9" s="2"/>
      <c r="C9" s="4">
        <v>6.12</v>
      </c>
      <c r="D9" s="4">
        <v>34.31</v>
      </c>
      <c r="E9" s="4">
        <v>41.62</v>
      </c>
      <c r="F9" s="4">
        <v>48.38</v>
      </c>
      <c r="G9" s="4">
        <v>101.34</v>
      </c>
      <c r="H9" s="4">
        <f>SUM(C9:G9)</f>
        <v>231.77</v>
      </c>
      <c r="I9" s="10">
        <v>175.11</v>
      </c>
      <c r="J9" s="6">
        <f t="shared" si="0"/>
        <v>406.88</v>
      </c>
    </row>
    <row r="10" spans="1:10" x14ac:dyDescent="0.25">
      <c r="A10" s="2">
        <v>5</v>
      </c>
      <c r="B10" s="2"/>
      <c r="C10" s="4">
        <v>10.83</v>
      </c>
      <c r="D10" s="4">
        <v>97.17</v>
      </c>
      <c r="E10" s="4">
        <v>89.19</v>
      </c>
      <c r="F10" s="4">
        <v>61.55</v>
      </c>
      <c r="G10" s="4">
        <v>279.83999999999997</v>
      </c>
      <c r="H10" s="4">
        <f>SUM(C10:G10)</f>
        <v>538.57999999999993</v>
      </c>
      <c r="I10" s="10">
        <v>1172.4000000000001</v>
      </c>
      <c r="J10" s="6">
        <f t="shared" si="0"/>
        <v>1710.98</v>
      </c>
    </row>
    <row r="11" spans="1:10" x14ac:dyDescent="0.25">
      <c r="A11" s="2" t="s">
        <v>1</v>
      </c>
      <c r="B11" s="2"/>
      <c r="C11" s="4">
        <f>SUM(C6:C10)</f>
        <v>59.249999999999993</v>
      </c>
      <c r="D11" s="4">
        <f t="shared" ref="D11:G11" si="1">SUM(D6:D10)</f>
        <v>469.71999999999997</v>
      </c>
      <c r="E11" s="4">
        <f t="shared" si="1"/>
        <v>310.01</v>
      </c>
      <c r="F11" s="4">
        <f t="shared" si="1"/>
        <v>209.74</v>
      </c>
      <c r="G11" s="4">
        <f t="shared" si="1"/>
        <v>556.51</v>
      </c>
      <c r="H11" s="4">
        <f>SUM(H6:H10)</f>
        <v>1605.2299999999998</v>
      </c>
      <c r="I11" s="10">
        <f>SUM(I6:I10)</f>
        <v>2493.7200000000003</v>
      </c>
      <c r="J11" s="6">
        <f>SUM(J6:J10)</f>
        <v>4098.95</v>
      </c>
    </row>
    <row r="12" spans="1:10" x14ac:dyDescent="0.25">
      <c r="A12" s="2" t="s">
        <v>4</v>
      </c>
      <c r="B12" s="2"/>
      <c r="C12" s="11">
        <f>C13-C11</f>
        <v>389.51</v>
      </c>
      <c r="D12" s="11">
        <f t="shared" ref="D12:H12" si="2">D13-D11</f>
        <v>212.57</v>
      </c>
      <c r="E12" s="11">
        <f t="shared" si="2"/>
        <v>540.03</v>
      </c>
      <c r="F12" s="11">
        <f t="shared" si="2"/>
        <v>197.14</v>
      </c>
      <c r="G12" s="11">
        <f t="shared" si="2"/>
        <v>1154.47</v>
      </c>
      <c r="H12" s="11">
        <f t="shared" si="2"/>
        <v>2493.7200000000003</v>
      </c>
    </row>
    <row r="13" spans="1:10" x14ac:dyDescent="0.25">
      <c r="A13" s="2" t="s">
        <v>7</v>
      </c>
      <c r="B13" s="2"/>
      <c r="C13" s="6">
        <f t="array" ref="C13:H13">TRANSPOSE(J6:J11)</f>
        <v>448.76</v>
      </c>
      <c r="D13" s="6">
        <v>682.29</v>
      </c>
      <c r="E13" s="6">
        <v>850.04</v>
      </c>
      <c r="F13" s="6">
        <v>406.88</v>
      </c>
      <c r="G13" s="6">
        <v>1710.98</v>
      </c>
      <c r="H13" s="6">
        <v>4098.95</v>
      </c>
    </row>
    <row r="14" spans="1:10" x14ac:dyDescent="0.25">
      <c r="A14" s="2" t="s">
        <v>5</v>
      </c>
      <c r="B14" s="2"/>
      <c r="C14" s="6">
        <v>76</v>
      </c>
      <c r="D14" s="6">
        <v>36</v>
      </c>
      <c r="E14" s="6">
        <v>69</v>
      </c>
      <c r="F14" s="6">
        <v>40</v>
      </c>
      <c r="G14" s="6">
        <v>58</v>
      </c>
      <c r="H14" s="6">
        <v>279</v>
      </c>
    </row>
    <row r="15" spans="1:10" x14ac:dyDescent="0.25">
      <c r="A15" s="2" t="s">
        <v>6</v>
      </c>
      <c r="B15" s="2"/>
      <c r="C15" s="6">
        <v>33</v>
      </c>
      <c r="D15" s="6">
        <v>97</v>
      </c>
      <c r="E15" s="6">
        <v>125</v>
      </c>
      <c r="F15" s="6">
        <v>83</v>
      </c>
      <c r="G15" s="6">
        <v>75</v>
      </c>
      <c r="H15" s="6">
        <v>413</v>
      </c>
    </row>
    <row r="17" spans="1:11" x14ac:dyDescent="0.25">
      <c r="A17" s="12" t="s">
        <v>8</v>
      </c>
      <c r="B17" s="12"/>
      <c r="C17" s="12"/>
      <c r="D17" s="12"/>
      <c r="E17" s="12"/>
      <c r="F17" s="15"/>
      <c r="G17" s="12" t="s">
        <v>9</v>
      </c>
      <c r="H17" s="12"/>
      <c r="I17" s="12"/>
      <c r="J17" s="12"/>
      <c r="K17" s="12"/>
    </row>
    <row r="18" spans="1:11" x14ac:dyDescent="0.25">
      <c r="A18" s="4">
        <f>C6/C$13</f>
        <v>3.908547998930386E-2</v>
      </c>
      <c r="B18" s="4">
        <f t="shared" ref="B18:E18" si="3">D6/D$13</f>
        <v>0.18802855090943735</v>
      </c>
      <c r="C18" s="4">
        <f t="shared" si="3"/>
        <v>9.6466048656533804E-4</v>
      </c>
      <c r="D18" s="4">
        <f t="shared" si="3"/>
        <v>0</v>
      </c>
      <c r="E18" s="4">
        <f t="shared" si="3"/>
        <v>8.5389659727173901E-3</v>
      </c>
      <c r="F18" s="13"/>
      <c r="G18" s="4">
        <v>1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4">
        <f t="shared" ref="A19:A22" si="4">C7/C$13</f>
        <v>4.1915500490239767E-2</v>
      </c>
      <c r="B19" s="4">
        <f t="shared" ref="B19:B22" si="5">D7/D$13</f>
        <v>0.26416919491711738</v>
      </c>
      <c r="C19" s="4">
        <f t="shared" ref="C19:C22" si="6">E7/E$13</f>
        <v>0.12678226906969084</v>
      </c>
      <c r="D19" s="4">
        <f t="shared" ref="D19:D22" si="7">F7/F$13</f>
        <v>3.6251474636256394E-2</v>
      </c>
      <c r="E19" s="4">
        <f t="shared" ref="E19:E22" si="8">G7/G$13</f>
        <v>4.8060176039462763E-2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</row>
    <row r="20" spans="1:11" x14ac:dyDescent="0.25">
      <c r="A20" s="4">
        <f t="shared" si="4"/>
        <v>1.3258757465014709E-2</v>
      </c>
      <c r="B20" s="4">
        <f t="shared" si="5"/>
        <v>4.3544533849242992E-2</v>
      </c>
      <c r="C20" s="4">
        <f t="shared" si="6"/>
        <v>8.3066679215095765E-2</v>
      </c>
      <c r="D20" s="4">
        <f t="shared" si="7"/>
        <v>0.20905426661423515</v>
      </c>
      <c r="E20" s="4">
        <f t="shared" si="8"/>
        <v>4.5874294264105948E-2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</row>
    <row r="21" spans="1:11" x14ac:dyDescent="0.25">
      <c r="A21" s="4">
        <f t="shared" si="4"/>
        <v>1.363757910687227E-2</v>
      </c>
      <c r="B21" s="4">
        <f t="shared" si="5"/>
        <v>5.0286535051077996E-2</v>
      </c>
      <c r="C21" s="4">
        <f t="shared" si="6"/>
        <v>4.8962401769328499E-2</v>
      </c>
      <c r="D21" s="4">
        <f t="shared" si="7"/>
        <v>0.11890483680692096</v>
      </c>
      <c r="E21" s="4">
        <f t="shared" si="8"/>
        <v>5.922921366702124E-2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</row>
    <row r="22" spans="1:11" x14ac:dyDescent="0.25">
      <c r="A22" s="4">
        <f t="shared" si="4"/>
        <v>2.4133166948925928E-2</v>
      </c>
      <c r="B22" s="4">
        <f t="shared" si="5"/>
        <v>0.14241744712658841</v>
      </c>
      <c r="C22" s="4">
        <f t="shared" si="6"/>
        <v>0.1049244741423933</v>
      </c>
      <c r="D22" s="4">
        <f t="shared" si="7"/>
        <v>0.15127310263468344</v>
      </c>
      <c r="E22" s="4">
        <f t="shared" si="8"/>
        <v>0.16355538930905095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</row>
    <row r="24" spans="1:11" ht="18.75" x14ac:dyDescent="0.25">
      <c r="A24" s="12" t="s">
        <v>10</v>
      </c>
      <c r="B24" s="12"/>
      <c r="C24" s="12"/>
      <c r="D24" s="12"/>
      <c r="E24" s="12"/>
      <c r="G24" s="12" t="s">
        <v>12</v>
      </c>
      <c r="H24" s="12"/>
      <c r="I24" s="12"/>
      <c r="J24" s="12"/>
      <c r="K24" s="12"/>
    </row>
    <row r="25" spans="1:11" x14ac:dyDescent="0.25">
      <c r="A25" s="4">
        <f>G18-A18</f>
        <v>0.9609145200106961</v>
      </c>
      <c r="B25" s="4">
        <f t="shared" ref="B25:E25" si="9">H18-B18</f>
        <v>-0.18802855090943735</v>
      </c>
      <c r="C25" s="4">
        <f t="shared" si="9"/>
        <v>-9.6466048656533804E-4</v>
      </c>
      <c r="D25" s="4">
        <f t="shared" si="9"/>
        <v>0</v>
      </c>
      <c r="E25" s="4">
        <f t="shared" si="9"/>
        <v>-8.5389659727173901E-3</v>
      </c>
      <c r="G25" s="4">
        <f t="array" ref="G25:K29">MINVERSE(A25:E29)</f>
        <v>1.0546889958961077</v>
      </c>
      <c r="H25" s="4">
        <v>0.28009855878762424</v>
      </c>
      <c r="I25" s="4">
        <v>4.4887514266928531E-2</v>
      </c>
      <c r="J25" s="4">
        <v>2.7543759509131592E-2</v>
      </c>
      <c r="K25" s="4">
        <v>3.1272982589135301E-2</v>
      </c>
    </row>
    <row r="26" spans="1:11" x14ac:dyDescent="0.25">
      <c r="A26" s="4">
        <f t="shared" ref="A26:A29" si="10">G19-A19</f>
        <v>-4.1915500490239767E-2</v>
      </c>
      <c r="B26" s="4">
        <f t="shared" ref="B26:B29" si="11">H19-B19</f>
        <v>0.73583080508288257</v>
      </c>
      <c r="C26" s="4">
        <f t="shared" ref="C26:C29" si="12">I19-C19</f>
        <v>-0.12678226906969084</v>
      </c>
      <c r="D26" s="4">
        <f t="shared" ref="D26:D29" si="13">J19-D19</f>
        <v>-3.6251474636256394E-2</v>
      </c>
      <c r="E26" s="4">
        <f t="shared" ref="E26:E29" si="14">K19-E19</f>
        <v>-4.8060176039462763E-2</v>
      </c>
      <c r="G26" s="4">
        <v>6.920331879414883E-2</v>
      </c>
      <c r="H26" s="4">
        <v>1.4179978661801507</v>
      </c>
      <c r="I26" s="4">
        <v>0.21469541971755082</v>
      </c>
      <c r="J26" s="4">
        <v>0.12695617909718521</v>
      </c>
      <c r="K26" s="4">
        <v>0.10294604839981805</v>
      </c>
    </row>
    <row r="27" spans="1:11" x14ac:dyDescent="0.25">
      <c r="A27" s="4">
        <f t="shared" si="10"/>
        <v>-1.3258757465014709E-2</v>
      </c>
      <c r="B27" s="4">
        <f t="shared" si="11"/>
        <v>-4.3544533849242992E-2</v>
      </c>
      <c r="C27" s="4">
        <f t="shared" si="12"/>
        <v>0.91693332078490419</v>
      </c>
      <c r="D27" s="4">
        <f t="shared" si="13"/>
        <v>-0.20905426661423515</v>
      </c>
      <c r="E27" s="4">
        <f t="shared" si="14"/>
        <v>-4.5874294264105948E-2</v>
      </c>
      <c r="G27" s="4">
        <v>2.6774097607395037E-2</v>
      </c>
      <c r="H27" s="4">
        <v>0.11075408216757991</v>
      </c>
      <c r="I27" s="4">
        <v>1.1315269761239968</v>
      </c>
      <c r="J27" s="4">
        <v>0.28832952170814119</v>
      </c>
      <c r="K27" s="4">
        <v>8.9111717811366925E-2</v>
      </c>
    </row>
    <row r="28" spans="1:11" x14ac:dyDescent="0.25">
      <c r="A28" s="4">
        <f t="shared" si="10"/>
        <v>-1.363757910687227E-2</v>
      </c>
      <c r="B28" s="4">
        <f t="shared" si="11"/>
        <v>-5.0286535051077996E-2</v>
      </c>
      <c r="C28" s="4">
        <f t="shared" si="12"/>
        <v>-4.8962401769328499E-2</v>
      </c>
      <c r="D28" s="4">
        <f t="shared" si="13"/>
        <v>0.88109516319307901</v>
      </c>
      <c r="E28" s="4">
        <f t="shared" si="14"/>
        <v>-5.922921366702124E-2</v>
      </c>
      <c r="G28" s="4">
        <v>2.5130862352647523E-2</v>
      </c>
      <c r="H28" s="4">
        <v>0.11046905815854173</v>
      </c>
      <c r="I28" s="4">
        <v>8.8994751001440789E-2</v>
      </c>
      <c r="J28" s="4">
        <v>1.1768913711448212</v>
      </c>
      <c r="K28" s="4">
        <v>9.482119297152504E-2</v>
      </c>
    </row>
    <row r="29" spans="1:11" x14ac:dyDescent="0.25">
      <c r="A29" s="4">
        <f t="shared" si="10"/>
        <v>-2.4133166948925928E-2</v>
      </c>
      <c r="B29" s="4">
        <f t="shared" si="11"/>
        <v>-0.14241744712658841</v>
      </c>
      <c r="C29" s="4">
        <f t="shared" si="12"/>
        <v>-0.1049244741423933</v>
      </c>
      <c r="D29" s="4">
        <f t="shared" si="13"/>
        <v>-0.15127310263468344</v>
      </c>
      <c r="E29" s="4">
        <f t="shared" si="14"/>
        <v>0.83644461069094911</v>
      </c>
      <c r="G29" s="4">
        <v>5.0116441314555463E-2</v>
      </c>
      <c r="H29" s="4">
        <v>0.28338889316439658</v>
      </c>
      <c r="I29" s="4">
        <v>0.19588510036098658</v>
      </c>
      <c r="J29" s="4">
        <v>0.27142302406023139</v>
      </c>
      <c r="K29" s="4">
        <v>1.2422937662829014</v>
      </c>
    </row>
    <row r="31" spans="1:11" x14ac:dyDescent="0.25">
      <c r="A31" s="2" t="s">
        <v>13</v>
      </c>
      <c r="B31" s="2"/>
      <c r="C31" s="2"/>
      <c r="D31" s="2"/>
      <c r="E31" s="2"/>
      <c r="G31" s="2" t="s">
        <v>11</v>
      </c>
      <c r="H31" s="2"/>
      <c r="I31" s="2"/>
      <c r="J31" s="2"/>
      <c r="K31" s="2"/>
    </row>
    <row r="32" spans="1:11" x14ac:dyDescent="0.25">
      <c r="B32" s="8"/>
      <c r="C32" s="14">
        <f>I6*1.1</f>
        <v>316.25</v>
      </c>
      <c r="I32" s="4">
        <f t="array" ref="I32:I36">MMULT(G25:K29,C32:C36)</f>
        <v>490.87821741961562</v>
      </c>
    </row>
    <row r="33" spans="1:10" x14ac:dyDescent="0.25">
      <c r="B33" s="8"/>
      <c r="C33" s="14">
        <f>I7*1.09</f>
        <v>303.55410000000001</v>
      </c>
      <c r="I33" s="4">
        <v>738.76745610486705</v>
      </c>
    </row>
    <row r="34" spans="1:10" x14ac:dyDescent="0.25">
      <c r="B34" s="8"/>
      <c r="C34" s="14">
        <f>I8*1.07</f>
        <v>620.83540000000005</v>
      </c>
      <c r="I34" s="4">
        <v>910.89549850418393</v>
      </c>
    </row>
    <row r="35" spans="1:10" x14ac:dyDescent="0.25">
      <c r="B35" s="8"/>
      <c r="C35" s="14">
        <f>I9*1.08</f>
        <v>189.11880000000002</v>
      </c>
      <c r="I35" s="4">
        <v>438.25449872793479</v>
      </c>
    </row>
    <row r="36" spans="1:10" x14ac:dyDescent="0.25">
      <c r="B36" s="8"/>
      <c r="C36" s="14">
        <f>I10*1.07</f>
        <v>1254.4680000000001</v>
      </c>
      <c r="I36" s="4">
        <v>1833.2345626209169</v>
      </c>
    </row>
    <row r="38" spans="1:10" x14ac:dyDescent="0.25">
      <c r="A38" s="2" t="s">
        <v>15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0</v>
      </c>
      <c r="B39" s="2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 t="s">
        <v>1</v>
      </c>
      <c r="I39" s="3" t="s">
        <v>2</v>
      </c>
      <c r="J39" s="3" t="s">
        <v>3</v>
      </c>
    </row>
    <row r="40" spans="1:10" x14ac:dyDescent="0.25">
      <c r="A40" s="2">
        <v>1</v>
      </c>
      <c r="B40" s="2"/>
      <c r="C40" s="4">
        <f>A18*C$47</f>
        <v>19.186210744139537</v>
      </c>
      <c r="D40" s="4">
        <f t="shared" ref="D40:G40" si="15">B18*D$47</f>
        <v>138.90937423044952</v>
      </c>
      <c r="E40" s="4">
        <f t="shared" si="15"/>
        <v>0.87870489479722225</v>
      </c>
      <c r="F40" s="4">
        <f t="shared" si="15"/>
        <v>0</v>
      </c>
      <c r="G40" s="4">
        <f t="shared" si="15"/>
        <v>15.653927550229456</v>
      </c>
      <c r="H40" s="4">
        <f>SUM(C40:G40)</f>
        <v>174.62821741961574</v>
      </c>
      <c r="I40" s="10">
        <f>J40-H40</f>
        <v>316.24999999999989</v>
      </c>
      <c r="J40" s="6">
        <f>I32</f>
        <v>490.87821741961562</v>
      </c>
    </row>
    <row r="41" spans="1:10" x14ac:dyDescent="0.25">
      <c r="A41" s="2">
        <v>2</v>
      </c>
      <c r="B41" s="2"/>
      <c r="C41" s="4">
        <f t="shared" ref="C41:C44" si="16">A19*C$47</f>
        <v>20.57540616289992</v>
      </c>
      <c r="D41" s="4">
        <f t="shared" ref="D41:D44" si="17">B19*D$47</f>
        <v>195.15960411018958</v>
      </c>
      <c r="E41" s="4">
        <f t="shared" ref="E41:E44" si="18">C19*E$47</f>
        <v>115.48539818572762</v>
      </c>
      <c r="F41" s="4">
        <f t="shared" ref="F41:F44" si="19">D19*F$47</f>
        <v>15.887371844860988</v>
      </c>
      <c r="G41" s="4">
        <f t="shared" ref="G41:G44" si="20">E19*G$47</f>
        <v>88.105575801188792</v>
      </c>
      <c r="H41" s="4">
        <f t="shared" ref="H41:H44" si="21">SUM(C41:G41)</f>
        <v>435.21335610486688</v>
      </c>
      <c r="I41" s="10">
        <f t="shared" ref="I41:I44" si="22">J41-H41</f>
        <v>303.55410000000018</v>
      </c>
      <c r="J41" s="6">
        <f t="shared" ref="J41:J45" si="23">I33</f>
        <v>738.76745610486705</v>
      </c>
    </row>
    <row r="42" spans="1:10" x14ac:dyDescent="0.25">
      <c r="A42" s="2">
        <v>3</v>
      </c>
      <c r="B42" s="2"/>
      <c r="C42" s="4">
        <f t="shared" si="16"/>
        <v>6.5084352296254417</v>
      </c>
      <c r="D42" s="4">
        <f t="shared" si="17"/>
        <v>32.16928449907752</v>
      </c>
      <c r="E42" s="4">
        <f t="shared" si="18"/>
        <v>75.665064172721785</v>
      </c>
      <c r="F42" s="4">
        <f t="shared" si="19"/>
        <v>91.618972821957655</v>
      </c>
      <c r="G42" s="4">
        <f t="shared" si="20"/>
        <v>84.098341780801505</v>
      </c>
      <c r="H42" s="4">
        <f t="shared" si="21"/>
        <v>290.06009850418388</v>
      </c>
      <c r="I42" s="10">
        <f t="shared" si="22"/>
        <v>620.83540000000005</v>
      </c>
      <c r="J42" s="6">
        <f t="shared" si="23"/>
        <v>910.89549850418393</v>
      </c>
    </row>
    <row r="43" spans="1:10" x14ac:dyDescent="0.25">
      <c r="A43" s="2">
        <v>4</v>
      </c>
      <c r="B43" s="2"/>
      <c r="C43" s="4">
        <f t="shared" si="16"/>
        <v>6.6943905219004538</v>
      </c>
      <c r="D43" s="4">
        <f t="shared" si="17"/>
        <v>37.150055576013123</v>
      </c>
      <c r="E43" s="4">
        <f t="shared" si="18"/>
        <v>44.599631367634622</v>
      </c>
      <c r="F43" s="4">
        <f t="shared" si="19"/>
        <v>52.110579651144036</v>
      </c>
      <c r="G43" s="4">
        <f t="shared" si="20"/>
        <v>108.58104161124251</v>
      </c>
      <c r="H43" s="4">
        <f t="shared" si="21"/>
        <v>249.13569872793474</v>
      </c>
      <c r="I43" s="10">
        <f t="shared" si="22"/>
        <v>189.11880000000005</v>
      </c>
      <c r="J43" s="6">
        <f t="shared" si="23"/>
        <v>438.25449872793479</v>
      </c>
    </row>
    <row r="44" spans="1:10" x14ac:dyDescent="0.25">
      <c r="A44" s="2">
        <v>5</v>
      </c>
      <c r="B44" s="2"/>
      <c r="C44" s="4">
        <f t="shared" si="16"/>
        <v>11.846445972578744</v>
      </c>
      <c r="D44" s="4">
        <f t="shared" si="17"/>
        <v>105.21337511865913</v>
      </c>
      <c r="E44" s="4">
        <f t="shared" si="18"/>
        <v>95.575231179224701</v>
      </c>
      <c r="F44" s="4">
        <f t="shared" si="19"/>
        <v>66.296117766182618</v>
      </c>
      <c r="G44" s="4">
        <f t="shared" si="20"/>
        <v>299.8353925842718</v>
      </c>
      <c r="H44" s="4">
        <f t="shared" si="21"/>
        <v>578.76656262091706</v>
      </c>
      <c r="I44" s="10">
        <f t="shared" si="22"/>
        <v>1254.4679999999998</v>
      </c>
      <c r="J44" s="6">
        <f t="shared" si="23"/>
        <v>1833.2345626209169</v>
      </c>
    </row>
    <row r="45" spans="1:10" x14ac:dyDescent="0.25">
      <c r="A45" s="2" t="s">
        <v>1</v>
      </c>
      <c r="B45" s="2"/>
      <c r="C45" s="4">
        <f>SUM(C40:C44)</f>
        <v>64.810888631144095</v>
      </c>
      <c r="D45" s="4">
        <f t="shared" ref="D45:H45" si="24">SUM(D40:D44)</f>
        <v>508.60169353438891</v>
      </c>
      <c r="E45" s="4">
        <f t="shared" si="24"/>
        <v>332.20402980010596</v>
      </c>
      <c r="F45" s="4">
        <f t="shared" si="24"/>
        <v>225.9130420841453</v>
      </c>
      <c r="G45" s="4">
        <f t="shared" si="24"/>
        <v>596.27427932773412</v>
      </c>
      <c r="H45" s="4">
        <f t="shared" si="24"/>
        <v>1727.8039333775182</v>
      </c>
      <c r="I45" s="10">
        <f>J45-H45</f>
        <v>2684.2262999999998</v>
      </c>
      <c r="J45" s="6">
        <f>SUM(J40:J44)</f>
        <v>4412.030233377518</v>
      </c>
    </row>
    <row r="46" spans="1:10" x14ac:dyDescent="0.25">
      <c r="A46" s="2" t="s">
        <v>4</v>
      </c>
      <c r="B46" s="2"/>
      <c r="C46" s="11">
        <f>C47-C45</f>
        <v>426.06732878847151</v>
      </c>
      <c r="D46" s="11">
        <f t="shared" ref="D46:H46" si="25">D47-D45</f>
        <v>230.16576257047814</v>
      </c>
      <c r="E46" s="11">
        <f t="shared" si="25"/>
        <v>578.69146870407803</v>
      </c>
      <c r="F46" s="11">
        <f t="shared" si="25"/>
        <v>212.34145664378948</v>
      </c>
      <c r="G46" s="11">
        <f t="shared" si="25"/>
        <v>1236.9602832931828</v>
      </c>
      <c r="H46" s="11">
        <f t="shared" si="25"/>
        <v>2684.2262999999998</v>
      </c>
    </row>
    <row r="47" spans="1:10" x14ac:dyDescent="0.25">
      <c r="A47" s="2" t="s">
        <v>7</v>
      </c>
      <c r="B47" s="2"/>
      <c r="C47" s="6">
        <f t="array" ref="C47:H47">TRANSPOSE(J40:J45)</f>
        <v>490.87821741961562</v>
      </c>
      <c r="D47" s="6">
        <v>738.76745610486705</v>
      </c>
      <c r="E47" s="6">
        <v>910.89549850418393</v>
      </c>
      <c r="F47" s="6">
        <v>438.25449872793479</v>
      </c>
      <c r="G47" s="6">
        <v>1833.2345626209169</v>
      </c>
      <c r="H47" s="6">
        <v>4412.030233377518</v>
      </c>
    </row>
    <row r="48" spans="1:10" x14ac:dyDescent="0.25">
      <c r="A48" s="15"/>
      <c r="B48" s="15"/>
      <c r="C48" s="9"/>
      <c r="D48" s="9"/>
      <c r="E48" s="9"/>
      <c r="F48" s="9"/>
      <c r="G48" s="9"/>
      <c r="H48" s="9"/>
    </row>
    <row r="49" spans="1:10" x14ac:dyDescent="0.25">
      <c r="A49" s="15"/>
      <c r="B49" s="15"/>
      <c r="C49" s="9"/>
      <c r="D49" s="9"/>
      <c r="E49" s="9"/>
      <c r="F49" s="9"/>
      <c r="G49" s="9"/>
      <c r="H49" s="9"/>
    </row>
    <row r="50" spans="1:10" ht="17.25" x14ac:dyDescent="0.25">
      <c r="A50" s="2" t="s">
        <v>18</v>
      </c>
      <c r="B50" s="2"/>
      <c r="C50" s="4">
        <f>C14/C13</f>
        <v>0.16935555753632231</v>
      </c>
      <c r="D50" s="4">
        <f t="shared" ref="D50:G50" si="26">D14/D13</f>
        <v>5.2763487666534763E-2</v>
      </c>
      <c r="E50" s="4">
        <f t="shared" si="26"/>
        <v>8.1172650698790649E-2</v>
      </c>
      <c r="F50" s="4">
        <f t="shared" si="26"/>
        <v>9.8309083759339361E-2</v>
      </c>
      <c r="G50" s="7">
        <f t="shared" si="26"/>
        <v>3.3898701329062877E-2</v>
      </c>
      <c r="H50" s="16"/>
    </row>
    <row r="51" spans="1:10" ht="17.25" x14ac:dyDescent="0.25">
      <c r="A51" s="2" t="s">
        <v>19</v>
      </c>
      <c r="B51" s="2"/>
      <c r="C51" s="4">
        <f>C15/C13</f>
        <v>7.3535965772350484E-2</v>
      </c>
      <c r="D51" s="4">
        <f t="shared" ref="D51:G51" si="27">D15/D13</f>
        <v>0.14216828621260755</v>
      </c>
      <c r="E51" s="4">
        <f t="shared" si="27"/>
        <v>0.14705190343983812</v>
      </c>
      <c r="F51" s="4">
        <f t="shared" si="27"/>
        <v>0.20399134880062919</v>
      </c>
      <c r="G51" s="7">
        <f t="shared" si="27"/>
        <v>4.3834527580684755E-2</v>
      </c>
      <c r="H51" s="16"/>
    </row>
    <row r="53" spans="1:10" x14ac:dyDescent="0.25">
      <c r="A53" s="2" t="s">
        <v>16</v>
      </c>
      <c r="B53" s="2"/>
      <c r="C53" s="4">
        <f>C50*C47</f>
        <v>83.132954193535042</v>
      </c>
      <c r="D53" s="4">
        <f t="shared" ref="D53:G53" si="28">D50*D47</f>
        <v>38.979947558626414</v>
      </c>
      <c r="E53" s="4">
        <f t="shared" si="28"/>
        <v>73.939802123180897</v>
      </c>
      <c r="F53" s="4">
        <f t="shared" si="28"/>
        <v>43.084398223351826</v>
      </c>
      <c r="G53" s="4">
        <f t="shared" si="28"/>
        <v>62.144270904401679</v>
      </c>
      <c r="H53" s="5">
        <f>SUM(C53:G53)</f>
        <v>301.28137300309584</v>
      </c>
    </row>
    <row r="54" spans="1:10" x14ac:dyDescent="0.25">
      <c r="A54" s="2" t="s">
        <v>17</v>
      </c>
      <c r="B54" s="2"/>
      <c r="C54" s="4">
        <f>C51*C47</f>
        <v>36.097203794561274</v>
      </c>
      <c r="D54" s="4">
        <f t="shared" ref="D54:G54" si="29">D51*D47</f>
        <v>105.02930314407672</v>
      </c>
      <c r="E54" s="4">
        <f t="shared" si="29"/>
        <v>133.94891688982045</v>
      </c>
      <c r="F54" s="4">
        <f t="shared" si="29"/>
        <v>89.400126313455047</v>
      </c>
      <c r="G54" s="4">
        <f t="shared" si="29"/>
        <v>80.35897099707114</v>
      </c>
      <c r="H54" s="5">
        <f>SUM(C54:G54)</f>
        <v>444.8345211389846</v>
      </c>
    </row>
    <row r="56" spans="1:10" x14ac:dyDescent="0.25">
      <c r="A56" s="17" t="s">
        <v>20</v>
      </c>
      <c r="B56" s="2" t="s">
        <v>21</v>
      </c>
      <c r="C56" s="2"/>
      <c r="D56" s="2"/>
      <c r="E56" s="2"/>
      <c r="F56" s="2"/>
    </row>
    <row r="57" spans="1:10" x14ac:dyDescent="0.25">
      <c r="A57" s="4">
        <v>0</v>
      </c>
      <c r="D57" s="4">
        <f t="array" ref="D57:D61">MMULT(G25:K29,A57:A61)</f>
        <v>1.3022316763978636</v>
      </c>
    </row>
    <row r="58" spans="1:10" x14ac:dyDescent="0.25">
      <c r="A58" s="4">
        <v>0</v>
      </c>
      <c r="D58" s="4">
        <v>6.2285288214258676</v>
      </c>
    </row>
    <row r="59" spans="1:10" x14ac:dyDescent="0.25">
      <c r="A59" s="4">
        <f>I8*0.05</f>
        <v>29.011000000000003</v>
      </c>
      <c r="D59" s="4">
        <v>32.826729104333275</v>
      </c>
    </row>
    <row r="60" spans="1:10" x14ac:dyDescent="0.25">
      <c r="A60" s="4">
        <v>0</v>
      </c>
      <c r="D60" s="4">
        <v>2.5818267213027988</v>
      </c>
    </row>
    <row r="61" spans="1:10" x14ac:dyDescent="0.25">
      <c r="A61" s="4">
        <v>0</v>
      </c>
      <c r="D61" s="4">
        <v>5.682822646572582</v>
      </c>
    </row>
    <row r="63" spans="1:10" x14ac:dyDescent="0.25">
      <c r="A63" s="1" t="s">
        <v>22</v>
      </c>
      <c r="B63" s="2" t="s">
        <v>23</v>
      </c>
      <c r="C63" s="2"/>
      <c r="D63" s="2"/>
      <c r="E63" s="2"/>
      <c r="F63" s="2"/>
      <c r="G63" s="2"/>
      <c r="H63" s="2"/>
      <c r="I63" s="2"/>
      <c r="J63" s="2"/>
    </row>
    <row r="64" spans="1:10" x14ac:dyDescent="0.25">
      <c r="B64" s="2"/>
      <c r="C64" s="2"/>
      <c r="D64" s="2"/>
      <c r="E64" s="2"/>
      <c r="F64" s="2"/>
      <c r="G64" s="2"/>
      <c r="H64" s="2"/>
      <c r="I64" s="2"/>
      <c r="J64" s="2"/>
    </row>
  </sheetData>
  <mergeCells count="34">
    <mergeCell ref="B56:F56"/>
    <mergeCell ref="B63:J64"/>
    <mergeCell ref="A50:B50"/>
    <mergeCell ref="A51:B51"/>
    <mergeCell ref="A53:B53"/>
    <mergeCell ref="A54:B54"/>
    <mergeCell ref="A44:B44"/>
    <mergeCell ref="A45:B45"/>
    <mergeCell ref="A46:B46"/>
    <mergeCell ref="A47:B47"/>
    <mergeCell ref="A4:J4"/>
    <mergeCell ref="A39:B39"/>
    <mergeCell ref="A40:B40"/>
    <mergeCell ref="A41:B41"/>
    <mergeCell ref="A42:B42"/>
    <mergeCell ref="A43:B43"/>
    <mergeCell ref="A38:J38"/>
    <mergeCell ref="A17:E17"/>
    <mergeCell ref="G17:K17"/>
    <mergeCell ref="G24:K24"/>
    <mergeCell ref="A24:E24"/>
    <mergeCell ref="A31:E31"/>
    <mergeCell ref="G31:K31"/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ignoredErrors>
    <ignoredError sqref="C11:G11 H6:H10" formulaRange="1"/>
    <ignoredError sqref="H11 I4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Вологжанин</dc:creator>
  <cp:lastModifiedBy>Егор Вологжанин</cp:lastModifiedBy>
  <dcterms:created xsi:type="dcterms:W3CDTF">2023-10-28T11:55:16Z</dcterms:created>
  <dcterms:modified xsi:type="dcterms:W3CDTF">2023-10-28T20:49:13Z</dcterms:modified>
</cp:coreProperties>
</file>