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Маг_1_семестр\Системный анализ\Задания\МОБ_ЛАБ_1\"/>
    </mc:Choice>
  </mc:AlternateContent>
  <xr:revisionPtr revIDLastSave="0" documentId="13_ncr:1_{1C923FCF-7660-494F-B05A-C8ABD221650C}" xr6:coauthVersionLast="47" xr6:coauthVersionMax="47" xr10:uidLastSave="{00000000-0000-0000-0000-000000000000}"/>
  <bookViews>
    <workbookView xWindow="0" yWindow="0" windowWidth="10245" windowHeight="10920" xr2:uid="{C7551445-8CC4-4B21-8382-C90C08C66A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0" i="1" l="1" a="1"/>
  <c r="C90" i="1" s="1"/>
  <c r="A90" i="1"/>
  <c r="C83" i="1" a="1"/>
  <c r="C84" i="1" s="1"/>
  <c r="G76" i="1" a="1"/>
  <c r="G76" i="1" s="1"/>
  <c r="A76" i="1" a="1"/>
  <c r="A76" i="1" s="1"/>
  <c r="B73" i="1"/>
  <c r="C73" i="1"/>
  <c r="D73" i="1"/>
  <c r="E73" i="1"/>
  <c r="A73" i="1"/>
  <c r="E70" i="1"/>
  <c r="D70" i="1"/>
  <c r="C70" i="1"/>
  <c r="B70" i="1"/>
  <c r="A70" i="1"/>
  <c r="E68" i="1"/>
  <c r="D68" i="1"/>
  <c r="C68" i="1"/>
  <c r="A68" i="1"/>
  <c r="B68" i="1"/>
  <c r="A62" i="1"/>
  <c r="C38" i="1"/>
  <c r="C37" i="1"/>
  <c r="C36" i="1"/>
  <c r="C35" i="1"/>
  <c r="C34" i="1"/>
  <c r="I12" i="1"/>
  <c r="H7" i="1"/>
  <c r="G12" i="1"/>
  <c r="D12" i="1"/>
  <c r="E12" i="1"/>
  <c r="F12" i="1"/>
  <c r="C12" i="1"/>
  <c r="H11" i="1"/>
  <c r="J11" i="1" s="1"/>
  <c r="H10" i="1"/>
  <c r="J10" i="1" s="1"/>
  <c r="H9" i="1"/>
  <c r="J9" i="1" s="1"/>
  <c r="H8" i="1"/>
  <c r="J8" i="1" s="1"/>
  <c r="C93" i="1" l="1"/>
  <c r="C92" i="1"/>
  <c r="C91" i="1"/>
  <c r="C94" i="1"/>
  <c r="C85" i="1"/>
  <c r="C87" i="1"/>
  <c r="C83" i="1"/>
  <c r="C86" i="1"/>
  <c r="G78" i="1"/>
  <c r="G79" i="1"/>
  <c r="G77" i="1"/>
  <c r="G80" i="1"/>
  <c r="B80" i="1"/>
  <c r="C79" i="1"/>
  <c r="D78" i="1"/>
  <c r="E77" i="1"/>
  <c r="A77" i="1"/>
  <c r="E80" i="1"/>
  <c r="A80" i="1"/>
  <c r="B79" i="1"/>
  <c r="C78" i="1"/>
  <c r="D77" i="1"/>
  <c r="E76" i="1"/>
  <c r="D80" i="1"/>
  <c r="E79" i="1"/>
  <c r="A79" i="1"/>
  <c r="B78" i="1"/>
  <c r="C77" i="1"/>
  <c r="D76" i="1"/>
  <c r="C80" i="1"/>
  <c r="D79" i="1"/>
  <c r="E78" i="1"/>
  <c r="A78" i="1"/>
  <c r="B77" i="1"/>
  <c r="C76" i="1"/>
  <c r="B76" i="1"/>
  <c r="H12" i="1"/>
  <c r="J7" i="1"/>
  <c r="J12" i="1" l="1"/>
  <c r="C14" i="1" s="1" a="1"/>
  <c r="C14" i="1" l="1"/>
  <c r="D14" i="1"/>
  <c r="F14" i="1"/>
  <c r="G14" i="1"/>
  <c r="E14" i="1"/>
  <c r="H14" i="1"/>
  <c r="H13" i="1" s="1"/>
  <c r="A22" i="1"/>
  <c r="A24" i="1"/>
  <c r="A20" i="1"/>
  <c r="A29" i="1" l="1"/>
  <c r="E13" i="1"/>
  <c r="E53" i="1"/>
  <c r="E52" i="1"/>
  <c r="C23" i="1"/>
  <c r="C24" i="1"/>
  <c r="C20" i="1"/>
  <c r="C21" i="1"/>
  <c r="C22" i="1"/>
  <c r="C53" i="1"/>
  <c r="C13" i="1"/>
  <c r="C52" i="1"/>
  <c r="A21" i="1"/>
  <c r="G52" i="1"/>
  <c r="G13" i="1"/>
  <c r="G53" i="1"/>
  <c r="E21" i="1"/>
  <c r="E23" i="1"/>
  <c r="E22" i="1"/>
  <c r="E24" i="1"/>
  <c r="E20" i="1"/>
  <c r="A27" i="1"/>
  <c r="A31" i="1"/>
  <c r="F13" i="1"/>
  <c r="F53" i="1"/>
  <c r="F52" i="1"/>
  <c r="D23" i="1"/>
  <c r="D20" i="1"/>
  <c r="D21" i="1"/>
  <c r="D22" i="1"/>
  <c r="D24" i="1"/>
  <c r="A23" i="1"/>
  <c r="D53" i="1"/>
  <c r="D52" i="1"/>
  <c r="D13" i="1"/>
  <c r="B22" i="1"/>
  <c r="B23" i="1"/>
  <c r="B20" i="1"/>
  <c r="B24" i="1"/>
  <c r="B21" i="1"/>
  <c r="A30" i="1" l="1"/>
  <c r="E30" i="1"/>
  <c r="C31" i="1"/>
  <c r="D28" i="1"/>
  <c r="E29" i="1"/>
  <c r="B28" i="1"/>
  <c r="B29" i="1"/>
  <c r="D27" i="1"/>
  <c r="B31" i="1"/>
  <c r="D31" i="1"/>
  <c r="D30" i="1"/>
  <c r="E27" i="1"/>
  <c r="E28" i="1"/>
  <c r="A28" i="1"/>
  <c r="C29" i="1"/>
  <c r="C30" i="1"/>
  <c r="B30" i="1"/>
  <c r="C27" i="1"/>
  <c r="B27" i="1"/>
  <c r="D29" i="1"/>
  <c r="E31" i="1"/>
  <c r="C28" i="1"/>
  <c r="G27" i="1" l="1" a="1"/>
  <c r="H28" i="1" l="1"/>
  <c r="I30" i="1"/>
  <c r="G29" i="1"/>
  <c r="I27" i="1"/>
  <c r="J29" i="1"/>
  <c r="G31" i="1"/>
  <c r="H30" i="1"/>
  <c r="K29" i="1"/>
  <c r="K27" i="1"/>
  <c r="I29" i="1"/>
  <c r="K31" i="1"/>
  <c r="G30" i="1"/>
  <c r="I31" i="1"/>
  <c r="I28" i="1"/>
  <c r="H29" i="1"/>
  <c r="K28" i="1"/>
  <c r="H27" i="1"/>
  <c r="G27" i="1"/>
  <c r="J28" i="1"/>
  <c r="H31" i="1"/>
  <c r="J31" i="1"/>
  <c r="K30" i="1"/>
  <c r="G28" i="1"/>
  <c r="J27" i="1"/>
  <c r="J30" i="1"/>
  <c r="D60" i="1" l="1" a="1"/>
  <c r="I34" i="1" a="1"/>
  <c r="I37" i="1" l="1"/>
  <c r="J45" i="1" s="1"/>
  <c r="I35" i="1"/>
  <c r="J43" i="1" s="1"/>
  <c r="I36" i="1"/>
  <c r="J44" i="1" s="1"/>
  <c r="I38" i="1"/>
  <c r="J46" i="1" s="1"/>
  <c r="I34" i="1"/>
  <c r="J42" i="1" s="1"/>
  <c r="D63" i="1"/>
  <c r="G63" i="1" s="1"/>
  <c r="D62" i="1"/>
  <c r="G62" i="1" s="1"/>
  <c r="D60" i="1"/>
  <c r="G60" i="1" s="1"/>
  <c r="D61" i="1"/>
  <c r="D64" i="1"/>
  <c r="G64" i="1" l="1"/>
  <c r="G61" i="1"/>
  <c r="J47" i="1"/>
  <c r="C49" i="1" a="1"/>
  <c r="F49" i="1" l="1"/>
  <c r="G49" i="1"/>
  <c r="C49" i="1"/>
  <c r="D49" i="1"/>
  <c r="E49" i="1"/>
  <c r="H49" i="1"/>
  <c r="E42" i="1" l="1"/>
  <c r="E43" i="1"/>
  <c r="E55" i="1"/>
  <c r="E56" i="1"/>
  <c r="E44" i="1"/>
  <c r="E45" i="1"/>
  <c r="E46" i="1"/>
  <c r="D56" i="1"/>
  <c r="D44" i="1"/>
  <c r="D46" i="1"/>
  <c r="D45" i="1"/>
  <c r="D42" i="1"/>
  <c r="D47" i="1" s="1"/>
  <c r="D48" i="1" s="1"/>
  <c r="D43" i="1"/>
  <c r="D55" i="1"/>
  <c r="C44" i="1"/>
  <c r="C46" i="1"/>
  <c r="C42" i="1"/>
  <c r="C45" i="1"/>
  <c r="C56" i="1"/>
  <c r="C55" i="1"/>
  <c r="H55" i="1" s="1"/>
  <c r="C43" i="1"/>
  <c r="F44" i="1"/>
  <c r="F46" i="1"/>
  <c r="F45" i="1"/>
  <c r="F43" i="1"/>
  <c r="F56" i="1"/>
  <c r="F55" i="1"/>
  <c r="F42" i="1"/>
  <c r="F47" i="1" s="1"/>
  <c r="F48" i="1" s="1"/>
  <c r="G55" i="1"/>
  <c r="G44" i="1"/>
  <c r="G46" i="1"/>
  <c r="G56" i="1"/>
  <c r="G43" i="1"/>
  <c r="G45" i="1"/>
  <c r="G42" i="1"/>
  <c r="G47" i="1" s="1"/>
  <c r="G48" i="1" s="1"/>
  <c r="H56" i="1" l="1"/>
  <c r="H45" i="1"/>
  <c r="I45" i="1" s="1"/>
  <c r="H46" i="1"/>
  <c r="I46" i="1" s="1"/>
  <c r="H43" i="1"/>
  <c r="I43" i="1" s="1"/>
  <c r="C47" i="1"/>
  <c r="C48" i="1" s="1"/>
  <c r="H42" i="1"/>
  <c r="H44" i="1"/>
  <c r="I44" i="1" s="1"/>
  <c r="E47" i="1"/>
  <c r="E48" i="1" s="1"/>
  <c r="H47" i="1" l="1"/>
  <c r="I42" i="1"/>
  <c r="I47" i="1" l="1"/>
  <c r="H48" i="1"/>
</calcChain>
</file>

<file path=xl/sharedStrings.xml><?xml version="1.0" encoding="utf-8"?>
<sst xmlns="http://schemas.openxmlformats.org/spreadsheetml/2006/main" count="45" uniqueCount="37">
  <si>
    <t>Отрасли</t>
  </si>
  <si>
    <t>Итого</t>
  </si>
  <si>
    <t>Кон. пр.</t>
  </si>
  <si>
    <t>Вал. пр.</t>
  </si>
  <si>
    <t>Доб. стоимость</t>
  </si>
  <si>
    <t>Труд</t>
  </si>
  <si>
    <t>Фонды</t>
  </si>
  <si>
    <t>Вал. продукт</t>
  </si>
  <si>
    <t>Плановые межотраслевые потоки (A)</t>
  </si>
  <si>
    <t>Единичная матица (E)</t>
  </si>
  <si>
    <t>(E - A)</t>
  </si>
  <si>
    <t>Плановый валовый продукт (X=B*Y)</t>
  </si>
  <si>
    <r>
      <t>B = (E - A)</t>
    </r>
    <r>
      <rPr>
        <b/>
        <vertAlign val="superscript"/>
        <sz val="12"/>
        <color theme="1"/>
        <rFont val="Times New Roman"/>
        <family val="1"/>
        <charset val="204"/>
      </rPr>
      <t>-1</t>
    </r>
  </si>
  <si>
    <t>Новый конечный продукт</t>
  </si>
  <si>
    <t>Отчётный МОБ</t>
  </si>
  <si>
    <t>Плановый МОБ</t>
  </si>
  <si>
    <t>L</t>
  </si>
  <si>
    <t>Ф</t>
  </si>
  <si>
    <r>
      <t>Трудоём-ть (t</t>
    </r>
    <r>
      <rPr>
        <b/>
        <vertAlign val="subscript"/>
        <sz val="12"/>
        <color theme="1"/>
        <rFont val="Times New Roman"/>
        <family val="1"/>
        <charset val="204"/>
      </rPr>
      <t>j</t>
    </r>
    <r>
      <rPr>
        <b/>
        <sz val="12"/>
        <color theme="1"/>
        <rFont val="Times New Roman"/>
        <family val="1"/>
        <charset val="204"/>
      </rPr>
      <t>)</t>
    </r>
  </si>
  <si>
    <r>
      <t>Фондоём-ть (f</t>
    </r>
    <r>
      <rPr>
        <b/>
        <vertAlign val="subscript"/>
        <sz val="12"/>
        <color theme="1"/>
        <rFont val="Times New Roman"/>
        <family val="1"/>
        <charset val="204"/>
      </rPr>
      <t>j</t>
    </r>
    <r>
      <rPr>
        <b/>
        <sz val="12"/>
        <color theme="1"/>
        <rFont val="Times New Roman"/>
        <family val="1"/>
        <charset val="204"/>
      </rPr>
      <t>)</t>
    </r>
  </si>
  <si>
    <t>∆Y</t>
  </si>
  <si>
    <r>
      <t>Эф. матрич. Мультипликатора (</t>
    </r>
    <r>
      <rPr>
        <b/>
        <sz val="12"/>
        <color theme="1"/>
        <rFont val="Calibri"/>
        <family val="2"/>
        <charset val="204"/>
      </rPr>
      <t>∆</t>
    </r>
    <r>
      <rPr>
        <b/>
        <sz val="12"/>
        <color theme="1"/>
        <rFont val="Times New Roman"/>
        <family val="1"/>
        <charset val="204"/>
      </rPr>
      <t>X)</t>
    </r>
  </si>
  <si>
    <t>∆X%</t>
  </si>
  <si>
    <t>1)</t>
  </si>
  <si>
    <t>2)</t>
  </si>
  <si>
    <t>3)</t>
  </si>
  <si>
    <t>4)</t>
  </si>
  <si>
    <t>5)</t>
  </si>
  <si>
    <t>Доли добавленной стоимости (V)</t>
  </si>
  <si>
    <t>Новые V</t>
  </si>
  <si>
    <t>Равновесные цены (P)</t>
  </si>
  <si>
    <r>
      <t>B</t>
    </r>
    <r>
      <rPr>
        <b/>
        <vertAlign val="superscript"/>
        <sz val="12"/>
        <color theme="1"/>
        <rFont val="Times New Roman"/>
        <family val="1"/>
        <charset val="204"/>
      </rPr>
      <t>T</t>
    </r>
  </si>
  <si>
    <t>∆V</t>
  </si>
  <si>
    <t>∆P</t>
  </si>
  <si>
    <t>Вологжанин Егор, Вариант №7</t>
  </si>
  <si>
    <t>Студент группы ОМ-20.04.01.04-11</t>
  </si>
  <si>
    <t>Задача 9-го варианта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</si>
</sst>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b/>
      <vertAlign val="subscript"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</font>
    <font>
      <b/>
      <sz val="2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4</xdr:row>
      <xdr:rowOff>114300</xdr:rowOff>
    </xdr:from>
    <xdr:to>
      <xdr:col>20</xdr:col>
      <xdr:colOff>57837</xdr:colOff>
      <xdr:row>14</xdr:row>
      <xdr:rowOff>114579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EDFCF69-5E1B-B052-16C3-C93E3DC44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5" y="914400"/>
          <a:ext cx="4925112" cy="2000529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476250</xdr:colOff>
      <xdr:row>20</xdr:row>
      <xdr:rowOff>76200</xdr:rowOff>
    </xdr:from>
    <xdr:to>
      <xdr:col>20</xdr:col>
      <xdr:colOff>286489</xdr:colOff>
      <xdr:row>33</xdr:row>
      <xdr:rowOff>171832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8A10697-DEF3-76C6-E470-2578A4588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0" y="4257675"/>
          <a:ext cx="5296639" cy="2734057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40</xdr:row>
      <xdr:rowOff>0</xdr:rowOff>
    </xdr:from>
    <xdr:to>
      <xdr:col>20</xdr:col>
      <xdr:colOff>305551</xdr:colOff>
      <xdr:row>48</xdr:row>
      <xdr:rowOff>152645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78345E5-1CBA-2EEF-1B50-E698FC01C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15175" y="7839075"/>
          <a:ext cx="5382376" cy="175284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57</xdr:row>
      <xdr:rowOff>85725</xdr:rowOff>
    </xdr:from>
    <xdr:to>
      <xdr:col>18</xdr:col>
      <xdr:colOff>486515</xdr:colOff>
      <xdr:row>64</xdr:row>
      <xdr:rowOff>38314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35E90CE-1948-FEAA-8250-FE48A840D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3150" y="12106275"/>
          <a:ext cx="5306165" cy="1533739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54</xdr:row>
      <xdr:rowOff>19050</xdr:rowOff>
    </xdr:from>
    <xdr:to>
      <xdr:col>18</xdr:col>
      <xdr:colOff>219644</xdr:colOff>
      <xdr:row>55</xdr:row>
      <xdr:rowOff>190552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0EE6A6C-0045-37E9-FD1A-197C432FF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15175" y="11439525"/>
          <a:ext cx="4077269" cy="371527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67</xdr:row>
      <xdr:rowOff>0</xdr:rowOff>
    </xdr:from>
    <xdr:to>
      <xdr:col>16</xdr:col>
      <xdr:colOff>219469</xdr:colOff>
      <xdr:row>68</xdr:row>
      <xdr:rowOff>57186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A2B7592-E810-A732-C9C2-705F518F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53275" y="14382750"/>
          <a:ext cx="2819794" cy="257211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68</xdr:row>
      <xdr:rowOff>171450</xdr:rowOff>
    </xdr:from>
    <xdr:to>
      <xdr:col>16</xdr:col>
      <xdr:colOff>209941</xdr:colOff>
      <xdr:row>70</xdr:row>
      <xdr:rowOff>9558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67CF15D-EB66-80EC-78D1-421B69E17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62800" y="14754225"/>
          <a:ext cx="2800741" cy="238158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71</xdr:row>
      <xdr:rowOff>171450</xdr:rowOff>
    </xdr:from>
    <xdr:to>
      <xdr:col>16</xdr:col>
      <xdr:colOff>228994</xdr:colOff>
      <xdr:row>73</xdr:row>
      <xdr:rowOff>9558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C1EBAFD-DDAF-FA46-5CBE-415C463FF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62800" y="15354300"/>
          <a:ext cx="2819794" cy="23815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81</xdr:row>
      <xdr:rowOff>180975</xdr:rowOff>
    </xdr:from>
    <xdr:to>
      <xdr:col>13</xdr:col>
      <xdr:colOff>28664</xdr:colOff>
      <xdr:row>86</xdr:row>
      <xdr:rowOff>38220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9B7DEEE-0043-C0B8-CF44-6AA3FA3B1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15200" y="17402175"/>
          <a:ext cx="638264" cy="85737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89</xdr:row>
      <xdr:rowOff>0</xdr:rowOff>
    </xdr:from>
    <xdr:to>
      <xdr:col>13</xdr:col>
      <xdr:colOff>19132</xdr:colOff>
      <xdr:row>93</xdr:row>
      <xdr:rowOff>9638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2D63BE1-FB71-00F9-7A8D-CA9A4E80B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53300" y="18821400"/>
          <a:ext cx="590632" cy="809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D030-A44A-4E58-BEC5-FB2DDF9B0EFB}">
  <dimension ref="A1:K94"/>
  <sheetViews>
    <sheetView tabSelected="1" workbookViewId="0">
      <selection activeCell="G4" sqref="G4"/>
    </sheetView>
  </sheetViews>
  <sheetFormatPr defaultRowHeight="15.75" x14ac:dyDescent="0.25"/>
  <cols>
    <col min="1" max="2" width="9.140625" style="1" customWidth="1"/>
    <col min="3" max="16384" width="9.140625" style="1"/>
  </cols>
  <sheetData>
    <row r="1" spans="1:10" x14ac:dyDescent="0.25">
      <c r="A1" s="19" t="s">
        <v>34</v>
      </c>
      <c r="B1" s="19"/>
      <c r="C1" s="19"/>
      <c r="D1" s="19"/>
      <c r="E1" s="19" t="s">
        <v>35</v>
      </c>
      <c r="F1" s="19"/>
      <c r="G1" s="19"/>
      <c r="H1" s="19"/>
      <c r="I1" s="19"/>
    </row>
    <row r="2" spans="1:10" x14ac:dyDescent="0.25">
      <c r="A2" s="23" t="s">
        <v>36</v>
      </c>
      <c r="B2" s="23"/>
      <c r="C2" s="23"/>
      <c r="D2" s="23"/>
      <c r="E2" s="23"/>
      <c r="F2" s="23"/>
      <c r="G2" s="23"/>
      <c r="H2" s="23"/>
      <c r="I2" s="23"/>
    </row>
    <row r="3" spans="1:10" x14ac:dyDescent="0.25">
      <c r="A3" s="23"/>
      <c r="B3" s="23"/>
      <c r="C3" s="23"/>
      <c r="D3" s="23"/>
      <c r="E3" s="23"/>
      <c r="F3" s="23"/>
      <c r="G3" s="23"/>
      <c r="H3" s="23"/>
      <c r="I3" s="23"/>
    </row>
    <row r="4" spans="1:10" ht="30" x14ac:dyDescent="0.25">
      <c r="A4" s="16" t="s">
        <v>23</v>
      </c>
    </row>
    <row r="5" spans="1:10" x14ac:dyDescent="0.25">
      <c r="A5" s="14" t="s">
        <v>14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x14ac:dyDescent="0.25">
      <c r="A6" s="14" t="s">
        <v>0</v>
      </c>
      <c r="B6" s="14"/>
      <c r="C6" s="2">
        <v>1</v>
      </c>
      <c r="D6" s="2">
        <v>2</v>
      </c>
      <c r="E6" s="2">
        <v>3</v>
      </c>
      <c r="F6" s="2">
        <v>4</v>
      </c>
      <c r="G6" s="2">
        <v>5</v>
      </c>
      <c r="H6" s="2" t="s">
        <v>1</v>
      </c>
      <c r="I6" s="2" t="s">
        <v>2</v>
      </c>
      <c r="J6" s="2" t="s">
        <v>3</v>
      </c>
    </row>
    <row r="7" spans="1:10" x14ac:dyDescent="0.25">
      <c r="A7" s="14">
        <v>1</v>
      </c>
      <c r="B7" s="14"/>
      <c r="C7" s="3">
        <v>17.54</v>
      </c>
      <c r="D7" s="3">
        <v>128.29</v>
      </c>
      <c r="E7" s="3">
        <v>0.82</v>
      </c>
      <c r="F7" s="3">
        <v>0</v>
      </c>
      <c r="G7" s="3">
        <v>14.61</v>
      </c>
      <c r="H7" s="3">
        <f>SUM(C7:G7)</f>
        <v>161.26</v>
      </c>
      <c r="I7" s="8">
        <v>287.5</v>
      </c>
      <c r="J7" s="5">
        <f>H7+I7</f>
        <v>448.76</v>
      </c>
    </row>
    <row r="8" spans="1:10" x14ac:dyDescent="0.25">
      <c r="A8" s="14">
        <v>2</v>
      </c>
      <c r="B8" s="14"/>
      <c r="C8" s="3">
        <v>18.809999999999999</v>
      </c>
      <c r="D8" s="3">
        <v>180.24</v>
      </c>
      <c r="E8" s="3">
        <v>107.77</v>
      </c>
      <c r="F8" s="3">
        <v>14.75</v>
      </c>
      <c r="G8" s="3">
        <v>82.23</v>
      </c>
      <c r="H8" s="3">
        <f>SUM(C8:G8)</f>
        <v>403.8</v>
      </c>
      <c r="I8" s="8">
        <v>278.49</v>
      </c>
      <c r="J8" s="5">
        <f t="shared" ref="J8:J11" si="0">H8+I8</f>
        <v>682.29</v>
      </c>
    </row>
    <row r="9" spans="1:10" x14ac:dyDescent="0.25">
      <c r="A9" s="14">
        <v>3</v>
      </c>
      <c r="B9" s="14"/>
      <c r="C9" s="3">
        <v>5.95</v>
      </c>
      <c r="D9" s="3">
        <v>29.71</v>
      </c>
      <c r="E9" s="3">
        <v>70.61</v>
      </c>
      <c r="F9" s="3">
        <v>85.06</v>
      </c>
      <c r="G9" s="3">
        <v>78.489999999999995</v>
      </c>
      <c r="H9" s="3">
        <f>SUM(C9:G9)</f>
        <v>269.82</v>
      </c>
      <c r="I9" s="8">
        <v>580.22</v>
      </c>
      <c r="J9" s="5">
        <f t="shared" si="0"/>
        <v>850.04</v>
      </c>
    </row>
    <row r="10" spans="1:10" x14ac:dyDescent="0.25">
      <c r="A10" s="14">
        <v>4</v>
      </c>
      <c r="B10" s="14"/>
      <c r="C10" s="3">
        <v>6.12</v>
      </c>
      <c r="D10" s="3">
        <v>34.31</v>
      </c>
      <c r="E10" s="3">
        <v>41.62</v>
      </c>
      <c r="F10" s="3">
        <v>48.38</v>
      </c>
      <c r="G10" s="3">
        <v>101.34</v>
      </c>
      <c r="H10" s="3">
        <f>SUM(C10:G10)</f>
        <v>231.77</v>
      </c>
      <c r="I10" s="8">
        <v>175.11</v>
      </c>
      <c r="J10" s="5">
        <f t="shared" si="0"/>
        <v>406.88</v>
      </c>
    </row>
    <row r="11" spans="1:10" x14ac:dyDescent="0.25">
      <c r="A11" s="14">
        <v>5</v>
      </c>
      <c r="B11" s="14"/>
      <c r="C11" s="3">
        <v>10.83</v>
      </c>
      <c r="D11" s="3">
        <v>97.17</v>
      </c>
      <c r="E11" s="3">
        <v>89.19</v>
      </c>
      <c r="F11" s="3">
        <v>61.55</v>
      </c>
      <c r="G11" s="3">
        <v>279.83999999999997</v>
      </c>
      <c r="H11" s="3">
        <f>SUM(C11:G11)</f>
        <v>538.57999999999993</v>
      </c>
      <c r="I11" s="8">
        <v>1172.4000000000001</v>
      </c>
      <c r="J11" s="5">
        <f t="shared" si="0"/>
        <v>1710.98</v>
      </c>
    </row>
    <row r="12" spans="1:10" x14ac:dyDescent="0.25">
      <c r="A12" s="14" t="s">
        <v>1</v>
      </c>
      <c r="B12" s="14"/>
      <c r="C12" s="3">
        <f>SUM(C7:C11)</f>
        <v>59.249999999999993</v>
      </c>
      <c r="D12" s="3">
        <f t="shared" ref="D12:G12" si="1">SUM(D7:D11)</f>
        <v>469.71999999999997</v>
      </c>
      <c r="E12" s="3">
        <f t="shared" si="1"/>
        <v>310.01</v>
      </c>
      <c r="F12" s="3">
        <f t="shared" si="1"/>
        <v>209.74</v>
      </c>
      <c r="G12" s="3">
        <f t="shared" si="1"/>
        <v>556.51</v>
      </c>
      <c r="H12" s="3">
        <f>SUM(H7:H11)</f>
        <v>1605.2299999999998</v>
      </c>
      <c r="I12" s="8">
        <f>SUM(I7:I11)</f>
        <v>2493.7200000000003</v>
      </c>
      <c r="J12" s="5">
        <f>SUM(J7:J11)</f>
        <v>4098.95</v>
      </c>
    </row>
    <row r="13" spans="1:10" x14ac:dyDescent="0.25">
      <c r="A13" s="14" t="s">
        <v>4</v>
      </c>
      <c r="B13" s="14"/>
      <c r="C13" s="9">
        <f>C14-C12</f>
        <v>389.51</v>
      </c>
      <c r="D13" s="9">
        <f t="shared" ref="D13:H13" si="2">D14-D12</f>
        <v>212.57</v>
      </c>
      <c r="E13" s="9">
        <f t="shared" si="2"/>
        <v>540.03</v>
      </c>
      <c r="F13" s="9">
        <f t="shared" si="2"/>
        <v>197.14</v>
      </c>
      <c r="G13" s="9">
        <f t="shared" si="2"/>
        <v>1154.47</v>
      </c>
      <c r="H13" s="9">
        <f t="shared" si="2"/>
        <v>2493.7200000000003</v>
      </c>
    </row>
    <row r="14" spans="1:10" x14ac:dyDescent="0.25">
      <c r="A14" s="14" t="s">
        <v>7</v>
      </c>
      <c r="B14" s="14"/>
      <c r="C14" s="5">
        <f t="array" ref="C14:H14">TRANSPOSE(J7:J12)</f>
        <v>448.76</v>
      </c>
      <c r="D14" s="5">
        <v>682.29</v>
      </c>
      <c r="E14" s="5">
        <v>850.04</v>
      </c>
      <c r="F14" s="5">
        <v>406.88</v>
      </c>
      <c r="G14" s="5">
        <v>1710.98</v>
      </c>
      <c r="H14" s="5">
        <v>4098.95</v>
      </c>
    </row>
    <row r="15" spans="1:10" x14ac:dyDescent="0.25">
      <c r="A15" s="14" t="s">
        <v>5</v>
      </c>
      <c r="B15" s="14"/>
      <c r="C15" s="5">
        <v>76</v>
      </c>
      <c r="D15" s="5">
        <v>36</v>
      </c>
      <c r="E15" s="5">
        <v>69</v>
      </c>
      <c r="F15" s="5">
        <v>40</v>
      </c>
      <c r="G15" s="5">
        <v>58</v>
      </c>
      <c r="H15" s="5">
        <v>279</v>
      </c>
    </row>
    <row r="16" spans="1:10" x14ac:dyDescent="0.25">
      <c r="A16" s="14" t="s">
        <v>6</v>
      </c>
      <c r="B16" s="14"/>
      <c r="C16" s="5">
        <v>33</v>
      </c>
      <c r="D16" s="5">
        <v>97</v>
      </c>
      <c r="E16" s="5">
        <v>125</v>
      </c>
      <c r="F16" s="5">
        <v>83</v>
      </c>
      <c r="G16" s="5">
        <v>75</v>
      </c>
      <c r="H16" s="5">
        <v>413</v>
      </c>
    </row>
    <row r="17" spans="1:11" x14ac:dyDescent="0.25">
      <c r="A17" s="2"/>
      <c r="B17" s="2"/>
      <c r="C17" s="17"/>
      <c r="D17" s="17"/>
      <c r="E17" s="17"/>
      <c r="F17" s="17"/>
      <c r="G17" s="17"/>
      <c r="H17" s="17"/>
    </row>
    <row r="18" spans="1:11" ht="30" x14ac:dyDescent="0.25">
      <c r="A18" s="16" t="s">
        <v>24</v>
      </c>
    </row>
    <row r="19" spans="1:11" x14ac:dyDescent="0.25">
      <c r="A19" s="15" t="s">
        <v>8</v>
      </c>
      <c r="B19" s="15"/>
      <c r="C19" s="15"/>
      <c r="D19" s="15"/>
      <c r="E19" s="15"/>
      <c r="F19" s="2"/>
      <c r="G19" s="15" t="s">
        <v>9</v>
      </c>
      <c r="H19" s="15"/>
      <c r="I19" s="15"/>
      <c r="J19" s="15"/>
      <c r="K19" s="15"/>
    </row>
    <row r="20" spans="1:11" x14ac:dyDescent="0.25">
      <c r="A20" s="3">
        <f>C7/C$14</f>
        <v>3.908547998930386E-2</v>
      </c>
      <c r="B20" s="3">
        <f t="shared" ref="B20:E20" si="3">D7/D$14</f>
        <v>0.18802855090943735</v>
      </c>
      <c r="C20" s="3">
        <f t="shared" si="3"/>
        <v>9.6466048656533804E-4</v>
      </c>
      <c r="D20" s="3">
        <f t="shared" si="3"/>
        <v>0</v>
      </c>
      <c r="E20" s="3">
        <f t="shared" si="3"/>
        <v>8.5389659727173901E-3</v>
      </c>
      <c r="F20" s="10"/>
      <c r="G20" s="3">
        <v>1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5">
      <c r="A21" s="3">
        <f>C8/C$14</f>
        <v>4.1915500490239767E-2</v>
      </c>
      <c r="B21" s="3">
        <f>D8/D$14</f>
        <v>0.26416919491711738</v>
      </c>
      <c r="C21" s="3">
        <f>E8/E$14</f>
        <v>0.12678226906969084</v>
      </c>
      <c r="D21" s="3">
        <f>F8/F$14</f>
        <v>3.6251474636256394E-2</v>
      </c>
      <c r="E21" s="3">
        <f>G8/G$14</f>
        <v>4.8060176039462763E-2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</row>
    <row r="22" spans="1:11" x14ac:dyDescent="0.25">
      <c r="A22" s="3">
        <f>C9/C$14</f>
        <v>1.3258757465014709E-2</v>
      </c>
      <c r="B22" s="3">
        <f>D9/D$14</f>
        <v>4.3544533849242992E-2</v>
      </c>
      <c r="C22" s="3">
        <f>E9/E$14</f>
        <v>8.3066679215095765E-2</v>
      </c>
      <c r="D22" s="3">
        <f>F9/F$14</f>
        <v>0.20905426661423515</v>
      </c>
      <c r="E22" s="3">
        <f>G9/G$14</f>
        <v>4.5874294264105948E-2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</row>
    <row r="23" spans="1:11" x14ac:dyDescent="0.25">
      <c r="A23" s="3">
        <f>C10/C$14</f>
        <v>1.363757910687227E-2</v>
      </c>
      <c r="B23" s="3">
        <f>D10/D$14</f>
        <v>5.0286535051077996E-2</v>
      </c>
      <c r="C23" s="3">
        <f>E10/E$14</f>
        <v>4.8962401769328499E-2</v>
      </c>
      <c r="D23" s="3">
        <f>F10/F$14</f>
        <v>0.11890483680692096</v>
      </c>
      <c r="E23" s="3">
        <f>G10/G$14</f>
        <v>5.922921366702124E-2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</row>
    <row r="24" spans="1:11" x14ac:dyDescent="0.25">
      <c r="A24" s="3">
        <f>C11/C$14</f>
        <v>2.4133166948925928E-2</v>
      </c>
      <c r="B24" s="3">
        <f>D11/D$14</f>
        <v>0.14241744712658841</v>
      </c>
      <c r="C24" s="3">
        <f>E11/E$14</f>
        <v>0.1049244741423933</v>
      </c>
      <c r="D24" s="3">
        <f>F11/F$14</f>
        <v>0.15127310263468344</v>
      </c>
      <c r="E24" s="3">
        <f>G11/G$14</f>
        <v>0.16355538930905095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</row>
    <row r="26" spans="1:11" ht="18.75" x14ac:dyDescent="0.25">
      <c r="A26" s="15" t="s">
        <v>10</v>
      </c>
      <c r="B26" s="15"/>
      <c r="C26" s="15"/>
      <c r="D26" s="15"/>
      <c r="E26" s="15"/>
      <c r="G26" s="15" t="s">
        <v>12</v>
      </c>
      <c r="H26" s="15"/>
      <c r="I26" s="15"/>
      <c r="J26" s="15"/>
      <c r="K26" s="15"/>
    </row>
    <row r="27" spans="1:11" x14ac:dyDescent="0.25">
      <c r="A27" s="3">
        <f>G20-A20</f>
        <v>0.9609145200106961</v>
      </c>
      <c r="B27" s="3">
        <f t="shared" ref="B27:E27" si="4">H20-B20</f>
        <v>-0.18802855090943735</v>
      </c>
      <c r="C27" s="3">
        <f t="shared" si="4"/>
        <v>-9.6466048656533804E-4</v>
      </c>
      <c r="D27" s="3">
        <f t="shared" si="4"/>
        <v>0</v>
      </c>
      <c r="E27" s="3">
        <f t="shared" si="4"/>
        <v>-8.5389659727173901E-3</v>
      </c>
      <c r="G27" s="3">
        <f t="array" ref="G27:K31">MINVERSE(A27:E31)</f>
        <v>1.0546889958961077</v>
      </c>
      <c r="H27" s="3">
        <v>0.28009855878762424</v>
      </c>
      <c r="I27" s="3">
        <v>4.4887514266928531E-2</v>
      </c>
      <c r="J27" s="3">
        <v>2.7543759509131592E-2</v>
      </c>
      <c r="K27" s="3">
        <v>3.1272982589135301E-2</v>
      </c>
    </row>
    <row r="28" spans="1:11" x14ac:dyDescent="0.25">
      <c r="A28" s="3">
        <f t="shared" ref="A28:A31" si="5">G21-A21</f>
        <v>-4.1915500490239767E-2</v>
      </c>
      <c r="B28" s="3">
        <f t="shared" ref="B28:B31" si="6">H21-B21</f>
        <v>0.73583080508288257</v>
      </c>
      <c r="C28" s="3">
        <f t="shared" ref="C28:C31" si="7">I21-C21</f>
        <v>-0.12678226906969084</v>
      </c>
      <c r="D28" s="3">
        <f t="shared" ref="D28:D31" si="8">J21-D21</f>
        <v>-3.6251474636256394E-2</v>
      </c>
      <c r="E28" s="3">
        <f t="shared" ref="E28:E31" si="9">K21-E21</f>
        <v>-4.8060176039462763E-2</v>
      </c>
      <c r="G28" s="3">
        <v>6.920331879414883E-2</v>
      </c>
      <c r="H28" s="3">
        <v>1.4179978661801507</v>
      </c>
      <c r="I28" s="3">
        <v>0.21469541971755082</v>
      </c>
      <c r="J28" s="3">
        <v>0.12695617909718521</v>
      </c>
      <c r="K28" s="3">
        <v>0.10294604839981805</v>
      </c>
    </row>
    <row r="29" spans="1:11" x14ac:dyDescent="0.25">
      <c r="A29" s="3">
        <f t="shared" si="5"/>
        <v>-1.3258757465014709E-2</v>
      </c>
      <c r="B29" s="3">
        <f t="shared" si="6"/>
        <v>-4.3544533849242992E-2</v>
      </c>
      <c r="C29" s="3">
        <f t="shared" si="7"/>
        <v>0.91693332078490419</v>
      </c>
      <c r="D29" s="3">
        <f t="shared" si="8"/>
        <v>-0.20905426661423515</v>
      </c>
      <c r="E29" s="3">
        <f t="shared" si="9"/>
        <v>-4.5874294264105948E-2</v>
      </c>
      <c r="G29" s="3">
        <v>2.6774097607395037E-2</v>
      </c>
      <c r="H29" s="3">
        <v>0.11075408216757991</v>
      </c>
      <c r="I29" s="3">
        <v>1.1315269761239968</v>
      </c>
      <c r="J29" s="3">
        <v>0.28832952170814119</v>
      </c>
      <c r="K29" s="3">
        <v>8.9111717811366925E-2</v>
      </c>
    </row>
    <row r="30" spans="1:11" x14ac:dyDescent="0.25">
      <c r="A30" s="3">
        <f t="shared" si="5"/>
        <v>-1.363757910687227E-2</v>
      </c>
      <c r="B30" s="3">
        <f t="shared" si="6"/>
        <v>-5.0286535051077996E-2</v>
      </c>
      <c r="C30" s="3">
        <f t="shared" si="7"/>
        <v>-4.8962401769328499E-2</v>
      </c>
      <c r="D30" s="3">
        <f t="shared" si="8"/>
        <v>0.88109516319307901</v>
      </c>
      <c r="E30" s="3">
        <f t="shared" si="9"/>
        <v>-5.922921366702124E-2</v>
      </c>
      <c r="G30" s="3">
        <v>2.5130862352647523E-2</v>
      </c>
      <c r="H30" s="3">
        <v>0.11046905815854173</v>
      </c>
      <c r="I30" s="3">
        <v>8.8994751001440789E-2</v>
      </c>
      <c r="J30" s="3">
        <v>1.1768913711448212</v>
      </c>
      <c r="K30" s="3">
        <v>9.482119297152504E-2</v>
      </c>
    </row>
    <row r="31" spans="1:11" x14ac:dyDescent="0.25">
      <c r="A31" s="3">
        <f t="shared" si="5"/>
        <v>-2.4133166948925928E-2</v>
      </c>
      <c r="B31" s="3">
        <f t="shared" si="6"/>
        <v>-0.14241744712658841</v>
      </c>
      <c r="C31" s="3">
        <f t="shared" si="7"/>
        <v>-0.1049244741423933</v>
      </c>
      <c r="D31" s="3">
        <f t="shared" si="8"/>
        <v>-0.15127310263468344</v>
      </c>
      <c r="E31" s="3">
        <f t="shared" si="9"/>
        <v>0.83644461069094911</v>
      </c>
      <c r="G31" s="3">
        <v>5.0116441314555463E-2</v>
      </c>
      <c r="H31" s="3">
        <v>0.28338889316439658</v>
      </c>
      <c r="I31" s="3">
        <v>0.19588510036098658</v>
      </c>
      <c r="J31" s="3">
        <v>0.27142302406023139</v>
      </c>
      <c r="K31" s="3">
        <v>1.2422937662829014</v>
      </c>
    </row>
    <row r="33" spans="1:11" x14ac:dyDescent="0.25">
      <c r="A33" s="14" t="s">
        <v>13</v>
      </c>
      <c r="B33" s="14"/>
      <c r="C33" s="14"/>
      <c r="D33" s="14"/>
      <c r="E33" s="14"/>
      <c r="G33" s="14" t="s">
        <v>11</v>
      </c>
      <c r="H33" s="14"/>
      <c r="I33" s="14"/>
      <c r="J33" s="14"/>
      <c r="K33" s="14"/>
    </row>
    <row r="34" spans="1:11" x14ac:dyDescent="0.25">
      <c r="B34" s="7"/>
      <c r="C34" s="11">
        <f>I7*1.1</f>
        <v>316.25</v>
      </c>
      <c r="I34" s="3">
        <f t="array" ref="I34:I38">MMULT(G27:K31,C34:C38)</f>
        <v>490.87821741961562</v>
      </c>
    </row>
    <row r="35" spans="1:11" x14ac:dyDescent="0.25">
      <c r="B35" s="7"/>
      <c r="C35" s="11">
        <f>I8*1.09</f>
        <v>303.55410000000001</v>
      </c>
      <c r="I35" s="3">
        <v>738.76745610486705</v>
      </c>
    </row>
    <row r="36" spans="1:11" x14ac:dyDescent="0.25">
      <c r="B36" s="7"/>
      <c r="C36" s="11">
        <f>I9*1.07</f>
        <v>620.83540000000005</v>
      </c>
      <c r="I36" s="3">
        <v>910.89549850418393</v>
      </c>
    </row>
    <row r="37" spans="1:11" x14ac:dyDescent="0.25">
      <c r="B37" s="7"/>
      <c r="C37" s="11">
        <f>I10*1.08</f>
        <v>189.11880000000002</v>
      </c>
      <c r="I37" s="3">
        <v>438.25449872793479</v>
      </c>
    </row>
    <row r="38" spans="1:11" x14ac:dyDescent="0.25">
      <c r="B38" s="7"/>
      <c r="C38" s="11">
        <f>I11*1.07</f>
        <v>1254.4680000000001</v>
      </c>
      <c r="I38" s="3">
        <v>1833.2345626209169</v>
      </c>
    </row>
    <row r="40" spans="1:11" x14ac:dyDescent="0.25">
      <c r="A40" s="14" t="s">
        <v>15</v>
      </c>
      <c r="B40" s="14"/>
      <c r="C40" s="14"/>
      <c r="D40" s="14"/>
      <c r="E40" s="14"/>
      <c r="F40" s="14"/>
      <c r="G40" s="14"/>
      <c r="H40" s="14"/>
      <c r="I40" s="14"/>
      <c r="J40" s="14"/>
    </row>
    <row r="41" spans="1:11" x14ac:dyDescent="0.25">
      <c r="A41" s="14" t="s">
        <v>0</v>
      </c>
      <c r="B41" s="14"/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 t="s">
        <v>1</v>
      </c>
      <c r="I41" s="2" t="s">
        <v>2</v>
      </c>
      <c r="J41" s="2" t="s">
        <v>3</v>
      </c>
    </row>
    <row r="42" spans="1:11" x14ac:dyDescent="0.25">
      <c r="A42" s="14">
        <v>1</v>
      </c>
      <c r="B42" s="14"/>
      <c r="C42" s="3">
        <f>A20*C$49</f>
        <v>19.186210744139537</v>
      </c>
      <c r="D42" s="3">
        <f t="shared" ref="D42:G42" si="10">B20*D$49</f>
        <v>138.90937423044952</v>
      </c>
      <c r="E42" s="3">
        <f t="shared" si="10"/>
        <v>0.87870489479722225</v>
      </c>
      <c r="F42" s="3">
        <f t="shared" si="10"/>
        <v>0</v>
      </c>
      <c r="G42" s="3">
        <f t="shared" si="10"/>
        <v>15.653927550229456</v>
      </c>
      <c r="H42" s="3">
        <f>SUM(C42:G42)</f>
        <v>174.62821741961574</v>
      </c>
      <c r="I42" s="8">
        <f>J42-H42</f>
        <v>316.24999999999989</v>
      </c>
      <c r="J42" s="5">
        <f>I34</f>
        <v>490.87821741961562</v>
      </c>
    </row>
    <row r="43" spans="1:11" x14ac:dyDescent="0.25">
      <c r="A43" s="14">
        <v>2</v>
      </c>
      <c r="B43" s="14"/>
      <c r="C43" s="3">
        <f t="shared" ref="C43:C46" si="11">A21*C$49</f>
        <v>20.57540616289992</v>
      </c>
      <c r="D43" s="3">
        <f t="shared" ref="D43:D46" si="12">B21*D$49</f>
        <v>195.15960411018958</v>
      </c>
      <c r="E43" s="3">
        <f t="shared" ref="E43:E46" si="13">C21*E$49</f>
        <v>115.48539818572762</v>
      </c>
      <c r="F43" s="3">
        <f t="shared" ref="F43:F46" si="14">D21*F$49</f>
        <v>15.887371844860988</v>
      </c>
      <c r="G43" s="3">
        <f t="shared" ref="G43:G46" si="15">E21*G$49</f>
        <v>88.105575801188792</v>
      </c>
      <c r="H43" s="3">
        <f t="shared" ref="H43:H46" si="16">SUM(C43:G43)</f>
        <v>435.21335610486688</v>
      </c>
      <c r="I43" s="8">
        <f t="shared" ref="I43:I46" si="17">J43-H43</f>
        <v>303.55410000000018</v>
      </c>
      <c r="J43" s="5">
        <f t="shared" ref="J43:J46" si="18">I35</f>
        <v>738.76745610486705</v>
      </c>
    </row>
    <row r="44" spans="1:11" x14ac:dyDescent="0.25">
      <c r="A44" s="14">
        <v>3</v>
      </c>
      <c r="B44" s="14"/>
      <c r="C44" s="3">
        <f t="shared" si="11"/>
        <v>6.5084352296254417</v>
      </c>
      <c r="D44" s="3">
        <f t="shared" si="12"/>
        <v>32.16928449907752</v>
      </c>
      <c r="E44" s="3">
        <f t="shared" si="13"/>
        <v>75.665064172721785</v>
      </c>
      <c r="F44" s="3">
        <f t="shared" si="14"/>
        <v>91.618972821957655</v>
      </c>
      <c r="G44" s="3">
        <f t="shared" si="15"/>
        <v>84.098341780801505</v>
      </c>
      <c r="H44" s="3">
        <f t="shared" si="16"/>
        <v>290.06009850418388</v>
      </c>
      <c r="I44" s="8">
        <f t="shared" si="17"/>
        <v>620.83540000000005</v>
      </c>
      <c r="J44" s="5">
        <f t="shared" si="18"/>
        <v>910.89549850418393</v>
      </c>
    </row>
    <row r="45" spans="1:11" x14ac:dyDescent="0.25">
      <c r="A45" s="14">
        <v>4</v>
      </c>
      <c r="B45" s="14"/>
      <c r="C45" s="3">
        <f t="shared" si="11"/>
        <v>6.6943905219004538</v>
      </c>
      <c r="D45" s="3">
        <f t="shared" si="12"/>
        <v>37.150055576013123</v>
      </c>
      <c r="E45" s="3">
        <f t="shared" si="13"/>
        <v>44.599631367634622</v>
      </c>
      <c r="F45" s="3">
        <f t="shared" si="14"/>
        <v>52.110579651144036</v>
      </c>
      <c r="G45" s="3">
        <f t="shared" si="15"/>
        <v>108.58104161124251</v>
      </c>
      <c r="H45" s="3">
        <f t="shared" si="16"/>
        <v>249.13569872793474</v>
      </c>
      <c r="I45" s="8">
        <f t="shared" si="17"/>
        <v>189.11880000000005</v>
      </c>
      <c r="J45" s="5">
        <f t="shared" si="18"/>
        <v>438.25449872793479</v>
      </c>
    </row>
    <row r="46" spans="1:11" x14ac:dyDescent="0.25">
      <c r="A46" s="14">
        <v>5</v>
      </c>
      <c r="B46" s="14"/>
      <c r="C46" s="3">
        <f t="shared" si="11"/>
        <v>11.846445972578744</v>
      </c>
      <c r="D46" s="3">
        <f t="shared" si="12"/>
        <v>105.21337511865913</v>
      </c>
      <c r="E46" s="3">
        <f t="shared" si="13"/>
        <v>95.575231179224701</v>
      </c>
      <c r="F46" s="3">
        <f t="shared" si="14"/>
        <v>66.296117766182618</v>
      </c>
      <c r="G46" s="3">
        <f t="shared" si="15"/>
        <v>299.8353925842718</v>
      </c>
      <c r="H46" s="3">
        <f t="shared" si="16"/>
        <v>578.76656262091706</v>
      </c>
      <c r="I46" s="8">
        <f t="shared" si="17"/>
        <v>1254.4679999999998</v>
      </c>
      <c r="J46" s="5">
        <f t="shared" si="18"/>
        <v>1833.2345626209169</v>
      </c>
    </row>
    <row r="47" spans="1:11" x14ac:dyDescent="0.25">
      <c r="A47" s="14" t="s">
        <v>1</v>
      </c>
      <c r="B47" s="14"/>
      <c r="C47" s="3">
        <f>SUM(C42:C46)</f>
        <v>64.810888631144095</v>
      </c>
      <c r="D47" s="3">
        <f t="shared" ref="D47:H47" si="19">SUM(D42:D46)</f>
        <v>508.60169353438891</v>
      </c>
      <c r="E47" s="3">
        <f t="shared" si="19"/>
        <v>332.20402980010596</v>
      </c>
      <c r="F47" s="3">
        <f t="shared" si="19"/>
        <v>225.9130420841453</v>
      </c>
      <c r="G47" s="3">
        <f t="shared" si="19"/>
        <v>596.27427932773412</v>
      </c>
      <c r="H47" s="3">
        <f t="shared" si="19"/>
        <v>1727.8039333775182</v>
      </c>
      <c r="I47" s="8">
        <f>J47-H47</f>
        <v>2684.2262999999998</v>
      </c>
      <c r="J47" s="5">
        <f>SUM(J42:J46)</f>
        <v>4412.030233377518</v>
      </c>
    </row>
    <row r="48" spans="1:11" x14ac:dyDescent="0.25">
      <c r="A48" s="14" t="s">
        <v>4</v>
      </c>
      <c r="B48" s="14"/>
      <c r="C48" s="9">
        <f>C49-C47</f>
        <v>426.06732878847151</v>
      </c>
      <c r="D48" s="9">
        <f t="shared" ref="D48:H48" si="20">D49-D47</f>
        <v>230.16576257047814</v>
      </c>
      <c r="E48" s="9">
        <f t="shared" si="20"/>
        <v>578.69146870407803</v>
      </c>
      <c r="F48" s="9">
        <f t="shared" si="20"/>
        <v>212.34145664378948</v>
      </c>
      <c r="G48" s="9">
        <f t="shared" si="20"/>
        <v>1236.9602832931828</v>
      </c>
      <c r="H48" s="9">
        <f t="shared" si="20"/>
        <v>2684.2262999999998</v>
      </c>
    </row>
    <row r="49" spans="1:8" x14ac:dyDescent="0.25">
      <c r="A49" s="14" t="s">
        <v>7</v>
      </c>
      <c r="B49" s="14"/>
      <c r="C49" s="5">
        <f t="array" ref="C49:H49">TRANSPOSE(J42:J47)</f>
        <v>490.87821741961562</v>
      </c>
      <c r="D49" s="5">
        <v>738.76745610486705</v>
      </c>
      <c r="E49" s="5">
        <v>910.89549850418393</v>
      </c>
      <c r="F49" s="5">
        <v>438.25449872793479</v>
      </c>
      <c r="G49" s="5">
        <v>1833.2345626209169</v>
      </c>
      <c r="H49" s="5">
        <v>4412.030233377518</v>
      </c>
    </row>
    <row r="50" spans="1:8" x14ac:dyDescent="0.25">
      <c r="A50" s="2"/>
      <c r="B50" s="2"/>
    </row>
    <row r="51" spans="1:8" ht="30" x14ac:dyDescent="0.25">
      <c r="A51" s="16" t="s">
        <v>25</v>
      </c>
      <c r="B51" s="2"/>
    </row>
    <row r="52" spans="1:8" ht="17.25" x14ac:dyDescent="0.25">
      <c r="A52" s="14" t="s">
        <v>18</v>
      </c>
      <c r="B52" s="14"/>
      <c r="C52" s="3">
        <f>C15/C14</f>
        <v>0.16935555753632231</v>
      </c>
      <c r="D52" s="3">
        <f t="shared" ref="D52:G52" si="21">D15/D14</f>
        <v>5.2763487666534763E-2</v>
      </c>
      <c r="E52" s="3">
        <f t="shared" si="21"/>
        <v>8.1172650698790649E-2</v>
      </c>
      <c r="F52" s="3">
        <f t="shared" si="21"/>
        <v>9.8309083759339361E-2</v>
      </c>
      <c r="G52" s="6">
        <f t="shared" si="21"/>
        <v>3.3898701329062877E-2</v>
      </c>
      <c r="H52" s="12"/>
    </row>
    <row r="53" spans="1:8" ht="17.25" x14ac:dyDescent="0.25">
      <c r="A53" s="14" t="s">
        <v>19</v>
      </c>
      <c r="B53" s="14"/>
      <c r="C53" s="3">
        <f>C16/C14</f>
        <v>7.3535965772350484E-2</v>
      </c>
      <c r="D53" s="3">
        <f t="shared" ref="D53:G53" si="22">D16/D14</f>
        <v>0.14216828621260755</v>
      </c>
      <c r="E53" s="3">
        <f t="shared" si="22"/>
        <v>0.14705190343983812</v>
      </c>
      <c r="F53" s="3">
        <f t="shared" si="22"/>
        <v>0.20399134880062919</v>
      </c>
      <c r="G53" s="6">
        <f t="shared" si="22"/>
        <v>4.3834527580684755E-2</v>
      </c>
      <c r="H53" s="12"/>
    </row>
    <row r="55" spans="1:8" x14ac:dyDescent="0.25">
      <c r="A55" s="14" t="s">
        <v>16</v>
      </c>
      <c r="B55" s="14"/>
      <c r="C55" s="3">
        <f>C52*C49</f>
        <v>83.132954193535042</v>
      </c>
      <c r="D55" s="3">
        <f t="shared" ref="D55:G55" si="23">D52*D49</f>
        <v>38.979947558626414</v>
      </c>
      <c r="E55" s="3">
        <f t="shared" si="23"/>
        <v>73.939802123180897</v>
      </c>
      <c r="F55" s="3">
        <f t="shared" si="23"/>
        <v>43.084398223351826</v>
      </c>
      <c r="G55" s="3">
        <f t="shared" si="23"/>
        <v>62.144270904401679</v>
      </c>
      <c r="H55" s="4">
        <f>SUM(C55:G55)</f>
        <v>301.28137300309584</v>
      </c>
    </row>
    <row r="56" spans="1:8" x14ac:dyDescent="0.25">
      <c r="A56" s="14" t="s">
        <v>17</v>
      </c>
      <c r="B56" s="14"/>
      <c r="C56" s="3">
        <f>C53*C49</f>
        <v>36.097203794561274</v>
      </c>
      <c r="D56" s="3">
        <f t="shared" ref="D56:G56" si="24">D53*D49</f>
        <v>105.02930314407672</v>
      </c>
      <c r="E56" s="3">
        <f t="shared" si="24"/>
        <v>133.94891688982045</v>
      </c>
      <c r="F56" s="3">
        <f t="shared" si="24"/>
        <v>89.400126313455047</v>
      </c>
      <c r="G56" s="3">
        <f t="shared" si="24"/>
        <v>80.35897099707114</v>
      </c>
      <c r="H56" s="4">
        <f>SUM(C56:G56)</f>
        <v>444.8345211389846</v>
      </c>
    </row>
    <row r="57" spans="1:8" x14ac:dyDescent="0.25">
      <c r="A57" s="2"/>
      <c r="B57" s="2"/>
      <c r="C57" s="17"/>
      <c r="D57" s="17"/>
      <c r="E57" s="17"/>
      <c r="F57" s="17"/>
      <c r="G57" s="17"/>
      <c r="H57" s="18"/>
    </row>
    <row r="58" spans="1:8" ht="30" x14ac:dyDescent="0.25">
      <c r="A58" s="16" t="s">
        <v>26</v>
      </c>
    </row>
    <row r="59" spans="1:8" x14ac:dyDescent="0.25">
      <c r="A59" s="13" t="s">
        <v>20</v>
      </c>
      <c r="B59" s="14" t="s">
        <v>21</v>
      </c>
      <c r="C59" s="14"/>
      <c r="D59" s="14"/>
      <c r="E59" s="14"/>
      <c r="F59" s="14"/>
      <c r="G59" s="13" t="s">
        <v>22</v>
      </c>
    </row>
    <row r="60" spans="1:8" x14ac:dyDescent="0.25">
      <c r="A60" s="3">
        <v>0</v>
      </c>
      <c r="D60" s="3">
        <f t="array" ref="D60:D64">MMULT(G27:K31,A60:A64)</f>
        <v>1.3022316763978636</v>
      </c>
      <c r="G60" s="3">
        <f>100*D60/I34</f>
        <v>0.26528609952245685</v>
      </c>
    </row>
    <row r="61" spans="1:8" x14ac:dyDescent="0.25">
      <c r="A61" s="3">
        <v>0</v>
      </c>
      <c r="D61" s="3">
        <v>6.2285288214258676</v>
      </c>
      <c r="G61" s="3">
        <f>100*D61/I35</f>
        <v>0.84309734679781778</v>
      </c>
    </row>
    <row r="62" spans="1:8" x14ac:dyDescent="0.25">
      <c r="A62" s="3">
        <f>I9*0.05</f>
        <v>29.011000000000003</v>
      </c>
      <c r="D62" s="3">
        <v>32.826729104333275</v>
      </c>
      <c r="G62" s="3">
        <f>100*D62/I36</f>
        <v>3.6037865109926761</v>
      </c>
    </row>
    <row r="63" spans="1:8" x14ac:dyDescent="0.25">
      <c r="A63" s="3">
        <v>0</v>
      </c>
      <c r="D63" s="3">
        <v>2.5818267213027988</v>
      </c>
      <c r="G63" s="3">
        <f>100*D63/I37</f>
        <v>0.58911585135959499</v>
      </c>
    </row>
    <row r="64" spans="1:8" x14ac:dyDescent="0.25">
      <c r="A64" s="3">
        <v>0</v>
      </c>
      <c r="D64" s="3">
        <v>5.682822646572582</v>
      </c>
      <c r="G64" s="3">
        <f>100*D64/I38</f>
        <v>0.30998884498708296</v>
      </c>
    </row>
    <row r="66" spans="1:11" ht="30" x14ac:dyDescent="0.25">
      <c r="A66" s="16" t="s">
        <v>27</v>
      </c>
      <c r="B66" s="2"/>
      <c r="C66" s="2"/>
      <c r="D66" s="2"/>
      <c r="E66" s="2"/>
      <c r="F66" s="2"/>
      <c r="G66" s="2"/>
      <c r="H66" s="2"/>
      <c r="I66" s="2"/>
      <c r="J66" s="2"/>
    </row>
    <row r="67" spans="1:11" x14ac:dyDescent="0.25">
      <c r="A67" s="15" t="s">
        <v>28</v>
      </c>
      <c r="B67" s="15"/>
      <c r="C67" s="15"/>
      <c r="D67" s="15"/>
      <c r="E67" s="15"/>
      <c r="F67" s="2"/>
      <c r="G67" s="2"/>
      <c r="H67" s="2"/>
      <c r="I67" s="2"/>
      <c r="J67" s="2"/>
    </row>
    <row r="68" spans="1:11" x14ac:dyDescent="0.25">
      <c r="A68" s="3">
        <f>C48/C49</f>
        <v>0.86796951599964345</v>
      </c>
      <c r="B68" s="3">
        <f t="shared" ref="B68:E68" si="25">D48/D49</f>
        <v>0.31155373814653581</v>
      </c>
      <c r="C68" s="3">
        <f t="shared" si="25"/>
        <v>0.6352995153169263</v>
      </c>
      <c r="D68" s="3">
        <f t="shared" si="25"/>
        <v>0.48451631930790406</v>
      </c>
      <c r="E68" s="3">
        <f t="shared" si="25"/>
        <v>0.6747419607476417</v>
      </c>
    </row>
    <row r="69" spans="1:11" x14ac:dyDescent="0.25">
      <c r="H69" s="2"/>
    </row>
    <row r="70" spans="1:11" x14ac:dyDescent="0.25">
      <c r="A70" s="21">
        <f>A68*0.33</f>
        <v>0.28642994027988233</v>
      </c>
      <c r="B70" s="21">
        <f>B68*0.5</f>
        <v>0.1557768690732679</v>
      </c>
      <c r="C70" s="21">
        <f>C68*0.35</f>
        <v>0.22235483036092418</v>
      </c>
      <c r="D70" s="21">
        <f>D68*0.43</f>
        <v>0.20834201730239874</v>
      </c>
      <c r="E70" s="21">
        <f>E68*0.6</f>
        <v>0.40484517644858503</v>
      </c>
      <c r="G70" s="2"/>
      <c r="H70" s="2"/>
      <c r="I70" s="2"/>
      <c r="J70" s="2"/>
      <c r="K70" s="2"/>
    </row>
    <row r="71" spans="1:11" x14ac:dyDescent="0.25">
      <c r="A71" s="22"/>
      <c r="B71" s="22"/>
      <c r="C71" s="22"/>
      <c r="D71" s="22"/>
      <c r="E71" s="22"/>
    </row>
    <row r="72" spans="1:11" x14ac:dyDescent="0.25">
      <c r="A72" s="14" t="s">
        <v>29</v>
      </c>
      <c r="B72" s="14"/>
      <c r="C72" s="14"/>
      <c r="D72" s="14"/>
      <c r="E72" s="14"/>
    </row>
    <row r="73" spans="1:11" x14ac:dyDescent="0.25">
      <c r="A73" s="3">
        <f>A68+A70*0.1</f>
        <v>0.89661251002763165</v>
      </c>
      <c r="B73" s="3">
        <f t="shared" ref="B73:E73" si="26">B68+B70*0.1</f>
        <v>0.32713142505386261</v>
      </c>
      <c r="C73" s="3">
        <f t="shared" si="26"/>
        <v>0.65753499835301876</v>
      </c>
      <c r="D73" s="3">
        <f t="shared" si="26"/>
        <v>0.50535052103814393</v>
      </c>
      <c r="E73" s="3">
        <f t="shared" si="26"/>
        <v>0.7152264783925002</v>
      </c>
    </row>
    <row r="74" spans="1:11" x14ac:dyDescent="0.25">
      <c r="A74" s="20"/>
      <c r="B74" s="20"/>
      <c r="C74" s="20"/>
      <c r="D74" s="20"/>
      <c r="E74" s="20"/>
      <c r="F74" s="17"/>
    </row>
    <row r="75" spans="1:11" ht="18.75" x14ac:dyDescent="0.25">
      <c r="A75" s="14" t="s">
        <v>31</v>
      </c>
      <c r="B75" s="14"/>
      <c r="C75" s="14"/>
      <c r="D75" s="14"/>
      <c r="E75" s="14"/>
    </row>
    <row r="76" spans="1:11" x14ac:dyDescent="0.25">
      <c r="A76" s="3">
        <f t="array" ref="A76:E80">TRANSPOSE(G27:K31)</f>
        <v>1.0546889958961077</v>
      </c>
      <c r="B76" s="3">
        <v>6.920331879414883E-2</v>
      </c>
      <c r="C76" s="3">
        <v>2.6774097607395037E-2</v>
      </c>
      <c r="D76" s="3">
        <v>2.5130862352647523E-2</v>
      </c>
      <c r="E76" s="3">
        <v>5.0116441314555463E-2</v>
      </c>
      <c r="G76" s="3">
        <f t="array" ref="G76:G80">TRANSPOSE(A73:E73)</f>
        <v>0.89661251002763165</v>
      </c>
    </row>
    <row r="77" spans="1:11" x14ac:dyDescent="0.25">
      <c r="A77" s="3">
        <v>0.28009855878762424</v>
      </c>
      <c r="B77" s="3">
        <v>1.4179978661801507</v>
      </c>
      <c r="C77" s="3">
        <v>0.11075408216757991</v>
      </c>
      <c r="D77" s="3">
        <v>0.11046905815854173</v>
      </c>
      <c r="E77" s="3">
        <v>0.28338889316439658</v>
      </c>
      <c r="G77" s="3">
        <v>0.32713142505386261</v>
      </c>
    </row>
    <row r="78" spans="1:11" x14ac:dyDescent="0.25">
      <c r="A78" s="3">
        <v>4.4887514266928531E-2</v>
      </c>
      <c r="B78" s="3">
        <v>0.21469541971755082</v>
      </c>
      <c r="C78" s="3">
        <v>1.1315269761239968</v>
      </c>
      <c r="D78" s="3">
        <v>8.8994751001440789E-2</v>
      </c>
      <c r="E78" s="3">
        <v>0.19588510036098658</v>
      </c>
      <c r="G78" s="3">
        <v>0.65753499835301876</v>
      </c>
    </row>
    <row r="79" spans="1:11" x14ac:dyDescent="0.25">
      <c r="A79" s="3">
        <v>2.7543759509131592E-2</v>
      </c>
      <c r="B79" s="3">
        <v>0.12695617909718521</v>
      </c>
      <c r="C79" s="3">
        <v>0.28832952170814119</v>
      </c>
      <c r="D79" s="3">
        <v>1.1768913711448212</v>
      </c>
      <c r="E79" s="3">
        <v>0.27142302406023139</v>
      </c>
      <c r="G79" s="3">
        <v>0.50535052103814393</v>
      </c>
    </row>
    <row r="80" spans="1:11" x14ac:dyDescent="0.25">
      <c r="A80" s="3">
        <v>3.1272982589135301E-2</v>
      </c>
      <c r="B80" s="3">
        <v>0.10294604839981805</v>
      </c>
      <c r="C80" s="3">
        <v>8.9111717811366925E-2</v>
      </c>
      <c r="D80" s="3">
        <v>9.482119297152504E-2</v>
      </c>
      <c r="E80" s="3">
        <v>1.2422937662829014</v>
      </c>
      <c r="G80" s="3">
        <v>0.7152264783925002</v>
      </c>
    </row>
    <row r="82" spans="1:5" x14ac:dyDescent="0.25">
      <c r="A82" s="14" t="s">
        <v>30</v>
      </c>
      <c r="B82" s="14"/>
      <c r="C82" s="14"/>
      <c r="D82" s="14"/>
      <c r="E82" s="14"/>
    </row>
    <row r="83" spans="1:5" x14ac:dyDescent="0.25">
      <c r="A83" s="17"/>
      <c r="B83" s="17"/>
      <c r="C83" s="3">
        <f t="array" ref="C83:C87">MMULT(A76:E80,G76:G80)</f>
        <v>1.0344353346457225</v>
      </c>
      <c r="D83" s="17"/>
      <c r="E83" s="17"/>
    </row>
    <row r="84" spans="1:5" x14ac:dyDescent="0.25">
      <c r="C84" s="3">
        <v>1.0463490559447246</v>
      </c>
    </row>
    <row r="85" spans="1:5" x14ac:dyDescent="0.25">
      <c r="C85" s="3">
        <v>1.0395746681115878</v>
      </c>
    </row>
    <row r="86" spans="1:5" x14ac:dyDescent="0.25">
      <c r="C86" s="3">
        <v>1.0446857879845981</v>
      </c>
    </row>
    <row r="87" spans="1:5" x14ac:dyDescent="0.25">
      <c r="C87" s="3">
        <v>1.0567500430174173</v>
      </c>
    </row>
    <row r="89" spans="1:5" x14ac:dyDescent="0.25">
      <c r="A89" s="13" t="s">
        <v>32</v>
      </c>
      <c r="C89" s="13" t="s">
        <v>33</v>
      </c>
    </row>
    <row r="90" spans="1:5" x14ac:dyDescent="0.25">
      <c r="A90" s="3">
        <f>A70*0.05</f>
        <v>1.4321497013994117E-2</v>
      </c>
      <c r="C90" s="3">
        <f t="array" ref="C90:C94">MMULT(A76:E80,A90:A94)</f>
        <v>1.510472530541856E-2</v>
      </c>
    </row>
    <row r="91" spans="1:5" x14ac:dyDescent="0.25">
      <c r="A91" s="3">
        <v>0</v>
      </c>
      <c r="C91" s="3">
        <v>4.0114306733010164E-3</v>
      </c>
    </row>
    <row r="92" spans="1:5" x14ac:dyDescent="0.25">
      <c r="A92" s="3">
        <v>0</v>
      </c>
      <c r="C92" s="3">
        <v>6.428564015394353E-4</v>
      </c>
    </row>
    <row r="93" spans="1:5" x14ac:dyDescent="0.25">
      <c r="A93" s="3">
        <v>0</v>
      </c>
      <c r="C93" s="3">
        <v>3.9446786956420018E-4</v>
      </c>
    </row>
    <row r="94" spans="1:5" x14ac:dyDescent="0.25">
      <c r="A94" s="3">
        <v>0</v>
      </c>
      <c r="C94" s="3">
        <v>4.4787592676899122E-4</v>
      </c>
    </row>
  </sheetData>
  <mergeCells count="41">
    <mergeCell ref="A1:D1"/>
    <mergeCell ref="E1:I1"/>
    <mergeCell ref="A2:I3"/>
    <mergeCell ref="A74:E74"/>
    <mergeCell ref="A72:E72"/>
    <mergeCell ref="A75:E75"/>
    <mergeCell ref="A82:E82"/>
    <mergeCell ref="A11:B11"/>
    <mergeCell ref="A67:E67"/>
    <mergeCell ref="A6:B6"/>
    <mergeCell ref="A7:B7"/>
    <mergeCell ref="A8:B8"/>
    <mergeCell ref="A9:B9"/>
    <mergeCell ref="A10:B10"/>
    <mergeCell ref="G33:K33"/>
    <mergeCell ref="A12:B12"/>
    <mergeCell ref="A13:B13"/>
    <mergeCell ref="A14:B14"/>
    <mergeCell ref="A15:B15"/>
    <mergeCell ref="A16:B16"/>
    <mergeCell ref="A46:B46"/>
    <mergeCell ref="A47:B47"/>
    <mergeCell ref="A48:B48"/>
    <mergeCell ref="A49:B49"/>
    <mergeCell ref="A5:J5"/>
    <mergeCell ref="A41:B41"/>
    <mergeCell ref="A42:B42"/>
    <mergeCell ref="A43:B43"/>
    <mergeCell ref="A44:B44"/>
    <mergeCell ref="A45:B45"/>
    <mergeCell ref="A40:J40"/>
    <mergeCell ref="A19:E19"/>
    <mergeCell ref="G19:K19"/>
    <mergeCell ref="G26:K26"/>
    <mergeCell ref="A26:E26"/>
    <mergeCell ref="A33:E33"/>
    <mergeCell ref="B59:F59"/>
    <mergeCell ref="A52:B52"/>
    <mergeCell ref="A53:B53"/>
    <mergeCell ref="A55:B55"/>
    <mergeCell ref="A56:B56"/>
  </mergeCells>
  <pageMargins left="0.7" right="0.7" top="0.75" bottom="0.75" header="0.3" footer="0.3"/>
  <ignoredErrors>
    <ignoredError sqref="C12:G12 H7:H11" formulaRange="1"/>
    <ignoredError sqref="H12 I47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Вологжанин</dc:creator>
  <cp:lastModifiedBy>Егор Вологжанин</cp:lastModifiedBy>
  <dcterms:created xsi:type="dcterms:W3CDTF">2023-10-28T11:55:16Z</dcterms:created>
  <dcterms:modified xsi:type="dcterms:W3CDTF">2023-11-10T15:26:49Z</dcterms:modified>
</cp:coreProperties>
</file>