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10" yWindow="585" windowWidth="15555" windowHeight="18030" tabRatio="554" activeTab="1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  <sheet name="Alamy Sales" sheetId="17" r:id="rId6"/>
  </sheets>
  <definedNames>
    <definedName name="_xlnm._FilterDatabase" localSheetId="0" hidden="1">'Annual Summary'!$A$1:$Q$3</definedName>
    <definedName name="_xlnm._FilterDatabase" localSheetId="1" hidden="1">HSBC!$A$2:$I$13</definedName>
  </definedNames>
  <calcPr calcId="125725"/>
</workbook>
</file>

<file path=xl/calcChain.xml><?xml version="1.0" encoding="utf-8"?>
<calcChain xmlns="http://schemas.openxmlformats.org/spreadsheetml/2006/main">
  <c r="K8" i="17"/>
  <c r="F77" i="14"/>
  <c r="H77" s="1"/>
  <c r="H72"/>
  <c r="F72"/>
  <c r="H67"/>
  <c r="F67"/>
  <c r="F62"/>
  <c r="H62" s="1"/>
  <c r="F57"/>
  <c r="H57" s="1"/>
  <c r="H52"/>
  <c r="F52"/>
  <c r="H47"/>
  <c r="F47"/>
  <c r="H42"/>
  <c r="F42"/>
  <c r="F37"/>
  <c r="H37" s="1"/>
  <c r="F32"/>
  <c r="H32" s="1"/>
  <c r="F27"/>
  <c r="H27" s="1"/>
  <c r="F22"/>
  <c r="H22" s="1"/>
  <c r="H17"/>
  <c r="F17"/>
  <c r="A17"/>
  <c r="A22" s="1"/>
  <c r="A27" s="1"/>
  <c r="A32" s="1"/>
  <c r="A37" s="1"/>
  <c r="A42" s="1"/>
  <c r="A47" s="1"/>
  <c r="A52" s="1"/>
  <c r="A57" s="1"/>
  <c r="A62" s="1"/>
  <c r="A67" s="1"/>
  <c r="F12"/>
  <c r="H12" s="1"/>
  <c r="A12"/>
  <c r="D9"/>
  <c r="F7"/>
  <c r="H7" s="1"/>
  <c r="I7" s="1"/>
  <c r="J4"/>
  <c r="G4"/>
  <c r="E4"/>
  <c r="C4"/>
  <c r="D46" i="12"/>
  <c r="F46" s="1"/>
  <c r="C46"/>
  <c r="D44"/>
  <c r="C44"/>
  <c r="E30"/>
  <c r="E18"/>
  <c r="E36"/>
  <c r="E10" s="1"/>
  <c r="E20" s="1"/>
  <c r="J88" i="2"/>
  <c r="K87"/>
  <c r="K86"/>
  <c r="I86"/>
  <c r="G86"/>
  <c r="K85"/>
  <c r="I85"/>
  <c r="G85"/>
  <c r="K84"/>
  <c r="I84"/>
  <c r="G84"/>
  <c r="K83"/>
  <c r="I83"/>
  <c r="G83"/>
  <c r="K82"/>
  <c r="I82"/>
  <c r="G82"/>
  <c r="K81"/>
  <c r="I81"/>
  <c r="G81"/>
  <c r="K80"/>
  <c r="G80"/>
  <c r="D80"/>
  <c r="D81" s="1"/>
  <c r="D82" s="1"/>
  <c r="D83" s="1"/>
  <c r="D84" s="1"/>
  <c r="D85" s="1"/>
  <c r="D86" s="1"/>
  <c r="K79"/>
  <c r="I79"/>
  <c r="I88" s="1"/>
  <c r="G79"/>
  <c r="F79"/>
  <c r="D79"/>
  <c r="K78"/>
  <c r="G78"/>
  <c r="F78"/>
  <c r="K77"/>
  <c r="G77"/>
  <c r="F77"/>
  <c r="K76"/>
  <c r="G76"/>
  <c r="F76"/>
  <c r="H75"/>
  <c r="G75"/>
  <c r="F75"/>
  <c r="K74"/>
  <c r="G74"/>
  <c r="F74"/>
  <c r="H73"/>
  <c r="H88" s="1"/>
  <c r="H89" s="1"/>
  <c r="G73"/>
  <c r="F73"/>
  <c r="K72"/>
  <c r="G72"/>
  <c r="F72"/>
  <c r="K71"/>
  <c r="G71"/>
  <c r="F71"/>
  <c r="K70"/>
  <c r="G70"/>
  <c r="F70"/>
  <c r="K69"/>
  <c r="G69"/>
  <c r="F69"/>
  <c r="K68"/>
  <c r="G68"/>
  <c r="F68"/>
  <c r="K67"/>
  <c r="G67"/>
  <c r="F67"/>
  <c r="K66"/>
  <c r="G66"/>
  <c r="F66"/>
  <c r="K65"/>
  <c r="G65"/>
  <c r="F65"/>
  <c r="K64"/>
  <c r="G64"/>
  <c r="G88" s="1"/>
  <c r="F64"/>
  <c r="K59"/>
  <c r="J59"/>
  <c r="I59"/>
  <c r="H59"/>
  <c r="G59"/>
  <c r="F59"/>
  <c r="E59"/>
  <c r="C58"/>
  <c r="C54"/>
  <c r="C59" s="1"/>
  <c r="D59" s="1"/>
  <c r="Q45"/>
  <c r="P45"/>
  <c r="O45"/>
  <c r="N45"/>
  <c r="M45"/>
  <c r="L45"/>
  <c r="K45"/>
  <c r="J45"/>
  <c r="I45"/>
  <c r="H45"/>
  <c r="G45"/>
  <c r="F45"/>
  <c r="E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D45" s="1"/>
  <c r="C5"/>
  <c r="C45" s="1"/>
  <c r="F44" i="12" l="1"/>
  <c r="I4" i="14"/>
  <c r="I12"/>
  <c r="I17" s="1"/>
  <c r="I22" s="1"/>
  <c r="I27" s="1"/>
  <c r="I32" s="1"/>
  <c r="I37" s="1"/>
  <c r="I42" s="1"/>
  <c r="I47" s="1"/>
  <c r="I52" s="1"/>
  <c r="I57" s="1"/>
  <c r="I62" s="1"/>
  <c r="I67" s="1"/>
  <c r="I72" s="1"/>
  <c r="I77" s="1"/>
  <c r="J89" i="2"/>
  <c r="F80"/>
  <c r="G7" i="14"/>
  <c r="G12" s="1"/>
  <c r="G17" s="1"/>
  <c r="G22" s="1"/>
  <c r="G27" s="1"/>
  <c r="G32" s="1"/>
  <c r="G37" s="1"/>
  <c r="G42" s="1"/>
  <c r="G47" s="1"/>
  <c r="G52" s="1"/>
  <c r="G57" s="1"/>
  <c r="G62" s="1"/>
  <c r="G67" s="1"/>
  <c r="G72" s="1"/>
  <c r="G77" s="1"/>
  <c r="C10"/>
  <c r="D10" s="1"/>
  <c r="C11" s="1"/>
  <c r="D11" s="1"/>
  <c r="C12" s="1"/>
  <c r="D12" s="1"/>
  <c r="C13" s="1"/>
  <c r="D13" s="1"/>
  <c r="C14" s="1"/>
  <c r="D14" s="1"/>
  <c r="C15" s="1"/>
  <c r="D15" s="1"/>
  <c r="C16" s="1"/>
  <c r="D16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  <c r="C33" s="1"/>
  <c r="D33" s="1"/>
  <c r="C34" s="1"/>
  <c r="D34" s="1"/>
  <c r="C35" s="1"/>
  <c r="D35" s="1"/>
  <c r="C36" s="1"/>
  <c r="D36" s="1"/>
  <c r="C37" s="1"/>
  <c r="D37" s="1"/>
  <c r="C38" s="1"/>
  <c r="D38" s="1"/>
  <c r="C39" s="1"/>
  <c r="D39" s="1"/>
  <c r="C40" s="1"/>
  <c r="D40" s="1"/>
  <c r="C41" s="1"/>
  <c r="D41" s="1"/>
  <c r="C42" s="1"/>
  <c r="D42" s="1"/>
  <c r="C43" s="1"/>
  <c r="D43" s="1"/>
  <c r="C44" s="1"/>
  <c r="D44" s="1"/>
  <c r="C45" s="1"/>
  <c r="D45" s="1"/>
  <c r="C48" s="1"/>
  <c r="D48" s="1"/>
  <c r="C49" s="1"/>
  <c r="D49" s="1"/>
  <c r="C50" s="1"/>
  <c r="D50" s="1"/>
  <c r="C51" s="1"/>
  <c r="D51" s="1"/>
  <c r="D4" l="1"/>
  <c r="G46" i="12"/>
  <c r="G4"/>
  <c r="G5"/>
  <c r="G6"/>
  <c r="G7"/>
  <c r="G8"/>
  <c r="G9"/>
  <c r="G10"/>
  <c r="G11"/>
  <c r="G12"/>
  <c r="G13"/>
  <c r="G14"/>
  <c r="G15"/>
  <c r="G16"/>
  <c r="G17"/>
  <c r="G18"/>
  <c r="G19"/>
  <c r="G20"/>
  <c r="G21"/>
</calcChain>
</file>

<file path=xl/sharedStrings.xml><?xml version="1.0" encoding="utf-8"?>
<sst xmlns="http://schemas.openxmlformats.org/spreadsheetml/2006/main" count="463" uniqueCount="240">
  <si>
    <t>Description</t>
  </si>
  <si>
    <t>Category</t>
  </si>
  <si>
    <t>Notes</t>
  </si>
  <si>
    <t>*PLURALSIGHT*</t>
  </si>
  <si>
    <t>Training</t>
  </si>
  <si>
    <t>Plural sight</t>
  </si>
  <si>
    <t>1&amp;1 INTERNET LIMIT SLOUGH</t>
  </si>
  <si>
    <t>Subscriptions</t>
  </si>
  <si>
    <t>Accountant - Mark Ruffles</t>
  </si>
  <si>
    <t>Accounts</t>
  </si>
  <si>
    <t>Ballard Chalmers L INV*</t>
  </si>
  <si>
    <t>DONT MAP</t>
  </si>
  <si>
    <t>BCL - Dividends</t>
  </si>
  <si>
    <t>Dividends</t>
  </si>
  <si>
    <t>BCL - Expenses</t>
  </si>
  <si>
    <t>Expenses</t>
  </si>
  <si>
    <t>BCL - Salary</t>
  </si>
  <si>
    <t>Salary</t>
  </si>
  <si>
    <t>BLUE APPLE CONTRAC WEST MALLING</t>
  </si>
  <si>
    <t>Travel &amp; Subsistence</t>
  </si>
  <si>
    <t>BOOTS 0985 EAST GRINSTEA</t>
  </si>
  <si>
    <t>Card Fee</t>
  </si>
  <si>
    <t>Bank Charges</t>
  </si>
  <si>
    <t>COMPANIES HOUSE *</t>
  </si>
  <si>
    <t>Other</t>
  </si>
  <si>
    <t>Credit Card HSBC</t>
  </si>
  <si>
    <t>CC:HSBC</t>
  </si>
  <si>
    <t>Software Licensce</t>
  </si>
  <si>
    <t xml:space="preserve">EUROBASE SYS LTD </t>
  </si>
  <si>
    <t>GREGGS - S2051 EAST GRINSTEA</t>
  </si>
  <si>
    <t>HISCOX</t>
  </si>
  <si>
    <t>Insurance</t>
  </si>
  <si>
    <t>HMRC - Corporation Tax</t>
  </si>
  <si>
    <t>Corporation Tax</t>
  </si>
  <si>
    <t>HMRC - PAYE/NI</t>
  </si>
  <si>
    <t>PAYE</t>
  </si>
  <si>
    <t>HMRC PAYE/NIC CUMB</t>
  </si>
  <si>
    <t>HSBC Bank Charges</t>
  </si>
  <si>
    <t>IPSE *</t>
  </si>
  <si>
    <t>MCDONALDS *</t>
  </si>
  <si>
    <t>Mobile Phone - O2</t>
  </si>
  <si>
    <t>Mobile Telephone</t>
  </si>
  <si>
    <t xml:space="preserve">MR J B BENNETT BCL  DIVIDENDS </t>
  </si>
  <si>
    <t xml:space="preserve">NON STERLING TRANSACTION FEE </t>
  </si>
  <si>
    <t>Non-Sterling Transaction Fee</t>
  </si>
  <si>
    <t>Oyster Bus AutoTop</t>
  </si>
  <si>
    <t>PIMORONI*</t>
  </si>
  <si>
    <t>Computer Equipment Purchase</t>
  </si>
  <si>
    <t>POST OFFICE COUNTE EAST GRINSTEA</t>
  </si>
  <si>
    <t>Postage</t>
  </si>
  <si>
    <t>SELFSERVE TICKET SWTRAINS CLAP</t>
  </si>
  <si>
    <t xml:space="preserve">SELFSERVE TICKET SWTRAINS EWEL </t>
  </si>
  <si>
    <t>SelfServiceTicket</t>
  </si>
  <si>
    <t>TheTrainLine.CO</t>
  </si>
  <si>
    <t xml:space="preserve">TICKETOFFICESALE SWTRAINS EWEL </t>
  </si>
  <si>
    <t>TicketsOfficeSale</t>
  </si>
  <si>
    <t>Virgin Money Giving</t>
  </si>
  <si>
    <t>Charity</t>
  </si>
  <si>
    <t>Balence</t>
  </si>
  <si>
    <t>Date</t>
  </si>
  <si>
    <t>Debit</t>
  </si>
  <si>
    <t>Credit</t>
  </si>
  <si>
    <t>Monthly</t>
  </si>
  <si>
    <t>Yearly</t>
  </si>
  <si>
    <t>Category Override</t>
  </si>
  <si>
    <t>Balance At start of year</t>
  </si>
  <si>
    <t xml:space="preserve">HISCOX </t>
  </si>
  <si>
    <t>Hiscox Direct Debit Schedule</t>
  </si>
  <si>
    <t xml:space="preserve">INT'L 0065277875 PLURALSIGHT LLC FARMINGTON USD 49.00 @ 1.4036  Visa Rate </t>
  </si>
  <si>
    <t xml:space="preserve">Non-Sterling Transaction Fee </t>
  </si>
  <si>
    <t xml:space="preserve">TOTAL CHARGES TO 29MAR2016 </t>
  </si>
  <si>
    <t xml:space="preserve">WWW.OVERCLOCKERS.C NEWCASTLE-UND </t>
  </si>
  <si>
    <t>Overclockers BlueRay Drive</t>
  </si>
  <si>
    <t xml:space="preserve">MR J B BENNETT BCL - SALARY </t>
  </si>
  <si>
    <t xml:space="preserve">O2 </t>
  </si>
  <si>
    <t xml:space="preserve">TOTAL CHARGES TO 29APR2016 </t>
  </si>
  <si>
    <t xml:space="preserve">CARPHONE WAREHOUSE EPSOM 0445 </t>
  </si>
  <si>
    <t xml:space="preserve">ALAMY GBP CA </t>
  </si>
  <si>
    <t>Photography Sales</t>
  </si>
  <si>
    <t xml:space="preserve">JOHN LEWIS CROYDON </t>
  </si>
  <si>
    <t xml:space="preserve">TOTAL CHARGES TO 29MAY2016 </t>
  </si>
  <si>
    <t xml:space="preserve">GRANDPAS BREADS LT LONDON </t>
  </si>
  <si>
    <t xml:space="preserve">COMMERCIAL CARD </t>
  </si>
  <si>
    <t xml:space="preserve">INT'L 0083345761 Amazon UK Marketpl 800-279-6620 </t>
  </si>
  <si>
    <t xml:space="preserve">INT'L 0098141490 Amazon UK Retail AMAZON.CO.UK </t>
  </si>
  <si>
    <t xml:space="preserve">INT'L 0098141491 PLURALSIGHT LLC FARMINGTON USD 49.00 @ 1.2874  Visa Rate </t>
  </si>
  <si>
    <t xml:space="preserve">INT'L 0049979458 Amazon UK Marketpl 800-279-6620 </t>
  </si>
  <si>
    <t xml:space="preserve">INT'L 0049979459 Amazon UK Retail AMAZON.CO.UK </t>
  </si>
  <si>
    <t xml:space="preserve">INT'L 0054910823 Amazon UK Marketpl 800-279-6620 </t>
  </si>
  <si>
    <t xml:space="preserve">TOTAL CHARGES TO 29JUN2016 </t>
  </si>
  <si>
    <t xml:space="preserve">I. S. BENSTEAD ASJUL1608 </t>
  </si>
  <si>
    <t>Electrician</t>
  </si>
  <si>
    <t>Network Cable Instalation</t>
  </si>
  <si>
    <t xml:space="preserve">HALFORDS 0731 EPSOM </t>
  </si>
  <si>
    <t xml:space="preserve">HISCOX DD FIRST PAYMENT </t>
  </si>
  <si>
    <t>..\Reciepts\20160808 Insurance Payments.pdf</t>
  </si>
  <si>
    <t xml:space="preserve">INT'L 0046611094 PLURALSIGHT LLC FARMINGTON USD 49.00 @ 1.3018  Visa Rate </t>
  </si>
  <si>
    <t xml:space="preserve">IPSE LTD FIRST PAYMENT </t>
  </si>
  <si>
    <t>Saftey Equipment</t>
  </si>
  <si>
    <t>..\Reciepts\20160815 Nextbase 315.pdf</t>
  </si>
  <si>
    <t xml:space="preserve">HALFORDS 0543 NEW MALDEN </t>
  </si>
  <si>
    <t xml:space="preserve">TOTAL CHARGES TO 29JUL2016 </t>
  </si>
  <si>
    <t xml:space="preserve">BLUE APPLE CONTRAC WEST MALLING </t>
  </si>
  <si>
    <t xml:space="preserve">CURO RESOURCING LI Curo BCL-CAB-033 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</si>
  <si>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</si>
  <si>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</si>
  <si>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</si>
  <si>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</si>
  <si>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</si>
  <si>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</si>
  <si>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</si>
  <si>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VESTA  *EE TOP UP      EE.CO.UK      IE</t>
  </si>
  <si>
    <t xml:space="preserve">COMPANIES HOUSE        CARDIFF       GB </t>
  </si>
  <si>
    <t xml:space="preserve">1 1 INTERNET LIMITED   GLOUCESTER    GB </t>
  </si>
  <si>
    <t xml:space="preserve">LSOFT TECHNOLOGIES INC MISSISSAUGA   ON 38.28 CAD          1.7282 Visa Exchange Rate </t>
  </si>
  <si>
    <t>..\Reciepts\20160729 Unformat software.pdf</t>
  </si>
  <si>
    <t xml:space="preserve">ADOBE  PHOTOGPHY PLAN  800 833 6687  IE </t>
  </si>
  <si>
    <t xml:space="preserve">DISCLOSURE SCOT        EDINBURGH     GB </t>
  </si>
  <si>
    <t xml:space="preserve">IPSE                   0208 8979970  GB </t>
  </si>
  <si>
    <t>Bennett Consulting Ltd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</si>
  <si>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</si>
  <si>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</si>
  <si>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</si>
  <si>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</si>
  <si>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</si>
  <si>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</si>
  <si>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</si>
  <si>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23/08/2016</t>
  </si>
  <si>
    <t>24/08/2016</t>
  </si>
  <si>
    <t>25/08/2016</t>
  </si>
  <si>
    <t>26/08/2016</t>
  </si>
  <si>
    <t>30/08/2016</t>
  </si>
  <si>
    <t>26/05/2016</t>
  </si>
  <si>
    <t>28/06/2016</t>
  </si>
  <si>
    <t>25/07/2016</t>
  </si>
  <si>
    <t xml:space="preserve">INT'L 0006588144 PLURALSIGHT LLC FARMINGTON USD 49.00 @ 1.4420  VISA RATE </t>
  </si>
  <si>
    <t xml:space="preserve">INT'L 0065277875 PLURALSIGHT LLC FARMINGTON USD 49.00 @ 1.4036  VISA RATE </t>
  </si>
  <si>
    <t>15/08/2016</t>
  </si>
  <si>
    <t>23/06/2016</t>
  </si>
  <si>
    <t>22/06/2016</t>
  </si>
  <si>
    <t>28/04/2016</t>
  </si>
  <si>
    <t>28/07/2016</t>
  </si>
  <si>
    <t>31/05/2016</t>
  </si>
  <si>
    <t xml:space="preserve">NON-STERLING TRANSACTION FEE </t>
  </si>
  <si>
    <t>29/04/2016</t>
  </si>
  <si>
    <t>29/06/2016</t>
  </si>
  <si>
    <t>29/07/2016</t>
  </si>
  <si>
    <t>21/05/2016</t>
  </si>
  <si>
    <t>20/08/2016</t>
  </si>
  <si>
    <t>21/07/2016</t>
  </si>
  <si>
    <t>20/04/2016</t>
  </si>
  <si>
    <t>20/06/2016</t>
  </si>
  <si>
    <t>25/04/2016</t>
  </si>
  <si>
    <t>Totals</t>
  </si>
  <si>
    <t>PAYMENTS MADE BY DIRECTOR PRIVATELY/CASH</t>
  </si>
  <si>
    <t>Total Owed To Director</t>
  </si>
  <si>
    <t>Total</t>
  </si>
  <si>
    <t>V.A.T.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</si>
  <si>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</si>
  <si>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</si>
  <si>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</si>
  <si>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</si>
  <si>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</si>
  <si>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</si>
  <si>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</si>
  <si>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</si>
  <si>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</si>
  <si>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Total Paid</t>
  </si>
  <si>
    <t>Day Rate</t>
  </si>
  <si>
    <t>CGI - EuroBase</t>
  </si>
  <si>
    <t>BCL-CGI- 014</t>
  </si>
  <si>
    <t>BCL-CGI-015</t>
  </si>
  <si>
    <t>BCL-CGI-016</t>
  </si>
  <si>
    <t>BCL-CGI-017</t>
  </si>
  <si>
    <t>BCL-CGI-018</t>
  </si>
  <si>
    <t>BCL-CGI-019</t>
  </si>
  <si>
    <t>BCL-CGI-020</t>
  </si>
  <si>
    <t>BCL-CGI--021</t>
  </si>
  <si>
    <t xml:space="preserve">Alamy </t>
  </si>
  <si>
    <t>Alamy Sales Worksheet</t>
  </si>
  <si>
    <t>Cabot - Curo</t>
  </si>
  <si>
    <t>BCL-CAB--033</t>
  </si>
  <si>
    <t>Cabot - Disclosure Scotland</t>
  </si>
  <si>
    <t>BCL-CAB--034</t>
  </si>
  <si>
    <t>BCL-CAB--035</t>
  </si>
  <si>
    <t>BCL-CAB--036</t>
  </si>
  <si>
    <t>BCL-CAB--037</t>
  </si>
  <si>
    <t>BCL-CAB--038</t>
  </si>
  <si>
    <t>Outstanding</t>
  </si>
  <si>
    <t>Date cleared</t>
  </si>
  <si>
    <t>Date of invoice</t>
  </si>
  <si>
    <t>Date paid</t>
  </si>
  <si>
    <t>Alamy ref</t>
  </si>
  <si>
    <t>Agency ref</t>
  </si>
  <si>
    <t>Pseudonym</t>
  </si>
  <si>
    <t>Licence type</t>
  </si>
  <si>
    <t>Licence detail</t>
  </si>
  <si>
    <t>Total sale</t>
  </si>
  <si>
    <t>Total deduction</t>
  </si>
  <si>
    <t>Net due</t>
  </si>
  <si>
    <t>Region</t>
  </si>
  <si>
    <t xml:space="preserve">CMY8F5 </t>
  </si>
  <si>
    <t>20120327_160129_1</t>
  </si>
  <si>
    <t>Bruce Bennett</t>
  </si>
  <si>
    <t>L</t>
  </si>
  <si>
    <t>Country: United Kingdom ; Usage: Editorial ;  Media: Newspaper - national ;  Print run: up to 2 million ;  Placement: Inside and online ;  Start: 01 January 2016 ; End: 02 January 2016 ;  Additional Details: One time use in a single editorial or advertorial article used within the print and/or web versions of a single publication title. Digital usage includes archive rights for the lifetime of the article.</t>
  </si>
  <si>
    <t>UK</t>
  </si>
  <si>
    <t>Country: United Kingdom ; Usage: Editorial ;  Media: Newspaper - national ;  Print run: up to 2 million ;  Placement: Inside and online ;  Start: 01 February 2016 ; End: 02 February 2016 ;  Additional Details: One time use in a single editorial or advertorial article used within the print and/or web versions of a single publication title. Digital usage includes archive rights for the lifetime of the article.</t>
  </si>
  <si>
    <t xml:space="preserve">CMY8GH </t>
  </si>
  <si>
    <t>20120327_170033</t>
  </si>
  <si>
    <t>Country: Worldwide ; Usage: Editorial ;  Media: Editorial website ;  Placement: Single Placement ;  Start: 01 March 2013 ; End: 01 March 2016 ;  Additional Details: "Rights granted are as per the License Agreement, which supercedes rights granted on invoice: WW 10 yrs, Multiple Placement"</t>
  </si>
  <si>
    <t>US</t>
  </si>
  <si>
    <t xml:space="preserve">CMY8HE </t>
  </si>
  <si>
    <t>20120327_172105</t>
  </si>
  <si>
    <t>Country: United Kingdom ; Usage: Editorial ;  Media: Newspaper - national ;  Print run: up to 2 million ;  Placement: Inside and online ;  Start: 01 June 2014 ; End: 02 June 2014 ;  Additional Details: One use in a single editorial or advertorial article used within print and /or web versions, with re-use of the article in other titles or web versions within the same newspaper group. Digital use includes archive rights for the lifetime of the article.</t>
  </si>
  <si>
    <t>Country: United Kingdom ; Usage: Editorial ;  Media: Newspaper - national ;  Print run: up to 500,000 ;  Placement: Inside and online ;  Start: 01 July 2015 ; End: 02 July 2015 ;  Additional Details: One use in a single editorial article used within print and /or web versions, with re-use of the article in other titles or web versions within the same newspaper group. Digital use includes archive rights for the lifetime of the article.</t>
  </si>
  <si>
    <t xml:space="preserve">D27A7B </t>
  </si>
  <si>
    <t>20130116_094556</t>
  </si>
  <si>
    <t>Country: United Kingdom ; Usage: Editorial ;  Media: Editorial website ;  Placement: Single Placement ;  Start: 17 January 2013 ; End: 24 January 2013 ;  Additional Details: One use in a single editorial article used within the digital versions of a single publication. Digital usage includes archive rights for the lifetime of the article.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</si>
  <si>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</si>
  <si>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</si>
  <si>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</si>
  <si>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</si>
  <si>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</si>
  <si>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</si>
  <si>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</si>
  <si>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</si>
  <si>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 Rebate</t>
  </si>
  <si>
    <t>Toll Charges</t>
  </si>
  <si>
    <t>Contract</t>
  </si>
  <si>
    <t>Summary</t>
  </si>
  <si>
    <t>Week start</t>
  </si>
  <si>
    <t>Mon</t>
  </si>
  <si>
    <t>Tue</t>
  </si>
  <si>
    <t>Wed</t>
  </si>
  <si>
    <t>Thurs</t>
  </si>
  <si>
    <t>Fri</t>
  </si>
  <si>
    <t>Ill</t>
  </si>
  <si>
    <t>Holiday</t>
  </si>
  <si>
    <t>*JETBRAINS</t>
  </si>
</sst>
</file>

<file path=xl/styles.xml><?xml version="1.0" encoding="utf-8"?>
<styleSheet xmlns="http://schemas.openxmlformats.org/spreadsheetml/2006/main">
  <numFmts count="10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_-;\-* #,##0_-;_-* &quot;-&quot;??_-;_-@_-"/>
    <numFmt numFmtId="168" formatCode="[$-F800]dddd\,\ mmmm\ dd\,\ yyyy"/>
    <numFmt numFmtId="169" formatCode="_-&quot;£&quot;* #,##0_-;\-&quot;£&quot;* #,##0_-;_-&quot;£&quot;* &quot;-&quot;??_-;_-@_-"/>
    <numFmt numFmtId="170" formatCode="0.0_)"/>
    <numFmt numFmtId="171" formatCode="_-* #,##0.0_-;\-* #,##0.0_-;_-* &quot;-&quot;??_-;_-@_-"/>
  </numFmts>
  <fonts count="44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31">
    <xf numFmtId="164" fontId="0" fillId="0" borderId="0"/>
    <xf numFmtId="0" fontId="3" fillId="5" borderId="0"/>
    <xf numFmtId="0" fontId="5" fillId="5" borderId="0"/>
    <xf numFmtId="0" fontId="4" fillId="5" borderId="0"/>
    <xf numFmtId="0" fontId="3" fillId="5" borderId="0"/>
    <xf numFmtId="0" fontId="2" fillId="5" borderId="0"/>
    <xf numFmtId="0" fontId="1" fillId="5" borderId="0"/>
    <xf numFmtId="0" fontId="13" fillId="5" borderId="0"/>
    <xf numFmtId="0" fontId="10" fillId="5" borderId="0"/>
    <xf numFmtId="0" fontId="9" fillId="5" borderId="0"/>
    <xf numFmtId="0" fontId="4" fillId="5" borderId="0"/>
    <xf numFmtId="0" fontId="3" fillId="5" borderId="0"/>
    <xf numFmtId="0" fontId="4" fillId="5" borderId="0"/>
    <xf numFmtId="0" fontId="3" fillId="5" borderId="0"/>
    <xf numFmtId="0" fontId="9" fillId="5" borderId="0"/>
    <xf numFmtId="0" fontId="4" fillId="5" borderId="0"/>
    <xf numFmtId="0" fontId="3" fillId="5" borderId="0"/>
    <xf numFmtId="0" fontId="4" fillId="5" borderId="0"/>
    <xf numFmtId="0" fontId="3" fillId="5" borderId="0"/>
    <xf numFmtId="0" fontId="12" fillId="5" borderId="0"/>
    <xf numFmtId="0" fontId="10" fillId="5" borderId="0"/>
    <xf numFmtId="0" fontId="9" fillId="5" borderId="0"/>
    <xf numFmtId="0" fontId="4" fillId="5" borderId="0"/>
    <xf numFmtId="0" fontId="3" fillId="5" borderId="0"/>
    <xf numFmtId="0" fontId="4" fillId="5" borderId="0"/>
    <xf numFmtId="0" fontId="3" fillId="5" borderId="0"/>
    <xf numFmtId="0" fontId="9" fillId="5" borderId="0"/>
    <xf numFmtId="0" fontId="4" fillId="5" borderId="0"/>
    <xf numFmtId="0" fontId="3" fillId="5" borderId="0"/>
    <xf numFmtId="0" fontId="4" fillId="5" borderId="0"/>
    <xf numFmtId="0" fontId="3" fillId="5" borderId="0"/>
    <xf numFmtId="0" fontId="11" fillId="5" borderId="0"/>
    <xf numFmtId="0" fontId="10" fillId="5" borderId="0"/>
    <xf numFmtId="0" fontId="9" fillId="5" borderId="0"/>
    <xf numFmtId="0" fontId="4" fillId="5" borderId="0"/>
    <xf numFmtId="0" fontId="3" fillId="5" borderId="0"/>
    <xf numFmtId="0" fontId="4" fillId="5" borderId="0"/>
    <xf numFmtId="0" fontId="3" fillId="5" borderId="0"/>
    <xf numFmtId="0" fontId="9" fillId="5" borderId="0"/>
    <xf numFmtId="0" fontId="4" fillId="5" borderId="0"/>
    <xf numFmtId="0" fontId="3" fillId="5" borderId="0"/>
    <xf numFmtId="0" fontId="4" fillId="5" borderId="0"/>
    <xf numFmtId="0" fontId="3" fillId="5" borderId="0"/>
    <xf numFmtId="0" fontId="10" fillId="5" borderId="0"/>
    <xf numFmtId="0" fontId="9" fillId="5" borderId="0"/>
    <xf numFmtId="0" fontId="4" fillId="5" borderId="0"/>
    <xf numFmtId="0" fontId="3" fillId="5" borderId="0"/>
    <xf numFmtId="0" fontId="4" fillId="5" borderId="0"/>
    <xf numFmtId="0" fontId="3" fillId="5" borderId="0"/>
    <xf numFmtId="0" fontId="9" fillId="5" borderId="0"/>
    <xf numFmtId="0" fontId="4" fillId="5" borderId="0"/>
    <xf numFmtId="0" fontId="3" fillId="5" borderId="0"/>
    <xf numFmtId="0" fontId="8" fillId="5" borderId="0"/>
    <xf numFmtId="0" fontId="4" fillId="5" borderId="0"/>
    <xf numFmtId="0" fontId="3" fillId="5" borderId="0"/>
    <xf numFmtId="0" fontId="7" fillId="5" borderId="0"/>
    <xf numFmtId="0" fontId="4" fillId="5" borderId="0"/>
    <xf numFmtId="0" fontId="3" fillId="5" borderId="0"/>
    <xf numFmtId="0" fontId="6" fillId="5" borderId="0"/>
    <xf numFmtId="0" fontId="4" fillId="5" borderId="0"/>
    <xf numFmtId="0" fontId="3" fillId="5" borderId="0"/>
    <xf numFmtId="0" fontId="3" fillId="7" borderId="0"/>
    <xf numFmtId="0" fontId="5" fillId="7" borderId="0"/>
    <xf numFmtId="0" fontId="4" fillId="7" borderId="0"/>
    <xf numFmtId="0" fontId="3" fillId="7" borderId="0"/>
    <xf numFmtId="0" fontId="2" fillId="7" borderId="0"/>
    <xf numFmtId="0" fontId="1" fillId="7" borderId="0"/>
    <xf numFmtId="0" fontId="13" fillId="7" borderId="0"/>
    <xf numFmtId="0" fontId="10" fillId="7" borderId="0"/>
    <xf numFmtId="0" fontId="9" fillId="7" borderId="0"/>
    <xf numFmtId="0" fontId="4" fillId="7" borderId="0"/>
    <xf numFmtId="0" fontId="3" fillId="7" borderId="0"/>
    <xf numFmtId="0" fontId="4" fillId="7" borderId="0"/>
    <xf numFmtId="0" fontId="3" fillId="7" borderId="0"/>
    <xf numFmtId="0" fontId="9" fillId="7" borderId="0"/>
    <xf numFmtId="0" fontId="4" fillId="7" borderId="0"/>
    <xf numFmtId="0" fontId="3" fillId="7" borderId="0"/>
    <xf numFmtId="0" fontId="4" fillId="7" borderId="0"/>
    <xf numFmtId="0" fontId="3" fillId="7" borderId="0"/>
    <xf numFmtId="0" fontId="12" fillId="7" borderId="0"/>
    <xf numFmtId="0" fontId="10" fillId="7" borderId="0"/>
    <xf numFmtId="0" fontId="9" fillId="7" borderId="0"/>
    <xf numFmtId="0" fontId="4" fillId="7" borderId="0"/>
    <xf numFmtId="0" fontId="3" fillId="7" borderId="0"/>
    <xf numFmtId="0" fontId="4" fillId="7" borderId="0"/>
    <xf numFmtId="0" fontId="3" fillId="7" borderId="0"/>
    <xf numFmtId="0" fontId="9" fillId="7" borderId="0"/>
    <xf numFmtId="0" fontId="4" fillId="7" borderId="0"/>
    <xf numFmtId="0" fontId="3" fillId="7" borderId="0"/>
    <xf numFmtId="0" fontId="4" fillId="7" borderId="0"/>
    <xf numFmtId="0" fontId="3" fillId="7" borderId="0"/>
    <xf numFmtId="0" fontId="11" fillId="7" borderId="0"/>
    <xf numFmtId="0" fontId="10" fillId="7" borderId="0"/>
    <xf numFmtId="0" fontId="9" fillId="7" borderId="0"/>
    <xf numFmtId="0" fontId="4" fillId="7" borderId="0"/>
    <xf numFmtId="0" fontId="3" fillId="7" borderId="0"/>
    <xf numFmtId="0" fontId="4" fillId="7" borderId="0"/>
    <xf numFmtId="0" fontId="3" fillId="7" borderId="0"/>
    <xf numFmtId="0" fontId="9" fillId="7" borderId="0"/>
    <xf numFmtId="0" fontId="4" fillId="7" borderId="0"/>
    <xf numFmtId="0" fontId="3" fillId="7" borderId="0"/>
    <xf numFmtId="0" fontId="4" fillId="7" borderId="0"/>
    <xf numFmtId="0" fontId="3" fillId="7" borderId="0"/>
    <xf numFmtId="0" fontId="10" fillId="7" borderId="0"/>
    <xf numFmtId="0" fontId="9" fillId="7" borderId="0"/>
    <xf numFmtId="0" fontId="4" fillId="7" borderId="0"/>
    <xf numFmtId="0" fontId="3" fillId="7" borderId="0"/>
    <xf numFmtId="0" fontId="4" fillId="7" borderId="0"/>
    <xf numFmtId="0" fontId="3" fillId="7" borderId="0"/>
    <xf numFmtId="0" fontId="9" fillId="7" borderId="0"/>
    <xf numFmtId="0" fontId="4" fillId="7" borderId="0"/>
    <xf numFmtId="0" fontId="3" fillId="7" borderId="0"/>
    <xf numFmtId="0" fontId="8" fillId="7" borderId="0"/>
    <xf numFmtId="0" fontId="4" fillId="7" borderId="0"/>
    <xf numFmtId="0" fontId="3" fillId="7" borderId="0"/>
    <xf numFmtId="0" fontId="7" fillId="7" borderId="0"/>
    <xf numFmtId="0" fontId="4" fillId="7" borderId="0"/>
    <xf numFmtId="0" fontId="3" fillId="7" borderId="0"/>
    <xf numFmtId="0" fontId="6" fillId="7" borderId="0"/>
    <xf numFmtId="0" fontId="4" fillId="7" borderId="0"/>
    <xf numFmtId="0" fontId="3" fillId="7" borderId="0"/>
    <xf numFmtId="0" fontId="3" fillId="9" borderId="0"/>
    <xf numFmtId="0" fontId="5" fillId="9" borderId="0"/>
    <xf numFmtId="0" fontId="4" fillId="9" borderId="0"/>
    <xf numFmtId="0" fontId="3" fillId="9" borderId="0"/>
    <xf numFmtId="0" fontId="2" fillId="9" borderId="0"/>
    <xf numFmtId="0" fontId="1" fillId="9" borderId="0"/>
    <xf numFmtId="0" fontId="13" fillId="9" borderId="0"/>
    <xf numFmtId="0" fontId="10" fillId="9" borderId="0"/>
    <xf numFmtId="0" fontId="9" fillId="9" borderId="0"/>
    <xf numFmtId="0" fontId="4" fillId="9" borderId="0"/>
    <xf numFmtId="0" fontId="3" fillId="9" borderId="0"/>
    <xf numFmtId="0" fontId="4" fillId="9" borderId="0"/>
    <xf numFmtId="0" fontId="3" fillId="9" borderId="0"/>
    <xf numFmtId="0" fontId="9" fillId="9" borderId="0"/>
    <xf numFmtId="0" fontId="4" fillId="9" borderId="0"/>
    <xf numFmtId="0" fontId="3" fillId="9" borderId="0"/>
    <xf numFmtId="0" fontId="4" fillId="9" borderId="0"/>
    <xf numFmtId="0" fontId="3" fillId="9" borderId="0"/>
    <xf numFmtId="0" fontId="12" fillId="9" borderId="0"/>
    <xf numFmtId="0" fontId="10" fillId="9" borderId="0"/>
    <xf numFmtId="0" fontId="9" fillId="9" borderId="0"/>
    <xf numFmtId="0" fontId="4" fillId="9" borderId="0"/>
    <xf numFmtId="0" fontId="3" fillId="9" borderId="0"/>
    <xf numFmtId="0" fontId="4" fillId="9" borderId="0"/>
    <xf numFmtId="0" fontId="3" fillId="9" borderId="0"/>
    <xf numFmtId="0" fontId="9" fillId="9" borderId="0"/>
    <xf numFmtId="0" fontId="4" fillId="9" borderId="0"/>
    <xf numFmtId="0" fontId="3" fillId="9" borderId="0"/>
    <xf numFmtId="0" fontId="4" fillId="9" borderId="0"/>
    <xf numFmtId="0" fontId="3" fillId="9" borderId="0"/>
    <xf numFmtId="0" fontId="11" fillId="9" borderId="0"/>
    <xf numFmtId="0" fontId="10" fillId="9" borderId="0"/>
    <xf numFmtId="0" fontId="9" fillId="9" borderId="0"/>
    <xf numFmtId="0" fontId="4" fillId="9" borderId="0"/>
    <xf numFmtId="0" fontId="3" fillId="9" borderId="0"/>
    <xf numFmtId="0" fontId="4" fillId="9" borderId="0"/>
    <xf numFmtId="0" fontId="3" fillId="9" borderId="0"/>
    <xf numFmtId="0" fontId="9" fillId="9" borderId="0"/>
    <xf numFmtId="0" fontId="4" fillId="9" borderId="0"/>
    <xf numFmtId="0" fontId="3" fillId="9" borderId="0"/>
    <xf numFmtId="0" fontId="4" fillId="9" borderId="0"/>
    <xf numFmtId="0" fontId="3" fillId="9" borderId="0"/>
    <xf numFmtId="0" fontId="10" fillId="9" borderId="0"/>
    <xf numFmtId="0" fontId="9" fillId="9" borderId="0"/>
    <xf numFmtId="0" fontId="4" fillId="9" borderId="0"/>
    <xf numFmtId="0" fontId="3" fillId="9" borderId="0"/>
    <xf numFmtId="0" fontId="4" fillId="9" borderId="0"/>
    <xf numFmtId="0" fontId="3" fillId="9" borderId="0"/>
    <xf numFmtId="0" fontId="9" fillId="9" borderId="0"/>
    <xf numFmtId="0" fontId="4" fillId="9" borderId="0"/>
    <xf numFmtId="0" fontId="3" fillId="9" borderId="0"/>
    <xf numFmtId="0" fontId="8" fillId="9" borderId="0"/>
    <xf numFmtId="0" fontId="4" fillId="9" borderId="0"/>
    <xf numFmtId="0" fontId="3" fillId="9" borderId="0"/>
    <xf numFmtId="0" fontId="7" fillId="9" borderId="0"/>
    <xf numFmtId="0" fontId="4" fillId="9" borderId="0"/>
    <xf numFmtId="0" fontId="3" fillId="9" borderId="0"/>
    <xf numFmtId="0" fontId="6" fillId="9" borderId="0"/>
    <xf numFmtId="0" fontId="4" fillId="9" borderId="0"/>
    <xf numFmtId="0" fontId="3" fillId="9" borderId="0"/>
    <xf numFmtId="0" fontId="3" fillId="11" borderId="0"/>
    <xf numFmtId="0" fontId="5" fillId="11" borderId="0"/>
    <xf numFmtId="0" fontId="4" fillId="11" borderId="0"/>
    <xf numFmtId="0" fontId="3" fillId="11" borderId="0"/>
    <xf numFmtId="0" fontId="2" fillId="11" borderId="0"/>
    <xf numFmtId="0" fontId="1" fillId="11" borderId="0"/>
    <xf numFmtId="0" fontId="13" fillId="11" borderId="0"/>
    <xf numFmtId="0" fontId="10" fillId="11" borderId="0"/>
    <xf numFmtId="0" fontId="9" fillId="11" borderId="0"/>
    <xf numFmtId="0" fontId="4" fillId="11" borderId="0"/>
    <xf numFmtId="0" fontId="3" fillId="11" borderId="0"/>
    <xf numFmtId="0" fontId="4" fillId="11" borderId="0"/>
    <xf numFmtId="0" fontId="3" fillId="11" borderId="0"/>
    <xf numFmtId="0" fontId="9" fillId="11" borderId="0"/>
    <xf numFmtId="0" fontId="4" fillId="11" borderId="0"/>
    <xf numFmtId="0" fontId="3" fillId="11" borderId="0"/>
    <xf numFmtId="0" fontId="4" fillId="11" borderId="0"/>
    <xf numFmtId="0" fontId="3" fillId="11" borderId="0"/>
    <xf numFmtId="0" fontId="12" fillId="11" borderId="0"/>
    <xf numFmtId="0" fontId="10" fillId="11" borderId="0"/>
    <xf numFmtId="0" fontId="9" fillId="11" borderId="0"/>
    <xf numFmtId="0" fontId="4" fillId="11" borderId="0"/>
    <xf numFmtId="0" fontId="3" fillId="11" borderId="0"/>
    <xf numFmtId="0" fontId="4" fillId="11" borderId="0"/>
    <xf numFmtId="0" fontId="3" fillId="11" borderId="0"/>
    <xf numFmtId="0" fontId="9" fillId="11" borderId="0"/>
    <xf numFmtId="0" fontId="4" fillId="11" borderId="0"/>
    <xf numFmtId="0" fontId="3" fillId="11" borderId="0"/>
    <xf numFmtId="0" fontId="4" fillId="11" borderId="0"/>
    <xf numFmtId="0" fontId="3" fillId="11" borderId="0"/>
    <xf numFmtId="0" fontId="11" fillId="11" borderId="0"/>
    <xf numFmtId="0" fontId="10" fillId="11" borderId="0"/>
    <xf numFmtId="0" fontId="9" fillId="11" borderId="0"/>
    <xf numFmtId="0" fontId="4" fillId="11" borderId="0"/>
    <xf numFmtId="0" fontId="3" fillId="11" borderId="0"/>
    <xf numFmtId="0" fontId="4" fillId="11" borderId="0"/>
    <xf numFmtId="0" fontId="3" fillId="11" borderId="0"/>
    <xf numFmtId="0" fontId="9" fillId="11" borderId="0"/>
    <xf numFmtId="0" fontId="4" fillId="11" borderId="0"/>
    <xf numFmtId="0" fontId="3" fillId="11" borderId="0"/>
    <xf numFmtId="0" fontId="4" fillId="11" borderId="0"/>
    <xf numFmtId="0" fontId="3" fillId="11" borderId="0"/>
    <xf numFmtId="0" fontId="10" fillId="11" borderId="0"/>
    <xf numFmtId="0" fontId="9" fillId="11" borderId="0"/>
    <xf numFmtId="0" fontId="4" fillId="11" borderId="0"/>
    <xf numFmtId="0" fontId="3" fillId="11" borderId="0"/>
    <xf numFmtId="0" fontId="4" fillId="11" borderId="0"/>
    <xf numFmtId="0" fontId="3" fillId="11" borderId="0"/>
    <xf numFmtId="0" fontId="9" fillId="11" borderId="0"/>
    <xf numFmtId="0" fontId="4" fillId="11" borderId="0"/>
    <xf numFmtId="0" fontId="3" fillId="11" borderId="0"/>
    <xf numFmtId="0" fontId="8" fillId="11" borderId="0"/>
    <xf numFmtId="0" fontId="4" fillId="11" borderId="0"/>
    <xf numFmtId="0" fontId="3" fillId="11" borderId="0"/>
    <xf numFmtId="0" fontId="7" fillId="11" borderId="0"/>
    <xf numFmtId="0" fontId="4" fillId="11" borderId="0"/>
    <xf numFmtId="0" fontId="3" fillId="11" borderId="0"/>
    <xf numFmtId="0" fontId="6" fillId="11" borderId="0"/>
    <xf numFmtId="0" fontId="4" fillId="11" borderId="0"/>
    <xf numFmtId="0" fontId="3" fillId="11" borderId="0"/>
    <xf numFmtId="0" fontId="3" fillId="13" borderId="0"/>
    <xf numFmtId="0" fontId="5" fillId="13" borderId="0"/>
    <xf numFmtId="0" fontId="4" fillId="13" borderId="0"/>
    <xf numFmtId="0" fontId="3" fillId="13" borderId="0"/>
    <xf numFmtId="0" fontId="2" fillId="13" borderId="0"/>
    <xf numFmtId="0" fontId="1" fillId="13" borderId="0"/>
    <xf numFmtId="0" fontId="13" fillId="13" borderId="0"/>
    <xf numFmtId="0" fontId="10" fillId="13" borderId="0"/>
    <xf numFmtId="0" fontId="9" fillId="13" borderId="0"/>
    <xf numFmtId="0" fontId="4" fillId="13" borderId="0"/>
    <xf numFmtId="0" fontId="3" fillId="13" borderId="0"/>
    <xf numFmtId="0" fontId="4" fillId="13" borderId="0"/>
    <xf numFmtId="0" fontId="3" fillId="13" borderId="0"/>
    <xf numFmtId="0" fontId="9" fillId="13" borderId="0"/>
    <xf numFmtId="0" fontId="4" fillId="13" borderId="0"/>
    <xf numFmtId="0" fontId="3" fillId="13" borderId="0"/>
    <xf numFmtId="0" fontId="4" fillId="13" borderId="0"/>
    <xf numFmtId="0" fontId="3" fillId="13" borderId="0"/>
    <xf numFmtId="0" fontId="12" fillId="13" borderId="0"/>
    <xf numFmtId="0" fontId="10" fillId="13" borderId="0"/>
    <xf numFmtId="0" fontId="9" fillId="13" borderId="0"/>
    <xf numFmtId="0" fontId="4" fillId="13" borderId="0"/>
    <xf numFmtId="0" fontId="3" fillId="13" borderId="0"/>
    <xf numFmtId="0" fontId="4" fillId="13" borderId="0"/>
    <xf numFmtId="0" fontId="3" fillId="13" borderId="0"/>
    <xf numFmtId="0" fontId="9" fillId="13" borderId="0"/>
    <xf numFmtId="0" fontId="4" fillId="13" borderId="0"/>
    <xf numFmtId="0" fontId="3" fillId="13" borderId="0"/>
    <xf numFmtId="0" fontId="4" fillId="13" borderId="0"/>
    <xf numFmtId="0" fontId="3" fillId="13" borderId="0"/>
    <xf numFmtId="0" fontId="11" fillId="13" borderId="0"/>
    <xf numFmtId="0" fontId="10" fillId="13" borderId="0"/>
    <xf numFmtId="0" fontId="9" fillId="13" borderId="0"/>
    <xf numFmtId="0" fontId="4" fillId="13" borderId="0"/>
    <xf numFmtId="0" fontId="3" fillId="13" borderId="0"/>
    <xf numFmtId="0" fontId="4" fillId="13" borderId="0"/>
    <xf numFmtId="0" fontId="3" fillId="13" borderId="0"/>
    <xf numFmtId="0" fontId="9" fillId="13" borderId="0"/>
    <xf numFmtId="0" fontId="4" fillId="13" borderId="0"/>
    <xf numFmtId="0" fontId="3" fillId="13" borderId="0"/>
    <xf numFmtId="0" fontId="4" fillId="13" borderId="0"/>
    <xf numFmtId="0" fontId="3" fillId="13" borderId="0"/>
    <xf numFmtId="0" fontId="10" fillId="13" borderId="0"/>
    <xf numFmtId="0" fontId="9" fillId="13" borderId="0"/>
    <xf numFmtId="0" fontId="4" fillId="13" borderId="0"/>
    <xf numFmtId="0" fontId="3" fillId="13" borderId="0"/>
    <xf numFmtId="0" fontId="4" fillId="13" borderId="0"/>
    <xf numFmtId="0" fontId="3" fillId="13" borderId="0"/>
    <xf numFmtId="0" fontId="9" fillId="13" borderId="0"/>
    <xf numFmtId="0" fontId="4" fillId="13" borderId="0"/>
    <xf numFmtId="0" fontId="3" fillId="13" borderId="0"/>
    <xf numFmtId="0" fontId="8" fillId="13" borderId="0"/>
    <xf numFmtId="0" fontId="4" fillId="13" borderId="0"/>
    <xf numFmtId="0" fontId="3" fillId="13" borderId="0"/>
    <xf numFmtId="0" fontId="7" fillId="13" borderId="0"/>
    <xf numFmtId="0" fontId="4" fillId="13" borderId="0"/>
    <xf numFmtId="0" fontId="3" fillId="13" borderId="0"/>
    <xf numFmtId="0" fontId="6" fillId="13" borderId="0"/>
    <xf numFmtId="0" fontId="4" fillId="13" borderId="0"/>
    <xf numFmtId="0" fontId="3" fillId="13" borderId="0"/>
    <xf numFmtId="0" fontId="3" fillId="15" borderId="0"/>
    <xf numFmtId="0" fontId="5" fillId="15" borderId="0"/>
    <xf numFmtId="0" fontId="4" fillId="15" borderId="0"/>
    <xf numFmtId="0" fontId="3" fillId="15" borderId="0"/>
    <xf numFmtId="0" fontId="2" fillId="15" borderId="0"/>
    <xf numFmtId="0" fontId="1" fillId="15" borderId="0"/>
    <xf numFmtId="0" fontId="13" fillId="15" borderId="0"/>
    <xf numFmtId="0" fontId="10" fillId="15" borderId="0"/>
    <xf numFmtId="0" fontId="9" fillId="15" borderId="0"/>
    <xf numFmtId="0" fontId="4" fillId="15" borderId="0"/>
    <xf numFmtId="0" fontId="3" fillId="15" borderId="0"/>
    <xf numFmtId="0" fontId="4" fillId="15" borderId="0"/>
    <xf numFmtId="0" fontId="3" fillId="15" borderId="0"/>
    <xf numFmtId="0" fontId="9" fillId="15" borderId="0"/>
    <xf numFmtId="0" fontId="4" fillId="15" borderId="0"/>
    <xf numFmtId="0" fontId="3" fillId="15" borderId="0"/>
    <xf numFmtId="0" fontId="4" fillId="15" borderId="0"/>
    <xf numFmtId="0" fontId="3" fillId="15" borderId="0"/>
    <xf numFmtId="0" fontId="12" fillId="15" borderId="0"/>
    <xf numFmtId="0" fontId="10" fillId="15" borderId="0"/>
    <xf numFmtId="0" fontId="9" fillId="15" borderId="0"/>
    <xf numFmtId="0" fontId="4" fillId="15" borderId="0"/>
    <xf numFmtId="0" fontId="3" fillId="15" borderId="0"/>
    <xf numFmtId="0" fontId="4" fillId="15" borderId="0"/>
    <xf numFmtId="0" fontId="3" fillId="15" borderId="0"/>
    <xf numFmtId="0" fontId="9" fillId="15" borderId="0"/>
    <xf numFmtId="0" fontId="4" fillId="15" borderId="0"/>
    <xf numFmtId="0" fontId="3" fillId="15" borderId="0"/>
    <xf numFmtId="0" fontId="4" fillId="15" borderId="0"/>
    <xf numFmtId="0" fontId="3" fillId="15" borderId="0"/>
    <xf numFmtId="0" fontId="11" fillId="15" borderId="0"/>
    <xf numFmtId="0" fontId="10" fillId="15" borderId="0"/>
    <xf numFmtId="0" fontId="9" fillId="15" borderId="0"/>
    <xf numFmtId="0" fontId="4" fillId="15" borderId="0"/>
    <xf numFmtId="0" fontId="3" fillId="15" borderId="0"/>
    <xf numFmtId="0" fontId="4" fillId="15" borderId="0"/>
    <xf numFmtId="0" fontId="3" fillId="15" borderId="0"/>
    <xf numFmtId="0" fontId="9" fillId="15" borderId="0"/>
    <xf numFmtId="0" fontId="4" fillId="15" borderId="0"/>
    <xf numFmtId="0" fontId="3" fillId="15" borderId="0"/>
    <xf numFmtId="0" fontId="4" fillId="15" borderId="0"/>
    <xf numFmtId="0" fontId="3" fillId="15" borderId="0"/>
    <xf numFmtId="0" fontId="10" fillId="15" borderId="0"/>
    <xf numFmtId="0" fontId="9" fillId="15" borderId="0"/>
    <xf numFmtId="0" fontId="4" fillId="15" borderId="0"/>
    <xf numFmtId="0" fontId="3" fillId="15" borderId="0"/>
    <xf numFmtId="0" fontId="4" fillId="15" borderId="0"/>
    <xf numFmtId="0" fontId="3" fillId="15" borderId="0"/>
    <xf numFmtId="0" fontId="9" fillId="15" borderId="0"/>
    <xf numFmtId="0" fontId="4" fillId="15" borderId="0"/>
    <xf numFmtId="0" fontId="3" fillId="15" borderId="0"/>
    <xf numFmtId="0" fontId="8" fillId="15" borderId="0"/>
    <xf numFmtId="0" fontId="4" fillId="15" borderId="0"/>
    <xf numFmtId="0" fontId="3" fillId="15" borderId="0"/>
    <xf numFmtId="0" fontId="7" fillId="15" borderId="0"/>
    <xf numFmtId="0" fontId="4" fillId="15" borderId="0"/>
    <xf numFmtId="0" fontId="3" fillId="15" borderId="0"/>
    <xf numFmtId="0" fontId="6" fillId="15" borderId="0"/>
    <xf numFmtId="0" fontId="4" fillId="15" borderId="0"/>
    <xf numFmtId="0" fontId="3" fillId="15" borderId="0"/>
    <xf numFmtId="0" fontId="3" fillId="6" borderId="0"/>
    <xf numFmtId="0" fontId="5" fillId="6" borderId="0"/>
    <xf numFmtId="0" fontId="4" fillId="6" borderId="0"/>
    <xf numFmtId="0" fontId="3" fillId="6" borderId="0"/>
    <xf numFmtId="0" fontId="2" fillId="6" borderId="0"/>
    <xf numFmtId="0" fontId="1" fillId="6" borderId="0"/>
    <xf numFmtId="0" fontId="13" fillId="6" borderId="0"/>
    <xf numFmtId="0" fontId="10" fillId="6" borderId="0"/>
    <xf numFmtId="0" fontId="9" fillId="6" borderId="0"/>
    <xf numFmtId="0" fontId="4" fillId="6" borderId="0"/>
    <xf numFmtId="0" fontId="3" fillId="6" borderId="0"/>
    <xf numFmtId="0" fontId="4" fillId="6" borderId="0"/>
    <xf numFmtId="0" fontId="3" fillId="6" borderId="0"/>
    <xf numFmtId="0" fontId="9" fillId="6" borderId="0"/>
    <xf numFmtId="0" fontId="4" fillId="6" borderId="0"/>
    <xf numFmtId="0" fontId="3" fillId="6" borderId="0"/>
    <xf numFmtId="0" fontId="4" fillId="6" borderId="0"/>
    <xf numFmtId="0" fontId="3" fillId="6" borderId="0"/>
    <xf numFmtId="0" fontId="12" fillId="6" borderId="0"/>
    <xf numFmtId="0" fontId="10" fillId="6" borderId="0"/>
    <xf numFmtId="0" fontId="9" fillId="6" borderId="0"/>
    <xf numFmtId="0" fontId="4" fillId="6" borderId="0"/>
    <xf numFmtId="0" fontId="3" fillId="6" borderId="0"/>
    <xf numFmtId="0" fontId="4" fillId="6" borderId="0"/>
    <xf numFmtId="0" fontId="3" fillId="6" borderId="0"/>
    <xf numFmtId="0" fontId="9" fillId="6" borderId="0"/>
    <xf numFmtId="0" fontId="4" fillId="6" borderId="0"/>
    <xf numFmtId="0" fontId="3" fillId="6" borderId="0"/>
    <xf numFmtId="0" fontId="4" fillId="6" borderId="0"/>
    <xf numFmtId="0" fontId="3" fillId="6" borderId="0"/>
    <xf numFmtId="0" fontId="11" fillId="6" borderId="0"/>
    <xf numFmtId="0" fontId="10" fillId="6" borderId="0"/>
    <xf numFmtId="0" fontId="9" fillId="6" borderId="0"/>
    <xf numFmtId="0" fontId="4" fillId="6" borderId="0"/>
    <xf numFmtId="0" fontId="3" fillId="6" borderId="0"/>
    <xf numFmtId="0" fontId="4" fillId="6" borderId="0"/>
    <xf numFmtId="0" fontId="3" fillId="6" borderId="0"/>
    <xf numFmtId="0" fontId="9" fillId="6" borderId="0"/>
    <xf numFmtId="0" fontId="4" fillId="6" borderId="0"/>
    <xf numFmtId="0" fontId="3" fillId="6" borderId="0"/>
    <xf numFmtId="0" fontId="4" fillId="6" borderId="0"/>
    <xf numFmtId="0" fontId="3" fillId="6" borderId="0"/>
    <xf numFmtId="0" fontId="10" fillId="6" borderId="0"/>
    <xf numFmtId="0" fontId="9" fillId="6" borderId="0"/>
    <xf numFmtId="0" fontId="4" fillId="6" borderId="0"/>
    <xf numFmtId="0" fontId="3" fillId="6" borderId="0"/>
    <xf numFmtId="0" fontId="4" fillId="6" borderId="0"/>
    <xf numFmtId="0" fontId="3" fillId="6" borderId="0"/>
    <xf numFmtId="0" fontId="9" fillId="6" borderId="0"/>
    <xf numFmtId="0" fontId="4" fillId="6" borderId="0"/>
    <xf numFmtId="0" fontId="3" fillId="6" borderId="0"/>
    <xf numFmtId="0" fontId="8" fillId="6" borderId="0"/>
    <xf numFmtId="0" fontId="4" fillId="6" borderId="0"/>
    <xf numFmtId="0" fontId="3" fillId="6" borderId="0"/>
    <xf numFmtId="0" fontId="7" fillId="6" borderId="0"/>
    <xf numFmtId="0" fontId="4" fillId="6" borderId="0"/>
    <xf numFmtId="0" fontId="3" fillId="6" borderId="0"/>
    <xf numFmtId="0" fontId="6" fillId="6" borderId="0"/>
    <xf numFmtId="0" fontId="4" fillId="6" borderId="0"/>
    <xf numFmtId="0" fontId="3" fillId="6" borderId="0"/>
    <xf numFmtId="0" fontId="3" fillId="8" borderId="0"/>
    <xf numFmtId="0" fontId="5" fillId="8" borderId="0"/>
    <xf numFmtId="0" fontId="4" fillId="8" borderId="0"/>
    <xf numFmtId="0" fontId="3" fillId="8" borderId="0"/>
    <xf numFmtId="0" fontId="2" fillId="8" borderId="0"/>
    <xf numFmtId="0" fontId="1" fillId="8" borderId="0"/>
    <xf numFmtId="0" fontId="13" fillId="8" borderId="0"/>
    <xf numFmtId="0" fontId="10" fillId="8" borderId="0"/>
    <xf numFmtId="0" fontId="9" fillId="8" borderId="0"/>
    <xf numFmtId="0" fontId="4" fillId="8" borderId="0"/>
    <xf numFmtId="0" fontId="3" fillId="8" borderId="0"/>
    <xf numFmtId="0" fontId="4" fillId="8" borderId="0"/>
    <xf numFmtId="0" fontId="3" fillId="8" borderId="0"/>
    <xf numFmtId="0" fontId="9" fillId="8" borderId="0"/>
    <xf numFmtId="0" fontId="4" fillId="8" borderId="0"/>
    <xf numFmtId="0" fontId="3" fillId="8" borderId="0"/>
    <xf numFmtId="0" fontId="4" fillId="8" borderId="0"/>
    <xf numFmtId="0" fontId="3" fillId="8" borderId="0"/>
    <xf numFmtId="0" fontId="12" fillId="8" borderId="0"/>
    <xf numFmtId="0" fontId="10" fillId="8" borderId="0"/>
    <xf numFmtId="0" fontId="9" fillId="8" borderId="0"/>
    <xf numFmtId="0" fontId="4" fillId="8" borderId="0"/>
    <xf numFmtId="0" fontId="3" fillId="8" borderId="0"/>
    <xf numFmtId="0" fontId="4" fillId="8" borderId="0"/>
    <xf numFmtId="0" fontId="3" fillId="8" borderId="0"/>
    <xf numFmtId="0" fontId="9" fillId="8" borderId="0"/>
    <xf numFmtId="0" fontId="4" fillId="8" borderId="0"/>
    <xf numFmtId="0" fontId="3" fillId="8" borderId="0"/>
    <xf numFmtId="0" fontId="4" fillId="8" borderId="0"/>
    <xf numFmtId="0" fontId="3" fillId="8" borderId="0"/>
    <xf numFmtId="0" fontId="11" fillId="8" borderId="0"/>
    <xf numFmtId="0" fontId="10" fillId="8" borderId="0"/>
    <xf numFmtId="0" fontId="9" fillId="8" borderId="0"/>
    <xf numFmtId="0" fontId="4" fillId="8" borderId="0"/>
    <xf numFmtId="0" fontId="3" fillId="8" borderId="0"/>
    <xf numFmtId="0" fontId="4" fillId="8" borderId="0"/>
    <xf numFmtId="0" fontId="3" fillId="8" borderId="0"/>
    <xf numFmtId="0" fontId="9" fillId="8" borderId="0"/>
    <xf numFmtId="0" fontId="4" fillId="8" borderId="0"/>
    <xf numFmtId="0" fontId="3" fillId="8" borderId="0"/>
    <xf numFmtId="0" fontId="4" fillId="8" borderId="0"/>
    <xf numFmtId="0" fontId="3" fillId="8" borderId="0"/>
    <xf numFmtId="0" fontId="10" fillId="8" borderId="0"/>
    <xf numFmtId="0" fontId="9" fillId="8" borderId="0"/>
    <xf numFmtId="0" fontId="4" fillId="8" borderId="0"/>
    <xf numFmtId="0" fontId="3" fillId="8" borderId="0"/>
    <xf numFmtId="0" fontId="4" fillId="8" borderId="0"/>
    <xf numFmtId="0" fontId="3" fillId="8" borderId="0"/>
    <xf numFmtId="0" fontId="9" fillId="8" borderId="0"/>
    <xf numFmtId="0" fontId="4" fillId="8" borderId="0"/>
    <xf numFmtId="0" fontId="3" fillId="8" borderId="0"/>
    <xf numFmtId="0" fontId="8" fillId="8" borderId="0"/>
    <xf numFmtId="0" fontId="4" fillId="8" borderId="0"/>
    <xf numFmtId="0" fontId="3" fillId="8" borderId="0"/>
    <xf numFmtId="0" fontId="7" fillId="8" borderId="0"/>
    <xf numFmtId="0" fontId="4" fillId="8" borderId="0"/>
    <xf numFmtId="0" fontId="3" fillId="8" borderId="0"/>
    <xf numFmtId="0" fontId="6" fillId="8" borderId="0"/>
    <xf numFmtId="0" fontId="4" fillId="8" borderId="0"/>
    <xf numFmtId="0" fontId="3" fillId="8" borderId="0"/>
    <xf numFmtId="0" fontId="3" fillId="10" borderId="0"/>
    <xf numFmtId="0" fontId="5" fillId="10" borderId="0"/>
    <xf numFmtId="0" fontId="4" fillId="10" borderId="0"/>
    <xf numFmtId="0" fontId="3" fillId="10" borderId="0"/>
    <xf numFmtId="0" fontId="2" fillId="10" borderId="0"/>
    <xf numFmtId="0" fontId="1" fillId="10" borderId="0"/>
    <xf numFmtId="0" fontId="13" fillId="10" borderId="0"/>
    <xf numFmtId="0" fontId="10" fillId="10" borderId="0"/>
    <xf numFmtId="0" fontId="9" fillId="10" borderId="0"/>
    <xf numFmtId="0" fontId="4" fillId="10" borderId="0"/>
    <xf numFmtId="0" fontId="3" fillId="10" borderId="0"/>
    <xf numFmtId="0" fontId="4" fillId="10" borderId="0"/>
    <xf numFmtId="0" fontId="3" fillId="10" borderId="0"/>
    <xf numFmtId="0" fontId="9" fillId="10" borderId="0"/>
    <xf numFmtId="0" fontId="4" fillId="10" borderId="0"/>
    <xf numFmtId="0" fontId="3" fillId="10" borderId="0"/>
    <xf numFmtId="0" fontId="4" fillId="10" borderId="0"/>
    <xf numFmtId="0" fontId="3" fillId="10" borderId="0"/>
    <xf numFmtId="0" fontId="12" fillId="10" borderId="0"/>
    <xf numFmtId="0" fontId="10" fillId="10" borderId="0"/>
    <xf numFmtId="0" fontId="9" fillId="10" borderId="0"/>
    <xf numFmtId="0" fontId="4" fillId="10" borderId="0"/>
    <xf numFmtId="0" fontId="3" fillId="10" borderId="0"/>
    <xf numFmtId="0" fontId="4" fillId="10" borderId="0"/>
    <xf numFmtId="0" fontId="3" fillId="10" borderId="0"/>
    <xf numFmtId="0" fontId="9" fillId="10" borderId="0"/>
    <xf numFmtId="0" fontId="4" fillId="10" borderId="0"/>
    <xf numFmtId="0" fontId="3" fillId="10" borderId="0"/>
    <xf numFmtId="0" fontId="4" fillId="10" borderId="0"/>
    <xf numFmtId="0" fontId="3" fillId="10" borderId="0"/>
    <xf numFmtId="0" fontId="11" fillId="10" borderId="0"/>
    <xf numFmtId="0" fontId="10" fillId="10" borderId="0"/>
    <xf numFmtId="0" fontId="9" fillId="10" borderId="0"/>
    <xf numFmtId="0" fontId="4" fillId="10" borderId="0"/>
    <xf numFmtId="0" fontId="3" fillId="10" borderId="0"/>
    <xf numFmtId="0" fontId="4" fillId="10" borderId="0"/>
    <xf numFmtId="0" fontId="3" fillId="10" borderId="0"/>
    <xf numFmtId="0" fontId="9" fillId="10" borderId="0"/>
    <xf numFmtId="0" fontId="4" fillId="10" borderId="0"/>
    <xf numFmtId="0" fontId="3" fillId="10" borderId="0"/>
    <xf numFmtId="0" fontId="4" fillId="10" borderId="0"/>
    <xf numFmtId="0" fontId="3" fillId="10" borderId="0"/>
    <xf numFmtId="0" fontId="10" fillId="10" borderId="0"/>
    <xf numFmtId="0" fontId="9" fillId="10" borderId="0"/>
    <xf numFmtId="0" fontId="4" fillId="10" borderId="0"/>
    <xf numFmtId="0" fontId="3" fillId="10" borderId="0"/>
    <xf numFmtId="0" fontId="4" fillId="10" borderId="0"/>
    <xf numFmtId="0" fontId="3" fillId="10" borderId="0"/>
    <xf numFmtId="0" fontId="9" fillId="10" borderId="0"/>
    <xf numFmtId="0" fontId="4" fillId="10" borderId="0"/>
    <xf numFmtId="0" fontId="3" fillId="10" borderId="0"/>
    <xf numFmtId="0" fontId="8" fillId="10" borderId="0"/>
    <xf numFmtId="0" fontId="4" fillId="10" borderId="0"/>
    <xf numFmtId="0" fontId="3" fillId="10" borderId="0"/>
    <xf numFmtId="0" fontId="7" fillId="10" borderId="0"/>
    <xf numFmtId="0" fontId="4" fillId="10" borderId="0"/>
    <xf numFmtId="0" fontId="3" fillId="10" borderId="0"/>
    <xf numFmtId="0" fontId="6" fillId="10" borderId="0"/>
    <xf numFmtId="0" fontId="4" fillId="10" borderId="0"/>
    <xf numFmtId="0" fontId="3" fillId="10" borderId="0"/>
    <xf numFmtId="0" fontId="3" fillId="3" borderId="0"/>
    <xf numFmtId="0" fontId="5" fillId="3" borderId="0"/>
    <xf numFmtId="0" fontId="4" fillId="3" borderId="0"/>
    <xf numFmtId="0" fontId="3" fillId="3" borderId="0"/>
    <xf numFmtId="0" fontId="2" fillId="3" borderId="0"/>
    <xf numFmtId="0" fontId="1" fillId="3" borderId="0"/>
    <xf numFmtId="0" fontId="14" fillId="3" borderId="0"/>
    <xf numFmtId="0" fontId="13" fillId="3" borderId="0"/>
    <xf numFmtId="0" fontId="10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10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13" fillId="3" borderId="0"/>
    <xf numFmtId="0" fontId="10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11" fillId="3" borderId="0"/>
    <xf numFmtId="0" fontId="10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10" fillId="3" borderId="0"/>
    <xf numFmtId="0" fontId="9" fillId="3" borderId="0"/>
    <xf numFmtId="0" fontId="4" fillId="3" borderId="0"/>
    <xf numFmtId="0" fontId="3" fillId="3" borderId="0"/>
    <xf numFmtId="0" fontId="4" fillId="3" borderId="0"/>
    <xf numFmtId="0" fontId="3" fillId="3" borderId="0"/>
    <xf numFmtId="0" fontId="9" fillId="3" borderId="0"/>
    <xf numFmtId="0" fontId="4" fillId="3" borderId="0"/>
    <xf numFmtId="0" fontId="3" fillId="3" borderId="0"/>
    <xf numFmtId="0" fontId="8" fillId="3" borderId="0"/>
    <xf numFmtId="0" fontId="4" fillId="3" borderId="0"/>
    <xf numFmtId="0" fontId="3" fillId="3" borderId="0"/>
    <xf numFmtId="0" fontId="7" fillId="3" borderId="0"/>
    <xf numFmtId="0" fontId="4" fillId="3" borderId="0"/>
    <xf numFmtId="0" fontId="3" fillId="3" borderId="0"/>
    <xf numFmtId="0" fontId="6" fillId="3" borderId="0"/>
    <xf numFmtId="0" fontId="4" fillId="3" borderId="0"/>
    <xf numFmtId="0" fontId="3" fillId="3" borderId="0"/>
    <xf numFmtId="0" fontId="3" fillId="14" borderId="0"/>
    <xf numFmtId="0" fontId="5" fillId="14" borderId="0"/>
    <xf numFmtId="0" fontId="4" fillId="14" borderId="0"/>
    <xf numFmtId="0" fontId="3" fillId="14" borderId="0"/>
    <xf numFmtId="0" fontId="2" fillId="14" borderId="0"/>
    <xf numFmtId="0" fontId="1" fillId="14" borderId="0"/>
    <xf numFmtId="0" fontId="13" fillId="14" borderId="0"/>
    <xf numFmtId="0" fontId="10" fillId="14" borderId="0"/>
    <xf numFmtId="0" fontId="9" fillId="14" borderId="0"/>
    <xf numFmtId="0" fontId="4" fillId="14" borderId="0"/>
    <xf numFmtId="0" fontId="3" fillId="14" borderId="0"/>
    <xf numFmtId="0" fontId="4" fillId="14" borderId="0"/>
    <xf numFmtId="0" fontId="3" fillId="14" borderId="0"/>
    <xf numFmtId="0" fontId="9" fillId="14" borderId="0"/>
    <xf numFmtId="0" fontId="4" fillId="14" borderId="0"/>
    <xf numFmtId="0" fontId="3" fillId="14" borderId="0"/>
    <xf numFmtId="0" fontId="4" fillId="14" borderId="0"/>
    <xf numFmtId="0" fontId="3" fillId="14" borderId="0"/>
    <xf numFmtId="0" fontId="12" fillId="14" borderId="0"/>
    <xf numFmtId="0" fontId="10" fillId="14" borderId="0"/>
    <xf numFmtId="0" fontId="9" fillId="14" borderId="0"/>
    <xf numFmtId="0" fontId="4" fillId="14" borderId="0"/>
    <xf numFmtId="0" fontId="3" fillId="14" borderId="0"/>
    <xf numFmtId="0" fontId="4" fillId="14" borderId="0"/>
    <xf numFmtId="0" fontId="3" fillId="14" borderId="0"/>
    <xf numFmtId="0" fontId="9" fillId="14" borderId="0"/>
    <xf numFmtId="0" fontId="4" fillId="14" borderId="0"/>
    <xf numFmtId="0" fontId="3" fillId="14" borderId="0"/>
    <xf numFmtId="0" fontId="4" fillId="14" borderId="0"/>
    <xf numFmtId="0" fontId="3" fillId="14" borderId="0"/>
    <xf numFmtId="0" fontId="11" fillId="14" borderId="0"/>
    <xf numFmtId="0" fontId="10" fillId="14" borderId="0"/>
    <xf numFmtId="0" fontId="9" fillId="14" borderId="0"/>
    <xf numFmtId="0" fontId="4" fillId="14" borderId="0"/>
    <xf numFmtId="0" fontId="3" fillId="14" borderId="0"/>
    <xf numFmtId="0" fontId="4" fillId="14" borderId="0"/>
    <xf numFmtId="0" fontId="3" fillId="14" borderId="0"/>
    <xf numFmtId="0" fontId="9" fillId="14" borderId="0"/>
    <xf numFmtId="0" fontId="4" fillId="14" borderId="0"/>
    <xf numFmtId="0" fontId="3" fillId="14" borderId="0"/>
    <xf numFmtId="0" fontId="4" fillId="14" borderId="0"/>
    <xf numFmtId="0" fontId="3" fillId="14" borderId="0"/>
    <xf numFmtId="0" fontId="10" fillId="14" borderId="0"/>
    <xf numFmtId="0" fontId="9" fillId="14" borderId="0"/>
    <xf numFmtId="0" fontId="4" fillId="14" borderId="0"/>
    <xf numFmtId="0" fontId="3" fillId="14" borderId="0"/>
    <xf numFmtId="0" fontId="4" fillId="14" borderId="0"/>
    <xf numFmtId="0" fontId="3" fillId="14" borderId="0"/>
    <xf numFmtId="0" fontId="9" fillId="14" borderId="0"/>
    <xf numFmtId="0" fontId="4" fillId="14" borderId="0"/>
    <xf numFmtId="0" fontId="3" fillId="14" borderId="0"/>
    <xf numFmtId="0" fontId="8" fillId="14" borderId="0"/>
    <xf numFmtId="0" fontId="4" fillId="14" borderId="0"/>
    <xf numFmtId="0" fontId="3" fillId="14" borderId="0"/>
    <xf numFmtId="0" fontId="7" fillId="14" borderId="0"/>
    <xf numFmtId="0" fontId="4" fillId="14" borderId="0"/>
    <xf numFmtId="0" fontId="3" fillId="14" borderId="0"/>
    <xf numFmtId="0" fontId="6" fillId="14" borderId="0"/>
    <xf numFmtId="0" fontId="4" fillId="14" borderId="0"/>
    <xf numFmtId="0" fontId="3" fillId="14" borderId="0"/>
    <xf numFmtId="0" fontId="3" fillId="16" borderId="0"/>
    <xf numFmtId="0" fontId="5" fillId="16" borderId="0"/>
    <xf numFmtId="0" fontId="4" fillId="16" borderId="0"/>
    <xf numFmtId="0" fontId="3" fillId="16" borderId="0"/>
    <xf numFmtId="0" fontId="2" fillId="16" borderId="0"/>
    <xf numFmtId="0" fontId="1" fillId="16" borderId="0"/>
    <xf numFmtId="0" fontId="13" fillId="16" borderId="0"/>
    <xf numFmtId="0" fontId="10" fillId="16" borderId="0"/>
    <xf numFmtId="0" fontId="9" fillId="16" borderId="0"/>
    <xf numFmtId="0" fontId="4" fillId="16" borderId="0"/>
    <xf numFmtId="0" fontId="3" fillId="16" borderId="0"/>
    <xf numFmtId="0" fontId="4" fillId="16" borderId="0"/>
    <xf numFmtId="0" fontId="3" fillId="16" borderId="0"/>
    <xf numFmtId="0" fontId="9" fillId="16" borderId="0"/>
    <xf numFmtId="0" fontId="4" fillId="16" borderId="0"/>
    <xf numFmtId="0" fontId="3" fillId="16" borderId="0"/>
    <xf numFmtId="0" fontId="4" fillId="16" borderId="0"/>
    <xf numFmtId="0" fontId="3" fillId="16" borderId="0"/>
    <xf numFmtId="0" fontId="12" fillId="16" borderId="0"/>
    <xf numFmtId="0" fontId="10" fillId="16" borderId="0"/>
    <xf numFmtId="0" fontId="9" fillId="16" borderId="0"/>
    <xf numFmtId="0" fontId="4" fillId="16" borderId="0"/>
    <xf numFmtId="0" fontId="3" fillId="16" borderId="0"/>
    <xf numFmtId="0" fontId="4" fillId="16" borderId="0"/>
    <xf numFmtId="0" fontId="3" fillId="16" borderId="0"/>
    <xf numFmtId="0" fontId="9" fillId="16" borderId="0"/>
    <xf numFmtId="0" fontId="4" fillId="16" borderId="0"/>
    <xf numFmtId="0" fontId="3" fillId="16" borderId="0"/>
    <xf numFmtId="0" fontId="4" fillId="16" borderId="0"/>
    <xf numFmtId="0" fontId="3" fillId="16" borderId="0"/>
    <xf numFmtId="0" fontId="11" fillId="16" borderId="0"/>
    <xf numFmtId="0" fontId="10" fillId="16" borderId="0"/>
    <xf numFmtId="0" fontId="9" fillId="16" borderId="0"/>
    <xf numFmtId="0" fontId="4" fillId="16" borderId="0"/>
    <xf numFmtId="0" fontId="3" fillId="16" borderId="0"/>
    <xf numFmtId="0" fontId="4" fillId="16" borderId="0"/>
    <xf numFmtId="0" fontId="3" fillId="16" borderId="0"/>
    <xf numFmtId="0" fontId="9" fillId="16" borderId="0"/>
    <xf numFmtId="0" fontId="4" fillId="16" borderId="0"/>
    <xf numFmtId="0" fontId="3" fillId="16" borderId="0"/>
    <xf numFmtId="0" fontId="4" fillId="16" borderId="0"/>
    <xf numFmtId="0" fontId="3" fillId="16" borderId="0"/>
    <xf numFmtId="0" fontId="10" fillId="16" borderId="0"/>
    <xf numFmtId="0" fontId="9" fillId="16" borderId="0"/>
    <xf numFmtId="0" fontId="4" fillId="16" borderId="0"/>
    <xf numFmtId="0" fontId="3" fillId="16" borderId="0"/>
    <xf numFmtId="0" fontId="4" fillId="16" borderId="0"/>
    <xf numFmtId="0" fontId="3" fillId="16" borderId="0"/>
    <xf numFmtId="0" fontId="9" fillId="16" borderId="0"/>
    <xf numFmtId="0" fontId="4" fillId="16" borderId="0"/>
    <xf numFmtId="0" fontId="3" fillId="16" borderId="0"/>
    <xf numFmtId="0" fontId="8" fillId="16" borderId="0"/>
    <xf numFmtId="0" fontId="4" fillId="16" borderId="0"/>
    <xf numFmtId="0" fontId="3" fillId="16" borderId="0"/>
    <xf numFmtId="0" fontId="7" fillId="16" borderId="0"/>
    <xf numFmtId="0" fontId="4" fillId="16" borderId="0"/>
    <xf numFmtId="0" fontId="3" fillId="16" borderId="0"/>
    <xf numFmtId="0" fontId="6" fillId="16" borderId="0"/>
    <xf numFmtId="0" fontId="4" fillId="16" borderId="0"/>
    <xf numFmtId="0" fontId="3" fillId="16" borderId="0"/>
    <xf numFmtId="0" fontId="22" fillId="25" borderId="0"/>
    <xf numFmtId="0" fontId="22" fillId="27" borderId="0"/>
    <xf numFmtId="0" fontId="22" fillId="29" borderId="0"/>
    <xf numFmtId="0" fontId="22" fillId="31" borderId="0"/>
    <xf numFmtId="0" fontId="22" fillId="32" borderId="0"/>
    <xf numFmtId="0" fontId="22" fillId="34" borderId="0"/>
    <xf numFmtId="0" fontId="22" fillId="24" borderId="0"/>
    <xf numFmtId="0" fontId="22" fillId="26" borderId="0"/>
    <xf numFmtId="0" fontId="22" fillId="28" borderId="0"/>
    <xf numFmtId="0" fontId="22" fillId="30" borderId="0"/>
    <xf numFmtId="0" fontId="22" fillId="12" borderId="0"/>
    <xf numFmtId="0" fontId="22" fillId="33" borderId="0"/>
    <xf numFmtId="0" fontId="34" fillId="20" borderId="0"/>
    <xf numFmtId="0" fontId="37" fillId="22" borderId="9"/>
    <xf numFmtId="0" fontId="39" fillId="23" borderId="12"/>
    <xf numFmtId="43" fontId="16" fillId="0" borderId="0"/>
    <xf numFmtId="43" fontId="16" fillId="0" borderId="0"/>
    <xf numFmtId="43" fontId="16" fillId="0" borderId="0"/>
    <xf numFmtId="43" fontId="16" fillId="0" borderId="0"/>
    <xf numFmtId="43" fontId="16" fillId="0" borderId="0"/>
    <xf numFmtId="43" fontId="16" fillId="0" borderId="0"/>
    <xf numFmtId="43" fontId="16" fillId="0" borderId="0"/>
    <xf numFmtId="43" fontId="16" fillId="0" borderId="0"/>
    <xf numFmtId="44" fontId="16" fillId="0" borderId="0"/>
    <xf numFmtId="44" fontId="16" fillId="0" borderId="0"/>
    <xf numFmtId="44" fontId="16" fillId="0" borderId="0"/>
    <xf numFmtId="44" fontId="16" fillId="0" borderId="0"/>
    <xf numFmtId="44" fontId="16" fillId="0" borderId="0"/>
    <xf numFmtId="44" fontId="16" fillId="0" borderId="0"/>
    <xf numFmtId="44" fontId="16" fillId="0" borderId="0"/>
    <xf numFmtId="44" fontId="16" fillId="0" borderId="0"/>
    <xf numFmtId="0" fontId="40" fillId="0" borderId="0"/>
    <xf numFmtId="0" fontId="33" fillId="19" borderId="0"/>
    <xf numFmtId="0" fontId="30" fillId="0" borderId="6"/>
    <xf numFmtId="0" fontId="31" fillId="0" borderId="7"/>
    <xf numFmtId="0" fontId="32" fillId="0" borderId="8"/>
    <xf numFmtId="0" fontId="32" fillId="0" borderId="0"/>
    <xf numFmtId="0" fontId="28" fillId="0" borderId="0"/>
    <xf numFmtId="0" fontId="35" fillId="21" borderId="9"/>
    <xf numFmtId="0" fontId="38" fillId="0" borderId="11"/>
    <xf numFmtId="0" fontId="20" fillId="4" borderId="0"/>
    <xf numFmtId="0" fontId="2" fillId="0" borderId="0"/>
    <xf numFmtId="0" fontId="43" fillId="0" borderId="0">
      <protection locked="0"/>
    </xf>
    <xf numFmtId="0" fontId="1" fillId="0" borderId="0"/>
    <xf numFmtId="0" fontId="14" fillId="0" borderId="0"/>
    <xf numFmtId="0" fontId="13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164" fontId="17" fillId="0" borderId="0"/>
    <xf numFmtId="0" fontId="13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2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8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3" fillId="0" borderId="0"/>
    <xf numFmtId="0" fontId="6" fillId="0" borderId="0"/>
    <xf numFmtId="0" fontId="4" fillId="0" borderId="0"/>
    <xf numFmtId="0" fontId="3" fillId="0" borderId="0"/>
    <xf numFmtId="0" fontId="5" fillId="0" borderId="0"/>
    <xf numFmtId="0" fontId="4" fillId="0" borderId="0"/>
    <xf numFmtId="0" fontId="3" fillId="0" borderId="0"/>
    <xf numFmtId="0" fontId="26" fillId="2" borderId="2"/>
    <xf numFmtId="0" fontId="5" fillId="2" borderId="2"/>
    <xf numFmtId="0" fontId="4" fillId="2" borderId="2"/>
    <xf numFmtId="0" fontId="3" fillId="2" borderId="2"/>
    <xf numFmtId="0" fontId="2" fillId="2" borderId="2"/>
    <xf numFmtId="0" fontId="1" fillId="2" borderId="2"/>
    <xf numFmtId="0" fontId="14" fillId="2" borderId="2"/>
    <xf numFmtId="0" fontId="13" fillId="2" borderId="2"/>
    <xf numFmtId="0" fontId="10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10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13" fillId="2" borderId="2"/>
    <xf numFmtId="0" fontId="10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17" fillId="2" borderId="2"/>
    <xf numFmtId="0" fontId="12" fillId="2" borderId="2"/>
    <xf numFmtId="0" fontId="10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11" fillId="2" borderId="2"/>
    <xf numFmtId="0" fontId="10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9" fillId="2" borderId="2"/>
    <xf numFmtId="0" fontId="4" fillId="2" borderId="2"/>
    <xf numFmtId="0" fontId="3" fillId="2" borderId="2"/>
    <xf numFmtId="0" fontId="4" fillId="2" borderId="2"/>
    <xf numFmtId="0" fontId="3" fillId="2" borderId="2"/>
    <xf numFmtId="0" fontId="8" fillId="2" borderId="2"/>
    <xf numFmtId="0" fontId="4" fillId="2" borderId="2"/>
    <xf numFmtId="0" fontId="3" fillId="2" borderId="2"/>
    <xf numFmtId="0" fontId="7" fillId="2" borderId="2"/>
    <xf numFmtId="0" fontId="4" fillId="2" borderId="2"/>
    <xf numFmtId="0" fontId="3" fillId="2" borderId="2"/>
    <xf numFmtId="0" fontId="6" fillId="2" borderId="2"/>
    <xf numFmtId="0" fontId="4" fillId="2" borderId="2"/>
    <xf numFmtId="0" fontId="3" fillId="2" borderId="2"/>
    <xf numFmtId="0" fontId="36" fillId="22" borderId="10"/>
    <xf numFmtId="9" fontId="17" fillId="0" borderId="0"/>
    <xf numFmtId="0" fontId="29" fillId="0" borderId="0"/>
    <xf numFmtId="0" fontId="41" fillId="0" borderId="13"/>
    <xf numFmtId="0" fontId="21" fillId="0" borderId="0"/>
  </cellStyleXfs>
  <cellXfs count="186">
    <xf numFmtId="164" fontId="0" fillId="0" borderId="0" xfId="0" applyNumberFormat="1" applyFont="1" applyFill="1" applyBorder="1"/>
    <xf numFmtId="44" fontId="16" fillId="0" borderId="0" xfId="756" applyNumberFormat="1" applyFont="1" applyFill="1" applyBorder="1"/>
    <xf numFmtId="0" fontId="28" fillId="0" borderId="0" xfId="770" applyNumberFormat="1" applyFont="1" applyFill="1" applyBorder="1"/>
    <xf numFmtId="0" fontId="43" fillId="0" borderId="0" xfId="775" applyNumberFormat="1" applyFont="1" applyFill="1" applyBorder="1">
      <protection locked="0"/>
    </xf>
    <xf numFmtId="164" fontId="17" fillId="0" borderId="0" xfId="801" applyNumberFormat="1" applyFont="1" applyFill="1" applyBorder="1"/>
    <xf numFmtId="164" fontId="15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4" fontId="18" fillId="0" borderId="0" xfId="0" applyNumberFormat="1" applyFont="1" applyFill="1" applyBorder="1"/>
    <xf numFmtId="164" fontId="19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wrapText="1"/>
    </xf>
    <xf numFmtId="164" fontId="17" fillId="0" borderId="0" xfId="0" applyNumberFormat="1" applyFont="1" applyFill="1" applyBorder="1"/>
    <xf numFmtId="164" fontId="16" fillId="0" borderId="0" xfId="0" applyNumberFormat="1" applyFont="1" applyFill="1" applyBorder="1" applyAlignment="1">
      <alignment horizontal="center"/>
    </xf>
    <xf numFmtId="44" fontId="23" fillId="0" borderId="0" xfId="756" applyNumberFormat="1" applyFont="1" applyFill="1" applyBorder="1"/>
    <xf numFmtId="43" fontId="0" fillId="0" borderId="0" xfId="748" applyNumberFormat="1" applyFont="1" applyFill="1" applyBorder="1" applyAlignment="1">
      <alignment horizontal="center"/>
    </xf>
    <xf numFmtId="171" fontId="0" fillId="0" borderId="0" xfId="748" applyNumberFormat="1" applyFont="1" applyFill="1" applyBorder="1" applyAlignment="1">
      <alignment horizontal="center"/>
    </xf>
    <xf numFmtId="164" fontId="17" fillId="0" borderId="0" xfId="801" applyNumberFormat="1" applyFont="1" applyFill="1" applyBorder="1"/>
    <xf numFmtId="168" fontId="17" fillId="0" borderId="0" xfId="0" applyNumberFormat="1" applyFont="1" applyFill="1" applyBorder="1"/>
    <xf numFmtId="164" fontId="16" fillId="0" borderId="0" xfId="0" applyNumberFormat="1" applyFont="1" applyFill="1" applyBorder="1" applyAlignment="1">
      <alignment horizontal="center" wrapText="1"/>
    </xf>
    <xf numFmtId="43" fontId="15" fillId="18" borderId="1" xfId="748" applyNumberFormat="1" applyFont="1" applyFill="1" applyBorder="1"/>
    <xf numFmtId="44" fontId="15" fillId="18" borderId="1" xfId="756" applyNumberFormat="1" applyFont="1" applyFill="1" applyBorder="1"/>
    <xf numFmtId="14" fontId="0" fillId="0" borderId="0" xfId="0" applyNumberFormat="1" applyFont="1" applyFill="1" applyBorder="1"/>
    <xf numFmtId="0" fontId="24" fillId="0" borderId="0" xfId="0" applyNumberFormat="1" applyFont="1" applyFill="1" applyBorder="1"/>
    <xf numFmtId="164" fontId="16" fillId="0" borderId="0" xfId="0" applyNumberFormat="1" applyFont="1" applyFill="1" applyBorder="1"/>
    <xf numFmtId="164" fontId="16" fillId="0" borderId="0" xfId="0" applyNumberFormat="1" applyFont="1" applyFill="1" applyBorder="1"/>
    <xf numFmtId="164" fontId="16" fillId="0" borderId="0" xfId="0" applyNumberFormat="1" applyFont="1" applyFill="1" applyBorder="1" applyAlignment="1">
      <alignment horizontal="center" vertical="top"/>
    </xf>
    <xf numFmtId="164" fontId="16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/>
    <xf numFmtId="164" fontId="16" fillId="0" borderId="0" xfId="0" applyNumberFormat="1" applyFont="1" applyFill="1" applyBorder="1"/>
    <xf numFmtId="164" fontId="15" fillId="0" borderId="0" xfId="0" applyNumberFormat="1" applyFont="1" applyFill="1" applyBorder="1"/>
    <xf numFmtId="169" fontId="16" fillId="0" borderId="0" xfId="756" applyNumberFormat="1" applyFont="1" applyFill="1" applyBorder="1" applyAlignment="1">
      <alignment horizontal="center"/>
    </xf>
    <xf numFmtId="164" fontId="16" fillId="0" borderId="1" xfId="0" applyNumberFormat="1" applyFont="1" applyFill="1" applyBorder="1"/>
    <xf numFmtId="170" fontId="16" fillId="0" borderId="1" xfId="0" applyNumberFormat="1" applyFont="1" applyFill="1" applyBorder="1" applyAlignment="1">
      <alignment horizontal="center"/>
    </xf>
    <xf numFmtId="169" fontId="16" fillId="0" borderId="1" xfId="756" applyNumberFormat="1" applyFont="1" applyFill="1" applyBorder="1"/>
    <xf numFmtId="9" fontId="16" fillId="0" borderId="0" xfId="927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4" fontId="24" fillId="0" borderId="1" xfId="0" applyNumberFormat="1" applyFont="1" applyFill="1" applyBorder="1"/>
    <xf numFmtId="164" fontId="15" fillId="0" borderId="1" xfId="0" applyNumberFormat="1" applyFont="1" applyFill="1" applyBorder="1"/>
    <xf numFmtId="0" fontId="21" fillId="0" borderId="0" xfId="802" applyNumberFormat="1" applyFont="1" applyFill="1" applyBorder="1"/>
    <xf numFmtId="164" fontId="25" fillId="0" borderId="0" xfId="801" applyNumberFormat="1" applyFont="1" applyFill="1" applyBorder="1"/>
    <xf numFmtId="14" fontId="25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4" fillId="18" borderId="0" xfId="0" applyNumberFormat="1" applyFont="1" applyFill="1" applyBorder="1"/>
    <xf numFmtId="164" fontId="0" fillId="0" borderId="0" xfId="0" applyNumberFormat="1" applyFont="1" applyFill="1" applyBorder="1"/>
    <xf numFmtId="164" fontId="24" fillId="0" borderId="0" xfId="0" applyNumberFormat="1" applyFont="1" applyFill="1" applyBorder="1"/>
    <xf numFmtId="0" fontId="24" fillId="0" borderId="0" xfId="0" applyNumberFormat="1" applyFont="1" applyFill="1" applyBorder="1" applyAlignment="1">
      <alignment horizontal="center" wrapText="1"/>
    </xf>
    <xf numFmtId="164" fontId="15" fillId="0" borderId="0" xfId="0" applyNumberFormat="1" applyFont="1" applyFill="1" applyBorder="1" applyAlignment="1">
      <alignment horizontal="left"/>
    </xf>
    <xf numFmtId="164" fontId="16" fillId="0" borderId="0" xfId="0" applyNumberFormat="1" applyFont="1" applyFill="1" applyBorder="1" applyAlignment="1">
      <alignment horizontal="center" vertical="top" wrapText="1"/>
    </xf>
    <xf numFmtId="164" fontId="16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7" fillId="2" borderId="3" xfId="850" applyNumberFormat="1" applyFont="1" applyFill="1" applyBorder="1" applyAlignment="1">
      <alignment wrapText="1"/>
    </xf>
    <xf numFmtId="44" fontId="27" fillId="2" borderId="4" xfId="85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7" fillId="0" borderId="0" xfId="0" applyNumberFormat="1" applyFont="1" applyFill="1" applyBorder="1" applyAlignment="1">
      <alignment wrapText="1"/>
    </xf>
    <xf numFmtId="164" fontId="17" fillId="0" borderId="0" xfId="0" applyNumberFormat="1" applyFont="1" applyFill="1" applyBorder="1" applyAlignment="1">
      <alignment horizontal="center" wrapText="1"/>
    </xf>
    <xf numFmtId="44" fontId="27" fillId="2" borderId="0" xfId="850" applyNumberFormat="1" applyFont="1" applyFill="1" applyBorder="1"/>
    <xf numFmtId="164" fontId="0" fillId="0" borderId="0" xfId="0" applyNumberFormat="1" applyFont="1" applyFill="1" applyBorder="1"/>
    <xf numFmtId="44" fontId="16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56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15" fillId="0" borderId="1" xfId="0" applyNumberFormat="1" applyFont="1" applyFill="1" applyBorder="1"/>
    <xf numFmtId="14" fontId="24" fillId="0" borderId="1" xfId="0" applyNumberFormat="1" applyFont="1" applyFill="1" applyBorder="1"/>
    <xf numFmtId="164" fontId="0" fillId="0" borderId="0" xfId="0" applyNumberFormat="1" applyFont="1" applyFill="1" applyBorder="1"/>
    <xf numFmtId="14" fontId="24" fillId="17" borderId="1" xfId="0" applyNumberFormat="1" applyFont="1" applyFill="1" applyBorder="1" applyAlignment="1">
      <alignment vertical="center"/>
    </xf>
    <xf numFmtId="164" fontId="24" fillId="17" borderId="1" xfId="0" applyNumberFormat="1" applyFont="1" applyFill="1" applyBorder="1" applyAlignment="1">
      <alignment vertical="center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9" fontId="25" fillId="0" borderId="0" xfId="0" applyNumberFormat="1" applyFont="1" applyFill="1" applyBorder="1"/>
    <xf numFmtId="164" fontId="28" fillId="0" borderId="0" xfId="770" applyNumberFormat="1" applyFont="1" applyFill="1" applyBorder="1"/>
    <xf numFmtId="164" fontId="17" fillId="0" borderId="0" xfId="801" applyNumberFormat="1" applyFont="1" applyFill="1" applyBorder="1"/>
    <xf numFmtId="164" fontId="25" fillId="0" borderId="0" xfId="801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8" fillId="0" borderId="0" xfId="770" applyNumberFormat="1" applyFont="1" applyFill="1" applyBorder="1"/>
    <xf numFmtId="164" fontId="16" fillId="0" borderId="1" xfId="0" applyNumberFormat="1" applyFont="1" applyFill="1" applyBorder="1" applyAlignment="1">
      <alignment horizontal="center"/>
    </xf>
    <xf numFmtId="43" fontId="0" fillId="0" borderId="0" xfId="748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16" fillId="0" borderId="0" xfId="0" applyNumberFormat="1" applyFont="1" applyFill="1" applyBorder="1" applyAlignment="1">
      <alignment horizontal="center" vertical="top" wrapText="1"/>
    </xf>
    <xf numFmtId="44" fontId="22" fillId="12" borderId="5" xfId="743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8" fontId="17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5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166" fontId="17" fillId="0" borderId="0" xfId="0" applyNumberFormat="1" applyFont="1" applyFill="1" applyBorder="1"/>
    <xf numFmtId="164" fontId="28" fillId="0" borderId="0" xfId="770" applyNumberFormat="1" applyFont="1" applyFill="1" applyBorder="1"/>
    <xf numFmtId="164" fontId="23" fillId="0" borderId="0" xfId="0" applyNumberFormat="1" applyFont="1" applyFill="1" applyBorder="1"/>
    <xf numFmtId="44" fontId="23" fillId="0" borderId="0" xfId="756" applyNumberFormat="1" applyFont="1" applyFill="1" applyBorder="1"/>
    <xf numFmtId="43" fontId="0" fillId="0" borderId="0" xfId="748" applyNumberFormat="1" applyFont="1" applyFill="1" applyBorder="1" applyAlignment="1">
      <alignment horizontal="center"/>
    </xf>
    <xf numFmtId="171" fontId="0" fillId="0" borderId="0" xfId="748" applyNumberFormat="1" applyFont="1" applyFill="1" applyBorder="1" applyAlignment="1">
      <alignment horizontal="center"/>
    </xf>
    <xf numFmtId="14" fontId="0" fillId="0" borderId="0" xfId="0" applyNumberFormat="1" applyFont="1" applyFill="1" applyBorder="1"/>
    <xf numFmtId="164" fontId="16" fillId="0" borderId="0" xfId="0" applyNumberFormat="1" applyFont="1" applyFill="1" applyBorder="1" applyAlignment="1">
      <alignment horizontal="center" vertical="top"/>
    </xf>
    <xf numFmtId="169" fontId="16" fillId="0" borderId="0" xfId="756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 vertical="top" wrapText="1"/>
    </xf>
    <xf numFmtId="167" fontId="0" fillId="0" borderId="0" xfId="748" applyNumberFormat="1" applyFont="1" applyFill="1" applyBorder="1"/>
    <xf numFmtId="164" fontId="0" fillId="17" borderId="0" xfId="0" applyNumberFormat="1" applyFont="1" applyFill="1" applyBorder="1" applyAlignment="1">
      <alignment vertical="center"/>
    </xf>
    <xf numFmtId="164" fontId="24" fillId="17" borderId="0" xfId="0" applyNumberFormat="1" applyFont="1" applyFill="1" applyBorder="1" applyAlignment="1">
      <alignment vertical="center"/>
    </xf>
    <xf numFmtId="166" fontId="17" fillId="0" borderId="0" xfId="801" applyNumberFormat="1" applyFont="1" applyFill="1" applyBorder="1" applyAlignment="1">
      <alignment horizontal="center"/>
    </xf>
    <xf numFmtId="164" fontId="17" fillId="0" borderId="0" xfId="801" applyNumberFormat="1" applyFont="1" applyFill="1" applyBorder="1"/>
    <xf numFmtId="44" fontId="17" fillId="0" borderId="0" xfId="763" applyNumberFormat="1" applyFont="1" applyFill="1" applyBorder="1" applyAlignment="1">
      <alignment horizontal="center" vertical="center"/>
    </xf>
    <xf numFmtId="164" fontId="42" fillId="4" borderId="0" xfId="773" applyNumberFormat="1" applyFont="1" applyFill="1" applyBorder="1"/>
    <xf numFmtId="166" fontId="42" fillId="4" borderId="0" xfId="773" applyNumberFormat="1" applyFont="1" applyFill="1" applyBorder="1" applyAlignment="1">
      <alignment horizontal="center"/>
    </xf>
    <xf numFmtId="44" fontId="42" fillId="4" borderId="0" xfId="773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35" borderId="0" xfId="0" applyNumberFormat="1" applyFont="1" applyFill="1" applyBorder="1" applyAlignment="1">
      <alignment vertical="center"/>
    </xf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24" fillId="0" borderId="0" xfId="756" applyNumberFormat="1" applyFont="1" applyFill="1" applyBorder="1"/>
    <xf numFmtId="0" fontId="0" fillId="0" borderId="14" xfId="0" applyNumberFormat="1" applyFont="1" applyFill="1" applyBorder="1"/>
    <xf numFmtId="0" fontId="0" fillId="0" borderId="5" xfId="0" applyNumberFormat="1" applyFont="1" applyFill="1" applyBorder="1"/>
    <xf numFmtId="0" fontId="0" fillId="0" borderId="15" xfId="0" applyNumberFormat="1" applyFont="1" applyFill="1" applyBorder="1"/>
    <xf numFmtId="14" fontId="0" fillId="0" borderId="16" xfId="0" applyNumberFormat="1" applyFont="1" applyFill="1" applyBorder="1"/>
    <xf numFmtId="0" fontId="0" fillId="0" borderId="0" xfId="0" applyNumberFormat="1" applyFont="1" applyFill="1" applyBorder="1"/>
    <xf numFmtId="0" fontId="0" fillId="0" borderId="17" xfId="0" applyNumberFormat="1" applyFont="1" applyFill="1" applyBorder="1"/>
    <xf numFmtId="14" fontId="0" fillId="0" borderId="18" xfId="0" applyNumberFormat="1" applyFont="1" applyFill="1" applyBorder="1"/>
    <xf numFmtId="14" fontId="0" fillId="0" borderId="19" xfId="0" applyNumberFormat="1" applyFont="1" applyFill="1" applyBorder="1"/>
    <xf numFmtId="0" fontId="0" fillId="0" borderId="19" xfId="0" applyNumberFormat="1" applyFont="1" applyFill="1" applyBorder="1"/>
    <xf numFmtId="0" fontId="0" fillId="0" borderId="20" xfId="0" applyNumberFormat="1" applyFont="1" applyFill="1" applyBorder="1"/>
    <xf numFmtId="44" fontId="22" fillId="30" borderId="21" xfId="742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17" borderId="0" xfId="0" applyNumberFormat="1" applyFont="1" applyFill="1" applyBorder="1" applyAlignment="1">
      <alignment vertical="center"/>
    </xf>
    <xf numFmtId="44" fontId="16" fillId="0" borderId="0" xfId="0" applyNumberFormat="1" applyFont="1" applyFill="1" applyBorder="1"/>
    <xf numFmtId="14" fontId="0" fillId="0" borderId="0" xfId="0" applyNumberFormat="1" applyFont="1" applyFill="1" applyBorder="1"/>
    <xf numFmtId="44" fontId="16" fillId="0" borderId="0" xfId="0" applyNumberFormat="1" applyFont="1" applyFill="1" applyBorder="1"/>
    <xf numFmtId="44" fontId="15" fillId="17" borderId="1" xfId="0" applyNumberFormat="1" applyFont="1" applyFill="1" applyBorder="1" applyAlignment="1">
      <alignment vertical="center"/>
    </xf>
    <xf numFmtId="44" fontId="1" fillId="0" borderId="0" xfId="756" applyNumberFormat="1" applyFont="1" applyFill="1" applyBorder="1"/>
    <xf numFmtId="44" fontId="17" fillId="0" borderId="0" xfId="75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15" fillId="0" borderId="0" xfId="0" applyNumberFormat="1" applyFont="1" applyFill="1" applyBorder="1" applyAlignment="1">
      <alignment horizontal="left"/>
    </xf>
    <xf numFmtId="164" fontId="16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164" fontId="16" fillId="0" borderId="0" xfId="0" applyNumberFormat="1" applyFont="1" applyFill="1" applyBorder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165" fontId="42" fillId="4" borderId="0" xfId="773" applyNumberFormat="1" applyFont="1" applyFill="1" applyBorder="1" applyAlignment="1">
      <alignment horizontal="center" vertical="center"/>
    </xf>
    <xf numFmtId="164" fontId="42" fillId="4" borderId="0" xfId="773" applyNumberFormat="1" applyFont="1" applyFill="1" applyBorder="1" applyAlignment="1">
      <alignment horizontal="center" vertical="center"/>
    </xf>
    <xf numFmtId="44" fontId="42" fillId="4" borderId="0" xfId="773" applyNumberFormat="1" applyFont="1" applyFill="1" applyBorder="1" applyAlignment="1">
      <alignment horizontal="center" vertical="center"/>
    </xf>
    <xf numFmtId="165" fontId="17" fillId="0" borderId="0" xfId="801" applyNumberFormat="1" applyFont="1" applyFill="1" applyBorder="1" applyAlignment="1">
      <alignment horizontal="center" vertical="center"/>
    </xf>
    <xf numFmtId="166" fontId="17" fillId="0" borderId="0" xfId="801" applyNumberFormat="1" applyFont="1" applyFill="1" applyBorder="1" applyAlignment="1">
      <alignment horizontal="center" vertical="center"/>
    </xf>
    <xf numFmtId="44" fontId="17" fillId="0" borderId="0" xfId="763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/>
    </xf>
    <xf numFmtId="166" fontId="42" fillId="4" borderId="0" xfId="773" applyNumberFormat="1" applyFont="1" applyFill="1" applyBorder="1" applyAlignment="1">
      <alignment horizontal="center" vertical="center"/>
    </xf>
    <xf numFmtId="17" fontId="0" fillId="0" borderId="0" xfId="0" applyNumberFormat="1" applyFont="1" applyFill="1" applyBorder="1" applyAlignment="1">
      <alignment horizontal="center" vertical="center"/>
    </xf>
    <xf numFmtId="17" fontId="0" fillId="0" borderId="19" xfId="0" applyNumberFormat="1" applyFont="1" applyFill="1" applyBorder="1" applyAlignment="1">
      <alignment horizontal="center" vertical="center"/>
    </xf>
  </cellXfs>
  <cellStyles count="931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12" xfId="6"/>
    <cellStyle name="20% - Accent1 2" xfId="7"/>
    <cellStyle name="20% - Accent1 2 2" xfId="8"/>
    <cellStyle name="20% - Accent1 2 2 2" xfId="9"/>
    <cellStyle name="20% - Accent1 2 2 2 2" xfId="10"/>
    <cellStyle name="20% - Accent1 2 2 2 3" xfId="11"/>
    <cellStyle name="20% - Accent1 2 2 3" xfId="12"/>
    <cellStyle name="20% - Accent1 2 2 4" xfId="13"/>
    <cellStyle name="20% - Accent1 2 3" xfId="14"/>
    <cellStyle name="20% - Accent1 2 3 2" xfId="15"/>
    <cellStyle name="20% - Accent1 2 3 3" xfId="16"/>
    <cellStyle name="20% - Accent1 2 4" xfId="17"/>
    <cellStyle name="20% - Accent1 2 5" xfId="18"/>
    <cellStyle name="20% - Accent1 3" xfId="19"/>
    <cellStyle name="20% - Accent1 3 2" xfId="20"/>
    <cellStyle name="20% - Accent1 3 2 2" xfId="21"/>
    <cellStyle name="20% - Accent1 3 2 2 2" xfId="22"/>
    <cellStyle name="20% - Accent1 3 2 2 3" xfId="23"/>
    <cellStyle name="20% - Accent1 3 2 3" xfId="24"/>
    <cellStyle name="20% - Accent1 3 2 4" xfId="25"/>
    <cellStyle name="20% - Accent1 3 3" xfId="26"/>
    <cellStyle name="20% - Accent1 3 3 2" xfId="27"/>
    <cellStyle name="20% - Accent1 3 3 3" xfId="28"/>
    <cellStyle name="20% - Accent1 3 4" xfId="29"/>
    <cellStyle name="20% - Accent1 3 5" xfId="30"/>
    <cellStyle name="20% - Accent1 4" xfId="31"/>
    <cellStyle name="20% - Accent1 4 2" xfId="32"/>
    <cellStyle name="20% - Accent1 4 2 2" xfId="33"/>
    <cellStyle name="20% - Accent1 4 2 2 2" xfId="34"/>
    <cellStyle name="20% - Accent1 4 2 2 3" xfId="35"/>
    <cellStyle name="20% - Accent1 4 2 3" xfId="36"/>
    <cellStyle name="20% - Accent1 4 2 4" xfId="37"/>
    <cellStyle name="20% - Accent1 4 3" xfId="38"/>
    <cellStyle name="20% - Accent1 4 3 2" xfId="39"/>
    <cellStyle name="20% - Accent1 4 3 3" xfId="40"/>
    <cellStyle name="20% - Accent1 4 4" xfId="41"/>
    <cellStyle name="20% - Accent1 4 5" xfId="42"/>
    <cellStyle name="20% - Accent1 5" xfId="43"/>
    <cellStyle name="20% - Accent1 5 2" xfId="44"/>
    <cellStyle name="20% - Accent1 5 2 2" xfId="45"/>
    <cellStyle name="20% - Accent1 5 2 3" xfId="46"/>
    <cellStyle name="20% - Accent1 5 3" xfId="47"/>
    <cellStyle name="20% - Accent1 5 4" xfId="48"/>
    <cellStyle name="20% - Accent1 6" xfId="49"/>
    <cellStyle name="20% - Accent1 6 2" xfId="50"/>
    <cellStyle name="20% - Accent1 6 3" xfId="51"/>
    <cellStyle name="20% - Accent1 7" xfId="52"/>
    <cellStyle name="20% - Accent1 7 2" xfId="53"/>
    <cellStyle name="20% - Accent1 7 3" xfId="54"/>
    <cellStyle name="20% - Accent1 8" xfId="55"/>
    <cellStyle name="20% - Accent1 8 2" xfId="56"/>
    <cellStyle name="20% - Accent1 8 3" xfId="57"/>
    <cellStyle name="20% - Accent1 9" xfId="58"/>
    <cellStyle name="20% - Accent1 9 2" xfId="59"/>
    <cellStyle name="20% - Accent1 9 3" xfId="60"/>
    <cellStyle name="20% - Accent2" xfId="61" builtinId="34" customBuiltin="1"/>
    <cellStyle name="20% - Accent2 10" xfId="62"/>
    <cellStyle name="20% - Accent2 10 2" xfId="63"/>
    <cellStyle name="20% - Accent2 10 3" xfId="64"/>
    <cellStyle name="20% - Accent2 11" xfId="65"/>
    <cellStyle name="20% - Accent2 12" xfId="66"/>
    <cellStyle name="20% - Accent2 2" xfId="67"/>
    <cellStyle name="20% - Accent2 2 2" xfId="68"/>
    <cellStyle name="20% - Accent2 2 2 2" xfId="69"/>
    <cellStyle name="20% - Accent2 2 2 2 2" xfId="70"/>
    <cellStyle name="20% - Accent2 2 2 2 3" xfId="71"/>
    <cellStyle name="20% - Accent2 2 2 3" xfId="72"/>
    <cellStyle name="20% - Accent2 2 2 4" xfId="73"/>
    <cellStyle name="20% - Accent2 2 3" xfId="74"/>
    <cellStyle name="20% - Accent2 2 3 2" xfId="75"/>
    <cellStyle name="20% - Accent2 2 3 3" xfId="76"/>
    <cellStyle name="20% - Accent2 2 4" xfId="77"/>
    <cellStyle name="20% - Accent2 2 5" xfId="78"/>
    <cellStyle name="20% - Accent2 3" xfId="79"/>
    <cellStyle name="20% - Accent2 3 2" xfId="80"/>
    <cellStyle name="20% - Accent2 3 2 2" xfId="81"/>
    <cellStyle name="20% - Accent2 3 2 2 2" xfId="82"/>
    <cellStyle name="20% - Accent2 3 2 2 3" xfId="83"/>
    <cellStyle name="20% - Accent2 3 2 3" xfId="84"/>
    <cellStyle name="20% - Accent2 3 2 4" xfId="85"/>
    <cellStyle name="20% - Accent2 3 3" xfId="86"/>
    <cellStyle name="20% - Accent2 3 3 2" xfId="87"/>
    <cellStyle name="20% - Accent2 3 3 3" xfId="88"/>
    <cellStyle name="20% - Accent2 3 4" xfId="89"/>
    <cellStyle name="20% - Accent2 3 5" xfId="90"/>
    <cellStyle name="20% - Accent2 4" xfId="91"/>
    <cellStyle name="20% - Accent2 4 2" xfId="92"/>
    <cellStyle name="20% - Accent2 4 2 2" xfId="93"/>
    <cellStyle name="20% - Accent2 4 2 2 2" xfId="94"/>
    <cellStyle name="20% - Accent2 4 2 2 3" xfId="95"/>
    <cellStyle name="20% - Accent2 4 2 3" xfId="96"/>
    <cellStyle name="20% - Accent2 4 2 4" xfId="97"/>
    <cellStyle name="20% - Accent2 4 3" xfId="98"/>
    <cellStyle name="20% - Accent2 4 3 2" xfId="99"/>
    <cellStyle name="20% - Accent2 4 3 3" xfId="100"/>
    <cellStyle name="20% - Accent2 4 4" xfId="101"/>
    <cellStyle name="20% - Accent2 4 5" xfId="102"/>
    <cellStyle name="20% - Accent2 5" xfId="103"/>
    <cellStyle name="20% - Accent2 5 2" xfId="104"/>
    <cellStyle name="20% - Accent2 5 2 2" xfId="105"/>
    <cellStyle name="20% - Accent2 5 2 3" xfId="106"/>
    <cellStyle name="20% - Accent2 5 3" xfId="107"/>
    <cellStyle name="20% - Accent2 5 4" xfId="108"/>
    <cellStyle name="20% - Accent2 6" xfId="109"/>
    <cellStyle name="20% - Accent2 6 2" xfId="110"/>
    <cellStyle name="20% - Accent2 6 3" xfId="111"/>
    <cellStyle name="20% - Accent2 7" xfId="112"/>
    <cellStyle name="20% - Accent2 7 2" xfId="113"/>
    <cellStyle name="20% - Accent2 7 3" xfId="114"/>
    <cellStyle name="20% - Accent2 8" xfId="115"/>
    <cellStyle name="20% - Accent2 8 2" xfId="116"/>
    <cellStyle name="20% - Accent2 8 3" xfId="117"/>
    <cellStyle name="20% - Accent2 9" xfId="118"/>
    <cellStyle name="20% - Accent2 9 2" xfId="119"/>
    <cellStyle name="20% - Accent2 9 3" xfId="120"/>
    <cellStyle name="20% - Accent3" xfId="121" builtinId="38" customBuiltin="1"/>
    <cellStyle name="20% - Accent3 10" xfId="122"/>
    <cellStyle name="20% - Accent3 10 2" xfId="123"/>
    <cellStyle name="20% - Accent3 10 3" xfId="124"/>
    <cellStyle name="20% - Accent3 11" xfId="125"/>
    <cellStyle name="20% - Accent3 12" xfId="126"/>
    <cellStyle name="20% - Accent3 2" xfId="127"/>
    <cellStyle name="20% - Accent3 2 2" xfId="128"/>
    <cellStyle name="20% - Accent3 2 2 2" xfId="129"/>
    <cellStyle name="20% - Accent3 2 2 2 2" xfId="130"/>
    <cellStyle name="20% - Accent3 2 2 2 3" xfId="131"/>
    <cellStyle name="20% - Accent3 2 2 3" xfId="132"/>
    <cellStyle name="20% - Accent3 2 2 4" xfId="133"/>
    <cellStyle name="20% - Accent3 2 3" xfId="134"/>
    <cellStyle name="20% - Accent3 2 3 2" xfId="135"/>
    <cellStyle name="20% - Accent3 2 3 3" xfId="136"/>
    <cellStyle name="20% - Accent3 2 4" xfId="137"/>
    <cellStyle name="20% - Accent3 2 5" xfId="138"/>
    <cellStyle name="20% - Accent3 3" xfId="139"/>
    <cellStyle name="20% - Accent3 3 2" xfId="140"/>
    <cellStyle name="20% - Accent3 3 2 2" xfId="141"/>
    <cellStyle name="20% - Accent3 3 2 2 2" xfId="142"/>
    <cellStyle name="20% - Accent3 3 2 2 3" xfId="143"/>
    <cellStyle name="20% - Accent3 3 2 3" xfId="144"/>
    <cellStyle name="20% - Accent3 3 2 4" xfId="145"/>
    <cellStyle name="20% - Accent3 3 3" xfId="146"/>
    <cellStyle name="20% - Accent3 3 3 2" xfId="147"/>
    <cellStyle name="20% - Accent3 3 3 3" xfId="148"/>
    <cellStyle name="20% - Accent3 3 4" xfId="149"/>
    <cellStyle name="20% - Accent3 3 5" xfId="150"/>
    <cellStyle name="20% - Accent3 4" xfId="151"/>
    <cellStyle name="20% - Accent3 4 2" xfId="152"/>
    <cellStyle name="20% - Accent3 4 2 2" xfId="153"/>
    <cellStyle name="20% - Accent3 4 2 2 2" xfId="154"/>
    <cellStyle name="20% - Accent3 4 2 2 3" xfId="155"/>
    <cellStyle name="20% - Accent3 4 2 3" xfId="156"/>
    <cellStyle name="20% - Accent3 4 2 4" xfId="157"/>
    <cellStyle name="20% - Accent3 4 3" xfId="158"/>
    <cellStyle name="20% - Accent3 4 3 2" xfId="159"/>
    <cellStyle name="20% - Accent3 4 3 3" xfId="160"/>
    <cellStyle name="20% - Accent3 4 4" xfId="161"/>
    <cellStyle name="20% - Accent3 4 5" xfId="162"/>
    <cellStyle name="20% - Accent3 5" xfId="163"/>
    <cellStyle name="20% - Accent3 5 2" xfId="164"/>
    <cellStyle name="20% - Accent3 5 2 2" xfId="165"/>
    <cellStyle name="20% - Accent3 5 2 3" xfId="166"/>
    <cellStyle name="20% - Accent3 5 3" xfId="167"/>
    <cellStyle name="20% - Accent3 5 4" xfId="168"/>
    <cellStyle name="20% - Accent3 6" xfId="169"/>
    <cellStyle name="20% - Accent3 6 2" xfId="170"/>
    <cellStyle name="20% - Accent3 6 3" xfId="171"/>
    <cellStyle name="20% - Accent3 7" xfId="172"/>
    <cellStyle name="20% - Accent3 7 2" xfId="173"/>
    <cellStyle name="20% - Accent3 7 3" xfId="174"/>
    <cellStyle name="20% - Accent3 8" xfId="175"/>
    <cellStyle name="20% - Accent3 8 2" xfId="176"/>
    <cellStyle name="20% - Accent3 8 3" xfId="177"/>
    <cellStyle name="20% - Accent3 9" xfId="178"/>
    <cellStyle name="20% - Accent3 9 2" xfId="179"/>
    <cellStyle name="20% - Accent3 9 3" xfId="180"/>
    <cellStyle name="20% - Accent4" xfId="181" builtinId="42" customBuiltin="1"/>
    <cellStyle name="20% - Accent4 10" xfId="182"/>
    <cellStyle name="20% - Accent4 10 2" xfId="183"/>
    <cellStyle name="20% - Accent4 10 3" xfId="184"/>
    <cellStyle name="20% - Accent4 11" xfId="185"/>
    <cellStyle name="20% - Accent4 12" xfId="186"/>
    <cellStyle name="20% - Accent4 2" xfId="187"/>
    <cellStyle name="20% - Accent4 2 2" xfId="188"/>
    <cellStyle name="20% - Accent4 2 2 2" xfId="189"/>
    <cellStyle name="20% - Accent4 2 2 2 2" xfId="190"/>
    <cellStyle name="20% - Accent4 2 2 2 3" xfId="191"/>
    <cellStyle name="20% - Accent4 2 2 3" xfId="192"/>
    <cellStyle name="20% - Accent4 2 2 4" xfId="193"/>
    <cellStyle name="20% - Accent4 2 3" xfId="194"/>
    <cellStyle name="20% - Accent4 2 3 2" xfId="195"/>
    <cellStyle name="20% - Accent4 2 3 3" xfId="196"/>
    <cellStyle name="20% - Accent4 2 4" xfId="197"/>
    <cellStyle name="20% - Accent4 2 5" xfId="198"/>
    <cellStyle name="20% - Accent4 3" xfId="199"/>
    <cellStyle name="20% - Accent4 3 2" xfId="200"/>
    <cellStyle name="20% - Accent4 3 2 2" xfId="201"/>
    <cellStyle name="20% - Accent4 3 2 2 2" xfId="202"/>
    <cellStyle name="20% - Accent4 3 2 2 3" xfId="203"/>
    <cellStyle name="20% - Accent4 3 2 3" xfId="204"/>
    <cellStyle name="20% - Accent4 3 2 4" xfId="205"/>
    <cellStyle name="20% - Accent4 3 3" xfId="206"/>
    <cellStyle name="20% - Accent4 3 3 2" xfId="207"/>
    <cellStyle name="20% - Accent4 3 3 3" xfId="208"/>
    <cellStyle name="20% - Accent4 3 4" xfId="209"/>
    <cellStyle name="20% - Accent4 3 5" xfId="210"/>
    <cellStyle name="20% - Accent4 4" xfId="211"/>
    <cellStyle name="20% - Accent4 4 2" xfId="212"/>
    <cellStyle name="20% - Accent4 4 2 2" xfId="213"/>
    <cellStyle name="20% - Accent4 4 2 2 2" xfId="214"/>
    <cellStyle name="20% - Accent4 4 2 2 3" xfId="215"/>
    <cellStyle name="20% - Accent4 4 2 3" xfId="216"/>
    <cellStyle name="20% - Accent4 4 2 4" xfId="217"/>
    <cellStyle name="20% - Accent4 4 3" xfId="218"/>
    <cellStyle name="20% - Accent4 4 3 2" xfId="219"/>
    <cellStyle name="20% - Accent4 4 3 3" xfId="220"/>
    <cellStyle name="20% - Accent4 4 4" xfId="221"/>
    <cellStyle name="20% - Accent4 4 5" xfId="222"/>
    <cellStyle name="20% - Accent4 5" xfId="223"/>
    <cellStyle name="20% - Accent4 5 2" xfId="224"/>
    <cellStyle name="20% - Accent4 5 2 2" xfId="225"/>
    <cellStyle name="20% - Accent4 5 2 3" xfId="226"/>
    <cellStyle name="20% - Accent4 5 3" xfId="227"/>
    <cellStyle name="20% - Accent4 5 4" xfId="228"/>
    <cellStyle name="20% - Accent4 6" xfId="229"/>
    <cellStyle name="20% - Accent4 6 2" xfId="230"/>
    <cellStyle name="20% - Accent4 6 3" xfId="231"/>
    <cellStyle name="20% - Accent4 7" xfId="232"/>
    <cellStyle name="20% - Accent4 7 2" xfId="233"/>
    <cellStyle name="20% - Accent4 7 3" xfId="234"/>
    <cellStyle name="20% - Accent4 8" xfId="235"/>
    <cellStyle name="20% - Accent4 8 2" xfId="236"/>
    <cellStyle name="20% - Accent4 8 3" xfId="237"/>
    <cellStyle name="20% - Accent4 9" xfId="238"/>
    <cellStyle name="20% - Accent4 9 2" xfId="239"/>
    <cellStyle name="20% - Accent4 9 3" xfId="240"/>
    <cellStyle name="20% - Accent5" xfId="241" builtinId="46" customBuiltin="1"/>
    <cellStyle name="20% - Accent5 10" xfId="242"/>
    <cellStyle name="20% - Accent5 10 2" xfId="243"/>
    <cellStyle name="20% - Accent5 10 3" xfId="244"/>
    <cellStyle name="20% - Accent5 11" xfId="245"/>
    <cellStyle name="20% - Accent5 12" xfId="246"/>
    <cellStyle name="20% - Accent5 2" xfId="247"/>
    <cellStyle name="20% - Accent5 2 2" xfId="248"/>
    <cellStyle name="20% - Accent5 2 2 2" xfId="249"/>
    <cellStyle name="20% - Accent5 2 2 2 2" xfId="250"/>
    <cellStyle name="20% - Accent5 2 2 2 3" xfId="251"/>
    <cellStyle name="20% - Accent5 2 2 3" xfId="252"/>
    <cellStyle name="20% - Accent5 2 2 4" xfId="253"/>
    <cellStyle name="20% - Accent5 2 3" xfId="254"/>
    <cellStyle name="20% - Accent5 2 3 2" xfId="255"/>
    <cellStyle name="20% - Accent5 2 3 3" xfId="256"/>
    <cellStyle name="20% - Accent5 2 4" xfId="257"/>
    <cellStyle name="20% - Accent5 2 5" xfId="258"/>
    <cellStyle name="20% - Accent5 3" xfId="259"/>
    <cellStyle name="20% - Accent5 3 2" xfId="260"/>
    <cellStyle name="20% - Accent5 3 2 2" xfId="261"/>
    <cellStyle name="20% - Accent5 3 2 2 2" xfId="262"/>
    <cellStyle name="20% - Accent5 3 2 2 3" xfId="263"/>
    <cellStyle name="20% - Accent5 3 2 3" xfId="264"/>
    <cellStyle name="20% - Accent5 3 2 4" xfId="265"/>
    <cellStyle name="20% - Accent5 3 3" xfId="266"/>
    <cellStyle name="20% - Accent5 3 3 2" xfId="267"/>
    <cellStyle name="20% - Accent5 3 3 3" xfId="268"/>
    <cellStyle name="20% - Accent5 3 4" xfId="269"/>
    <cellStyle name="20% - Accent5 3 5" xfId="270"/>
    <cellStyle name="20% - Accent5 4" xfId="271"/>
    <cellStyle name="20% - Accent5 4 2" xfId="272"/>
    <cellStyle name="20% - Accent5 4 2 2" xfId="273"/>
    <cellStyle name="20% - Accent5 4 2 2 2" xfId="274"/>
    <cellStyle name="20% - Accent5 4 2 2 3" xfId="275"/>
    <cellStyle name="20% - Accent5 4 2 3" xfId="276"/>
    <cellStyle name="20% - Accent5 4 2 4" xfId="277"/>
    <cellStyle name="20% - Accent5 4 3" xfId="278"/>
    <cellStyle name="20% - Accent5 4 3 2" xfId="279"/>
    <cellStyle name="20% - Accent5 4 3 3" xfId="280"/>
    <cellStyle name="20% - Accent5 4 4" xfId="281"/>
    <cellStyle name="20% - Accent5 4 5" xfId="282"/>
    <cellStyle name="20% - Accent5 5" xfId="283"/>
    <cellStyle name="20% - Accent5 5 2" xfId="284"/>
    <cellStyle name="20% - Accent5 5 2 2" xfId="285"/>
    <cellStyle name="20% - Accent5 5 2 3" xfId="286"/>
    <cellStyle name="20% - Accent5 5 3" xfId="287"/>
    <cellStyle name="20% - Accent5 5 4" xfId="288"/>
    <cellStyle name="20% - Accent5 6" xfId="289"/>
    <cellStyle name="20% - Accent5 6 2" xfId="290"/>
    <cellStyle name="20% - Accent5 6 3" xfId="291"/>
    <cellStyle name="20% - Accent5 7" xfId="292"/>
    <cellStyle name="20% - Accent5 7 2" xfId="293"/>
    <cellStyle name="20% - Accent5 7 3" xfId="294"/>
    <cellStyle name="20% - Accent5 8" xfId="295"/>
    <cellStyle name="20% - Accent5 8 2" xfId="296"/>
    <cellStyle name="20% - Accent5 8 3" xfId="297"/>
    <cellStyle name="20% - Accent5 9" xfId="298"/>
    <cellStyle name="20% - Accent5 9 2" xfId="299"/>
    <cellStyle name="20% - Accent5 9 3" xfId="300"/>
    <cellStyle name="20% - Accent6" xfId="301" builtinId="50" customBuiltin="1"/>
    <cellStyle name="20% - Accent6 10" xfId="302"/>
    <cellStyle name="20% - Accent6 10 2" xfId="303"/>
    <cellStyle name="20% - Accent6 10 3" xfId="304"/>
    <cellStyle name="20% - Accent6 11" xfId="305"/>
    <cellStyle name="20% - Accent6 12" xfId="306"/>
    <cellStyle name="20% - Accent6 2" xfId="307"/>
    <cellStyle name="20% - Accent6 2 2" xfId="308"/>
    <cellStyle name="20% - Accent6 2 2 2" xfId="309"/>
    <cellStyle name="20% - Accent6 2 2 2 2" xfId="310"/>
    <cellStyle name="20% - Accent6 2 2 2 3" xfId="311"/>
    <cellStyle name="20% - Accent6 2 2 3" xfId="312"/>
    <cellStyle name="20% - Accent6 2 2 4" xfId="313"/>
    <cellStyle name="20% - Accent6 2 3" xfId="314"/>
    <cellStyle name="20% - Accent6 2 3 2" xfId="315"/>
    <cellStyle name="20% - Accent6 2 3 3" xfId="316"/>
    <cellStyle name="20% - Accent6 2 4" xfId="317"/>
    <cellStyle name="20% - Accent6 2 5" xfId="318"/>
    <cellStyle name="20% - Accent6 3" xfId="319"/>
    <cellStyle name="20% - Accent6 3 2" xfId="320"/>
    <cellStyle name="20% - Accent6 3 2 2" xfId="321"/>
    <cellStyle name="20% - Accent6 3 2 2 2" xfId="322"/>
    <cellStyle name="20% - Accent6 3 2 2 3" xfId="323"/>
    <cellStyle name="20% - Accent6 3 2 3" xfId="324"/>
    <cellStyle name="20% - Accent6 3 2 4" xfId="325"/>
    <cellStyle name="20% - Accent6 3 3" xfId="326"/>
    <cellStyle name="20% - Accent6 3 3 2" xfId="327"/>
    <cellStyle name="20% - Accent6 3 3 3" xfId="328"/>
    <cellStyle name="20% - Accent6 3 4" xfId="329"/>
    <cellStyle name="20% - Accent6 3 5" xfId="330"/>
    <cellStyle name="20% - Accent6 4" xfId="331"/>
    <cellStyle name="20% - Accent6 4 2" xfId="332"/>
    <cellStyle name="20% - Accent6 4 2 2" xfId="333"/>
    <cellStyle name="20% - Accent6 4 2 2 2" xfId="334"/>
    <cellStyle name="20% - Accent6 4 2 2 3" xfId="335"/>
    <cellStyle name="20% - Accent6 4 2 3" xfId="336"/>
    <cellStyle name="20% - Accent6 4 2 4" xfId="337"/>
    <cellStyle name="20% - Accent6 4 3" xfId="338"/>
    <cellStyle name="20% - Accent6 4 3 2" xfId="339"/>
    <cellStyle name="20% - Accent6 4 3 3" xfId="340"/>
    <cellStyle name="20% - Accent6 4 4" xfId="341"/>
    <cellStyle name="20% - Accent6 4 5" xfId="342"/>
    <cellStyle name="20% - Accent6 5" xfId="343"/>
    <cellStyle name="20% - Accent6 5 2" xfId="344"/>
    <cellStyle name="20% - Accent6 5 2 2" xfId="345"/>
    <cellStyle name="20% - Accent6 5 2 3" xfId="346"/>
    <cellStyle name="20% - Accent6 5 3" xfId="347"/>
    <cellStyle name="20% - Accent6 5 4" xfId="348"/>
    <cellStyle name="20% - Accent6 6" xfId="349"/>
    <cellStyle name="20% - Accent6 6 2" xfId="350"/>
    <cellStyle name="20% - Accent6 6 3" xfId="351"/>
    <cellStyle name="20% - Accent6 7" xfId="352"/>
    <cellStyle name="20% - Accent6 7 2" xfId="353"/>
    <cellStyle name="20% - Accent6 7 3" xfId="354"/>
    <cellStyle name="20% - Accent6 8" xfId="355"/>
    <cellStyle name="20% - Accent6 8 2" xfId="356"/>
    <cellStyle name="20% - Accent6 8 3" xfId="357"/>
    <cellStyle name="20% - Accent6 9" xfId="358"/>
    <cellStyle name="20% - Accent6 9 2" xfId="359"/>
    <cellStyle name="20% - Accent6 9 3" xfId="360"/>
    <cellStyle name="40% - Accent1" xfId="361" builtinId="31" customBuiltin="1"/>
    <cellStyle name="40% - Accent1 10" xfId="362"/>
    <cellStyle name="40% - Accent1 10 2" xfId="363"/>
    <cellStyle name="40% - Accent1 10 3" xfId="364"/>
    <cellStyle name="40% - Accent1 11" xfId="365"/>
    <cellStyle name="40% - Accent1 12" xfId="366"/>
    <cellStyle name="40% - Accent1 2" xfId="367"/>
    <cellStyle name="40% - Accent1 2 2" xfId="368"/>
    <cellStyle name="40% - Accent1 2 2 2" xfId="369"/>
    <cellStyle name="40% - Accent1 2 2 2 2" xfId="370"/>
    <cellStyle name="40% - Accent1 2 2 2 3" xfId="371"/>
    <cellStyle name="40% - Accent1 2 2 3" xfId="372"/>
    <cellStyle name="40% - Accent1 2 2 4" xfId="373"/>
    <cellStyle name="40% - Accent1 2 3" xfId="374"/>
    <cellStyle name="40% - Accent1 2 3 2" xfId="375"/>
    <cellStyle name="40% - Accent1 2 3 3" xfId="376"/>
    <cellStyle name="40% - Accent1 2 4" xfId="377"/>
    <cellStyle name="40% - Accent1 2 5" xfId="378"/>
    <cellStyle name="40% - Accent1 3" xfId="379"/>
    <cellStyle name="40% - Accent1 3 2" xfId="380"/>
    <cellStyle name="40% - Accent1 3 2 2" xfId="381"/>
    <cellStyle name="40% - Accent1 3 2 2 2" xfId="382"/>
    <cellStyle name="40% - Accent1 3 2 2 3" xfId="383"/>
    <cellStyle name="40% - Accent1 3 2 3" xfId="384"/>
    <cellStyle name="40% - Accent1 3 2 4" xfId="385"/>
    <cellStyle name="40% - Accent1 3 3" xfId="386"/>
    <cellStyle name="40% - Accent1 3 3 2" xfId="387"/>
    <cellStyle name="40% - Accent1 3 3 3" xfId="388"/>
    <cellStyle name="40% - Accent1 3 4" xfId="389"/>
    <cellStyle name="40% - Accent1 3 5" xfId="390"/>
    <cellStyle name="40% - Accent1 4" xfId="391"/>
    <cellStyle name="40% - Accent1 4 2" xfId="392"/>
    <cellStyle name="40% - Accent1 4 2 2" xfId="393"/>
    <cellStyle name="40% - Accent1 4 2 2 2" xfId="394"/>
    <cellStyle name="40% - Accent1 4 2 2 3" xfId="395"/>
    <cellStyle name="40% - Accent1 4 2 3" xfId="396"/>
    <cellStyle name="40% - Accent1 4 2 4" xfId="397"/>
    <cellStyle name="40% - Accent1 4 3" xfId="398"/>
    <cellStyle name="40% - Accent1 4 3 2" xfId="399"/>
    <cellStyle name="40% - Accent1 4 3 3" xfId="400"/>
    <cellStyle name="40% - Accent1 4 4" xfId="401"/>
    <cellStyle name="40% - Accent1 4 5" xfId="402"/>
    <cellStyle name="40% - Accent1 5" xfId="403"/>
    <cellStyle name="40% - Accent1 5 2" xfId="404"/>
    <cellStyle name="40% - Accent1 5 2 2" xfId="405"/>
    <cellStyle name="40% - Accent1 5 2 3" xfId="406"/>
    <cellStyle name="40% - Accent1 5 3" xfId="407"/>
    <cellStyle name="40% - Accent1 5 4" xfId="408"/>
    <cellStyle name="40% - Accent1 6" xfId="409"/>
    <cellStyle name="40% - Accent1 6 2" xfId="410"/>
    <cellStyle name="40% - Accent1 6 3" xfId="411"/>
    <cellStyle name="40% - Accent1 7" xfId="412"/>
    <cellStyle name="40% - Accent1 7 2" xfId="413"/>
    <cellStyle name="40% - Accent1 7 3" xfId="414"/>
    <cellStyle name="40% - Accent1 8" xfId="415"/>
    <cellStyle name="40% - Accent1 8 2" xfId="416"/>
    <cellStyle name="40% - Accent1 8 3" xfId="417"/>
    <cellStyle name="40% - Accent1 9" xfId="418"/>
    <cellStyle name="40% - Accent1 9 2" xfId="419"/>
    <cellStyle name="40% - Accent1 9 3" xfId="420"/>
    <cellStyle name="40% - Accent2" xfId="421" builtinId="35" customBuiltin="1"/>
    <cellStyle name="40% - Accent2 10" xfId="422"/>
    <cellStyle name="40% - Accent2 10 2" xfId="423"/>
    <cellStyle name="40% - Accent2 10 3" xfId="424"/>
    <cellStyle name="40% - Accent2 11" xfId="425"/>
    <cellStyle name="40% - Accent2 12" xfId="426"/>
    <cellStyle name="40% - Accent2 2" xfId="427"/>
    <cellStyle name="40% - Accent2 2 2" xfId="428"/>
    <cellStyle name="40% - Accent2 2 2 2" xfId="429"/>
    <cellStyle name="40% - Accent2 2 2 2 2" xfId="430"/>
    <cellStyle name="40% - Accent2 2 2 2 3" xfId="431"/>
    <cellStyle name="40% - Accent2 2 2 3" xfId="432"/>
    <cellStyle name="40% - Accent2 2 2 4" xfId="433"/>
    <cellStyle name="40% - Accent2 2 3" xfId="434"/>
    <cellStyle name="40% - Accent2 2 3 2" xfId="435"/>
    <cellStyle name="40% - Accent2 2 3 3" xfId="436"/>
    <cellStyle name="40% - Accent2 2 4" xfId="437"/>
    <cellStyle name="40% - Accent2 2 5" xfId="438"/>
    <cellStyle name="40% - Accent2 3" xfId="439"/>
    <cellStyle name="40% - Accent2 3 2" xfId="440"/>
    <cellStyle name="40% - Accent2 3 2 2" xfId="441"/>
    <cellStyle name="40% - Accent2 3 2 2 2" xfId="442"/>
    <cellStyle name="40% - Accent2 3 2 2 3" xfId="443"/>
    <cellStyle name="40% - Accent2 3 2 3" xfId="444"/>
    <cellStyle name="40% - Accent2 3 2 4" xfId="445"/>
    <cellStyle name="40% - Accent2 3 3" xfId="446"/>
    <cellStyle name="40% - Accent2 3 3 2" xfId="447"/>
    <cellStyle name="40% - Accent2 3 3 3" xfId="448"/>
    <cellStyle name="40% - Accent2 3 4" xfId="449"/>
    <cellStyle name="40% - Accent2 3 5" xfId="450"/>
    <cellStyle name="40% - Accent2 4" xfId="451"/>
    <cellStyle name="40% - Accent2 4 2" xfId="452"/>
    <cellStyle name="40% - Accent2 4 2 2" xfId="453"/>
    <cellStyle name="40% - Accent2 4 2 2 2" xfId="454"/>
    <cellStyle name="40% - Accent2 4 2 2 3" xfId="455"/>
    <cellStyle name="40% - Accent2 4 2 3" xfId="456"/>
    <cellStyle name="40% - Accent2 4 2 4" xfId="457"/>
    <cellStyle name="40% - Accent2 4 3" xfId="458"/>
    <cellStyle name="40% - Accent2 4 3 2" xfId="459"/>
    <cellStyle name="40% - Accent2 4 3 3" xfId="460"/>
    <cellStyle name="40% - Accent2 4 4" xfId="461"/>
    <cellStyle name="40% - Accent2 4 5" xfId="462"/>
    <cellStyle name="40% - Accent2 5" xfId="463"/>
    <cellStyle name="40% - Accent2 5 2" xfId="464"/>
    <cellStyle name="40% - Accent2 5 2 2" xfId="465"/>
    <cellStyle name="40% - Accent2 5 2 3" xfId="466"/>
    <cellStyle name="40% - Accent2 5 3" xfId="467"/>
    <cellStyle name="40% - Accent2 5 4" xfId="468"/>
    <cellStyle name="40% - Accent2 6" xfId="469"/>
    <cellStyle name="40% - Accent2 6 2" xfId="470"/>
    <cellStyle name="40% - Accent2 6 3" xfId="471"/>
    <cellStyle name="40% - Accent2 7" xfId="472"/>
    <cellStyle name="40% - Accent2 7 2" xfId="473"/>
    <cellStyle name="40% - Accent2 7 3" xfId="474"/>
    <cellStyle name="40% - Accent2 8" xfId="475"/>
    <cellStyle name="40% - Accent2 8 2" xfId="476"/>
    <cellStyle name="40% - Accent2 8 3" xfId="477"/>
    <cellStyle name="40% - Accent2 9" xfId="478"/>
    <cellStyle name="40% - Accent2 9 2" xfId="479"/>
    <cellStyle name="40% - Accent2 9 3" xfId="480"/>
    <cellStyle name="40% - Accent3" xfId="481" builtinId="39" customBuiltin="1"/>
    <cellStyle name="40% - Accent3 10" xfId="482"/>
    <cellStyle name="40% - Accent3 10 2" xfId="483"/>
    <cellStyle name="40% - Accent3 10 3" xfId="484"/>
    <cellStyle name="40% - Accent3 11" xfId="485"/>
    <cellStyle name="40% - Accent3 12" xfId="486"/>
    <cellStyle name="40% - Accent3 2" xfId="487"/>
    <cellStyle name="40% - Accent3 2 2" xfId="488"/>
    <cellStyle name="40% - Accent3 2 2 2" xfId="489"/>
    <cellStyle name="40% - Accent3 2 2 2 2" xfId="490"/>
    <cellStyle name="40% - Accent3 2 2 2 3" xfId="491"/>
    <cellStyle name="40% - Accent3 2 2 3" xfId="492"/>
    <cellStyle name="40% - Accent3 2 2 4" xfId="493"/>
    <cellStyle name="40% - Accent3 2 3" xfId="494"/>
    <cellStyle name="40% - Accent3 2 3 2" xfId="495"/>
    <cellStyle name="40% - Accent3 2 3 3" xfId="496"/>
    <cellStyle name="40% - Accent3 2 4" xfId="497"/>
    <cellStyle name="40% - Accent3 2 5" xfId="498"/>
    <cellStyle name="40% - Accent3 3" xfId="499"/>
    <cellStyle name="40% - Accent3 3 2" xfId="500"/>
    <cellStyle name="40% - Accent3 3 2 2" xfId="501"/>
    <cellStyle name="40% - Accent3 3 2 2 2" xfId="502"/>
    <cellStyle name="40% - Accent3 3 2 2 3" xfId="503"/>
    <cellStyle name="40% - Accent3 3 2 3" xfId="504"/>
    <cellStyle name="40% - Accent3 3 2 4" xfId="505"/>
    <cellStyle name="40% - Accent3 3 3" xfId="506"/>
    <cellStyle name="40% - Accent3 3 3 2" xfId="507"/>
    <cellStyle name="40% - Accent3 3 3 3" xfId="508"/>
    <cellStyle name="40% - Accent3 3 4" xfId="509"/>
    <cellStyle name="40% - Accent3 3 5" xfId="510"/>
    <cellStyle name="40% - Accent3 4" xfId="511"/>
    <cellStyle name="40% - Accent3 4 2" xfId="512"/>
    <cellStyle name="40% - Accent3 4 2 2" xfId="513"/>
    <cellStyle name="40% - Accent3 4 2 2 2" xfId="514"/>
    <cellStyle name="40% - Accent3 4 2 2 3" xfId="515"/>
    <cellStyle name="40% - Accent3 4 2 3" xfId="516"/>
    <cellStyle name="40% - Accent3 4 2 4" xfId="517"/>
    <cellStyle name="40% - Accent3 4 3" xfId="518"/>
    <cellStyle name="40% - Accent3 4 3 2" xfId="519"/>
    <cellStyle name="40% - Accent3 4 3 3" xfId="520"/>
    <cellStyle name="40% - Accent3 4 4" xfId="521"/>
    <cellStyle name="40% - Accent3 4 5" xfId="522"/>
    <cellStyle name="40% - Accent3 5" xfId="523"/>
    <cellStyle name="40% - Accent3 5 2" xfId="524"/>
    <cellStyle name="40% - Accent3 5 2 2" xfId="525"/>
    <cellStyle name="40% - Accent3 5 2 3" xfId="526"/>
    <cellStyle name="40% - Accent3 5 3" xfId="527"/>
    <cellStyle name="40% - Accent3 5 4" xfId="528"/>
    <cellStyle name="40% - Accent3 6" xfId="529"/>
    <cellStyle name="40% - Accent3 6 2" xfId="530"/>
    <cellStyle name="40% - Accent3 6 3" xfId="531"/>
    <cellStyle name="40% - Accent3 7" xfId="532"/>
    <cellStyle name="40% - Accent3 7 2" xfId="533"/>
    <cellStyle name="40% - Accent3 7 3" xfId="534"/>
    <cellStyle name="40% - Accent3 8" xfId="535"/>
    <cellStyle name="40% - Accent3 8 2" xfId="536"/>
    <cellStyle name="40% - Accent3 8 3" xfId="537"/>
    <cellStyle name="40% - Accent3 9" xfId="538"/>
    <cellStyle name="40% - Accent3 9 2" xfId="539"/>
    <cellStyle name="40% - Accent3 9 3" xfId="540"/>
    <cellStyle name="40% - Accent4" xfId="541" builtinId="43" customBuiltin="1"/>
    <cellStyle name="40% - Accent4 10" xfId="542"/>
    <cellStyle name="40% - Accent4 10 2" xfId="543"/>
    <cellStyle name="40% - Accent4 10 3" xfId="544"/>
    <cellStyle name="40% - Accent4 11" xfId="545"/>
    <cellStyle name="40% - Accent4 12" xfId="546"/>
    <cellStyle name="40% - Accent4 2" xfId="547"/>
    <cellStyle name="40% - Accent4 2 2" xfId="548"/>
    <cellStyle name="40% - Accent4 2 2 2" xfId="549"/>
    <cellStyle name="40% - Accent4 2 2 2 2" xfId="550"/>
    <cellStyle name="40% - Accent4 2 2 2 2 2" xfId="551"/>
    <cellStyle name="40% - Accent4 2 2 2 2 3" xfId="552"/>
    <cellStyle name="40% - Accent4 2 2 2 3" xfId="553"/>
    <cellStyle name="40% - Accent4 2 2 2 4" xfId="554"/>
    <cellStyle name="40% - Accent4 2 2 3" xfId="555"/>
    <cellStyle name="40% - Accent4 2 2 3 2" xfId="556"/>
    <cellStyle name="40% - Accent4 2 2 3 3" xfId="557"/>
    <cellStyle name="40% - Accent4 2 2 4" xfId="558"/>
    <cellStyle name="40% - Accent4 2 2 5" xfId="559"/>
    <cellStyle name="40% - Accent4 2 3" xfId="560"/>
    <cellStyle name="40% - Accent4 2 3 2" xfId="561"/>
    <cellStyle name="40% - Accent4 2 3 2 2" xfId="562"/>
    <cellStyle name="40% - Accent4 2 3 2 3" xfId="563"/>
    <cellStyle name="40% - Accent4 2 3 3" xfId="564"/>
    <cellStyle name="40% - Accent4 2 3 4" xfId="565"/>
    <cellStyle name="40% - Accent4 2 4" xfId="566"/>
    <cellStyle name="40% - Accent4 2 4 2" xfId="567"/>
    <cellStyle name="40% - Accent4 2 4 3" xfId="568"/>
    <cellStyle name="40% - Accent4 2 5" xfId="569"/>
    <cellStyle name="40% - Accent4 2 6" xfId="570"/>
    <cellStyle name="40% - Accent4 3" xfId="571"/>
    <cellStyle name="40% - Accent4 3 2" xfId="572"/>
    <cellStyle name="40% - Accent4 3 2 2" xfId="573"/>
    <cellStyle name="40% - Accent4 3 2 2 2" xfId="574"/>
    <cellStyle name="40% - Accent4 3 2 2 3" xfId="575"/>
    <cellStyle name="40% - Accent4 3 2 3" xfId="576"/>
    <cellStyle name="40% - Accent4 3 2 4" xfId="577"/>
    <cellStyle name="40% - Accent4 3 3" xfId="578"/>
    <cellStyle name="40% - Accent4 3 3 2" xfId="579"/>
    <cellStyle name="40% - Accent4 3 3 3" xfId="580"/>
    <cellStyle name="40% - Accent4 3 4" xfId="581"/>
    <cellStyle name="40% - Accent4 3 5" xfId="582"/>
    <cellStyle name="40% - Accent4 4" xfId="583"/>
    <cellStyle name="40% - Accent4 4 2" xfId="584"/>
    <cellStyle name="40% - Accent4 4 2 2" xfId="585"/>
    <cellStyle name="40% - Accent4 4 2 2 2" xfId="586"/>
    <cellStyle name="40% - Accent4 4 2 2 3" xfId="587"/>
    <cellStyle name="40% - Accent4 4 2 3" xfId="588"/>
    <cellStyle name="40% - Accent4 4 2 4" xfId="589"/>
    <cellStyle name="40% - Accent4 4 3" xfId="590"/>
    <cellStyle name="40% - Accent4 4 3 2" xfId="591"/>
    <cellStyle name="40% - Accent4 4 3 3" xfId="592"/>
    <cellStyle name="40% - Accent4 4 4" xfId="593"/>
    <cellStyle name="40% - Accent4 4 5" xfId="594"/>
    <cellStyle name="40% - Accent4 5" xfId="595"/>
    <cellStyle name="40% - Accent4 5 2" xfId="596"/>
    <cellStyle name="40% - Accent4 5 2 2" xfId="597"/>
    <cellStyle name="40% - Accent4 5 2 3" xfId="598"/>
    <cellStyle name="40% - Accent4 5 3" xfId="599"/>
    <cellStyle name="40% - Accent4 5 4" xfId="600"/>
    <cellStyle name="40% - Accent4 6" xfId="601"/>
    <cellStyle name="40% - Accent4 6 2" xfId="602"/>
    <cellStyle name="40% - Accent4 6 3" xfId="603"/>
    <cellStyle name="40% - Accent4 7" xfId="604"/>
    <cellStyle name="40% - Accent4 7 2" xfId="605"/>
    <cellStyle name="40% - Accent4 7 3" xfId="606"/>
    <cellStyle name="40% - Accent4 8" xfId="607"/>
    <cellStyle name="40% - Accent4 8 2" xfId="608"/>
    <cellStyle name="40% - Accent4 8 3" xfId="609"/>
    <cellStyle name="40% - Accent4 9" xfId="610"/>
    <cellStyle name="40% - Accent4 9 2" xfId="611"/>
    <cellStyle name="40% - Accent4 9 3" xfId="612"/>
    <cellStyle name="40% - Accent5" xfId="613" builtinId="47" customBuiltin="1"/>
    <cellStyle name="40% - Accent5 10" xfId="614"/>
    <cellStyle name="40% - Accent5 10 2" xfId="615"/>
    <cellStyle name="40% - Accent5 10 3" xfId="616"/>
    <cellStyle name="40% - Accent5 11" xfId="617"/>
    <cellStyle name="40% - Accent5 12" xfId="618"/>
    <cellStyle name="40% - Accent5 2" xfId="619"/>
    <cellStyle name="40% - Accent5 2 2" xfId="620"/>
    <cellStyle name="40% - Accent5 2 2 2" xfId="621"/>
    <cellStyle name="40% - Accent5 2 2 2 2" xfId="622"/>
    <cellStyle name="40% - Accent5 2 2 2 3" xfId="623"/>
    <cellStyle name="40% - Accent5 2 2 3" xfId="624"/>
    <cellStyle name="40% - Accent5 2 2 4" xfId="625"/>
    <cellStyle name="40% - Accent5 2 3" xfId="626"/>
    <cellStyle name="40% - Accent5 2 3 2" xfId="627"/>
    <cellStyle name="40% - Accent5 2 3 3" xfId="628"/>
    <cellStyle name="40% - Accent5 2 4" xfId="629"/>
    <cellStyle name="40% - Accent5 2 5" xfId="630"/>
    <cellStyle name="40% - Accent5 3" xfId="631"/>
    <cellStyle name="40% - Accent5 3 2" xfId="632"/>
    <cellStyle name="40% - Accent5 3 2 2" xfId="633"/>
    <cellStyle name="40% - Accent5 3 2 2 2" xfId="634"/>
    <cellStyle name="40% - Accent5 3 2 2 3" xfId="635"/>
    <cellStyle name="40% - Accent5 3 2 3" xfId="636"/>
    <cellStyle name="40% - Accent5 3 2 4" xfId="637"/>
    <cellStyle name="40% - Accent5 3 3" xfId="638"/>
    <cellStyle name="40% - Accent5 3 3 2" xfId="639"/>
    <cellStyle name="40% - Accent5 3 3 3" xfId="640"/>
    <cellStyle name="40% - Accent5 3 4" xfId="641"/>
    <cellStyle name="40% - Accent5 3 5" xfId="642"/>
    <cellStyle name="40% - Accent5 4" xfId="643"/>
    <cellStyle name="40% - Accent5 4 2" xfId="644"/>
    <cellStyle name="40% - Accent5 4 2 2" xfId="645"/>
    <cellStyle name="40% - Accent5 4 2 2 2" xfId="646"/>
    <cellStyle name="40% - Accent5 4 2 2 3" xfId="647"/>
    <cellStyle name="40% - Accent5 4 2 3" xfId="648"/>
    <cellStyle name="40% - Accent5 4 2 4" xfId="649"/>
    <cellStyle name="40% - Accent5 4 3" xfId="650"/>
    <cellStyle name="40% - Accent5 4 3 2" xfId="651"/>
    <cellStyle name="40% - Accent5 4 3 3" xfId="652"/>
    <cellStyle name="40% - Accent5 4 4" xfId="653"/>
    <cellStyle name="40% - Accent5 4 5" xfId="654"/>
    <cellStyle name="40% - Accent5 5" xfId="655"/>
    <cellStyle name="40% - Accent5 5 2" xfId="656"/>
    <cellStyle name="40% - Accent5 5 2 2" xfId="657"/>
    <cellStyle name="40% - Accent5 5 2 3" xfId="658"/>
    <cellStyle name="40% - Accent5 5 3" xfId="659"/>
    <cellStyle name="40% - Accent5 5 4" xfId="660"/>
    <cellStyle name="40% - Accent5 6" xfId="661"/>
    <cellStyle name="40% - Accent5 6 2" xfId="662"/>
    <cellStyle name="40% - Accent5 6 3" xfId="663"/>
    <cellStyle name="40% - Accent5 7" xfId="664"/>
    <cellStyle name="40% - Accent5 7 2" xfId="665"/>
    <cellStyle name="40% - Accent5 7 3" xfId="666"/>
    <cellStyle name="40% - Accent5 8" xfId="667"/>
    <cellStyle name="40% - Accent5 8 2" xfId="668"/>
    <cellStyle name="40% - Accent5 8 3" xfId="669"/>
    <cellStyle name="40% - Accent5 9" xfId="670"/>
    <cellStyle name="40% - Accent5 9 2" xfId="671"/>
    <cellStyle name="40% - Accent5 9 3" xfId="672"/>
    <cellStyle name="40% - Accent6" xfId="673" builtinId="51" customBuiltin="1"/>
    <cellStyle name="40% - Accent6 10" xfId="674"/>
    <cellStyle name="40% - Accent6 10 2" xfId="675"/>
    <cellStyle name="40% - Accent6 10 3" xfId="676"/>
    <cellStyle name="40% - Accent6 11" xfId="677"/>
    <cellStyle name="40% - Accent6 12" xfId="678"/>
    <cellStyle name="40% - Accent6 2" xfId="679"/>
    <cellStyle name="40% - Accent6 2 2" xfId="680"/>
    <cellStyle name="40% - Accent6 2 2 2" xfId="681"/>
    <cellStyle name="40% - Accent6 2 2 2 2" xfId="682"/>
    <cellStyle name="40% - Accent6 2 2 2 3" xfId="683"/>
    <cellStyle name="40% - Accent6 2 2 3" xfId="684"/>
    <cellStyle name="40% - Accent6 2 2 4" xfId="685"/>
    <cellStyle name="40% - Accent6 2 3" xfId="686"/>
    <cellStyle name="40% - Accent6 2 3 2" xfId="687"/>
    <cellStyle name="40% - Accent6 2 3 3" xfId="688"/>
    <cellStyle name="40% - Accent6 2 4" xfId="689"/>
    <cellStyle name="40% - Accent6 2 5" xfId="690"/>
    <cellStyle name="40% - Accent6 3" xfId="691"/>
    <cellStyle name="40% - Accent6 3 2" xfId="692"/>
    <cellStyle name="40% - Accent6 3 2 2" xfId="693"/>
    <cellStyle name="40% - Accent6 3 2 2 2" xfId="694"/>
    <cellStyle name="40% - Accent6 3 2 2 3" xfId="695"/>
    <cellStyle name="40% - Accent6 3 2 3" xfId="696"/>
    <cellStyle name="40% - Accent6 3 2 4" xfId="697"/>
    <cellStyle name="40% - Accent6 3 3" xfId="698"/>
    <cellStyle name="40% - Accent6 3 3 2" xfId="699"/>
    <cellStyle name="40% - Accent6 3 3 3" xfId="700"/>
    <cellStyle name="40% - Accent6 3 4" xfId="701"/>
    <cellStyle name="40% - Accent6 3 5" xfId="702"/>
    <cellStyle name="40% - Accent6 4" xfId="703"/>
    <cellStyle name="40% - Accent6 4 2" xfId="704"/>
    <cellStyle name="40% - Accent6 4 2 2" xfId="705"/>
    <cellStyle name="40% - Accent6 4 2 2 2" xfId="706"/>
    <cellStyle name="40% - Accent6 4 2 2 3" xfId="707"/>
    <cellStyle name="40% - Accent6 4 2 3" xfId="708"/>
    <cellStyle name="40% - Accent6 4 2 4" xfId="709"/>
    <cellStyle name="40% - Accent6 4 3" xfId="710"/>
    <cellStyle name="40% - Accent6 4 3 2" xfId="711"/>
    <cellStyle name="40% - Accent6 4 3 3" xfId="712"/>
    <cellStyle name="40% - Accent6 4 4" xfId="713"/>
    <cellStyle name="40% - Accent6 4 5" xfId="714"/>
    <cellStyle name="40% - Accent6 5" xfId="715"/>
    <cellStyle name="40% - Accent6 5 2" xfId="716"/>
    <cellStyle name="40% - Accent6 5 2 2" xfId="717"/>
    <cellStyle name="40% - Accent6 5 2 3" xfId="718"/>
    <cellStyle name="40% - Accent6 5 3" xfId="719"/>
    <cellStyle name="40% - Accent6 5 4" xfId="720"/>
    <cellStyle name="40% - Accent6 6" xfId="721"/>
    <cellStyle name="40% - Accent6 6 2" xfId="722"/>
    <cellStyle name="40% - Accent6 6 3" xfId="723"/>
    <cellStyle name="40% - Accent6 7" xfId="724"/>
    <cellStyle name="40% - Accent6 7 2" xfId="725"/>
    <cellStyle name="40% - Accent6 7 3" xfId="726"/>
    <cellStyle name="40% - Accent6 8" xfId="727"/>
    <cellStyle name="40% - Accent6 8 2" xfId="728"/>
    <cellStyle name="40% - Accent6 8 3" xfId="729"/>
    <cellStyle name="40% - Accent6 9" xfId="730"/>
    <cellStyle name="40% - Accent6 9 2" xfId="731"/>
    <cellStyle name="40% - Accent6 9 3" xfId="732"/>
    <cellStyle name="60% - Accent1" xfId="733" builtinId="32" customBuiltin="1"/>
    <cellStyle name="60% - Accent2" xfId="734" builtinId="36" customBuiltin="1"/>
    <cellStyle name="60% - Accent3" xfId="735" builtinId="40" customBuiltin="1"/>
    <cellStyle name="60% - Accent4" xfId="736" builtinId="44" customBuiltin="1"/>
    <cellStyle name="60% - Accent5" xfId="737" builtinId="48" customBuiltin="1"/>
    <cellStyle name="60% - Accent6" xfId="738" builtinId="52" customBuiltin="1"/>
    <cellStyle name="Accent1" xfId="739" builtinId="29" customBuiltin="1"/>
    <cellStyle name="Accent2" xfId="740" builtinId="33" customBuiltin="1"/>
    <cellStyle name="Accent3" xfId="741" builtinId="37" customBuiltin="1"/>
    <cellStyle name="Accent4" xfId="742" builtinId="41" customBuiltin="1"/>
    <cellStyle name="Accent5" xfId="743" builtinId="45" customBuiltin="1"/>
    <cellStyle name="Accent6" xfId="744" builtinId="49" customBuiltin="1"/>
    <cellStyle name="Bad" xfId="745" builtinId="27" customBuiltin="1"/>
    <cellStyle name="Calculation" xfId="746" builtinId="22" customBuiltin="1"/>
    <cellStyle name="Check Cell" xfId="747" builtinId="23" customBuiltin="1"/>
    <cellStyle name="Comma" xfId="748" builtinId="3"/>
    <cellStyle name="Comma 2" xfId="749"/>
    <cellStyle name="Comma 2 2" xfId="750"/>
    <cellStyle name="Comma 2 2 2" xfId="751"/>
    <cellStyle name="Comma 2 3" xfId="752"/>
    <cellStyle name="Comma 3" xfId="753"/>
    <cellStyle name="Comma 3 2" xfId="754"/>
    <cellStyle name="Comma 4" xfId="755"/>
    <cellStyle name="Currency" xfId="756" builtinId="4"/>
    <cellStyle name="Currency 2" xfId="757"/>
    <cellStyle name="Currency 2 2" xfId="758"/>
    <cellStyle name="Currency 2 2 2" xfId="759"/>
    <cellStyle name="Currency 2 3" xfId="760"/>
    <cellStyle name="Currency 3" xfId="761"/>
    <cellStyle name="Currency 3 2" xfId="762"/>
    <cellStyle name="Currency 4" xfId="763"/>
    <cellStyle name="Explanatory Text" xfId="764" builtinId="53" customBuiltin="1"/>
    <cellStyle name="Good" xfId="765" builtinId="26" customBuiltin="1"/>
    <cellStyle name="Heading 1" xfId="766" builtinId="16" customBuiltin="1"/>
    <cellStyle name="Heading 2" xfId="767" builtinId="17" customBuiltin="1"/>
    <cellStyle name="Heading 3" xfId="768" builtinId="18" customBuiltin="1"/>
    <cellStyle name="Heading 4" xfId="769" builtinId="19" customBuiltin="1"/>
    <cellStyle name="Hyperlink" xfId="770" builtinId="8"/>
    <cellStyle name="Input" xfId="771" builtinId="20" customBuiltin="1"/>
    <cellStyle name="Linked Cell" xfId="772" builtinId="24" customBuiltin="1"/>
    <cellStyle name="Neutral" xfId="773" builtinId="28" customBuiltin="1"/>
    <cellStyle name="Normal" xfId="0" builtinId="0"/>
    <cellStyle name="Normal 10" xfId="774"/>
    <cellStyle name="Normal 11" xfId="775"/>
    <cellStyle name="Normal 12" xfId="776"/>
    <cellStyle name="Normal 2" xfId="777"/>
    <cellStyle name="Normal 2 2" xfId="778"/>
    <cellStyle name="Normal 2 2 2" xfId="779"/>
    <cellStyle name="Normal 2 2 2 2" xfId="780"/>
    <cellStyle name="Normal 2 2 2 2 2" xfId="781"/>
    <cellStyle name="Normal 2 2 2 2 3" xfId="782"/>
    <cellStyle name="Normal 2 2 2 3" xfId="783"/>
    <cellStyle name="Normal 2 2 2 4" xfId="784"/>
    <cellStyle name="Normal 2 2 3" xfId="785"/>
    <cellStyle name="Normal 2 2 3 2" xfId="786"/>
    <cellStyle name="Normal 2 2 3 3" xfId="787"/>
    <cellStyle name="Normal 2 2 4" xfId="788"/>
    <cellStyle name="Normal 2 2 5" xfId="789"/>
    <cellStyle name="Normal 2 3" xfId="790"/>
    <cellStyle name="Normal 2 3 2" xfId="791"/>
    <cellStyle name="Normal 2 3 2 2" xfId="792"/>
    <cellStyle name="Normal 2 3 2 3" xfId="793"/>
    <cellStyle name="Normal 2 3 3" xfId="794"/>
    <cellStyle name="Normal 2 3 4" xfId="795"/>
    <cellStyle name="Normal 2 4" xfId="796"/>
    <cellStyle name="Normal 2 4 2" xfId="797"/>
    <cellStyle name="Normal 2 4 3" xfId="798"/>
    <cellStyle name="Normal 2 5" xfId="799"/>
    <cellStyle name="Normal 2 6" xfId="800"/>
    <cellStyle name="Normal 3" xfId="801"/>
    <cellStyle name="Normal 3 2" xfId="802"/>
    <cellStyle name="Normal 3 2 2" xfId="803"/>
    <cellStyle name="Normal 3 2 2 2" xfId="804"/>
    <cellStyle name="Normal 3 2 2 2 2" xfId="805"/>
    <cellStyle name="Normal 3 2 2 2 3" xfId="806"/>
    <cellStyle name="Normal 3 2 2 3" xfId="807"/>
    <cellStyle name="Normal 3 2 2 4" xfId="808"/>
    <cellStyle name="Normal 3 2 3" xfId="809"/>
    <cellStyle name="Normal 3 2 3 2" xfId="810"/>
    <cellStyle name="Normal 3 2 3 3" xfId="811"/>
    <cellStyle name="Normal 3 2 4" xfId="812"/>
    <cellStyle name="Normal 3 2 5" xfId="813"/>
    <cellStyle name="Normal 4" xfId="814"/>
    <cellStyle name="Normal 4 2" xfId="815"/>
    <cellStyle name="Normal 4 2 2" xfId="816"/>
    <cellStyle name="Normal 4 2 2 2" xfId="817"/>
    <cellStyle name="Normal 4 2 2 3" xfId="818"/>
    <cellStyle name="Normal 4 2 3" xfId="819"/>
    <cellStyle name="Normal 4 2 4" xfId="820"/>
    <cellStyle name="Normal 4 3" xfId="821"/>
    <cellStyle name="Normal 4 3 2" xfId="822"/>
    <cellStyle name="Normal 4 3 3" xfId="823"/>
    <cellStyle name="Normal 4 4" xfId="824"/>
    <cellStyle name="Normal 4 5" xfId="825"/>
    <cellStyle name="Normal 5" xfId="826"/>
    <cellStyle name="Normal 5 2" xfId="827"/>
    <cellStyle name="Normal 5 2 2" xfId="828"/>
    <cellStyle name="Normal 5 2 2 2" xfId="829"/>
    <cellStyle name="Normal 5 2 2 3" xfId="830"/>
    <cellStyle name="Normal 5 2 3" xfId="831"/>
    <cellStyle name="Normal 5 2 4" xfId="832"/>
    <cellStyle name="Normal 5 3" xfId="833"/>
    <cellStyle name="Normal 5 3 2" xfId="834"/>
    <cellStyle name="Normal 5 3 3" xfId="835"/>
    <cellStyle name="Normal 5 4" xfId="836"/>
    <cellStyle name="Normal 5 5" xfId="837"/>
    <cellStyle name="Normal 6" xfId="838"/>
    <cellStyle name="Normal 6 2" xfId="839"/>
    <cellStyle name="Normal 6 3" xfId="840"/>
    <cellStyle name="Normal 7" xfId="841"/>
    <cellStyle name="Normal 7 2" xfId="842"/>
    <cellStyle name="Normal 7 3" xfId="843"/>
    <cellStyle name="Normal 8" xfId="844"/>
    <cellStyle name="Normal 8 2" xfId="845"/>
    <cellStyle name="Normal 8 3" xfId="846"/>
    <cellStyle name="Normal 9" xfId="847"/>
    <cellStyle name="Normal 9 2" xfId="848"/>
    <cellStyle name="Normal 9 3" xfId="849"/>
    <cellStyle name="Note" xfId="850" builtinId="10"/>
    <cellStyle name="Note 10" xfId="851"/>
    <cellStyle name="Note 10 2" xfId="852"/>
    <cellStyle name="Note 10 3" xfId="853"/>
    <cellStyle name="Note 11" xfId="854"/>
    <cellStyle name="Note 12" xfId="855"/>
    <cellStyle name="Note 2" xfId="856"/>
    <cellStyle name="Note 2 2" xfId="857"/>
    <cellStyle name="Note 2 2 2" xfId="858"/>
    <cellStyle name="Note 2 2 2 2" xfId="859"/>
    <cellStyle name="Note 2 2 2 2 2" xfId="860"/>
    <cellStyle name="Note 2 2 2 2 3" xfId="861"/>
    <cellStyle name="Note 2 2 2 3" xfId="862"/>
    <cellStyle name="Note 2 2 2 4" xfId="863"/>
    <cellStyle name="Note 2 2 3" xfId="864"/>
    <cellStyle name="Note 2 2 3 2" xfId="865"/>
    <cellStyle name="Note 2 2 3 3" xfId="866"/>
    <cellStyle name="Note 2 2 4" xfId="867"/>
    <cellStyle name="Note 2 2 5" xfId="868"/>
    <cellStyle name="Note 2 3" xfId="869"/>
    <cellStyle name="Note 2 3 2" xfId="870"/>
    <cellStyle name="Note 2 3 2 2" xfId="871"/>
    <cellStyle name="Note 2 3 2 3" xfId="872"/>
    <cellStyle name="Note 2 3 3" xfId="873"/>
    <cellStyle name="Note 2 3 4" xfId="874"/>
    <cellStyle name="Note 2 4" xfId="875"/>
    <cellStyle name="Note 2 4 2" xfId="876"/>
    <cellStyle name="Note 2 4 3" xfId="877"/>
    <cellStyle name="Note 2 5" xfId="878"/>
    <cellStyle name="Note 2 6" xfId="879"/>
    <cellStyle name="Note 3" xfId="880"/>
    <cellStyle name="Note 3 2" xfId="881"/>
    <cellStyle name="Note 3 2 2" xfId="882"/>
    <cellStyle name="Note 3 2 2 2" xfId="883"/>
    <cellStyle name="Note 3 2 2 3" xfId="884"/>
    <cellStyle name="Note 3 2 3" xfId="885"/>
    <cellStyle name="Note 3 2 4" xfId="886"/>
    <cellStyle name="Note 3 3" xfId="887"/>
    <cellStyle name="Note 3 3 2" xfId="888"/>
    <cellStyle name="Note 3 3 3" xfId="889"/>
    <cellStyle name="Note 3 4" xfId="890"/>
    <cellStyle name="Note 3 5" xfId="891"/>
    <cellStyle name="Note 4" xfId="892"/>
    <cellStyle name="Note 5" xfId="893"/>
    <cellStyle name="Note 5 2" xfId="894"/>
    <cellStyle name="Note 5 2 2" xfId="895"/>
    <cellStyle name="Note 5 2 2 2" xfId="896"/>
    <cellStyle name="Note 5 2 2 3" xfId="897"/>
    <cellStyle name="Note 5 2 3" xfId="898"/>
    <cellStyle name="Note 5 2 4" xfId="899"/>
    <cellStyle name="Note 5 3" xfId="900"/>
    <cellStyle name="Note 5 3 2" xfId="901"/>
    <cellStyle name="Note 5 3 3" xfId="902"/>
    <cellStyle name="Note 5 4" xfId="903"/>
    <cellStyle name="Note 5 5" xfId="904"/>
    <cellStyle name="Note 6" xfId="905"/>
    <cellStyle name="Note 6 2" xfId="906"/>
    <cellStyle name="Note 6 2 2" xfId="907"/>
    <cellStyle name="Note 6 2 2 2" xfId="908"/>
    <cellStyle name="Note 6 2 2 3" xfId="909"/>
    <cellStyle name="Note 6 2 3" xfId="910"/>
    <cellStyle name="Note 6 2 4" xfId="911"/>
    <cellStyle name="Note 6 3" xfId="912"/>
    <cellStyle name="Note 6 3 2" xfId="913"/>
    <cellStyle name="Note 6 3 3" xfId="914"/>
    <cellStyle name="Note 6 4" xfId="915"/>
    <cellStyle name="Note 6 5" xfId="916"/>
    <cellStyle name="Note 7" xfId="917"/>
    <cellStyle name="Note 7 2" xfId="918"/>
    <cellStyle name="Note 7 3" xfId="919"/>
    <cellStyle name="Note 8" xfId="920"/>
    <cellStyle name="Note 8 2" xfId="921"/>
    <cellStyle name="Note 8 3" xfId="922"/>
    <cellStyle name="Note 9" xfId="923"/>
    <cellStyle name="Note 9 2" xfId="924"/>
    <cellStyle name="Note 9 3" xfId="925"/>
    <cellStyle name="Output" xfId="926" builtinId="21" customBuiltin="1"/>
    <cellStyle name="Percent 2" xfId="927"/>
    <cellStyle name="Title" xfId="928" builtinId="15" customBuiltin="1"/>
    <cellStyle name="Total" xfId="929" builtinId="25" customBuiltin="1"/>
    <cellStyle name="Warning Text" xfId="93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Invoices\BCL-CGI--021_Invoice.docx" TargetMode="External"/><Relationship Id="rId13" Type="http://schemas.openxmlformats.org/officeDocument/2006/relationships/hyperlink" Target="..\Invoices\BCL-CAB--035_Invoice.docx" TargetMode="External"/><Relationship Id="rId3" Type="http://schemas.openxmlformats.org/officeDocument/2006/relationships/hyperlink" Target="..\Invoices\BCL-CGI--016_Invoice.docx" TargetMode="External"/><Relationship Id="rId7" Type="http://schemas.openxmlformats.org/officeDocument/2006/relationships/hyperlink" Target="..\Invoices\BCL-CGI--020_Invoice.docx" TargetMode="External"/><Relationship Id="rId12" Type="http://schemas.openxmlformats.org/officeDocument/2006/relationships/hyperlink" Target="..\Invoices\BCL-CAB--034_Invoice.docx" TargetMode="External"/><Relationship Id="rId2" Type="http://schemas.openxmlformats.org/officeDocument/2006/relationships/hyperlink" Target="..\Invoices\BCL-CGI--015_Invoice.docx" TargetMode="External"/><Relationship Id="rId16" Type="http://schemas.openxmlformats.org/officeDocument/2006/relationships/hyperlink" Target="..\Invoices\BCL-CAB--038_Invoice.docx" TargetMode="External"/><Relationship Id="rId1" Type="http://schemas.openxmlformats.org/officeDocument/2006/relationships/hyperlink" Target="..\Invoices\BCL-CGI--014_Invoice.docx" TargetMode="External"/><Relationship Id="rId6" Type="http://schemas.openxmlformats.org/officeDocument/2006/relationships/hyperlink" Target="..\Invoices\BCL-CGI--019_Invoice.docx" TargetMode="External"/><Relationship Id="rId11" Type="http://schemas.openxmlformats.org/officeDocument/2006/relationships/hyperlink" Target="..\Invoices\BCL-CAB--033_Invoice.docx" TargetMode="External"/><Relationship Id="rId5" Type="http://schemas.openxmlformats.org/officeDocument/2006/relationships/hyperlink" Target="..\Invoices\BCL-CGI--018_Invoice.docx" TargetMode="External"/><Relationship Id="rId15" Type="http://schemas.openxmlformats.org/officeDocument/2006/relationships/hyperlink" Target="..\Invoices\BCL-CAB--037_Invoice.docx" TargetMode="External"/><Relationship Id="rId10" Type="http://schemas.openxmlformats.org/officeDocument/2006/relationships/hyperlink" Target="..\Invoices\BCL-CAB--033_Invoice.docx" TargetMode="External"/><Relationship Id="rId4" Type="http://schemas.openxmlformats.org/officeDocument/2006/relationships/hyperlink" Target="..\Invoices\BCL-CGI--017_Invoice.docx" TargetMode="External"/><Relationship Id="rId9" Type="http://schemas.openxmlformats.org/officeDocument/2006/relationships/hyperlink" Target="..\Invoices\BCL-CGI--021_Invoice.docx" TargetMode="External"/><Relationship Id="rId14" Type="http://schemas.openxmlformats.org/officeDocument/2006/relationships/hyperlink" Target="..\Invoices\BCL-CAB--036_Invoice.doc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Reciepts\160725-Network%20Cable%20Instalation.pdf" TargetMode="External"/><Relationship Id="rId2" Type="http://schemas.openxmlformats.org/officeDocument/2006/relationships/hyperlink" Target="..\Reciepts\20150810_Hiscox%20Direct%20Debit%20Schedule.pdf" TargetMode="External"/><Relationship Id="rId1" Type="http://schemas.openxmlformats.org/officeDocument/2006/relationships/hyperlink" Target="..\Reciepts\20160425%20Overclockers%20-%20BlueRay%20Drive.pdf" TargetMode="External"/><Relationship Id="rId5" Type="http://schemas.openxmlformats.org/officeDocument/2006/relationships/hyperlink" Target="..\Reciepts\20160815%20Nextbase%20315.pdf" TargetMode="External"/><Relationship Id="rId4" Type="http://schemas.openxmlformats.org/officeDocument/2006/relationships/hyperlink" Target="..\Reciepts\20160808%20Insurance%20Paymen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\Reciepts\20160729%20Unformat%20software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Reciepts\20150810_Hiscox%20Direct%20Debit%20Schedule.pdf" TargetMode="External"/><Relationship Id="rId2" Type="http://schemas.openxmlformats.org/officeDocument/2006/relationships/hyperlink" Target="..\Reciepts\20130806_PluralSight.pdf" TargetMode="External"/><Relationship Id="rId1" Type="http://schemas.openxmlformats.org/officeDocument/2006/relationships/hyperlink" Target="..\Reciepts\20130806_PluralSigh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J136"/>
  <sheetViews>
    <sheetView zoomScale="80" workbookViewId="0">
      <pane ySplit="3" topLeftCell="A52" activePane="bottomLeft" state="frozen"/>
      <selection pane="bottomLeft" activeCell="D104" sqref="D104"/>
    </sheetView>
  </sheetViews>
  <sheetFormatPr defaultColWidth="8.625" defaultRowHeight="12"/>
  <cols>
    <col min="1" max="1" width="2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3.125" customWidth="1"/>
    <col min="11" max="11" width="21.375" customWidth="1"/>
    <col min="12" max="12" width="24.25" customWidth="1"/>
    <col min="13" max="13" width="23.625" customWidth="1"/>
    <col min="14" max="14" width="16.75" customWidth="1"/>
    <col min="15" max="15" width="14" customWidth="1"/>
    <col min="16" max="16" width="22.5" customWidth="1"/>
    <col min="17" max="17" width="19.5" customWidth="1"/>
    <col min="18" max="18" width="17.375" customWidth="1"/>
    <col min="19" max="19" width="19.375" customWidth="1"/>
    <col min="20" max="20" width="19.5" customWidth="1"/>
    <col min="21" max="21" width="19.625" customWidth="1"/>
    <col min="22" max="22" width="21.75" customWidth="1"/>
    <col min="23" max="32" width="10.625" customWidth="1"/>
  </cols>
  <sheetData>
    <row r="1" spans="1:33" ht="12.75">
      <c r="A1" s="100" t="s">
        <v>119</v>
      </c>
      <c r="B1" s="100"/>
      <c r="D1" s="25"/>
      <c r="E1" s="25"/>
      <c r="F1" s="25"/>
      <c r="G1" s="25"/>
      <c r="H1" s="25"/>
      <c r="I1" s="25"/>
      <c r="J1" s="25"/>
      <c r="R1" s="5"/>
      <c r="S1" s="25"/>
      <c r="T1" s="25"/>
      <c r="U1" s="25"/>
      <c r="V1" s="25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12.75">
      <c r="A2" s="5" t="s">
        <v>120</v>
      </c>
      <c r="B2" s="5"/>
      <c r="D2" s="25"/>
      <c r="E2" s="25"/>
      <c r="F2" s="25"/>
      <c r="G2" s="25"/>
      <c r="H2" s="25"/>
      <c r="I2" s="25"/>
      <c r="J2" s="25"/>
      <c r="R2" s="5"/>
      <c r="S2" s="25"/>
      <c r="T2" s="25"/>
      <c r="U2" s="25"/>
      <c r="V2" s="25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ht="12.75">
      <c r="E3" s="14" t="s">
        <v>121</v>
      </c>
      <c r="F3" s="174" t="s">
        <v>122</v>
      </c>
      <c r="G3" s="174"/>
      <c r="H3" s="174"/>
      <c r="I3" s="14"/>
      <c r="J3" s="14"/>
      <c r="K3" s="14"/>
      <c r="L3" s="14"/>
      <c r="N3" s="14"/>
      <c r="O3" s="14"/>
      <c r="P3" s="14"/>
      <c r="Q3" s="14"/>
      <c r="R3" s="14"/>
      <c r="S3" s="27"/>
      <c r="T3" s="14"/>
      <c r="U3" s="28"/>
      <c r="V3" s="28"/>
      <c r="W3" s="14"/>
      <c r="X3" s="14"/>
      <c r="Y3" s="14"/>
      <c r="Z3" s="26"/>
      <c r="AA3" s="26"/>
      <c r="AB3" s="26"/>
      <c r="AC3" s="26"/>
      <c r="AD3" s="26"/>
      <c r="AE3" s="26"/>
      <c r="AF3" s="26"/>
      <c r="AG3" s="26"/>
    </row>
    <row r="4" spans="1:33" s="156" customFormat="1" ht="12.75">
      <c r="A4" s="72" t="s">
        <v>59</v>
      </c>
      <c r="B4" s="38" t="s">
        <v>123</v>
      </c>
      <c r="C4" s="71" t="s">
        <v>124</v>
      </c>
      <c r="D4" s="71" t="s">
        <v>125</v>
      </c>
      <c r="E4" s="39" t="s">
        <v>126</v>
      </c>
      <c r="F4" s="39" t="s">
        <v>13</v>
      </c>
      <c r="G4" s="39" t="s">
        <v>17</v>
      </c>
      <c r="H4" s="39" t="s">
        <v>15</v>
      </c>
      <c r="I4" s="71" t="s">
        <v>22</v>
      </c>
      <c r="J4" s="71" t="s">
        <v>47</v>
      </c>
      <c r="K4" s="39" t="s">
        <v>91</v>
      </c>
      <c r="L4" s="39" t="s">
        <v>31</v>
      </c>
      <c r="M4" s="39" t="s">
        <v>41</v>
      </c>
      <c r="N4" s="39" t="s">
        <v>78</v>
      </c>
      <c r="O4" s="39" t="s">
        <v>7</v>
      </c>
      <c r="P4" s="39" t="s">
        <v>4</v>
      </c>
      <c r="Q4" s="39" t="s">
        <v>19</v>
      </c>
      <c r="R4" s="29"/>
      <c r="S4" s="29"/>
      <c r="T4" s="29"/>
      <c r="U4" s="29"/>
      <c r="V4" s="29"/>
      <c r="W4" s="29"/>
      <c r="X4" s="26"/>
      <c r="Y4" s="26"/>
      <c r="Z4" s="26"/>
      <c r="AA4" s="26"/>
      <c r="AB4" s="26"/>
      <c r="AC4" s="26"/>
      <c r="AD4" s="26"/>
      <c r="AE4" s="26"/>
      <c r="AF4" s="26"/>
    </row>
    <row r="5" spans="1:33" s="157" customFormat="1" ht="12.75">
      <c r="A5" s="161">
        <v>42527</v>
      </c>
      <c r="B5" s="70" t="s">
        <v>77</v>
      </c>
      <c r="C5" s="162" t="e">
        <f>HSBC!#REF!+HSBC!#REF!-D5</f>
        <v>#REF!</v>
      </c>
      <c r="D5" s="162">
        <f t="shared" ref="D5:D44" si="0">SUM(E5:Q5)</f>
        <v>53.79</v>
      </c>
      <c r="E5" s="29"/>
      <c r="F5" s="29"/>
      <c r="G5" s="29"/>
      <c r="H5" s="29"/>
      <c r="I5" s="160"/>
      <c r="J5" s="160"/>
      <c r="K5" s="29"/>
      <c r="L5" s="29"/>
      <c r="M5" s="29"/>
      <c r="N5" s="162">
        <v>53.79</v>
      </c>
      <c r="O5" s="29"/>
      <c r="P5" s="29"/>
      <c r="Q5" s="29"/>
      <c r="R5" s="29"/>
      <c r="S5" s="29"/>
      <c r="T5" s="29"/>
      <c r="U5" s="29"/>
      <c r="V5" s="29"/>
      <c r="W5" s="29"/>
      <c r="X5" s="26"/>
      <c r="Y5" s="26"/>
      <c r="Z5" s="26"/>
      <c r="AA5" s="26"/>
      <c r="AB5" s="26"/>
      <c r="AC5" s="26"/>
      <c r="AD5" s="26"/>
      <c r="AE5" s="26"/>
      <c r="AF5" s="26"/>
    </row>
    <row r="6" spans="1:33" s="157" customFormat="1" ht="12.75">
      <c r="A6" s="161" t="s">
        <v>127</v>
      </c>
      <c r="B6" s="70" t="s">
        <v>102</v>
      </c>
      <c r="C6" s="162">
        <f>HSBC!C37+HSBC!D37-D6</f>
        <v>38.549999999999997</v>
      </c>
      <c r="D6" s="162">
        <f t="shared" si="0"/>
        <v>4.0999999999999996</v>
      </c>
      <c r="E6" s="29"/>
      <c r="F6" s="29"/>
      <c r="G6" s="29"/>
      <c r="H6" s="29"/>
      <c r="I6" s="160"/>
      <c r="J6" s="160"/>
      <c r="K6" s="29"/>
      <c r="L6" s="29"/>
      <c r="M6" s="29"/>
      <c r="N6" s="29"/>
      <c r="O6" s="29"/>
      <c r="P6" s="29"/>
      <c r="Q6" s="162">
        <v>4.0999999999999996</v>
      </c>
      <c r="R6" s="29"/>
      <c r="S6" s="29"/>
      <c r="T6" s="29"/>
      <c r="U6" s="29"/>
      <c r="V6" s="29"/>
      <c r="W6" s="29"/>
      <c r="X6" s="26"/>
      <c r="Y6" s="26"/>
      <c r="Z6" s="26"/>
      <c r="AA6" s="26"/>
      <c r="AB6" s="26"/>
      <c r="AC6" s="26"/>
      <c r="AD6" s="26"/>
      <c r="AE6" s="26"/>
      <c r="AF6" s="26"/>
    </row>
    <row r="7" spans="1:33" s="157" customFormat="1" ht="12.75">
      <c r="A7" s="161" t="s">
        <v>128</v>
      </c>
      <c r="B7" s="70" t="s">
        <v>102</v>
      </c>
      <c r="C7" s="162">
        <f>HSBC!C38+HSBC!D38-D7</f>
        <v>84.7</v>
      </c>
      <c r="D7" s="162">
        <f t="shared" si="0"/>
        <v>4.3</v>
      </c>
      <c r="E7" s="29"/>
      <c r="F7" s="29"/>
      <c r="G7" s="29"/>
      <c r="H7" s="29"/>
      <c r="I7" s="160"/>
      <c r="J7" s="160"/>
      <c r="K7" s="29"/>
      <c r="L7" s="29"/>
      <c r="M7" s="29"/>
      <c r="N7" s="29"/>
      <c r="O7" s="29"/>
      <c r="P7" s="29"/>
      <c r="Q7" s="162">
        <v>4.3</v>
      </c>
      <c r="R7" s="29"/>
      <c r="S7" s="29"/>
      <c r="T7" s="29"/>
      <c r="U7" s="29"/>
      <c r="V7" s="29"/>
      <c r="W7" s="29"/>
      <c r="X7" s="26"/>
      <c r="Y7" s="26"/>
      <c r="Z7" s="26"/>
      <c r="AA7" s="26"/>
      <c r="AB7" s="26"/>
      <c r="AC7" s="26"/>
      <c r="AD7" s="26"/>
      <c r="AE7" s="26"/>
      <c r="AF7" s="26"/>
    </row>
    <row r="8" spans="1:33" s="157" customFormat="1" ht="12.75">
      <c r="A8" s="161" t="s">
        <v>129</v>
      </c>
      <c r="B8" s="70" t="s">
        <v>102</v>
      </c>
      <c r="C8" s="162">
        <f>HSBC!C39+HSBC!D39-D8</f>
        <v>273.27000000000004</v>
      </c>
      <c r="D8" s="162">
        <f t="shared" si="0"/>
        <v>2.4</v>
      </c>
      <c r="E8" s="29"/>
      <c r="F8" s="29"/>
      <c r="G8" s="29"/>
      <c r="H8" s="29"/>
      <c r="I8" s="160"/>
      <c r="J8" s="160"/>
      <c r="K8" s="29"/>
      <c r="L8" s="29"/>
      <c r="M8" s="29"/>
      <c r="N8" s="29"/>
      <c r="O8" s="29"/>
      <c r="P8" s="29"/>
      <c r="Q8" s="162">
        <v>2.4</v>
      </c>
      <c r="R8" s="29"/>
      <c r="S8" s="29"/>
      <c r="T8" s="29"/>
      <c r="U8" s="29"/>
      <c r="V8" s="29"/>
      <c r="W8" s="29"/>
      <c r="X8" s="26"/>
      <c r="Y8" s="26"/>
      <c r="Z8" s="26"/>
      <c r="AA8" s="26"/>
      <c r="AB8" s="26"/>
      <c r="AC8" s="26"/>
      <c r="AD8" s="26"/>
      <c r="AE8" s="26"/>
      <c r="AF8" s="26"/>
    </row>
    <row r="9" spans="1:33" s="157" customFormat="1" ht="12.75">
      <c r="A9" s="161" t="s">
        <v>130</v>
      </c>
      <c r="B9" s="70" t="s">
        <v>102</v>
      </c>
      <c r="C9" s="162">
        <f>HSBC!C40+HSBC!D40-D9</f>
        <v>496.9</v>
      </c>
      <c r="D9" s="162">
        <f t="shared" si="0"/>
        <v>3.1</v>
      </c>
      <c r="E9" s="29"/>
      <c r="F9" s="29"/>
      <c r="G9" s="29"/>
      <c r="H9" s="29"/>
      <c r="I9" s="160"/>
      <c r="J9" s="160"/>
      <c r="K9" s="29"/>
      <c r="L9" s="29"/>
      <c r="M9" s="29"/>
      <c r="N9" s="29"/>
      <c r="O9" s="29"/>
      <c r="P9" s="29"/>
      <c r="Q9" s="162">
        <v>3.1</v>
      </c>
      <c r="R9" s="29"/>
      <c r="S9" s="29"/>
      <c r="T9" s="29"/>
      <c r="U9" s="29"/>
      <c r="V9" s="29"/>
      <c r="W9" s="29"/>
      <c r="X9" s="26"/>
      <c r="Y9" s="26"/>
      <c r="Z9" s="26"/>
      <c r="AA9" s="26"/>
      <c r="AB9" s="26"/>
      <c r="AC9" s="26"/>
      <c r="AD9" s="26"/>
      <c r="AE9" s="26"/>
      <c r="AF9" s="26"/>
    </row>
    <row r="10" spans="1:33" s="157" customFormat="1" ht="12.75">
      <c r="A10" s="161" t="s">
        <v>131</v>
      </c>
      <c r="B10" s="70" t="s">
        <v>102</v>
      </c>
      <c r="C10" s="162">
        <f>HSBC!C42+HSBC!D42-D10</f>
        <v>996.9</v>
      </c>
      <c r="D10" s="162">
        <f t="shared" si="0"/>
        <v>3.1</v>
      </c>
      <c r="E10" s="29"/>
      <c r="F10" s="29"/>
      <c r="G10" s="29"/>
      <c r="H10" s="29"/>
      <c r="I10" s="160"/>
      <c r="J10" s="160"/>
      <c r="K10" s="29"/>
      <c r="L10" s="29"/>
      <c r="M10" s="29"/>
      <c r="N10" s="29"/>
      <c r="O10" s="29"/>
      <c r="P10" s="29"/>
      <c r="Q10" s="162">
        <v>3.1</v>
      </c>
      <c r="R10" s="29"/>
      <c r="S10" s="29"/>
      <c r="T10" s="29"/>
      <c r="U10" s="29"/>
      <c r="V10" s="29"/>
      <c r="W10" s="29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3" s="157" customFormat="1" ht="12.75">
      <c r="A11" s="161" t="s">
        <v>132</v>
      </c>
      <c r="B11" s="70" t="s">
        <v>76</v>
      </c>
      <c r="C11" s="162" t="e">
        <f>HSBC!#REF!+HSBC!#REF!-D11</f>
        <v>#REF!</v>
      </c>
      <c r="D11" s="162">
        <f t="shared" si="0"/>
        <v>159.99</v>
      </c>
      <c r="E11" s="29"/>
      <c r="F11" s="29"/>
      <c r="G11" s="29"/>
      <c r="H11" s="29"/>
      <c r="I11" s="160"/>
      <c r="J11" s="160"/>
      <c r="K11" s="29"/>
      <c r="L11" s="29"/>
      <c r="M11" s="162">
        <v>159.99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3" s="157" customFormat="1" ht="12.75">
      <c r="A12" s="161" t="s">
        <v>133</v>
      </c>
      <c r="B12" s="70" t="s">
        <v>81</v>
      </c>
      <c r="C12" s="162" t="e">
        <f>HSBC!#REF!+HSBC!#REF!-D12</f>
        <v>#REF!</v>
      </c>
      <c r="D12" s="162">
        <f t="shared" si="0"/>
        <v>6.8</v>
      </c>
      <c r="E12" s="29"/>
      <c r="F12" s="29"/>
      <c r="G12" s="29"/>
      <c r="H12" s="29"/>
      <c r="I12" s="160"/>
      <c r="J12" s="160"/>
      <c r="K12" s="29"/>
      <c r="L12" s="29"/>
      <c r="M12" s="29"/>
      <c r="N12" s="29"/>
      <c r="O12" s="29"/>
      <c r="P12" s="29"/>
      <c r="Q12" s="162">
        <v>6.8</v>
      </c>
      <c r="R12" s="29"/>
      <c r="S12" s="29"/>
      <c r="T12" s="29"/>
      <c r="U12" s="29"/>
      <c r="V12" s="29"/>
      <c r="W12" s="29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3" s="157" customFormat="1" ht="12.75">
      <c r="A13" s="161">
        <v>42586</v>
      </c>
      <c r="B13" s="70" t="s">
        <v>66</v>
      </c>
      <c r="C13" s="162">
        <f>HSBC!C4+HSBC!D4-D13</f>
        <v>1576.38</v>
      </c>
      <c r="D13" s="162">
        <f t="shared" si="0"/>
        <v>23.62</v>
      </c>
      <c r="E13" s="29"/>
      <c r="F13" s="29"/>
      <c r="G13" s="29"/>
      <c r="H13" s="29"/>
      <c r="I13" s="160"/>
      <c r="J13" s="160"/>
      <c r="K13" s="29"/>
      <c r="L13" s="162">
        <v>23.62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3" s="157" customFormat="1" ht="12.75">
      <c r="A14" s="161">
        <v>42588</v>
      </c>
      <c r="B14" s="70" t="s">
        <v>66</v>
      </c>
      <c r="C14" s="162" t="e">
        <f>HSBC!#REF!+HSBC!#REF!-D14</f>
        <v>#REF!</v>
      </c>
      <c r="D14" s="162">
        <f t="shared" si="0"/>
        <v>23.62</v>
      </c>
      <c r="E14" s="29"/>
      <c r="F14" s="29"/>
      <c r="G14" s="29"/>
      <c r="H14" s="29"/>
      <c r="I14" s="160"/>
      <c r="J14" s="160"/>
      <c r="K14" s="29"/>
      <c r="L14" s="162">
        <v>23.62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3" s="157" customFormat="1" ht="12.75">
      <c r="A15" s="161">
        <v>42589</v>
      </c>
      <c r="B15" s="70" t="s">
        <v>66</v>
      </c>
      <c r="C15" s="162">
        <f>HSBC!C15+HSBC!D15-D15</f>
        <v>-19.32</v>
      </c>
      <c r="D15" s="162">
        <f t="shared" si="0"/>
        <v>23.62</v>
      </c>
      <c r="E15" s="29"/>
      <c r="F15" s="29"/>
      <c r="G15" s="29"/>
      <c r="H15" s="29"/>
      <c r="I15" s="160"/>
      <c r="J15" s="160"/>
      <c r="K15" s="29"/>
      <c r="L15" s="162">
        <v>23.62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3" s="157" customFormat="1" ht="12.75">
      <c r="A16" s="161">
        <v>42618</v>
      </c>
      <c r="B16" s="70" t="s">
        <v>66</v>
      </c>
      <c r="C16" s="162" t="e">
        <f>HSBC!#REF!+HSBC!#REF!-D16</f>
        <v>#REF!</v>
      </c>
      <c r="D16" s="162">
        <f t="shared" si="0"/>
        <v>23.62</v>
      </c>
      <c r="E16" s="29"/>
      <c r="F16" s="29"/>
      <c r="G16" s="29"/>
      <c r="H16" s="29"/>
      <c r="I16" s="160"/>
      <c r="J16" s="160"/>
      <c r="K16" s="29"/>
      <c r="L16" s="162">
        <v>23.62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 s="157" customFormat="1" ht="12.75">
      <c r="A17" s="161" t="s">
        <v>134</v>
      </c>
      <c r="B17" s="70" t="s">
        <v>90</v>
      </c>
      <c r="C17" s="162">
        <f>HSBC!C23+HSBC!D23-D17</f>
        <v>-485.5</v>
      </c>
      <c r="D17" s="162">
        <f t="shared" si="0"/>
        <v>500</v>
      </c>
      <c r="E17" s="29"/>
      <c r="F17" s="29"/>
      <c r="G17" s="29"/>
      <c r="H17" s="29"/>
      <c r="I17" s="160"/>
      <c r="J17" s="160"/>
      <c r="K17" s="162">
        <v>500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 s="157" customFormat="1" ht="12.75">
      <c r="A18" s="161">
        <v>42618</v>
      </c>
      <c r="B18" s="70" t="s">
        <v>135</v>
      </c>
      <c r="C18" s="162" t="e">
        <f>HSBC!#REF!+HSBC!#REF!-D18</f>
        <v>#REF!</v>
      </c>
      <c r="D18" s="162">
        <f t="shared" si="0"/>
        <v>33.979999999999997</v>
      </c>
      <c r="E18" s="29"/>
      <c r="F18" s="29"/>
      <c r="G18" s="29"/>
      <c r="H18" s="29"/>
      <c r="I18" s="160"/>
      <c r="J18" s="160"/>
      <c r="K18" s="29"/>
      <c r="L18" s="29"/>
      <c r="M18" s="29"/>
      <c r="N18" s="29"/>
      <c r="O18" s="29"/>
      <c r="P18" s="162">
        <v>33.979999999999997</v>
      </c>
      <c r="Q18" s="29"/>
      <c r="R18" s="29"/>
      <c r="S18" s="29"/>
      <c r="T18" s="29"/>
      <c r="U18" s="29"/>
      <c r="V18" s="29"/>
      <c r="W18" s="29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 s="157" customFormat="1" ht="12.75">
      <c r="A19" s="161">
        <v>42678</v>
      </c>
      <c r="B19" s="70" t="s">
        <v>136</v>
      </c>
      <c r="C19" s="162">
        <f>HSBC!C5+HSBC!D5-D19</f>
        <v>1965.09</v>
      </c>
      <c r="D19" s="162">
        <f t="shared" si="0"/>
        <v>34.909999999999997</v>
      </c>
      <c r="E19" s="29"/>
      <c r="F19" s="29"/>
      <c r="G19" s="29"/>
      <c r="H19" s="29"/>
      <c r="I19" s="160"/>
      <c r="J19" s="160"/>
      <c r="K19" s="29"/>
      <c r="L19" s="29"/>
      <c r="M19" s="29"/>
      <c r="N19" s="29"/>
      <c r="O19" s="29"/>
      <c r="P19" s="162">
        <v>34.909999999999997</v>
      </c>
      <c r="Q19" s="29"/>
      <c r="R19" s="29"/>
      <c r="S19" s="29"/>
      <c r="T19" s="29"/>
      <c r="U19" s="29"/>
      <c r="V19" s="29"/>
      <c r="W19" s="29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 s="157" customFormat="1" ht="12.75">
      <c r="A20" s="161" t="s">
        <v>137</v>
      </c>
      <c r="B20" s="70" t="s">
        <v>97</v>
      </c>
      <c r="C20" s="162">
        <f>HSBC!C33+HSBC!D33-D20</f>
        <v>17.829999999999998</v>
      </c>
      <c r="D20" s="162">
        <f t="shared" si="0"/>
        <v>15.47</v>
      </c>
      <c r="E20" s="29"/>
      <c r="F20" s="29"/>
      <c r="G20" s="29"/>
      <c r="H20" s="29"/>
      <c r="I20" s="160"/>
      <c r="J20" s="160"/>
      <c r="K20" s="29"/>
      <c r="L20" s="29"/>
      <c r="M20" s="29"/>
      <c r="N20" s="29"/>
      <c r="O20" s="162">
        <v>15.47</v>
      </c>
      <c r="P20" s="29"/>
      <c r="Q20" s="29"/>
      <c r="R20" s="29"/>
      <c r="S20" s="29"/>
      <c r="T20" s="29"/>
      <c r="U20" s="29"/>
      <c r="V20" s="29"/>
      <c r="W20" s="29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s="157" customFormat="1" ht="12.75">
      <c r="A21" s="161">
        <v>42557</v>
      </c>
      <c r="B21" s="70" t="s">
        <v>79</v>
      </c>
      <c r="C21" s="162" t="e">
        <f>HSBC!#REF!+HSBC!#REF!-D21</f>
        <v>#REF!</v>
      </c>
      <c r="D21" s="162">
        <f t="shared" si="0"/>
        <v>1049</v>
      </c>
      <c r="E21" s="29"/>
      <c r="F21" s="29"/>
      <c r="G21" s="29"/>
      <c r="H21" s="29"/>
      <c r="I21" s="160"/>
      <c r="J21" s="162">
        <v>1049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s="157" customFormat="1" ht="12.75">
      <c r="A22" s="161" t="s">
        <v>138</v>
      </c>
      <c r="B22" s="70" t="s">
        <v>79</v>
      </c>
      <c r="C22" s="162" t="e">
        <f>HSBC!#REF!+HSBC!#REF!-D22</f>
        <v>#REF!</v>
      </c>
      <c r="D22" s="162">
        <f t="shared" si="0"/>
        <v>1049</v>
      </c>
      <c r="E22" s="29"/>
      <c r="F22" s="29"/>
      <c r="G22" s="29"/>
      <c r="H22" s="29"/>
      <c r="I22" s="160"/>
      <c r="J22" s="162">
        <v>1049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 s="157" customFormat="1" ht="12.75">
      <c r="A23" s="161" t="s">
        <v>139</v>
      </c>
      <c r="B23" s="70" t="s">
        <v>42</v>
      </c>
      <c r="C23" s="162" t="e">
        <f>HSBC!#REF!+HSBC!#REF!-D23</f>
        <v>#REF!</v>
      </c>
      <c r="D23" s="162">
        <f t="shared" si="0"/>
        <v>5687.32</v>
      </c>
      <c r="E23" s="29"/>
      <c r="F23" s="162">
        <v>5687.32</v>
      </c>
      <c r="G23" s="29"/>
      <c r="H23" s="29"/>
      <c r="I23" s="160"/>
      <c r="J23" s="160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 s="157" customFormat="1" ht="12.75">
      <c r="A24" s="161" t="s">
        <v>140</v>
      </c>
      <c r="B24" s="70" t="s">
        <v>73</v>
      </c>
      <c r="C24" s="162">
        <f>HSBC!C12+HSBC!D12-D24</f>
        <v>-996.9</v>
      </c>
      <c r="D24" s="162">
        <f t="shared" si="0"/>
        <v>1000</v>
      </c>
      <c r="E24" s="29"/>
      <c r="F24" s="29"/>
      <c r="G24" s="162">
        <v>1000</v>
      </c>
      <c r="H24" s="29"/>
      <c r="I24" s="160"/>
      <c r="J24" s="160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 s="157" customFormat="1" ht="12.75">
      <c r="A25" s="161" t="s">
        <v>133</v>
      </c>
      <c r="B25" s="70" t="s">
        <v>73</v>
      </c>
      <c r="C25" s="162" t="e">
        <f>HSBC!#REF!+HSBC!#REF!-D25</f>
        <v>#REF!</v>
      </c>
      <c r="D25" s="162">
        <f t="shared" si="0"/>
        <v>1000</v>
      </c>
      <c r="E25" s="29"/>
      <c r="F25" s="29"/>
      <c r="G25" s="162">
        <v>1000</v>
      </c>
      <c r="H25" s="29"/>
      <c r="I25" s="160"/>
      <c r="J25" s="160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 s="157" customFormat="1" ht="12.75">
      <c r="A26" s="161" t="s">
        <v>141</v>
      </c>
      <c r="B26" s="70" t="s">
        <v>73</v>
      </c>
      <c r="C26" s="162">
        <f>HSBC!C25+HSBC!D25-D26</f>
        <v>-982.23</v>
      </c>
      <c r="D26" s="162">
        <f t="shared" si="0"/>
        <v>1000</v>
      </c>
      <c r="E26" s="29"/>
      <c r="F26" s="29"/>
      <c r="G26" s="162">
        <v>1000</v>
      </c>
      <c r="H26" s="29"/>
      <c r="I26" s="160"/>
      <c r="J26" s="160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 s="157" customFormat="1" ht="12.75">
      <c r="A27" s="161" t="s">
        <v>131</v>
      </c>
      <c r="B27" s="70" t="s">
        <v>73</v>
      </c>
      <c r="C27" s="162">
        <f>HSBC!C44+HSBC!D44-D27</f>
        <v>3108.2200000000003</v>
      </c>
      <c r="D27" s="162">
        <f t="shared" si="0"/>
        <v>1000</v>
      </c>
      <c r="E27" s="29"/>
      <c r="F27" s="29"/>
      <c r="G27" s="162">
        <v>1000</v>
      </c>
      <c r="H27" s="29"/>
      <c r="I27" s="160"/>
      <c r="J27" s="160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 s="157" customFormat="1" ht="12.75">
      <c r="A28" s="161" t="s">
        <v>142</v>
      </c>
      <c r="B28" s="70" t="s">
        <v>73</v>
      </c>
      <c r="C28" s="162" t="e">
        <f>HSBC!#REF!+HSBC!#REF!-D28</f>
        <v>#REF!</v>
      </c>
      <c r="D28" s="162">
        <f t="shared" si="0"/>
        <v>1000</v>
      </c>
      <c r="E28" s="29"/>
      <c r="F28" s="29"/>
      <c r="G28" s="162">
        <v>1000</v>
      </c>
      <c r="H28" s="29"/>
      <c r="I28" s="160"/>
      <c r="J28" s="160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 s="157" customFormat="1" ht="12.75">
      <c r="A29" s="161">
        <v>42618</v>
      </c>
      <c r="B29" s="70" t="s">
        <v>143</v>
      </c>
      <c r="C29" s="162" t="e">
        <f>HSBC!#REF!+HSBC!#REF!-D29</f>
        <v>#REF!</v>
      </c>
      <c r="D29" s="162">
        <f t="shared" si="0"/>
        <v>0.93</v>
      </c>
      <c r="E29" s="29"/>
      <c r="F29" s="29"/>
      <c r="G29" s="29"/>
      <c r="H29" s="29"/>
      <c r="I29" s="162">
        <v>0.93</v>
      </c>
      <c r="J29" s="16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 s="157" customFormat="1" ht="12.75">
      <c r="A30" s="161">
        <v>42619</v>
      </c>
      <c r="B30" s="70" t="s">
        <v>143</v>
      </c>
      <c r="C30" s="162" t="e">
        <f>HSBC!#REF!+HSBC!#REF!-D30</f>
        <v>#REF!</v>
      </c>
      <c r="D30" s="162">
        <f t="shared" si="0"/>
        <v>0.92</v>
      </c>
      <c r="E30" s="29"/>
      <c r="F30" s="29"/>
      <c r="G30" s="29"/>
      <c r="H30" s="29"/>
      <c r="I30" s="162">
        <v>0.92</v>
      </c>
      <c r="J30" s="160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 s="157" customFormat="1" ht="12.75">
      <c r="A31" s="161">
        <v>42621</v>
      </c>
      <c r="B31" s="70" t="s">
        <v>143</v>
      </c>
      <c r="C31" s="162">
        <f>HSBC!C32+HSBC!D32-D31</f>
        <v>28.97</v>
      </c>
      <c r="D31" s="162">
        <f t="shared" si="0"/>
        <v>1.03</v>
      </c>
      <c r="E31" s="29"/>
      <c r="F31" s="29"/>
      <c r="G31" s="29"/>
      <c r="H31" s="29"/>
      <c r="I31" s="162">
        <v>1.03</v>
      </c>
      <c r="J31" s="16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 s="157" customFormat="1" ht="12.75">
      <c r="A32" s="161">
        <v>42678</v>
      </c>
      <c r="B32" s="70" t="s">
        <v>143</v>
      </c>
      <c r="C32" s="162">
        <f>HSBC!C6+HSBC!D6-D32</f>
        <v>1999.04</v>
      </c>
      <c r="D32" s="162">
        <f t="shared" si="0"/>
        <v>0.96</v>
      </c>
      <c r="E32" s="29"/>
      <c r="F32" s="29"/>
      <c r="G32" s="29"/>
      <c r="H32" s="29"/>
      <c r="I32" s="162">
        <v>0.96</v>
      </c>
      <c r="J32" s="16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 s="157" customFormat="1" ht="12.75">
      <c r="A33" s="161">
        <v>42681</v>
      </c>
      <c r="B33" s="70" t="s">
        <v>143</v>
      </c>
      <c r="C33" s="162">
        <f>HSBC!C18+HSBC!D18-D33</f>
        <v>4.46</v>
      </c>
      <c r="D33" s="162">
        <f t="shared" si="0"/>
        <v>1.04</v>
      </c>
      <c r="E33" s="29"/>
      <c r="F33" s="29"/>
      <c r="G33" s="29"/>
      <c r="H33" s="29"/>
      <c r="I33" s="162">
        <v>1.04</v>
      </c>
      <c r="J33" s="160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 s="157" customFormat="1" ht="12.75">
      <c r="A34" s="161" t="s">
        <v>144</v>
      </c>
      <c r="B34" s="70" t="s">
        <v>74</v>
      </c>
      <c r="C34" s="162">
        <f>HSBC!C13+HSBC!D13-D34</f>
        <v>-14.67</v>
      </c>
      <c r="D34" s="162">
        <f t="shared" si="0"/>
        <v>17.77</v>
      </c>
      <c r="E34" s="29"/>
      <c r="F34" s="29"/>
      <c r="G34" s="29"/>
      <c r="H34" s="29"/>
      <c r="I34" s="160"/>
      <c r="J34" s="160"/>
      <c r="K34" s="29"/>
      <c r="L34" s="29"/>
      <c r="M34" s="162">
        <v>17.77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 s="157" customFormat="1" ht="12.75">
      <c r="A35" s="161" t="s">
        <v>145</v>
      </c>
      <c r="B35" s="70" t="s">
        <v>74</v>
      </c>
      <c r="C35" s="162" t="e">
        <f>HSBC!#REF!+HSBC!#REF!-D35</f>
        <v>#REF!</v>
      </c>
      <c r="D35" s="162">
        <f t="shared" si="0"/>
        <v>17.77</v>
      </c>
      <c r="E35" s="29"/>
      <c r="F35" s="29"/>
      <c r="G35" s="29"/>
      <c r="H35" s="29"/>
      <c r="I35" s="160"/>
      <c r="J35" s="160"/>
      <c r="K35" s="29"/>
      <c r="L35" s="29"/>
      <c r="M35" s="162">
        <v>17.77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 s="157" customFormat="1" ht="12.75">
      <c r="A36" s="161" t="s">
        <v>146</v>
      </c>
      <c r="B36" s="70" t="s">
        <v>74</v>
      </c>
      <c r="C36" s="162">
        <f>HSBC!C26+HSBC!D26-D36</f>
        <v>11.59</v>
      </c>
      <c r="D36" s="162">
        <f t="shared" si="0"/>
        <v>8.41</v>
      </c>
      <c r="E36" s="29"/>
      <c r="F36" s="29"/>
      <c r="G36" s="29"/>
      <c r="H36" s="29"/>
      <c r="I36" s="160"/>
      <c r="J36" s="160"/>
      <c r="K36" s="29"/>
      <c r="L36" s="29"/>
      <c r="M36" s="162">
        <v>8.41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s="157" customFormat="1" ht="12.75">
      <c r="A37" s="161" t="s">
        <v>142</v>
      </c>
      <c r="B37" s="70" t="s">
        <v>74</v>
      </c>
      <c r="C37" s="162" t="e">
        <f>HSBC!#REF!+HSBC!#REF!-D37</f>
        <v>#REF!</v>
      </c>
      <c r="D37" s="162">
        <f t="shared" si="0"/>
        <v>17.77</v>
      </c>
      <c r="E37" s="29"/>
      <c r="F37" s="29"/>
      <c r="G37" s="29"/>
      <c r="H37" s="29"/>
      <c r="I37" s="160"/>
      <c r="J37" s="160"/>
      <c r="K37" s="29"/>
      <c r="L37" s="29"/>
      <c r="M37" s="162">
        <v>17.77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s="157" customFormat="1" ht="12.75">
      <c r="A38" s="161" t="s">
        <v>142</v>
      </c>
      <c r="B38" s="70" t="s">
        <v>54</v>
      </c>
      <c r="C38" s="162" t="e">
        <f>HSBC!#REF!+HSBC!#REF!-D38</f>
        <v>#REF!</v>
      </c>
      <c r="D38" s="162">
        <f t="shared" si="0"/>
        <v>212.3</v>
      </c>
      <c r="E38" s="29"/>
      <c r="F38" s="29"/>
      <c r="G38" s="29"/>
      <c r="H38" s="29"/>
      <c r="I38" s="160"/>
      <c r="J38" s="160"/>
      <c r="K38" s="29"/>
      <c r="L38" s="29"/>
      <c r="M38" s="29"/>
      <c r="N38" s="29"/>
      <c r="O38" s="29"/>
      <c r="P38" s="29"/>
      <c r="Q38" s="162">
        <v>212.3</v>
      </c>
      <c r="R38" s="29"/>
      <c r="S38" s="29"/>
      <c r="T38" s="29"/>
      <c r="U38" s="29"/>
      <c r="V38" s="29"/>
      <c r="W38" s="29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s="157" customFormat="1" ht="12.75">
      <c r="A39" s="161" t="s">
        <v>147</v>
      </c>
      <c r="B39" s="70" t="s">
        <v>75</v>
      </c>
      <c r="C39" s="162" t="e">
        <f>HSBC!#REF!+HSBC!#REF!-D39</f>
        <v>#REF!</v>
      </c>
      <c r="D39" s="162">
        <f t="shared" si="0"/>
        <v>5.5</v>
      </c>
      <c r="E39" s="29"/>
      <c r="F39" s="29"/>
      <c r="G39" s="29"/>
      <c r="H39" s="29"/>
      <c r="I39" s="162">
        <v>5.5</v>
      </c>
      <c r="J39" s="16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s="157" customFormat="1" ht="12.75">
      <c r="A40" s="161" t="s">
        <v>148</v>
      </c>
      <c r="B40" s="70" t="s">
        <v>101</v>
      </c>
      <c r="C40" s="162">
        <f>HSBC!C36+HSBC!D36-D40</f>
        <v>32.56</v>
      </c>
      <c r="D40" s="162">
        <f t="shared" si="0"/>
        <v>5.5</v>
      </c>
      <c r="E40" s="29"/>
      <c r="F40" s="29"/>
      <c r="G40" s="29"/>
      <c r="H40" s="29"/>
      <c r="I40" s="162">
        <v>5.5</v>
      </c>
      <c r="J40" s="160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s="157" customFormat="1" ht="12.75">
      <c r="A41" s="161" t="s">
        <v>149</v>
      </c>
      <c r="B41" s="70" t="s">
        <v>89</v>
      </c>
      <c r="C41" s="162">
        <f>HSBC!C22+HSBC!D22-D41</f>
        <v>3.49</v>
      </c>
      <c r="D41" s="162">
        <f t="shared" si="0"/>
        <v>5.5</v>
      </c>
      <c r="E41" s="29"/>
      <c r="F41" s="29"/>
      <c r="G41" s="29"/>
      <c r="H41" s="29"/>
      <c r="I41" s="162">
        <v>5.5</v>
      </c>
      <c r="J41" s="160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s="157" customFormat="1" ht="12.75">
      <c r="A42" s="161" t="s">
        <v>150</v>
      </c>
      <c r="B42" s="70" t="s">
        <v>70</v>
      </c>
      <c r="C42" s="162">
        <f>HSBC!C9+HSBC!D9-D42</f>
        <v>-4.47</v>
      </c>
      <c r="D42" s="162">
        <f t="shared" si="0"/>
        <v>5.5</v>
      </c>
      <c r="E42" s="29"/>
      <c r="F42" s="29"/>
      <c r="G42" s="29"/>
      <c r="H42" s="29"/>
      <c r="I42" s="162">
        <v>5.5</v>
      </c>
      <c r="J42" s="160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s="157" customFormat="1" ht="12.75">
      <c r="A43" s="161" t="s">
        <v>151</v>
      </c>
      <c r="B43" s="70" t="s">
        <v>80</v>
      </c>
      <c r="C43" s="162" t="e">
        <f>HSBC!#REF!+HSBC!#REF!-D43</f>
        <v>#REF!</v>
      </c>
      <c r="D43" s="162">
        <f t="shared" si="0"/>
        <v>5.5</v>
      </c>
      <c r="E43" s="29"/>
      <c r="F43" s="29"/>
      <c r="G43" s="29"/>
      <c r="H43" s="29"/>
      <c r="I43" s="162">
        <v>5.5</v>
      </c>
      <c r="J43" s="160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s="157" customFormat="1" ht="12.75">
      <c r="A44" s="161" t="s">
        <v>152</v>
      </c>
      <c r="B44" s="70" t="s">
        <v>71</v>
      </c>
      <c r="C44" s="162">
        <f>HSBC!C10+HSBC!D10-D44</f>
        <v>-41.61</v>
      </c>
      <c r="D44" s="162">
        <f t="shared" si="0"/>
        <v>42.65</v>
      </c>
      <c r="E44" s="29"/>
      <c r="F44" s="29"/>
      <c r="G44" s="29"/>
      <c r="H44" s="29"/>
      <c r="I44" s="160"/>
      <c r="J44" s="162">
        <v>42.65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s="157" customFormat="1" ht="12.75">
      <c r="A45" s="74"/>
      <c r="B45" s="75" t="s">
        <v>153</v>
      </c>
      <c r="C45" s="163" t="e">
        <f t="shared" ref="C45:Q45" si="1">SUM(C5:C44)</f>
        <v>#REF!</v>
      </c>
      <c r="D45" s="163">
        <f t="shared" si="1"/>
        <v>14050.79</v>
      </c>
      <c r="E45" s="163">
        <f t="shared" si="1"/>
        <v>0</v>
      </c>
      <c r="F45" s="163">
        <f t="shared" si="1"/>
        <v>5687.32</v>
      </c>
      <c r="G45" s="163">
        <f t="shared" si="1"/>
        <v>5000</v>
      </c>
      <c r="H45" s="163">
        <f t="shared" si="1"/>
        <v>0</v>
      </c>
      <c r="I45" s="163">
        <f t="shared" si="1"/>
        <v>32.379999999999995</v>
      </c>
      <c r="J45" s="163">
        <f t="shared" si="1"/>
        <v>2140.65</v>
      </c>
      <c r="K45" s="163">
        <f t="shared" si="1"/>
        <v>500</v>
      </c>
      <c r="L45" s="163">
        <f t="shared" si="1"/>
        <v>94.48</v>
      </c>
      <c r="M45" s="163">
        <f t="shared" si="1"/>
        <v>221.71000000000004</v>
      </c>
      <c r="N45" s="163">
        <f t="shared" si="1"/>
        <v>53.79</v>
      </c>
      <c r="O45" s="163">
        <f t="shared" si="1"/>
        <v>15.47</v>
      </c>
      <c r="P45" s="163">
        <f t="shared" si="1"/>
        <v>68.889999999999986</v>
      </c>
      <c r="Q45" s="163">
        <f t="shared" si="1"/>
        <v>236.10000000000002</v>
      </c>
      <c r="R45" s="29"/>
      <c r="S45" s="29"/>
      <c r="T45" s="29"/>
      <c r="U45" s="29"/>
      <c r="V45" s="29"/>
      <c r="W45" s="29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s="157" customFormat="1" ht="12.75">
      <c r="A46" s="138"/>
      <c r="B46" s="70"/>
      <c r="C46" s="160"/>
      <c r="D46" s="160"/>
      <c r="E46" s="29"/>
      <c r="F46" s="29"/>
      <c r="G46" s="29"/>
      <c r="H46" s="29"/>
      <c r="I46" s="160"/>
      <c r="J46" s="16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s="68" customFormat="1" ht="12.75">
      <c r="A47" s="69"/>
      <c r="B47" s="70"/>
      <c r="C47" s="64"/>
      <c r="D47" s="64"/>
      <c r="E47" s="29"/>
      <c r="F47" s="29"/>
      <c r="G47" s="29"/>
      <c r="H47" s="29"/>
      <c r="I47" s="64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s="63" customFormat="1" ht="12.75">
      <c r="C48" s="25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6" ht="12.75">
      <c r="A49" s="5" t="s">
        <v>119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6" ht="12.75">
      <c r="A50" s="171" t="s">
        <v>154</v>
      </c>
      <c r="B50" s="171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6" ht="12.75" customHeight="1">
      <c r="C51" s="25"/>
      <c r="D51" s="172" t="s">
        <v>155</v>
      </c>
      <c r="E51" s="37" t="s">
        <v>121</v>
      </c>
      <c r="F51" s="20"/>
      <c r="G51" s="37"/>
      <c r="H51" s="14"/>
      <c r="I51" s="14"/>
      <c r="J51" s="14"/>
      <c r="K51" s="14"/>
      <c r="O51" s="14"/>
      <c r="P51" s="14"/>
      <c r="Q51" s="14"/>
      <c r="R51" s="14"/>
      <c r="T51" s="14"/>
      <c r="U51" s="14"/>
      <c r="V51" s="26"/>
      <c r="Y51" s="26"/>
      <c r="Z51" s="26"/>
      <c r="AA51" s="26"/>
      <c r="AB51" s="26"/>
      <c r="AC51" s="26"/>
      <c r="AD51" s="26"/>
    </row>
    <row r="52" spans="1:36" ht="25.5">
      <c r="A52" s="7"/>
      <c r="B52" s="7"/>
      <c r="C52" s="28" t="s">
        <v>156</v>
      </c>
      <c r="D52" s="173"/>
      <c r="E52" s="37" t="s">
        <v>157</v>
      </c>
      <c r="F52" s="20" t="s">
        <v>19</v>
      </c>
      <c r="G52" s="20"/>
      <c r="H52" s="14"/>
      <c r="I52" s="14"/>
      <c r="J52" s="14"/>
      <c r="K52" s="14"/>
      <c r="O52" s="14"/>
      <c r="P52" s="14"/>
      <c r="Q52" s="14"/>
      <c r="R52" s="14"/>
      <c r="T52" s="14"/>
      <c r="U52" s="14"/>
      <c r="V52" s="14"/>
      <c r="Y52" s="26"/>
      <c r="Z52" s="26"/>
      <c r="AA52" s="26"/>
      <c r="AB52" s="26"/>
      <c r="AC52" s="26"/>
      <c r="AD52" s="26"/>
    </row>
    <row r="53" spans="1:36" ht="37.5" customHeight="1">
      <c r="A53" s="7"/>
      <c r="B53" s="12"/>
      <c r="C53" s="1"/>
      <c r="D53" s="25"/>
      <c r="E53" s="25"/>
      <c r="F53" s="25"/>
      <c r="G53" s="25"/>
      <c r="H53" s="25"/>
      <c r="I53" s="25"/>
      <c r="J53" s="25"/>
      <c r="K53" s="25"/>
      <c r="M53" s="26"/>
      <c r="N53" s="26"/>
      <c r="O53" s="25"/>
      <c r="P53" s="25"/>
      <c r="Q53" s="25"/>
      <c r="R53" s="25"/>
      <c r="S53" s="26"/>
      <c r="T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6" ht="27.75" customHeight="1">
      <c r="A54" s="7"/>
      <c r="B54" s="97"/>
      <c r="C54" s="1">
        <f t="shared" ref="C54:C58" si="2">SUM(E54:K54)</f>
        <v>0</v>
      </c>
      <c r="D54" s="25"/>
      <c r="E54" s="25"/>
      <c r="F54" s="25"/>
      <c r="G54" s="25"/>
      <c r="H54" s="25"/>
      <c r="I54" s="25"/>
      <c r="J54" s="25"/>
      <c r="K54" s="25"/>
      <c r="M54" s="26"/>
      <c r="N54" s="26"/>
      <c r="O54" s="25"/>
      <c r="P54" s="25"/>
      <c r="Q54" s="25"/>
      <c r="R54" s="25"/>
      <c r="S54" s="26"/>
      <c r="T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6" ht="12.75">
      <c r="A55" s="98"/>
      <c r="B55" s="19"/>
      <c r="C55" s="1"/>
      <c r="D55" s="25"/>
      <c r="E55" s="25"/>
      <c r="F55" s="25"/>
      <c r="G55" s="25"/>
      <c r="H55" s="25"/>
      <c r="I55" s="25"/>
      <c r="J55" s="25"/>
      <c r="K55" s="25"/>
      <c r="M55" s="26"/>
      <c r="N55" s="26"/>
      <c r="O55" s="25"/>
      <c r="P55" s="25"/>
      <c r="Q55" s="25"/>
      <c r="R55" s="25"/>
      <c r="S55" s="26"/>
      <c r="T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6" ht="12.75">
      <c r="A56" s="103"/>
      <c r="B56" s="19"/>
      <c r="C56" s="1"/>
      <c r="D56" s="25"/>
      <c r="E56" s="25"/>
      <c r="F56" s="25"/>
      <c r="G56" s="25"/>
      <c r="H56" s="25"/>
      <c r="I56" s="25"/>
      <c r="J56" s="25"/>
      <c r="K56" s="25"/>
      <c r="M56" s="26"/>
      <c r="N56" s="26"/>
      <c r="O56" s="25"/>
      <c r="P56" s="25"/>
      <c r="Q56" s="25"/>
      <c r="R56" s="25"/>
      <c r="S56" s="26"/>
      <c r="T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6" ht="12.75">
      <c r="A57" s="104"/>
      <c r="B57" s="19"/>
      <c r="C57" s="1"/>
      <c r="D57" s="25"/>
      <c r="E57" s="25"/>
      <c r="F57" s="25"/>
      <c r="G57" s="25"/>
      <c r="H57" s="25"/>
      <c r="I57" s="25"/>
      <c r="J57" s="25"/>
      <c r="K57" s="25"/>
      <c r="M57" s="26"/>
      <c r="N57" s="26"/>
      <c r="O57" s="25"/>
      <c r="P57" s="25"/>
      <c r="Q57" s="25"/>
      <c r="R57" s="25"/>
      <c r="S57" s="26"/>
      <c r="T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6" ht="12.75">
      <c r="C58" s="1">
        <f t="shared" si="2"/>
        <v>0</v>
      </c>
      <c r="D58" s="25"/>
      <c r="G58" s="25"/>
      <c r="H58" s="25"/>
      <c r="I58" s="25"/>
      <c r="J58" s="25"/>
      <c r="K58" s="25"/>
      <c r="M58" s="26"/>
      <c r="N58" s="26"/>
      <c r="O58" s="25"/>
      <c r="P58" s="25"/>
      <c r="Q58" s="25"/>
      <c r="R58" s="25"/>
      <c r="S58" s="26"/>
      <c r="T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6" ht="12.75">
      <c r="A59" s="21"/>
      <c r="B59" s="21"/>
      <c r="C59" s="22">
        <f>SUM(C53:C58)</f>
        <v>0</v>
      </c>
      <c r="D59" s="21">
        <f>C59+SUM(D53:D58)</f>
        <v>0</v>
      </c>
      <c r="E59" s="21">
        <f t="shared" ref="E59:G59" si="3">SUM(E53:E58)</f>
        <v>0</v>
      </c>
      <c r="F59" s="21">
        <f t="shared" si="3"/>
        <v>0</v>
      </c>
      <c r="G59" s="21">
        <f t="shared" si="3"/>
        <v>0</v>
      </c>
      <c r="H59" s="21">
        <f>SUM(H55:H58)</f>
        <v>0</v>
      </c>
      <c r="I59" s="21">
        <f>SUM(I55:I58)</f>
        <v>0</v>
      </c>
      <c r="J59" s="21">
        <f>SUM(J55:J58)</f>
        <v>0</v>
      </c>
      <c r="K59" s="21">
        <f>SUM(K55:K58)</f>
        <v>0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6"/>
      <c r="X59" s="26"/>
      <c r="Y59" s="26"/>
      <c r="Z59" s="26"/>
      <c r="AA59" s="26"/>
      <c r="AB59" s="26"/>
      <c r="AC59" s="26"/>
      <c r="AD59" s="26"/>
    </row>
    <row r="60" spans="1:36" ht="12.75">
      <c r="A60" s="7"/>
      <c r="C60" s="25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6" ht="12.75">
      <c r="A61" s="171" t="s">
        <v>119</v>
      </c>
      <c r="B61" s="171"/>
      <c r="C61" s="5"/>
      <c r="G61" s="25"/>
      <c r="H61" s="25"/>
      <c r="I61" s="25"/>
      <c r="J61" s="25"/>
      <c r="O61" s="171"/>
      <c r="P61" s="171"/>
      <c r="Q61" s="5"/>
      <c r="R61" s="25"/>
      <c r="S61" s="25"/>
      <c r="T61" s="5"/>
      <c r="U61" s="25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6" ht="12.75" customHeight="1">
      <c r="A62" s="49" t="s">
        <v>158</v>
      </c>
      <c r="F62" s="92"/>
      <c r="I62" s="5"/>
      <c r="P62" s="25"/>
      <c r="Q62" s="25"/>
      <c r="R62" s="25"/>
      <c r="S62" s="31"/>
      <c r="T62" s="25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6" ht="12.75" customHeight="1">
      <c r="A63" s="6"/>
      <c r="B63" s="113" t="s">
        <v>159</v>
      </c>
      <c r="C63" s="115" t="s">
        <v>160</v>
      </c>
      <c r="D63" s="115" t="s">
        <v>161</v>
      </c>
      <c r="E63" s="115" t="s">
        <v>162</v>
      </c>
      <c r="F63" s="93" t="s">
        <v>163</v>
      </c>
      <c r="G63" s="115" t="s">
        <v>164</v>
      </c>
      <c r="H63" s="115" t="s">
        <v>165</v>
      </c>
      <c r="I63" s="50" t="s">
        <v>166</v>
      </c>
      <c r="J63" s="50" t="s">
        <v>167</v>
      </c>
      <c r="K63" s="51" t="s">
        <v>168</v>
      </c>
      <c r="V63" s="14"/>
      <c r="W63" s="28"/>
      <c r="X63" s="28"/>
      <c r="Y63" s="14"/>
      <c r="Z63" s="14"/>
      <c r="AA63" s="14"/>
      <c r="AB63" s="26"/>
      <c r="AC63" s="26"/>
      <c r="AD63" s="14"/>
      <c r="AE63" s="26"/>
      <c r="AF63" s="26"/>
      <c r="AG63" s="26"/>
      <c r="AH63" s="26"/>
      <c r="AI63" s="26"/>
      <c r="AJ63" s="26"/>
    </row>
    <row r="64" spans="1:36" ht="15.75">
      <c r="A64" s="23"/>
      <c r="B64" s="108" t="s">
        <v>169</v>
      </c>
      <c r="C64" s="107" t="s">
        <v>170</v>
      </c>
      <c r="D64" s="96">
        <v>42461</v>
      </c>
      <c r="E64" s="158">
        <v>42472</v>
      </c>
      <c r="F64" s="116">
        <f ca="1">IF(E64="",NOW(),E64)-D64</f>
        <v>11</v>
      </c>
      <c r="G64" s="16">
        <f>H64*7.5</f>
        <v>30</v>
      </c>
      <c r="H64" s="17">
        <v>4</v>
      </c>
      <c r="I64" s="15">
        <v>1600</v>
      </c>
      <c r="J64" s="109">
        <v>1600</v>
      </c>
      <c r="K64" s="32">
        <f>IF(H64&gt;0,I64/H64,"")</f>
        <v>400</v>
      </c>
      <c r="S64" s="26"/>
      <c r="T64" s="26"/>
      <c r="U64" s="26"/>
      <c r="W64" s="26"/>
      <c r="X64" s="25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spans="1:36" ht="15.75">
      <c r="A65" s="23"/>
      <c r="B65" s="108" t="s">
        <v>169</v>
      </c>
      <c r="C65" s="89" t="s">
        <v>171</v>
      </c>
      <c r="D65" s="112">
        <v>42468</v>
      </c>
      <c r="E65" s="112">
        <v>42479</v>
      </c>
      <c r="F65" s="116">
        <f ca="1">IF(E65="",NOW(),E65)-D65</f>
        <v>11</v>
      </c>
      <c r="G65" s="110">
        <f>H65*7.5</f>
        <v>37.5</v>
      </c>
      <c r="H65" s="111">
        <v>5</v>
      </c>
      <c r="I65" s="109">
        <v>2000</v>
      </c>
      <c r="J65" s="109">
        <v>2000</v>
      </c>
      <c r="K65" s="114">
        <f t="shared" ref="K65:K87" si="4">IF(H65&gt;0,I65/H65,"")</f>
        <v>400</v>
      </c>
      <c r="S65" s="26"/>
      <c r="T65" s="26"/>
      <c r="U65" s="26"/>
      <c r="W65" s="26"/>
      <c r="X65" s="25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spans="1:36" s="54" customFormat="1" ht="15.75">
      <c r="A66" s="52"/>
      <c r="B66" s="108" t="s">
        <v>169</v>
      </c>
      <c r="C66" s="89" t="s">
        <v>172</v>
      </c>
      <c r="D66" s="112">
        <v>42475</v>
      </c>
      <c r="E66" s="112">
        <v>42486</v>
      </c>
      <c r="F66" s="116">
        <f t="shared" ref="F66:F72" ca="1" si="5">IF(E66="",NOW(),E66)-D66</f>
        <v>11</v>
      </c>
      <c r="G66" s="110">
        <f t="shared" ref="G66:G72" si="6">H66*7.5</f>
        <v>37.5</v>
      </c>
      <c r="H66" s="111">
        <v>5</v>
      </c>
      <c r="I66" s="109">
        <v>2000</v>
      </c>
      <c r="J66" s="109">
        <v>2000</v>
      </c>
      <c r="K66" s="114">
        <f t="shared" si="4"/>
        <v>400</v>
      </c>
      <c r="S66" s="26"/>
      <c r="T66" s="26"/>
      <c r="U66" s="26"/>
      <c r="W66" s="26"/>
      <c r="X66" s="25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spans="1:36" s="86" customFormat="1" ht="15.75">
      <c r="A67" s="85"/>
      <c r="B67" s="108" t="s">
        <v>169</v>
      </c>
      <c r="C67" s="89" t="s">
        <v>173</v>
      </c>
      <c r="D67" s="85">
        <v>42482</v>
      </c>
      <c r="E67" s="85">
        <v>42493</v>
      </c>
      <c r="F67" s="116">
        <f t="shared" ca="1" si="5"/>
        <v>11</v>
      </c>
      <c r="G67" s="110">
        <f t="shared" si="6"/>
        <v>37.5</v>
      </c>
      <c r="H67" s="91">
        <v>5</v>
      </c>
      <c r="I67" s="109">
        <v>2000</v>
      </c>
      <c r="J67" s="109">
        <v>2000</v>
      </c>
      <c r="K67" s="114">
        <f t="shared" si="4"/>
        <v>400</v>
      </c>
      <c r="S67" s="26"/>
      <c r="T67" s="26"/>
      <c r="U67" s="26"/>
      <c r="W67" s="26"/>
      <c r="X67" s="25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spans="1:36" s="131" customFormat="1" ht="15.75">
      <c r="A68" s="127"/>
      <c r="B68" s="108" t="s">
        <v>169</v>
      </c>
      <c r="C68" s="107" t="s">
        <v>174</v>
      </c>
      <c r="D68" s="127">
        <v>42493</v>
      </c>
      <c r="E68" s="134">
        <v>42500</v>
      </c>
      <c r="F68" s="116">
        <f t="shared" ca="1" si="5"/>
        <v>7</v>
      </c>
      <c r="G68" s="110">
        <f t="shared" si="6"/>
        <v>37.5</v>
      </c>
      <c r="H68" s="91">
        <v>5</v>
      </c>
      <c r="I68" s="109">
        <v>2000</v>
      </c>
      <c r="J68" s="109">
        <v>2000</v>
      </c>
      <c r="K68" s="114">
        <f t="shared" si="4"/>
        <v>400</v>
      </c>
      <c r="S68" s="26"/>
      <c r="T68" s="26"/>
      <c r="U68" s="26"/>
      <c r="W68" s="26"/>
      <c r="X68" s="25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spans="1:36" s="88" customFormat="1" ht="15.75">
      <c r="A69" s="87"/>
      <c r="B69" s="108" t="s">
        <v>169</v>
      </c>
      <c r="C69" s="107" t="s">
        <v>175</v>
      </c>
      <c r="D69" s="87">
        <v>42499</v>
      </c>
      <c r="E69" s="134">
        <v>42507</v>
      </c>
      <c r="F69" s="116">
        <f t="shared" ca="1" si="5"/>
        <v>8</v>
      </c>
      <c r="G69" s="110">
        <f t="shared" si="6"/>
        <v>30</v>
      </c>
      <c r="H69" s="17">
        <v>4</v>
      </c>
      <c r="I69" s="15">
        <v>1600</v>
      </c>
      <c r="J69" s="109">
        <v>1600</v>
      </c>
      <c r="K69" s="114">
        <f t="shared" si="4"/>
        <v>400</v>
      </c>
      <c r="S69" s="26"/>
      <c r="T69" s="26"/>
      <c r="U69" s="26"/>
      <c r="W69" s="26"/>
      <c r="X69" s="25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spans="1:36" s="88" customFormat="1" ht="15.75">
      <c r="A70" s="87"/>
      <c r="B70" s="108" t="s">
        <v>169</v>
      </c>
      <c r="C70" s="107" t="s">
        <v>176</v>
      </c>
      <c r="D70" s="87">
        <v>42503</v>
      </c>
      <c r="E70" s="134">
        <v>42514</v>
      </c>
      <c r="F70" s="116">
        <f t="shared" ca="1" si="5"/>
        <v>11</v>
      </c>
      <c r="G70" s="110">
        <f t="shared" si="6"/>
        <v>37.5</v>
      </c>
      <c r="H70" s="17">
        <v>5</v>
      </c>
      <c r="I70" s="15">
        <v>2000</v>
      </c>
      <c r="J70" s="109">
        <v>2000</v>
      </c>
      <c r="K70" s="114">
        <f t="shared" si="4"/>
        <v>400</v>
      </c>
      <c r="S70" s="26"/>
      <c r="T70" s="26"/>
      <c r="U70" s="26"/>
      <c r="W70" s="26"/>
      <c r="X70" s="25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spans="1:36" s="95" customFormat="1" ht="15.75">
      <c r="A71" s="96"/>
      <c r="B71" s="108" t="s">
        <v>169</v>
      </c>
      <c r="C71" s="107" t="s">
        <v>177</v>
      </c>
      <c r="D71" s="96">
        <v>42513</v>
      </c>
      <c r="E71" s="134">
        <v>42521</v>
      </c>
      <c r="F71" s="116">
        <f t="shared" ca="1" si="5"/>
        <v>8</v>
      </c>
      <c r="G71" s="110">
        <f t="shared" si="6"/>
        <v>37.5</v>
      </c>
      <c r="H71" s="17">
        <v>5</v>
      </c>
      <c r="I71" s="15">
        <v>2000</v>
      </c>
      <c r="J71" s="109">
        <v>2000</v>
      </c>
      <c r="K71" s="114">
        <f t="shared" si="4"/>
        <v>400</v>
      </c>
      <c r="S71" s="26"/>
      <c r="T71" s="26"/>
      <c r="U71" s="26"/>
      <c r="W71" s="26"/>
      <c r="X71" s="25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spans="1:36" s="95" customFormat="1" ht="15.75">
      <c r="A72" s="96"/>
      <c r="B72" s="108" t="s">
        <v>169</v>
      </c>
      <c r="C72" s="107" t="s">
        <v>177</v>
      </c>
      <c r="D72" s="158">
        <v>42513</v>
      </c>
      <c r="E72" s="158">
        <v>42521</v>
      </c>
      <c r="F72" s="116">
        <f t="shared" ca="1" si="5"/>
        <v>8</v>
      </c>
      <c r="G72" s="110">
        <f t="shared" si="6"/>
        <v>7.5</v>
      </c>
      <c r="H72" s="111">
        <v>1</v>
      </c>
      <c r="I72" s="109">
        <v>400</v>
      </c>
      <c r="J72" s="109">
        <v>400</v>
      </c>
      <c r="K72" s="114">
        <f t="shared" si="4"/>
        <v>400</v>
      </c>
      <c r="S72" s="26"/>
      <c r="T72" s="26"/>
      <c r="U72" s="26"/>
      <c r="W72" s="26"/>
      <c r="X72" s="25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spans="1:36" s="140" customFormat="1" ht="15.75">
      <c r="A73" s="134"/>
      <c r="B73" s="108" t="s">
        <v>178</v>
      </c>
      <c r="C73" s="13" t="s">
        <v>179</v>
      </c>
      <c r="E73" s="134">
        <v>42527</v>
      </c>
      <c r="F73" s="6" t="str">
        <f>"-"</f>
        <v>-</v>
      </c>
      <c r="G73" s="6" t="str">
        <f>"-"</f>
        <v>-</v>
      </c>
      <c r="H73" s="6" t="str">
        <f>"-"</f>
        <v>-</v>
      </c>
      <c r="I73" s="109">
        <v>81.17</v>
      </c>
      <c r="J73" s="109">
        <v>81.17</v>
      </c>
      <c r="K73" s="114"/>
      <c r="S73" s="26"/>
      <c r="T73" s="26"/>
      <c r="U73" s="26"/>
      <c r="W73" s="26"/>
      <c r="X73" s="25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spans="1:36" s="141" customFormat="1" ht="15.75">
      <c r="A74" s="139"/>
      <c r="B74" s="108" t="s">
        <v>180</v>
      </c>
      <c r="C74" s="107" t="s">
        <v>181</v>
      </c>
      <c r="D74" s="139">
        <v>42602</v>
      </c>
      <c r="E74" s="139">
        <v>42608</v>
      </c>
      <c r="F74" s="116">
        <f t="shared" ref="F74:F80" ca="1" si="7">IF(E74="",NOW(),E74)-D74</f>
        <v>6</v>
      </c>
      <c r="G74" s="6">
        <f>H74*7.5</f>
        <v>22.5</v>
      </c>
      <c r="H74" s="6">
        <v>3</v>
      </c>
      <c r="I74" s="109">
        <v>1275</v>
      </c>
      <c r="J74" s="109">
        <v>1275</v>
      </c>
      <c r="K74" s="114">
        <f t="shared" si="4"/>
        <v>425</v>
      </c>
      <c r="S74" s="26"/>
      <c r="T74" s="26"/>
      <c r="U74" s="26"/>
      <c r="W74" s="26"/>
      <c r="X74" s="25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spans="1:36" s="141" customFormat="1" ht="15.75">
      <c r="A75" s="139"/>
      <c r="B75" s="108" t="s">
        <v>182</v>
      </c>
      <c r="C75" s="107" t="s">
        <v>181</v>
      </c>
      <c r="D75" s="139">
        <v>42602</v>
      </c>
      <c r="E75" s="139">
        <v>42619</v>
      </c>
      <c r="F75" s="116">
        <f t="shared" ca="1" si="7"/>
        <v>17</v>
      </c>
      <c r="G75" s="6" t="str">
        <f>"-"</f>
        <v>-</v>
      </c>
      <c r="H75" s="6" t="str">
        <f>"-"</f>
        <v>-</v>
      </c>
      <c r="I75" s="109">
        <v>25</v>
      </c>
      <c r="J75" s="109">
        <v>25</v>
      </c>
      <c r="K75" s="114"/>
      <c r="S75" s="26"/>
      <c r="T75" s="26"/>
      <c r="U75" s="26"/>
      <c r="W75" s="26"/>
      <c r="X75" s="25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spans="1:36" s="141" customFormat="1" ht="15.75">
      <c r="A76" s="139"/>
      <c r="B76" s="108" t="s">
        <v>180</v>
      </c>
      <c r="C76" s="107" t="s">
        <v>183</v>
      </c>
      <c r="D76" s="139">
        <v>42607</v>
      </c>
      <c r="E76" s="139">
        <v>42627</v>
      </c>
      <c r="F76" s="116">
        <f t="shared" ca="1" si="7"/>
        <v>20</v>
      </c>
      <c r="G76" s="6">
        <f t="shared" ref="G76:G85" si="8">H76*7.5</f>
        <v>37.5</v>
      </c>
      <c r="H76" s="6">
        <v>5</v>
      </c>
      <c r="I76" s="109">
        <v>2125</v>
      </c>
      <c r="J76" s="109">
        <v>2125</v>
      </c>
      <c r="K76" s="114">
        <f t="shared" si="4"/>
        <v>425</v>
      </c>
      <c r="S76" s="26"/>
      <c r="T76" s="26"/>
      <c r="U76" s="26"/>
      <c r="W76" s="26"/>
      <c r="X76" s="25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spans="1:36" s="141" customFormat="1" ht="15.75">
      <c r="A77" s="139"/>
      <c r="B77" s="108" t="s">
        <v>180</v>
      </c>
      <c r="C77" s="107" t="s">
        <v>184</v>
      </c>
      <c r="D77" s="139">
        <v>42615</v>
      </c>
      <c r="E77" s="139">
        <v>42629</v>
      </c>
      <c r="F77" s="116">
        <f t="shared" ca="1" si="7"/>
        <v>14</v>
      </c>
      <c r="G77" s="6">
        <f t="shared" si="8"/>
        <v>30</v>
      </c>
      <c r="H77" s="6">
        <v>4</v>
      </c>
      <c r="I77" s="109">
        <v>1700</v>
      </c>
      <c r="J77" s="109">
        <v>1700</v>
      </c>
      <c r="K77" s="114">
        <f t="shared" si="4"/>
        <v>425</v>
      </c>
      <c r="S77" s="26"/>
      <c r="T77" s="26"/>
      <c r="U77" s="26"/>
      <c r="W77" s="26"/>
      <c r="X77" s="25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spans="1:36" s="141" customFormat="1" ht="15.75">
      <c r="A78" s="139"/>
      <c r="B78" s="108" t="s">
        <v>180</v>
      </c>
      <c r="C78" s="107" t="s">
        <v>185</v>
      </c>
      <c r="D78" s="139">
        <v>42622</v>
      </c>
      <c r="E78" s="139">
        <v>42629</v>
      </c>
      <c r="F78" s="116">
        <f t="shared" ca="1" si="7"/>
        <v>7</v>
      </c>
      <c r="G78" s="6">
        <f t="shared" si="8"/>
        <v>37.5</v>
      </c>
      <c r="H78" s="6">
        <v>5</v>
      </c>
      <c r="I78" s="109">
        <v>2125</v>
      </c>
      <c r="J78" s="109">
        <v>2125</v>
      </c>
      <c r="K78" s="114">
        <f t="shared" si="4"/>
        <v>425</v>
      </c>
      <c r="S78" s="26"/>
      <c r="T78" s="26"/>
      <c r="U78" s="26"/>
      <c r="W78" s="26"/>
      <c r="X78" s="25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spans="1:36" s="141" customFormat="1" ht="15.75">
      <c r="A79" s="139"/>
      <c r="B79" s="108" t="s">
        <v>180</v>
      </c>
      <c r="C79" s="107" t="s">
        <v>186</v>
      </c>
      <c r="D79" s="139">
        <f>D78+7</f>
        <v>42629</v>
      </c>
      <c r="E79" s="139">
        <v>42640</v>
      </c>
      <c r="F79" s="116">
        <f t="shared" ca="1" si="7"/>
        <v>11</v>
      </c>
      <c r="G79" s="6">
        <f t="shared" si="8"/>
        <v>37.5</v>
      </c>
      <c r="H79" s="6">
        <v>5</v>
      </c>
      <c r="I79" s="109">
        <f>H79*425</f>
        <v>2125</v>
      </c>
      <c r="J79" s="109">
        <v>2125</v>
      </c>
      <c r="K79" s="114">
        <f t="shared" si="4"/>
        <v>425</v>
      </c>
      <c r="S79" s="26"/>
      <c r="T79" s="26"/>
      <c r="U79" s="26"/>
      <c r="W79" s="26"/>
      <c r="X79" s="25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spans="1:36" s="141" customFormat="1" ht="15.75">
      <c r="A80" s="139"/>
      <c r="B80" s="108" t="s">
        <v>180</v>
      </c>
      <c r="C80" s="107" t="s">
        <v>187</v>
      </c>
      <c r="D80" s="139">
        <f t="shared" ref="D80:D86" si="9">D79+7</f>
        <v>42636</v>
      </c>
      <c r="E80" s="158">
        <v>42640</v>
      </c>
      <c r="F80" s="116">
        <f t="shared" ca="1" si="7"/>
        <v>4</v>
      </c>
      <c r="G80" s="6">
        <f t="shared" si="8"/>
        <v>30</v>
      </c>
      <c r="H80" s="6">
        <v>4</v>
      </c>
      <c r="I80" s="109">
        <v>1700</v>
      </c>
      <c r="J80" s="109">
        <v>1700</v>
      </c>
      <c r="K80" s="114">
        <f t="shared" si="4"/>
        <v>425</v>
      </c>
      <c r="S80" s="26"/>
      <c r="T80" s="26"/>
      <c r="U80" s="26"/>
      <c r="W80" s="26"/>
      <c r="X80" s="25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spans="1:36" s="156" customFormat="1" ht="15.75">
      <c r="A81" s="139"/>
      <c r="B81" s="108" t="s">
        <v>180</v>
      </c>
      <c r="C81" s="13"/>
      <c r="D81" s="139">
        <f t="shared" si="9"/>
        <v>42643</v>
      </c>
      <c r="E81" s="139"/>
      <c r="F81" s="116"/>
      <c r="G81" s="6">
        <f t="shared" si="8"/>
        <v>37.5</v>
      </c>
      <c r="H81" s="6">
        <v>5</v>
      </c>
      <c r="I81" s="109">
        <f t="shared" ref="I81:I86" si="10">H81*425</f>
        <v>2125</v>
      </c>
      <c r="J81" s="109"/>
      <c r="K81" s="114">
        <f t="shared" si="4"/>
        <v>425</v>
      </c>
      <c r="S81" s="26"/>
      <c r="T81" s="26"/>
      <c r="U81" s="26"/>
      <c r="W81" s="26"/>
      <c r="X81" s="25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spans="1:36" s="156" customFormat="1" ht="15.75">
      <c r="A82" s="139"/>
      <c r="B82" s="108" t="s">
        <v>180</v>
      </c>
      <c r="C82" s="13"/>
      <c r="D82" s="139">
        <f t="shared" si="9"/>
        <v>42650</v>
      </c>
      <c r="E82" s="139"/>
      <c r="F82" s="116"/>
      <c r="G82" s="6">
        <f t="shared" si="8"/>
        <v>30</v>
      </c>
      <c r="H82" s="6">
        <v>4</v>
      </c>
      <c r="I82" s="109">
        <f t="shared" si="10"/>
        <v>1700</v>
      </c>
      <c r="J82" s="109"/>
      <c r="K82" s="114">
        <f t="shared" si="4"/>
        <v>425</v>
      </c>
      <c r="S82" s="26"/>
      <c r="T82" s="26"/>
      <c r="U82" s="26"/>
      <c r="W82" s="26"/>
      <c r="X82" s="25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spans="1:36" s="156" customFormat="1" ht="15.75">
      <c r="A83" s="139"/>
      <c r="B83" s="108" t="s">
        <v>180</v>
      </c>
      <c r="C83" s="13"/>
      <c r="D83" s="139">
        <f t="shared" si="9"/>
        <v>42657</v>
      </c>
      <c r="E83" s="139"/>
      <c r="F83" s="116"/>
      <c r="G83" s="6">
        <f t="shared" si="8"/>
        <v>30</v>
      </c>
      <c r="H83" s="6">
        <v>4</v>
      </c>
      <c r="I83" s="109">
        <f t="shared" si="10"/>
        <v>1700</v>
      </c>
      <c r="J83" s="109"/>
      <c r="K83" s="114">
        <f t="shared" si="4"/>
        <v>425</v>
      </c>
      <c r="S83" s="26"/>
      <c r="T83" s="26"/>
      <c r="U83" s="26"/>
      <c r="W83" s="26"/>
      <c r="X83" s="25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spans="1:36" s="156" customFormat="1" ht="15.75">
      <c r="A84" s="139"/>
      <c r="B84" s="108" t="s">
        <v>180</v>
      </c>
      <c r="C84" s="13"/>
      <c r="D84" s="139">
        <f t="shared" si="9"/>
        <v>42664</v>
      </c>
      <c r="E84" s="139"/>
      <c r="F84" s="116"/>
      <c r="G84" s="6">
        <f t="shared" si="8"/>
        <v>37.5</v>
      </c>
      <c r="H84" s="6">
        <v>5</v>
      </c>
      <c r="I84" s="109">
        <f t="shared" si="10"/>
        <v>2125</v>
      </c>
      <c r="J84" s="109"/>
      <c r="K84" s="114">
        <f t="shared" si="4"/>
        <v>425</v>
      </c>
      <c r="S84" s="26"/>
      <c r="T84" s="26"/>
      <c r="U84" s="26"/>
      <c r="W84" s="26"/>
      <c r="X84" s="25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spans="1:36" s="156" customFormat="1" ht="15.75">
      <c r="A85" s="139"/>
      <c r="B85" s="108" t="s">
        <v>180</v>
      </c>
      <c r="C85" s="13"/>
      <c r="D85" s="139">
        <f t="shared" si="9"/>
        <v>42671</v>
      </c>
      <c r="E85" s="139"/>
      <c r="F85" s="116"/>
      <c r="G85" s="6">
        <f t="shared" si="8"/>
        <v>37.5</v>
      </c>
      <c r="H85" s="6">
        <v>5</v>
      </c>
      <c r="I85" s="109">
        <f t="shared" si="10"/>
        <v>2125</v>
      </c>
      <c r="J85" s="109"/>
      <c r="K85" s="114">
        <f t="shared" si="4"/>
        <v>425</v>
      </c>
      <c r="S85" s="26"/>
      <c r="T85" s="26"/>
      <c r="U85" s="26"/>
      <c r="W85" s="26"/>
      <c r="X85" s="25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spans="1:36" s="156" customFormat="1" ht="15.75">
      <c r="A86" s="139"/>
      <c r="B86" s="108" t="s">
        <v>180</v>
      </c>
      <c r="C86" s="13"/>
      <c r="D86" s="139">
        <f t="shared" si="9"/>
        <v>42678</v>
      </c>
      <c r="E86" s="139"/>
      <c r="F86" s="116"/>
      <c r="G86" s="6">
        <f>H86*7.5</f>
        <v>7.5</v>
      </c>
      <c r="H86" s="6">
        <v>1</v>
      </c>
      <c r="I86" s="109">
        <f t="shared" si="10"/>
        <v>425</v>
      </c>
      <c r="J86" s="109"/>
      <c r="K86" s="114">
        <f t="shared" si="4"/>
        <v>425</v>
      </c>
      <c r="S86" s="26"/>
      <c r="T86" s="26"/>
      <c r="U86" s="26"/>
      <c r="W86" s="26"/>
      <c r="X86" s="25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spans="1:36" s="95" customFormat="1" ht="15.75">
      <c r="A87" s="96"/>
      <c r="B87" s="108"/>
      <c r="C87" s="107"/>
      <c r="D87" s="139"/>
      <c r="E87" s="139"/>
      <c r="F87" s="116"/>
      <c r="G87" s="6"/>
      <c r="H87" s="17"/>
      <c r="I87" s="15"/>
      <c r="J87" s="15"/>
      <c r="K87" s="114" t="str">
        <f t="shared" si="4"/>
        <v/>
      </c>
      <c r="S87" s="26"/>
      <c r="T87" s="26"/>
      <c r="U87" s="26"/>
      <c r="W87" s="26"/>
      <c r="X87" s="25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spans="1:36" ht="12.75">
      <c r="A88" s="33"/>
      <c r="B88" s="39" t="s">
        <v>153</v>
      </c>
      <c r="C88" s="33"/>
      <c r="D88" s="33"/>
      <c r="E88" s="33"/>
      <c r="F88" s="33"/>
      <c r="G88" s="34">
        <f>SUM(G64:G87)</f>
        <v>667.5</v>
      </c>
      <c r="H88" s="90">
        <f>SUM(H64:H87)</f>
        <v>89</v>
      </c>
      <c r="I88" s="35">
        <f>SUM(I64:I87)</f>
        <v>36956.17</v>
      </c>
      <c r="J88" s="35">
        <f>SUM(J64:J87)</f>
        <v>26756.17</v>
      </c>
      <c r="K88" s="33"/>
      <c r="R88" s="29"/>
      <c r="S88" s="29"/>
      <c r="T88" s="29"/>
      <c r="U88" s="29"/>
      <c r="V88" s="29"/>
      <c r="W88" s="29"/>
      <c r="X88" s="29"/>
      <c r="Y88" s="30"/>
      <c r="Z88" s="30"/>
      <c r="AA88" s="30"/>
      <c r="AB88" s="26"/>
      <c r="AC88" s="26"/>
      <c r="AD88" s="26"/>
    </row>
    <row r="89" spans="1:36" ht="15">
      <c r="D89" s="25"/>
      <c r="E89" s="25"/>
      <c r="F89" s="25"/>
      <c r="H89" s="36">
        <f>H88/275</f>
        <v>0.32363636363636361</v>
      </c>
      <c r="I89" s="94" t="s">
        <v>188</v>
      </c>
      <c r="J89" s="94">
        <f>J88-I88</f>
        <v>-10200</v>
      </c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36" ht="12.75">
      <c r="B90" s="9"/>
      <c r="F90" s="13"/>
    </row>
    <row r="91" spans="1:36" ht="12.75">
      <c r="B91" s="8"/>
    </row>
    <row r="92" spans="1:36">
      <c r="C92" s="11"/>
    </row>
    <row r="94" spans="1:36" ht="12.75">
      <c r="B94" s="82"/>
      <c r="C94" s="82"/>
      <c r="E94" s="26"/>
      <c r="F94" s="26"/>
      <c r="G94" s="26"/>
      <c r="H94" s="26"/>
    </row>
    <row r="95" spans="1:36" ht="12.75">
      <c r="A95" s="26"/>
      <c r="B95" s="26"/>
      <c r="C95" s="26"/>
      <c r="D95" s="26"/>
      <c r="E95" s="26"/>
      <c r="F95" s="26"/>
      <c r="G95" s="26"/>
      <c r="H95" s="26"/>
    </row>
    <row r="96" spans="1:36" ht="12.75">
      <c r="A96" s="26"/>
      <c r="B96" s="26"/>
      <c r="C96" s="26"/>
      <c r="D96" s="26"/>
      <c r="E96" s="26"/>
      <c r="F96" s="26"/>
      <c r="G96" s="26"/>
      <c r="H96" s="26"/>
    </row>
    <row r="97" spans="1:8" ht="12.75">
      <c r="A97" s="26"/>
      <c r="B97" s="26"/>
      <c r="C97" s="26"/>
      <c r="D97" s="26"/>
      <c r="E97" s="26"/>
      <c r="F97" s="26"/>
      <c r="G97" s="26"/>
      <c r="H97" s="26"/>
    </row>
    <row r="98" spans="1:8" ht="12.75">
      <c r="A98" s="26"/>
      <c r="B98" s="26"/>
      <c r="C98" s="26"/>
      <c r="D98" s="26"/>
      <c r="E98" s="26"/>
      <c r="F98" s="26"/>
      <c r="G98" s="26"/>
      <c r="H98" s="26"/>
    </row>
    <row r="99" spans="1:8" ht="12.75">
      <c r="A99" s="26"/>
      <c r="B99" s="26"/>
      <c r="C99" s="26"/>
      <c r="D99" s="26"/>
      <c r="E99" s="26"/>
      <c r="F99" s="26"/>
      <c r="G99" s="26"/>
      <c r="H99" s="26"/>
    </row>
    <row r="100" spans="1:8" ht="12.75">
      <c r="A100" s="26"/>
      <c r="B100" s="26"/>
      <c r="C100" s="26"/>
      <c r="D100" s="26"/>
      <c r="E100" s="26"/>
      <c r="F100" s="26"/>
      <c r="G100" s="26"/>
      <c r="H100" s="26"/>
    </row>
    <row r="101" spans="1:8" ht="12.75">
      <c r="A101" s="26"/>
      <c r="B101" s="26"/>
      <c r="C101" s="26"/>
      <c r="D101" s="26"/>
      <c r="E101" s="26"/>
      <c r="F101" s="26"/>
      <c r="G101" s="26"/>
      <c r="H101" s="26"/>
    </row>
    <row r="102" spans="1:8" ht="12.75">
      <c r="A102" s="26"/>
      <c r="B102" s="26"/>
      <c r="C102" s="26"/>
      <c r="D102" s="26"/>
      <c r="E102" s="26"/>
      <c r="F102" s="26"/>
      <c r="G102" s="26"/>
      <c r="H102" s="26"/>
    </row>
    <row r="103" spans="1:8" ht="12.75">
      <c r="A103" s="26"/>
      <c r="B103" s="26"/>
      <c r="C103" s="26"/>
      <c r="D103" s="26"/>
      <c r="E103" s="26"/>
      <c r="F103" s="26"/>
      <c r="G103" s="26"/>
      <c r="H103" s="26"/>
    </row>
    <row r="104" spans="1:8" ht="12.75">
      <c r="A104" s="26"/>
      <c r="B104" s="26"/>
      <c r="C104" s="26"/>
      <c r="D104" s="26"/>
      <c r="E104" s="26"/>
      <c r="F104" s="26"/>
      <c r="G104" s="26"/>
      <c r="H104" s="26"/>
    </row>
    <row r="105" spans="1:8" ht="12.75">
      <c r="A105" s="26"/>
      <c r="B105" s="26"/>
      <c r="C105" s="26"/>
      <c r="D105" s="26"/>
      <c r="E105" s="26"/>
      <c r="F105" s="26"/>
      <c r="G105" s="26"/>
      <c r="H105" s="26"/>
    </row>
    <row r="106" spans="1:8" ht="12.75">
      <c r="A106" s="26"/>
      <c r="B106" s="26"/>
      <c r="C106" s="26"/>
      <c r="D106" s="26"/>
      <c r="E106" s="26"/>
      <c r="F106" s="26"/>
      <c r="G106" s="26"/>
      <c r="H106" s="26"/>
    </row>
    <row r="107" spans="1:8" ht="12.75">
      <c r="A107" s="26"/>
      <c r="B107" s="26"/>
      <c r="C107" s="26"/>
      <c r="D107" s="26"/>
      <c r="E107" s="26"/>
      <c r="F107" s="26"/>
      <c r="G107" s="26"/>
      <c r="H107" s="26"/>
    </row>
    <row r="108" spans="1:8" ht="12.75">
      <c r="A108" s="26"/>
      <c r="B108" s="26"/>
      <c r="C108" s="26"/>
      <c r="D108" s="26"/>
      <c r="E108" s="26"/>
      <c r="F108" s="26"/>
      <c r="G108" s="26"/>
      <c r="H108" s="26"/>
    </row>
    <row r="109" spans="1:8" ht="12.75">
      <c r="A109" s="26"/>
      <c r="B109" s="26"/>
      <c r="C109" s="26"/>
      <c r="D109" s="26"/>
      <c r="E109" s="26"/>
      <c r="F109" s="26"/>
      <c r="G109" s="26"/>
      <c r="H109" s="26"/>
    </row>
    <row r="110" spans="1:8" ht="12.75">
      <c r="A110" s="26"/>
      <c r="B110" s="26"/>
      <c r="C110" s="26"/>
      <c r="D110" s="26"/>
      <c r="E110" s="26"/>
      <c r="F110" s="26"/>
      <c r="G110" s="26"/>
      <c r="H110" s="26"/>
    </row>
    <row r="111" spans="1:8" ht="12.75">
      <c r="A111" s="26"/>
      <c r="B111" s="26"/>
      <c r="C111" s="26"/>
      <c r="D111" s="26"/>
      <c r="E111" s="26"/>
      <c r="F111" s="26"/>
      <c r="G111" s="26"/>
      <c r="H111" s="26"/>
    </row>
    <row r="112" spans="1:8" ht="12.75">
      <c r="A112" s="26"/>
      <c r="B112" s="26"/>
      <c r="C112" s="26"/>
      <c r="D112" s="26"/>
      <c r="E112" s="26"/>
      <c r="F112" s="26"/>
      <c r="G112" s="26"/>
      <c r="H112" s="26"/>
    </row>
    <row r="113" spans="1:8" ht="12.75">
      <c r="A113" s="26"/>
      <c r="B113" s="26"/>
      <c r="C113" s="26"/>
      <c r="D113" s="26"/>
      <c r="E113" s="26"/>
      <c r="F113" s="26"/>
      <c r="G113" s="26"/>
      <c r="H113" s="26"/>
    </row>
    <row r="114" spans="1:8" ht="12.75">
      <c r="A114" s="26"/>
      <c r="B114" s="26"/>
      <c r="C114" s="26"/>
      <c r="D114" s="26"/>
      <c r="E114" s="26"/>
      <c r="F114" s="26"/>
      <c r="G114" s="26"/>
      <c r="H114" s="26"/>
    </row>
    <row r="115" spans="1:8" ht="12.75">
      <c r="A115" s="26"/>
      <c r="B115" s="26"/>
      <c r="C115" s="26"/>
      <c r="D115" s="26"/>
      <c r="E115" s="26"/>
      <c r="F115" s="26"/>
      <c r="G115" s="26"/>
      <c r="H115" s="26"/>
    </row>
    <row r="116" spans="1:8" ht="12.75">
      <c r="A116" s="26"/>
      <c r="B116" s="26"/>
      <c r="C116" s="26"/>
      <c r="D116" s="26"/>
      <c r="E116" s="26"/>
      <c r="F116" s="26"/>
      <c r="G116" s="26"/>
      <c r="H116" s="26"/>
    </row>
    <row r="117" spans="1:8" ht="12.75">
      <c r="A117" s="26"/>
      <c r="B117" s="26"/>
      <c r="C117" s="26"/>
      <c r="D117" s="26"/>
      <c r="E117" s="26"/>
      <c r="F117" s="26"/>
      <c r="G117" s="26"/>
      <c r="H117" s="26"/>
    </row>
    <row r="118" spans="1:8" ht="12.75">
      <c r="A118" s="26"/>
      <c r="B118" s="26"/>
      <c r="C118" s="26"/>
      <c r="D118" s="26"/>
      <c r="E118" s="26"/>
      <c r="F118" s="26"/>
      <c r="G118" s="26"/>
      <c r="H118" s="26"/>
    </row>
    <row r="119" spans="1:8" ht="12.75">
      <c r="A119" s="26"/>
      <c r="B119" s="26"/>
      <c r="C119" s="26"/>
      <c r="D119" s="26"/>
      <c r="E119" s="26"/>
      <c r="F119" s="26"/>
      <c r="G119" s="26"/>
      <c r="H119" s="26"/>
    </row>
    <row r="120" spans="1:8" ht="12.75">
      <c r="A120" s="26"/>
      <c r="B120" s="26"/>
      <c r="C120" s="26"/>
      <c r="D120" s="26"/>
      <c r="E120" s="26"/>
      <c r="F120" s="26"/>
      <c r="G120" s="26"/>
      <c r="H120" s="26"/>
    </row>
    <row r="121" spans="1:8" ht="12.75">
      <c r="A121" s="26"/>
      <c r="B121" s="26"/>
      <c r="C121" s="26"/>
      <c r="D121" s="26"/>
      <c r="E121" s="26"/>
      <c r="F121" s="26"/>
      <c r="G121" s="26"/>
      <c r="H121" s="26"/>
    </row>
    <row r="122" spans="1:8" ht="12.75">
      <c r="A122" s="26"/>
      <c r="B122" s="26"/>
      <c r="C122" s="26"/>
      <c r="D122" s="26"/>
      <c r="E122" s="26"/>
      <c r="F122" s="26"/>
      <c r="G122" s="26"/>
      <c r="H122" s="26"/>
    </row>
    <row r="123" spans="1:8" ht="12.75">
      <c r="A123" s="26"/>
      <c r="B123" s="26"/>
      <c r="C123" s="26"/>
      <c r="D123" s="26"/>
      <c r="E123" s="26"/>
      <c r="F123" s="26"/>
      <c r="G123" s="26"/>
      <c r="H123" s="26"/>
    </row>
    <row r="124" spans="1:8" ht="12.75">
      <c r="A124" s="26"/>
      <c r="B124" s="26"/>
      <c r="C124" s="26"/>
      <c r="D124" s="26"/>
      <c r="E124" s="26"/>
      <c r="F124" s="26"/>
      <c r="G124" s="26"/>
      <c r="H124" s="26"/>
    </row>
    <row r="125" spans="1:8" ht="12.75">
      <c r="A125" s="26"/>
      <c r="B125" s="26"/>
      <c r="C125" s="26"/>
      <c r="D125" s="26"/>
      <c r="E125" s="26"/>
      <c r="F125" s="26"/>
      <c r="G125" s="26"/>
      <c r="H125" s="26"/>
    </row>
    <row r="126" spans="1:8" ht="12.75">
      <c r="B126" s="26"/>
      <c r="D126" s="26"/>
      <c r="E126" s="26"/>
      <c r="F126" s="26"/>
      <c r="G126" s="26"/>
      <c r="H126" s="26"/>
    </row>
    <row r="127" spans="1:8" ht="12.75">
      <c r="B127" s="26"/>
      <c r="D127" s="26"/>
      <c r="E127" s="26"/>
      <c r="F127" s="26"/>
      <c r="G127" s="26"/>
      <c r="H127" s="26"/>
    </row>
    <row r="128" spans="1:8" ht="12.75">
      <c r="B128" s="26"/>
      <c r="D128" s="26"/>
      <c r="E128" s="26"/>
      <c r="F128" s="26"/>
      <c r="G128" s="26"/>
      <c r="H128" s="26"/>
    </row>
    <row r="129" spans="2:8" ht="12.75">
      <c r="B129" s="26"/>
      <c r="D129" s="26"/>
      <c r="E129" s="26"/>
      <c r="F129" s="26"/>
      <c r="G129" s="26"/>
      <c r="H129" s="26"/>
    </row>
    <row r="130" spans="2:8" ht="12.75">
      <c r="B130" s="26"/>
      <c r="D130" s="26"/>
      <c r="E130" s="26"/>
      <c r="F130" s="26"/>
      <c r="G130" s="26"/>
      <c r="H130" s="26"/>
    </row>
    <row r="131" spans="2:8" ht="12.75">
      <c r="B131" s="26"/>
      <c r="D131" s="26"/>
      <c r="E131" s="26"/>
      <c r="F131" s="26"/>
      <c r="G131" s="26"/>
      <c r="H131" s="26"/>
    </row>
    <row r="132" spans="2:8" ht="12.75">
      <c r="D132" s="26"/>
      <c r="E132" s="26"/>
      <c r="F132" s="26"/>
      <c r="G132" s="26"/>
      <c r="H132" s="26"/>
    </row>
    <row r="133" spans="2:8" ht="12.75">
      <c r="D133" s="26"/>
      <c r="E133" s="26"/>
      <c r="F133" s="26"/>
      <c r="G133" s="26"/>
      <c r="H133" s="26"/>
    </row>
    <row r="134" spans="2:8" ht="12.75">
      <c r="D134" s="26"/>
      <c r="E134" s="26"/>
      <c r="F134" s="26"/>
      <c r="G134" s="26"/>
      <c r="H134" s="26"/>
    </row>
    <row r="135" spans="2:8" ht="12.75">
      <c r="D135" s="26"/>
      <c r="E135" s="26"/>
      <c r="F135" s="26"/>
      <c r="G135" s="26"/>
      <c r="H135" s="26"/>
    </row>
    <row r="136" spans="2:8" ht="12.75">
      <c r="D136" s="26"/>
      <c r="E136" s="26"/>
      <c r="F136" s="26"/>
      <c r="G136" s="26"/>
      <c r="H136" s="26"/>
    </row>
  </sheetData>
  <sortState ref="A5:AJ44">
    <sortCondition ref="B5"/>
    <sortCondition ref="A5"/>
  </sortState>
  <mergeCells count="5">
    <mergeCell ref="O61:P61"/>
    <mergeCell ref="A50:B50"/>
    <mergeCell ref="D51:D52"/>
    <mergeCell ref="A61:B61"/>
    <mergeCell ref="F3:H3"/>
  </mergeCells>
  <hyperlinks>
    <hyperlink ref="C64" r:id="rId1"/>
    <hyperlink ref="C65" r:id="rId2"/>
    <hyperlink ref="C66" r:id="rId3"/>
    <hyperlink ref="C67" r:id="rId4"/>
    <hyperlink ref="C68" r:id="rId5"/>
    <hyperlink ref="C69" r:id="rId6"/>
    <hyperlink ref="C70" r:id="rId7"/>
    <hyperlink ref="C71" r:id="rId8"/>
    <hyperlink ref="C72" r:id="rId9"/>
    <hyperlink ref="C74" r:id="rId10"/>
    <hyperlink ref="C75" r:id="rId11"/>
    <hyperlink ref="C76" r:id="rId12"/>
    <hyperlink ref="C77" r:id="rId13"/>
    <hyperlink ref="C78" r:id="rId14"/>
    <hyperlink ref="C79" r:id="rId15"/>
    <hyperlink ref="C80" r:id="rId16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I47"/>
  <sheetViews>
    <sheetView tabSelected="1" zoomScale="80" zoomScaleNormal="80" workbookViewId="0">
      <pane ySplit="2" topLeftCell="A3" activePane="bottomLeft" state="frozen"/>
      <selection pane="bottomLeft" activeCell="G44" sqref="G44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3" style="43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47"/>
      <c r="B1" s="47"/>
      <c r="C1" s="47"/>
      <c r="D1" s="47"/>
      <c r="E1" s="47"/>
      <c r="F1" s="175" t="s">
        <v>58</v>
      </c>
      <c r="G1" s="175"/>
      <c r="H1" s="24"/>
      <c r="I1" s="24"/>
    </row>
    <row r="2" spans="1:9">
      <c r="A2" s="47" t="s">
        <v>59</v>
      </c>
      <c r="B2" s="47" t="s">
        <v>0</v>
      </c>
      <c r="C2" s="24" t="s">
        <v>60</v>
      </c>
      <c r="D2" s="24" t="s">
        <v>61</v>
      </c>
      <c r="E2" s="24" t="s">
        <v>58</v>
      </c>
      <c r="F2" s="24" t="s">
        <v>62</v>
      </c>
      <c r="G2" s="24" t="s">
        <v>63</v>
      </c>
      <c r="H2" s="48" t="s">
        <v>64</v>
      </c>
      <c r="I2" s="24" t="s">
        <v>2</v>
      </c>
    </row>
    <row r="3" spans="1:9" s="102" customFormat="1">
      <c r="A3" s="101">
        <v>42466</v>
      </c>
      <c r="B3" s="47" t="s">
        <v>65</v>
      </c>
      <c r="C3" s="24"/>
      <c r="D3" s="24"/>
      <c r="E3" s="24"/>
      <c r="F3" s="24"/>
      <c r="G3" s="24">
        <v>11372.880000000006</v>
      </c>
      <c r="I3" s="24"/>
    </row>
    <row r="4" spans="1:9">
      <c r="A4" s="158">
        <v>42472</v>
      </c>
      <c r="B4" t="s">
        <v>28</v>
      </c>
      <c r="C4">
        <v>0</v>
      </c>
      <c r="D4">
        <v>1600</v>
      </c>
      <c r="E4" s="43">
        <v>12913.39</v>
      </c>
      <c r="G4">
        <f t="shared" ref="G4:G21" si="0">G3-C4+D4</f>
        <v>12972.880000000006</v>
      </c>
    </row>
    <row r="5" spans="1:9">
      <c r="A5" s="158">
        <v>42479</v>
      </c>
      <c r="B5" t="s">
        <v>28</v>
      </c>
      <c r="C5">
        <v>0</v>
      </c>
      <c r="D5">
        <v>2000</v>
      </c>
      <c r="E5" s="43">
        <v>14913.39</v>
      </c>
      <c r="G5">
        <f t="shared" si="0"/>
        <v>14972.880000000006</v>
      </c>
    </row>
    <row r="6" spans="1:9">
      <c r="A6" s="158">
        <v>42486</v>
      </c>
      <c r="B6" t="s">
        <v>28</v>
      </c>
      <c r="C6">
        <v>0</v>
      </c>
      <c r="D6">
        <v>2000</v>
      </c>
      <c r="E6" s="43">
        <v>16865.240000000002</v>
      </c>
      <c r="G6">
        <f t="shared" si="0"/>
        <v>16972.880000000005</v>
      </c>
    </row>
    <row r="7" spans="1:9">
      <c r="A7" s="158">
        <v>42608</v>
      </c>
      <c r="B7" t="s">
        <v>103</v>
      </c>
      <c r="C7">
        <v>0</v>
      </c>
      <c r="D7">
        <v>1300</v>
      </c>
      <c r="E7" s="43">
        <v>17415.98</v>
      </c>
      <c r="G7">
        <f t="shared" si="0"/>
        <v>18272.880000000005</v>
      </c>
      <c r="H7" s="137"/>
    </row>
    <row r="8" spans="1:9">
      <c r="A8" s="158">
        <v>42471</v>
      </c>
      <c r="B8" t="s">
        <v>69</v>
      </c>
      <c r="C8">
        <v>0.96</v>
      </c>
      <c r="D8">
        <v>0</v>
      </c>
      <c r="E8" s="43">
        <v>11313.39</v>
      </c>
      <c r="G8">
        <f t="shared" si="0"/>
        <v>18271.920000000006</v>
      </c>
    </row>
    <row r="9" spans="1:9">
      <c r="A9" s="158">
        <v>42591</v>
      </c>
      <c r="B9" t="s">
        <v>69</v>
      </c>
      <c r="C9">
        <v>1.03</v>
      </c>
      <c r="D9">
        <v>0</v>
      </c>
      <c r="E9" s="43">
        <v>16269.85</v>
      </c>
      <c r="G9">
        <f t="shared" si="0"/>
        <v>18270.890000000007</v>
      </c>
      <c r="H9" t="s">
        <v>22</v>
      </c>
    </row>
    <row r="10" spans="1:9">
      <c r="A10" s="158">
        <v>42562</v>
      </c>
      <c r="B10" t="s">
        <v>69</v>
      </c>
      <c r="C10">
        <v>1.04</v>
      </c>
      <c r="D10">
        <v>0</v>
      </c>
      <c r="E10" s="137">
        <f>E9-C10</f>
        <v>16268.81</v>
      </c>
      <c r="G10" s="137">
        <f t="shared" si="0"/>
        <v>18269.850000000006</v>
      </c>
      <c r="H10" t="s">
        <v>22</v>
      </c>
    </row>
    <row r="11" spans="1:9">
      <c r="A11" s="158">
        <v>42607</v>
      </c>
      <c r="B11" t="s">
        <v>102</v>
      </c>
      <c r="C11">
        <v>2.4</v>
      </c>
      <c r="D11">
        <v>0</v>
      </c>
      <c r="E11" s="43">
        <v>16119.08</v>
      </c>
      <c r="G11">
        <f t="shared" si="0"/>
        <v>18267.450000000004</v>
      </c>
      <c r="H11" t="s">
        <v>19</v>
      </c>
    </row>
    <row r="12" spans="1:9">
      <c r="A12" s="158">
        <v>42608</v>
      </c>
      <c r="B12" t="s">
        <v>102</v>
      </c>
      <c r="C12">
        <v>3.1</v>
      </c>
      <c r="D12">
        <v>0</v>
      </c>
      <c r="E12" s="43">
        <v>16115.98</v>
      </c>
      <c r="G12">
        <f t="shared" si="0"/>
        <v>18264.350000000006</v>
      </c>
      <c r="H12" t="s">
        <v>19</v>
      </c>
    </row>
    <row r="13" spans="1:9">
      <c r="A13" s="158">
        <v>42612</v>
      </c>
      <c r="B13" t="s">
        <v>102</v>
      </c>
      <c r="C13">
        <v>3.1</v>
      </c>
      <c r="D13">
        <v>0</v>
      </c>
      <c r="E13" s="137">
        <v>16122.71</v>
      </c>
      <c r="G13" s="137">
        <f t="shared" si="0"/>
        <v>18261.250000000007</v>
      </c>
      <c r="H13" t="s">
        <v>19</v>
      </c>
    </row>
    <row r="14" spans="1:9">
      <c r="A14" s="158">
        <v>42605</v>
      </c>
      <c r="B14" t="s">
        <v>102</v>
      </c>
      <c r="C14">
        <v>4.0999999999999996</v>
      </c>
      <c r="D14">
        <v>0</v>
      </c>
      <c r="E14" s="43">
        <v>16125.78</v>
      </c>
      <c r="G14">
        <f t="shared" si="0"/>
        <v>18257.150000000009</v>
      </c>
      <c r="H14" s="169" t="s">
        <v>19</v>
      </c>
    </row>
    <row r="15" spans="1:9">
      <c r="A15" s="158">
        <v>42606</v>
      </c>
      <c r="B15" t="s">
        <v>102</v>
      </c>
      <c r="C15">
        <v>4.3</v>
      </c>
      <c r="D15">
        <v>0</v>
      </c>
      <c r="E15" s="43">
        <v>16121.48</v>
      </c>
      <c r="G15">
        <f t="shared" si="0"/>
        <v>18252.850000000009</v>
      </c>
      <c r="H15" t="s">
        <v>19</v>
      </c>
    </row>
    <row r="16" spans="1:9">
      <c r="A16" s="158">
        <v>42572</v>
      </c>
      <c r="B16" t="s">
        <v>88</v>
      </c>
      <c r="C16">
        <v>4.8899999999999997</v>
      </c>
      <c r="D16">
        <v>0</v>
      </c>
      <c r="E16" s="137">
        <v>17886.22</v>
      </c>
      <c r="G16" s="137">
        <f t="shared" si="0"/>
        <v>18247.96000000001</v>
      </c>
      <c r="H16" s="137"/>
    </row>
    <row r="17" spans="1:9">
      <c r="A17" s="158">
        <v>42480</v>
      </c>
      <c r="B17" t="s">
        <v>70</v>
      </c>
      <c r="C17">
        <v>5.5</v>
      </c>
      <c r="D17">
        <v>0</v>
      </c>
      <c r="E17" s="169">
        <v>14907.89</v>
      </c>
      <c r="G17" s="169">
        <f t="shared" si="0"/>
        <v>18242.46000000001</v>
      </c>
      <c r="H17" s="169"/>
    </row>
    <row r="18" spans="1:9">
      <c r="A18" s="158">
        <v>42572</v>
      </c>
      <c r="B18" t="s">
        <v>89</v>
      </c>
      <c r="C18">
        <v>5.5</v>
      </c>
      <c r="D18">
        <v>0</v>
      </c>
      <c r="E18" s="137">
        <f>E17-C18</f>
        <v>14902.39</v>
      </c>
      <c r="G18" s="137">
        <f t="shared" si="0"/>
        <v>18236.96000000001</v>
      </c>
      <c r="H18" t="s">
        <v>22</v>
      </c>
    </row>
    <row r="19" spans="1:9">
      <c r="A19" s="158">
        <v>42602</v>
      </c>
      <c r="B19" t="s">
        <v>101</v>
      </c>
      <c r="C19">
        <v>5.5</v>
      </c>
      <c r="D19">
        <v>0</v>
      </c>
      <c r="E19" s="169">
        <v>16129.88</v>
      </c>
      <c r="G19" s="169">
        <f t="shared" si="0"/>
        <v>18231.46000000001</v>
      </c>
      <c r="H19" s="169" t="s">
        <v>22</v>
      </c>
    </row>
    <row r="20" spans="1:9">
      <c r="A20" s="158">
        <v>42571</v>
      </c>
      <c r="B20" t="s">
        <v>86</v>
      </c>
      <c r="C20">
        <v>7.98</v>
      </c>
      <c r="D20">
        <v>0</v>
      </c>
      <c r="E20" s="137">
        <f>E19-C20</f>
        <v>16121.9</v>
      </c>
      <c r="G20" s="137">
        <f t="shared" si="0"/>
        <v>18223.48000000001</v>
      </c>
      <c r="H20" s="137"/>
    </row>
    <row r="21" spans="1:9">
      <c r="A21" s="158">
        <v>42580</v>
      </c>
      <c r="B21" t="s">
        <v>74</v>
      </c>
      <c r="C21">
        <v>8.41</v>
      </c>
      <c r="D21">
        <v>0</v>
      </c>
      <c r="E21" s="169">
        <v>16352.82</v>
      </c>
      <c r="G21" s="169">
        <f t="shared" si="0"/>
        <v>18215.070000000011</v>
      </c>
      <c r="H21" s="169" t="s">
        <v>41</v>
      </c>
    </row>
    <row r="22" spans="1:9">
      <c r="A22" s="158">
        <v>42557</v>
      </c>
      <c r="B22" t="s">
        <v>83</v>
      </c>
      <c r="C22">
        <v>8.99</v>
      </c>
      <c r="D22">
        <v>0</v>
      </c>
      <c r="E22" s="169">
        <v>18027.599999999999</v>
      </c>
      <c r="G22" s="169"/>
      <c r="H22" s="137"/>
    </row>
    <row r="23" spans="1:9">
      <c r="A23" s="158">
        <v>42612</v>
      </c>
      <c r="B23" t="s">
        <v>74</v>
      </c>
      <c r="C23">
        <v>14.5</v>
      </c>
      <c r="D23">
        <v>0</v>
      </c>
      <c r="E23" s="137">
        <v>17401.48</v>
      </c>
      <c r="G23" s="137"/>
      <c r="H23" t="s">
        <v>41</v>
      </c>
    </row>
    <row r="24" spans="1:9">
      <c r="A24" s="158">
        <v>42597</v>
      </c>
      <c r="B24" t="s">
        <v>97</v>
      </c>
      <c r="C24">
        <v>15.47</v>
      </c>
      <c r="D24">
        <v>0</v>
      </c>
      <c r="E24" s="43">
        <v>16254.38</v>
      </c>
      <c r="H24" s="169" t="s">
        <v>7</v>
      </c>
    </row>
    <row r="25" spans="1:9">
      <c r="A25" s="158">
        <v>42489</v>
      </c>
      <c r="B25" t="s">
        <v>74</v>
      </c>
      <c r="C25">
        <v>17.77</v>
      </c>
      <c r="D25">
        <v>0</v>
      </c>
      <c r="E25" s="43">
        <v>15847.47</v>
      </c>
      <c r="H25" t="s">
        <v>41</v>
      </c>
    </row>
    <row r="26" spans="1:9">
      <c r="A26" s="158">
        <v>42590</v>
      </c>
      <c r="B26" t="s">
        <v>93</v>
      </c>
      <c r="C26">
        <v>20</v>
      </c>
      <c r="D26">
        <v>0</v>
      </c>
      <c r="E26" s="137">
        <v>16308.52</v>
      </c>
      <c r="G26" s="137"/>
      <c r="H26" s="137"/>
    </row>
    <row r="27" spans="1:9" s="166" customFormat="1">
      <c r="A27" s="161">
        <v>42468</v>
      </c>
      <c r="B27" s="169" t="s">
        <v>66</v>
      </c>
      <c r="C27" s="169">
        <v>23.62</v>
      </c>
      <c r="D27" s="169">
        <v>0</v>
      </c>
      <c r="E27" s="169">
        <v>11349.26</v>
      </c>
      <c r="F27" s="169"/>
      <c r="G27" s="169"/>
      <c r="H27" s="169"/>
      <c r="I27" s="169"/>
    </row>
    <row r="28" spans="1:9" s="166" customFormat="1">
      <c r="A28" s="161">
        <v>42559</v>
      </c>
      <c r="B28" s="169" t="s">
        <v>66</v>
      </c>
      <c r="C28" s="169">
        <v>23.62</v>
      </c>
      <c r="D28" s="169">
        <v>0</v>
      </c>
      <c r="E28" s="169">
        <v>18003.98</v>
      </c>
      <c r="F28" s="169"/>
      <c r="G28" s="169"/>
      <c r="H28" s="169" t="s">
        <v>31</v>
      </c>
      <c r="I28" s="169" t="s">
        <v>67</v>
      </c>
    </row>
    <row r="29" spans="1:9">
      <c r="A29" s="158">
        <v>42590</v>
      </c>
      <c r="B29" t="s">
        <v>94</v>
      </c>
      <c r="C29">
        <v>24.3</v>
      </c>
      <c r="D29">
        <v>0</v>
      </c>
      <c r="E29" s="137">
        <v>16332.82</v>
      </c>
      <c r="G29" s="137"/>
      <c r="H29" s="137"/>
      <c r="I29" t="s">
        <v>95</v>
      </c>
    </row>
    <row r="30" spans="1:9">
      <c r="A30" s="158">
        <v>42579</v>
      </c>
      <c r="B30" t="s">
        <v>82</v>
      </c>
      <c r="C30">
        <v>24.99</v>
      </c>
      <c r="D30">
        <v>0</v>
      </c>
      <c r="E30" s="169">
        <f>E29-C30</f>
        <v>16307.83</v>
      </c>
      <c r="G30" s="169"/>
      <c r="H30" s="137"/>
    </row>
    <row r="31" spans="1:9">
      <c r="A31" s="158">
        <v>42571</v>
      </c>
      <c r="B31" t="s">
        <v>87</v>
      </c>
      <c r="C31">
        <v>26.99</v>
      </c>
      <c r="D31">
        <v>0</v>
      </c>
      <c r="E31" s="43">
        <v>17896.61</v>
      </c>
      <c r="H31" s="137"/>
    </row>
    <row r="32" spans="1:9">
      <c r="A32" s="158">
        <v>42599</v>
      </c>
      <c r="B32" t="s">
        <v>100</v>
      </c>
      <c r="C32">
        <v>30</v>
      </c>
      <c r="D32">
        <v>0</v>
      </c>
      <c r="E32" s="43">
        <v>16135.38</v>
      </c>
      <c r="H32" s="137"/>
    </row>
    <row r="33" spans="1:9">
      <c r="A33" s="158">
        <v>42562</v>
      </c>
      <c r="B33" t="s">
        <v>84</v>
      </c>
      <c r="C33">
        <v>33.299999999999997</v>
      </c>
      <c r="D33">
        <v>0</v>
      </c>
      <c r="E33" s="137">
        <v>17931.580000000002</v>
      </c>
      <c r="G33" s="137"/>
      <c r="H33" s="137"/>
    </row>
    <row r="34" spans="1:9">
      <c r="A34" s="158">
        <v>42471</v>
      </c>
      <c r="B34" t="s">
        <v>68</v>
      </c>
      <c r="C34">
        <v>34.909999999999997</v>
      </c>
      <c r="D34">
        <v>0</v>
      </c>
      <c r="E34" s="43">
        <v>11314.35</v>
      </c>
    </row>
    <row r="35" spans="1:9">
      <c r="A35" s="158">
        <v>42591</v>
      </c>
      <c r="B35" t="s">
        <v>96</v>
      </c>
      <c r="C35">
        <v>37.64</v>
      </c>
      <c r="D35">
        <v>0</v>
      </c>
      <c r="E35" s="43">
        <v>16270.880000000001</v>
      </c>
      <c r="H35" s="137"/>
    </row>
    <row r="36" spans="1:9">
      <c r="A36" s="158">
        <v>42562</v>
      </c>
      <c r="B36" t="s">
        <v>85</v>
      </c>
      <c r="C36">
        <v>38.06</v>
      </c>
      <c r="D36">
        <v>0</v>
      </c>
      <c r="E36" s="137">
        <f>E35-C36</f>
        <v>16232.820000000002</v>
      </c>
      <c r="G36" s="137"/>
      <c r="H36" s="137"/>
    </row>
    <row r="37" spans="1:9">
      <c r="A37" s="158">
        <v>42485</v>
      </c>
      <c r="B37" t="s">
        <v>71</v>
      </c>
      <c r="C37">
        <v>42.65</v>
      </c>
      <c r="D37">
        <v>0</v>
      </c>
      <c r="E37" s="43">
        <v>14865.24</v>
      </c>
      <c r="H37" t="s">
        <v>47</v>
      </c>
      <c r="I37" t="s">
        <v>72</v>
      </c>
    </row>
    <row r="38" spans="1:9">
      <c r="A38" s="158">
        <v>42598</v>
      </c>
      <c r="B38" t="s">
        <v>93</v>
      </c>
      <c r="C38">
        <v>89</v>
      </c>
      <c r="D38">
        <v>0</v>
      </c>
      <c r="E38" s="43">
        <v>16165.38</v>
      </c>
      <c r="H38" t="s">
        <v>98</v>
      </c>
      <c r="I38" t="s">
        <v>99</v>
      </c>
    </row>
    <row r="39" spans="1:9">
      <c r="A39" s="158">
        <v>42612</v>
      </c>
      <c r="B39" t="s">
        <v>82</v>
      </c>
      <c r="C39">
        <v>275.67</v>
      </c>
      <c r="D39">
        <v>0</v>
      </c>
      <c r="E39" s="137">
        <v>17125.810000000001</v>
      </c>
      <c r="G39" s="137"/>
      <c r="H39" s="137"/>
    </row>
    <row r="40" spans="1:9">
      <c r="A40" s="158">
        <v>42576</v>
      </c>
      <c r="B40" t="s">
        <v>90</v>
      </c>
      <c r="C40">
        <v>500</v>
      </c>
      <c r="D40">
        <v>0</v>
      </c>
      <c r="E40" s="43">
        <v>17386.22</v>
      </c>
      <c r="H40" t="s">
        <v>91</v>
      </c>
      <c r="I40" t="s">
        <v>92</v>
      </c>
    </row>
    <row r="41" spans="1:9">
      <c r="A41" s="158">
        <v>42488</v>
      </c>
      <c r="B41" t="s">
        <v>73</v>
      </c>
      <c r="C41">
        <v>1000</v>
      </c>
      <c r="D41">
        <v>0</v>
      </c>
      <c r="E41" s="43">
        <v>15865.24</v>
      </c>
      <c r="H41" s="169" t="s">
        <v>17</v>
      </c>
    </row>
    <row r="42" spans="1:9">
      <c r="A42" s="158">
        <v>42579</v>
      </c>
      <c r="B42" t="s">
        <v>73</v>
      </c>
      <c r="C42">
        <v>1000</v>
      </c>
      <c r="D42">
        <v>0</v>
      </c>
      <c r="E42" s="169">
        <v>16361.23</v>
      </c>
      <c r="G42" s="169"/>
      <c r="H42" t="s">
        <v>17</v>
      </c>
    </row>
    <row r="43" spans="1:9">
      <c r="A43" s="158">
        <v>42612</v>
      </c>
      <c r="B43" t="s">
        <v>73</v>
      </c>
      <c r="C43">
        <v>1000</v>
      </c>
      <c r="D43">
        <v>0</v>
      </c>
      <c r="E43" s="137">
        <v>16125.810000000001</v>
      </c>
      <c r="G43" s="137"/>
      <c r="H43" s="169" t="s">
        <v>17</v>
      </c>
    </row>
    <row r="44" spans="1:9">
      <c r="A44" s="159"/>
      <c r="B44" s="117"/>
      <c r="C44" s="117">
        <f>SUM(C31:C43)</f>
        <v>4108.22</v>
      </c>
      <c r="D44" s="117">
        <f>SUM(D31:D43)</f>
        <v>0</v>
      </c>
      <c r="E44" s="117"/>
      <c r="F44" s="117">
        <f>D44-C44</f>
        <v>-4108.22</v>
      </c>
      <c r="G44" s="118"/>
      <c r="H44" s="117"/>
      <c r="I44" s="117"/>
    </row>
    <row r="45" spans="1:9">
      <c r="A45" s="159"/>
      <c r="B45" s="117"/>
      <c r="C45" s="117"/>
      <c r="D45" s="117"/>
      <c r="E45" s="117"/>
      <c r="F45" s="117"/>
      <c r="G45" s="118"/>
      <c r="H45" s="117"/>
      <c r="I45" s="117"/>
    </row>
    <row r="46" spans="1:9" s="166" customFormat="1">
      <c r="A46" s="159"/>
      <c r="B46" s="117"/>
      <c r="C46" s="117">
        <f>SUM(C29:C45)</f>
        <v>8265.73</v>
      </c>
      <c r="D46" s="117">
        <f>SUM(D29:D45)</f>
        <v>0</v>
      </c>
      <c r="E46" s="117"/>
      <c r="F46" s="117">
        <f>D46-C46</f>
        <v>-8265.73</v>
      </c>
      <c r="G46" s="118">
        <f>G27+F46</f>
        <v>-8265.73</v>
      </c>
      <c r="H46" s="117"/>
      <c r="I46" s="117"/>
    </row>
    <row r="47" spans="1:9" s="166" customFormat="1">
      <c r="A47" s="159"/>
      <c r="B47" s="117"/>
      <c r="C47" s="117"/>
      <c r="D47" s="117"/>
      <c r="E47" s="117"/>
      <c r="F47" s="117"/>
      <c r="G47" s="118"/>
      <c r="H47" s="117"/>
      <c r="I47" s="117"/>
    </row>
  </sheetData>
  <autoFilter ref="A2:I13">
    <filterColumn colId="1">
      <filters>
        <filter val="EUROBASE SYS LTD"/>
      </filters>
    </filterColumn>
  </autoFilter>
  <sortState ref="A4:I45">
    <sortCondition ref="C4:C45"/>
  </sortState>
  <mergeCells count="1">
    <mergeCell ref="F1:G1"/>
  </mergeCells>
  <hyperlinks>
    <hyperlink ref="I37" r:id="rId1"/>
    <hyperlink ref="I28" r:id="rId2"/>
    <hyperlink ref="I40" r:id="rId3"/>
    <hyperlink ref="I29" r:id="rId4"/>
    <hyperlink ref="I38" r:id="rId5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61"/>
  <sheetViews>
    <sheetView zoomScale="80" zoomScaleNormal="80" workbookViewId="0">
      <pane ySplit="1" topLeftCell="A2" activePane="bottomLeft" state="frozen"/>
      <selection pane="bottomLeft" activeCell="F40" sqref="F40"/>
    </sheetView>
  </sheetViews>
  <sheetFormatPr defaultRowHeight="12"/>
  <cols>
    <col min="1" max="1" width="16.625" style="18" customWidth="1"/>
    <col min="2" max="2" width="15" style="4" customWidth="1"/>
    <col min="3" max="3" width="13.875" style="4" customWidth="1"/>
    <col min="4" max="4" width="45.375" style="4" customWidth="1"/>
    <col min="5" max="5" width="18.75" style="4" customWidth="1"/>
    <col min="6" max="6" width="34.25" style="4" customWidth="1"/>
    <col min="7" max="7" width="11.75" style="80" customWidth="1"/>
    <col min="8" max="8" width="11.625" style="80" customWidth="1"/>
    <col min="9" max="9" width="47" style="4" customWidth="1"/>
    <col min="10" max="10" width="28.75" style="4" customWidth="1"/>
    <col min="11" max="12" width="9" style="4" customWidth="1"/>
    <col min="13" max="16384" width="9" style="4"/>
  </cols>
  <sheetData>
    <row r="1" spans="1:10" ht="15">
      <c r="A1" s="18" t="s">
        <v>104</v>
      </c>
      <c r="B1" s="41" t="s">
        <v>105</v>
      </c>
      <c r="C1" s="40" t="s">
        <v>106</v>
      </c>
      <c r="D1" s="40" t="s">
        <v>107</v>
      </c>
      <c r="E1" s="40" t="s">
        <v>108</v>
      </c>
      <c r="F1" s="40" t="s">
        <v>1</v>
      </c>
      <c r="G1" s="40" t="s">
        <v>109</v>
      </c>
      <c r="H1" s="80" t="s">
        <v>110</v>
      </c>
      <c r="I1" s="40" t="s">
        <v>2</v>
      </c>
    </row>
    <row r="2" spans="1:10" s="80" customFormat="1" ht="15">
      <c r="A2" s="125"/>
      <c r="B2" s="42">
        <v>42543</v>
      </c>
      <c r="C2" s="161">
        <v>42524</v>
      </c>
      <c r="D2" s="147" t="s">
        <v>111</v>
      </c>
      <c r="E2" s="164">
        <v>-10</v>
      </c>
      <c r="F2" s="166"/>
      <c r="I2" s="79"/>
      <c r="J2" s="78"/>
    </row>
    <row r="3" spans="1:10">
      <c r="A3" s="80"/>
      <c r="B3" s="42">
        <v>42572</v>
      </c>
      <c r="C3" s="105">
        <v>42544</v>
      </c>
      <c r="D3" s="10" t="s">
        <v>112</v>
      </c>
      <c r="E3" s="67">
        <v>-13</v>
      </c>
      <c r="F3" s="166"/>
      <c r="I3" s="80"/>
      <c r="J3" s="80"/>
    </row>
    <row r="4" spans="1:10">
      <c r="A4" s="80"/>
      <c r="B4" s="42">
        <v>42572</v>
      </c>
      <c r="C4" s="125">
        <v>42562</v>
      </c>
      <c r="D4" s="10" t="s">
        <v>113</v>
      </c>
      <c r="E4" s="67">
        <v>-11.99</v>
      </c>
      <c r="F4" s="166"/>
      <c r="I4" s="80"/>
      <c r="J4" s="80"/>
    </row>
    <row r="5" spans="1:10">
      <c r="A5" s="125"/>
      <c r="B5" s="42">
        <v>42605</v>
      </c>
      <c r="C5" s="139">
        <v>42581</v>
      </c>
      <c r="D5" s="10" t="s">
        <v>114</v>
      </c>
      <c r="E5" s="67">
        <v>-22.15</v>
      </c>
      <c r="F5" s="166"/>
      <c r="G5" s="81"/>
      <c r="H5" s="81"/>
      <c r="I5" s="79" t="s">
        <v>115</v>
      </c>
      <c r="J5" s="78"/>
    </row>
    <row r="6" spans="1:10">
      <c r="A6" s="125"/>
      <c r="B6" s="42">
        <v>42605</v>
      </c>
      <c r="C6" s="139">
        <v>42581</v>
      </c>
      <c r="D6" s="10" t="s">
        <v>43</v>
      </c>
      <c r="E6" s="67">
        <v>-0.66</v>
      </c>
      <c r="F6" s="166"/>
      <c r="G6" s="81"/>
      <c r="H6" s="81"/>
      <c r="I6" s="79"/>
      <c r="J6" s="80"/>
    </row>
    <row r="7" spans="1:10">
      <c r="A7" s="125"/>
      <c r="B7" s="42">
        <v>42605</v>
      </c>
      <c r="C7" s="139">
        <v>42585</v>
      </c>
      <c r="D7" s="10" t="s">
        <v>116</v>
      </c>
      <c r="E7" s="67">
        <v>-6.85</v>
      </c>
      <c r="F7" s="166"/>
      <c r="G7" s="81"/>
      <c r="H7" s="81"/>
      <c r="I7" s="79"/>
      <c r="J7" s="78"/>
    </row>
    <row r="8" spans="1:10">
      <c r="B8" s="42">
        <v>42605</v>
      </c>
      <c r="C8" s="139">
        <v>42590</v>
      </c>
      <c r="D8" s="10" t="s">
        <v>117</v>
      </c>
      <c r="E8" s="67">
        <v>-25</v>
      </c>
      <c r="F8" s="166"/>
    </row>
    <row r="9" spans="1:10">
      <c r="B9" s="42">
        <v>42605</v>
      </c>
      <c r="C9" s="139">
        <v>42592</v>
      </c>
      <c r="D9" s="10" t="s">
        <v>118</v>
      </c>
      <c r="E9" s="67">
        <v>-174</v>
      </c>
      <c r="F9" s="166"/>
    </row>
    <row r="10" spans="1:10">
      <c r="B10" s="42">
        <v>42605</v>
      </c>
      <c r="C10" s="139">
        <v>42593</v>
      </c>
      <c r="D10" s="10" t="s">
        <v>113</v>
      </c>
      <c r="E10" s="67">
        <v>-35.020000000000003</v>
      </c>
      <c r="F10" s="166"/>
    </row>
    <row r="11" spans="1:10">
      <c r="B11" s="42">
        <v>42605</v>
      </c>
      <c r="C11" s="139">
        <v>42594</v>
      </c>
      <c r="D11" s="10" t="s">
        <v>113</v>
      </c>
      <c r="E11" s="67">
        <v>-11.99</v>
      </c>
      <c r="F11" s="166"/>
    </row>
    <row r="12" spans="1:10">
      <c r="A12" s="139"/>
      <c r="B12" s="42"/>
      <c r="C12" s="139"/>
      <c r="D12" s="10"/>
      <c r="E12" s="67"/>
      <c r="F12" s="166"/>
      <c r="G12" s="81"/>
      <c r="I12" s="79"/>
      <c r="J12" s="156"/>
    </row>
    <row r="13" spans="1:10">
      <c r="A13" s="139"/>
      <c r="B13" s="42"/>
      <c r="C13" s="139"/>
      <c r="D13" s="10"/>
      <c r="E13" s="67"/>
      <c r="F13" s="166"/>
      <c r="I13" s="79"/>
    </row>
    <row r="14" spans="1:10">
      <c r="B14" s="42"/>
      <c r="C14" s="80"/>
      <c r="D14" s="80"/>
      <c r="E14" s="165"/>
      <c r="F14" s="166"/>
    </row>
    <row r="15" spans="1:10">
      <c r="B15" s="42"/>
      <c r="E15" s="165"/>
      <c r="F15" s="166"/>
    </row>
    <row r="16" spans="1:10">
      <c r="E16" s="165"/>
      <c r="F16" s="166"/>
    </row>
    <row r="17" spans="5:6">
      <c r="E17" s="165"/>
      <c r="F17" s="166"/>
    </row>
    <row r="18" spans="5:6">
      <c r="E18" s="165"/>
      <c r="F18" s="166"/>
    </row>
    <row r="19" spans="5:6">
      <c r="E19" s="165"/>
      <c r="F19" s="166"/>
    </row>
    <row r="20" spans="5:6">
      <c r="E20" s="165"/>
      <c r="F20" s="166"/>
    </row>
    <row r="21" spans="5:6">
      <c r="E21" s="165"/>
      <c r="F21" s="166"/>
    </row>
    <row r="22" spans="5:6">
      <c r="E22" s="165"/>
      <c r="F22" s="166"/>
    </row>
    <row r="23" spans="5:6">
      <c r="E23" s="165"/>
    </row>
    <row r="24" spans="5:6">
      <c r="E24" s="165"/>
    </row>
    <row r="25" spans="5:6">
      <c r="E25" s="165"/>
    </row>
    <row r="26" spans="5:6">
      <c r="E26" s="165"/>
    </row>
    <row r="27" spans="5:6">
      <c r="E27" s="165"/>
    </row>
    <row r="28" spans="5:6">
      <c r="E28" s="165"/>
    </row>
    <row r="29" spans="5:6">
      <c r="E29" s="165"/>
    </row>
    <row r="30" spans="5:6">
      <c r="E30" s="165"/>
    </row>
    <row r="31" spans="5:6">
      <c r="E31" s="165"/>
    </row>
    <row r="32" spans="5:6">
      <c r="E32" s="165"/>
    </row>
    <row r="33" spans="5:5">
      <c r="E33" s="165"/>
    </row>
    <row r="34" spans="5:5">
      <c r="E34" s="165"/>
    </row>
    <row r="35" spans="5:5">
      <c r="E35" s="165"/>
    </row>
    <row r="36" spans="5:5">
      <c r="E36" s="165"/>
    </row>
    <row r="37" spans="5:5">
      <c r="E37" s="165"/>
    </row>
    <row r="38" spans="5:5">
      <c r="E38" s="165"/>
    </row>
    <row r="39" spans="5:5">
      <c r="E39" s="165"/>
    </row>
    <row r="40" spans="5:5">
      <c r="E40" s="165"/>
    </row>
    <row r="41" spans="5:5">
      <c r="E41" s="165"/>
    </row>
    <row r="42" spans="5:5">
      <c r="E42" s="165"/>
    </row>
    <row r="43" spans="5:5">
      <c r="E43" s="165"/>
    </row>
    <row r="44" spans="5:5">
      <c r="E44" s="165"/>
    </row>
    <row r="45" spans="5:5">
      <c r="E45" s="165"/>
    </row>
    <row r="46" spans="5:5">
      <c r="E46" s="165"/>
    </row>
    <row r="47" spans="5:5">
      <c r="E47" s="165"/>
    </row>
    <row r="48" spans="5:5">
      <c r="E48" s="165"/>
    </row>
    <row r="49" spans="5:5">
      <c r="E49" s="165"/>
    </row>
    <row r="50" spans="5:5">
      <c r="E50" s="165"/>
    </row>
    <row r="51" spans="5:5">
      <c r="E51" s="165"/>
    </row>
    <row r="52" spans="5:5">
      <c r="E52" s="165"/>
    </row>
    <row r="53" spans="5:5">
      <c r="E53" s="165"/>
    </row>
    <row r="54" spans="5:5">
      <c r="E54" s="165"/>
    </row>
    <row r="55" spans="5:5">
      <c r="E55" s="165"/>
    </row>
    <row r="56" spans="5:5">
      <c r="E56" s="165"/>
    </row>
    <row r="57" spans="5:5">
      <c r="E57" s="165"/>
    </row>
    <row r="58" spans="5:5">
      <c r="E58" s="165"/>
    </row>
    <row r="59" spans="5:5">
      <c r="E59" s="165"/>
    </row>
    <row r="60" spans="5:5">
      <c r="E60" s="165"/>
    </row>
    <row r="61" spans="5:5">
      <c r="E61" s="165"/>
    </row>
  </sheetData>
  <sortState ref="A2:J11">
    <sortCondition ref="B2"/>
    <sortCondition ref="C2"/>
  </sortState>
  <hyperlinks>
    <hyperlink ref="I5" r:id="rId1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42"/>
  <sheetViews>
    <sheetView workbookViewId="0">
      <selection activeCell="A20" sqref="A20"/>
    </sheetView>
  </sheetViews>
  <sheetFormatPr defaultRowHeight="12"/>
  <cols>
    <col min="1" max="1" width="36.625" customWidth="1"/>
    <col min="2" max="2" width="27.375" customWidth="1"/>
  </cols>
  <sheetData>
    <row r="1" spans="1:3">
      <c r="A1" s="45" t="s">
        <v>0</v>
      </c>
      <c r="B1" s="45" t="s">
        <v>1</v>
      </c>
      <c r="C1" s="45" t="s">
        <v>2</v>
      </c>
    </row>
    <row r="2" spans="1:3">
      <c r="A2" s="13" t="s">
        <v>3</v>
      </c>
      <c r="B2" t="s">
        <v>4</v>
      </c>
      <c r="C2" s="2" t="s">
        <v>5</v>
      </c>
    </row>
    <row r="3" spans="1:3" s="46" customFormat="1">
      <c r="A3" s="13" t="s">
        <v>6</v>
      </c>
      <c r="B3" s="46" t="s">
        <v>7</v>
      </c>
    </row>
    <row r="4" spans="1:3">
      <c r="A4" s="13" t="s">
        <v>8</v>
      </c>
      <c r="B4" t="s">
        <v>9</v>
      </c>
    </row>
    <row r="5" spans="1:3">
      <c r="A5" s="76" t="s">
        <v>10</v>
      </c>
      <c r="B5" s="83" t="s">
        <v>11</v>
      </c>
    </row>
    <row r="6" spans="1:3" s="73" customFormat="1">
      <c r="A6" s="80" t="s">
        <v>12</v>
      </c>
      <c r="B6" s="92" t="s">
        <v>13</v>
      </c>
    </row>
    <row r="7" spans="1:3">
      <c r="A7" s="129" t="s">
        <v>14</v>
      </c>
      <c r="B7" s="129" t="s">
        <v>11</v>
      </c>
    </row>
    <row r="8" spans="1:3">
      <c r="A8" s="80" t="s">
        <v>14</v>
      </c>
      <c r="B8" s="80" t="s">
        <v>15</v>
      </c>
    </row>
    <row r="9" spans="1:3" ht="12.75">
      <c r="A9" s="13" t="s">
        <v>16</v>
      </c>
      <c r="B9" s="3" t="s">
        <v>17</v>
      </c>
    </row>
    <row r="10" spans="1:3">
      <c r="A10" s="83" t="s">
        <v>16</v>
      </c>
      <c r="B10" t="s">
        <v>17</v>
      </c>
    </row>
    <row r="11" spans="1:3" s="58" customFormat="1">
      <c r="A11" s="129" t="s">
        <v>16</v>
      </c>
      <c r="B11" s="58" t="s">
        <v>17</v>
      </c>
    </row>
    <row r="12" spans="1:3">
      <c r="A12" s="133" t="s">
        <v>18</v>
      </c>
      <c r="B12" t="s">
        <v>19</v>
      </c>
    </row>
    <row r="13" spans="1:3">
      <c r="A13" s="13" t="s">
        <v>20</v>
      </c>
      <c r="B13" s="86" t="s">
        <v>19</v>
      </c>
    </row>
    <row r="14" spans="1:3">
      <c r="A14" s="13" t="s">
        <v>21</v>
      </c>
      <c r="B14" s="92" t="s">
        <v>22</v>
      </c>
    </row>
    <row r="15" spans="1:3">
      <c r="A15" s="133" t="s">
        <v>23</v>
      </c>
      <c r="B15" s="99" t="s">
        <v>24</v>
      </c>
    </row>
    <row r="16" spans="1:3">
      <c r="A16" s="13" t="s">
        <v>25</v>
      </c>
      <c r="B16" s="126" t="s">
        <v>26</v>
      </c>
    </row>
    <row r="17" spans="1:3">
      <c r="A17" s="170" t="s">
        <v>239</v>
      </c>
      <c r="B17" s="133" t="s">
        <v>27</v>
      </c>
    </row>
    <row r="18" spans="1:3">
      <c r="A18" s="128" t="s">
        <v>28</v>
      </c>
      <c r="B18" s="133" t="s">
        <v>11</v>
      </c>
    </row>
    <row r="19" spans="1:3">
      <c r="A19" s="13" t="s">
        <v>29</v>
      </c>
      <c r="B19" s="76" t="s">
        <v>19</v>
      </c>
    </row>
    <row r="20" spans="1:3">
      <c r="A20" s="133" t="s">
        <v>30</v>
      </c>
      <c r="B20" s="129" t="s">
        <v>31</v>
      </c>
      <c r="C20" s="168" t="s">
        <v>67</v>
      </c>
    </row>
    <row r="21" spans="1:3" s="44" customFormat="1">
      <c r="A21" s="133" t="s">
        <v>32</v>
      </c>
      <c r="B21" s="133" t="s">
        <v>33</v>
      </c>
    </row>
    <row r="22" spans="1:3">
      <c r="A22" s="13" t="s">
        <v>34</v>
      </c>
      <c r="B22" s="133" t="s">
        <v>35</v>
      </c>
    </row>
    <row r="23" spans="1:3">
      <c r="A23" s="13" t="s">
        <v>34</v>
      </c>
      <c r="B23" s="76" t="s">
        <v>35</v>
      </c>
    </row>
    <row r="24" spans="1:3">
      <c r="A24" s="126" t="s">
        <v>36</v>
      </c>
      <c r="B24" s="129" t="s">
        <v>35</v>
      </c>
    </row>
    <row r="25" spans="1:3">
      <c r="A25" s="128" t="s">
        <v>37</v>
      </c>
      <c r="B25" s="133" t="s">
        <v>22</v>
      </c>
    </row>
    <row r="26" spans="1:3">
      <c r="A26" s="129" t="s">
        <v>38</v>
      </c>
      <c r="B26" s="133" t="s">
        <v>7</v>
      </c>
    </row>
    <row r="27" spans="1:3">
      <c r="A27" s="133" t="s">
        <v>39</v>
      </c>
      <c r="B27" s="80" t="s">
        <v>19</v>
      </c>
    </row>
    <row r="28" spans="1:3">
      <c r="A28" s="133" t="s">
        <v>40</v>
      </c>
      <c r="B28" s="80" t="s">
        <v>41</v>
      </c>
    </row>
    <row r="29" spans="1:3">
      <c r="A29" s="76" t="s">
        <v>42</v>
      </c>
      <c r="B29" s="76" t="s">
        <v>13</v>
      </c>
    </row>
    <row r="30" spans="1:3">
      <c r="A30" s="81" t="s">
        <v>43</v>
      </c>
      <c r="B30" s="80" t="s">
        <v>22</v>
      </c>
      <c r="C30" s="107"/>
    </row>
    <row r="31" spans="1:3">
      <c r="A31" s="76" t="s">
        <v>44</v>
      </c>
      <c r="B31" s="133" t="s">
        <v>22</v>
      </c>
    </row>
    <row r="32" spans="1:3">
      <c r="A32" s="136" t="s">
        <v>45</v>
      </c>
      <c r="B32" s="133" t="s">
        <v>19</v>
      </c>
    </row>
    <row r="33" spans="1:2">
      <c r="A33" s="155" t="s">
        <v>46</v>
      </c>
      <c r="B33" s="136" t="s">
        <v>47</v>
      </c>
    </row>
    <row r="34" spans="1:2">
      <c r="A34" s="13" t="s">
        <v>48</v>
      </c>
      <c r="B34" s="136" t="s">
        <v>49</v>
      </c>
    </row>
    <row r="35" spans="1:2">
      <c r="A35" s="80" t="s">
        <v>50</v>
      </c>
      <c r="B35" s="80" t="s">
        <v>19</v>
      </c>
    </row>
    <row r="36" spans="1:2">
      <c r="A36" s="133" t="s">
        <v>51</v>
      </c>
      <c r="B36" s="130" t="s">
        <v>19</v>
      </c>
    </row>
    <row r="37" spans="1:2">
      <c r="A37" s="136" t="s">
        <v>52</v>
      </c>
      <c r="B37" s="132" t="s">
        <v>19</v>
      </c>
    </row>
    <row r="38" spans="1:2">
      <c r="A38" s="136" t="s">
        <v>53</v>
      </c>
      <c r="B38" s="133" t="s">
        <v>19</v>
      </c>
    </row>
    <row r="39" spans="1:2">
      <c r="A39" s="155" t="s">
        <v>54</v>
      </c>
      <c r="B39" s="136" t="s">
        <v>19</v>
      </c>
    </row>
    <row r="40" spans="1:2">
      <c r="A40" s="10" t="s">
        <v>55</v>
      </c>
      <c r="B40" s="136" t="s">
        <v>19</v>
      </c>
    </row>
    <row r="41" spans="1:2">
      <c r="A41" s="155" t="s">
        <v>56</v>
      </c>
      <c r="B41" s="154" t="s">
        <v>57</v>
      </c>
    </row>
    <row r="42" spans="1:2">
      <c r="A42" s="170"/>
      <c r="B42" s="170"/>
    </row>
  </sheetData>
  <sortState ref="A2:E50">
    <sortCondition ref="B2"/>
  </sortState>
  <hyperlinks>
    <hyperlink ref="C2" r:id="rId1"/>
    <hyperlink ref="C30" r:id="rId2" display="..\Reciepts\20130806_PluralSight.pdf"/>
    <hyperlink ref="C20" r:id="rId3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86"/>
  <sheetViews>
    <sheetView zoomScaleNormal="100" zoomScaleSheetLayoutView="80" workbookViewId="0">
      <pane ySplit="6" topLeftCell="A7" activePane="bottomLeft" state="frozen"/>
      <selection pane="bottomLeft" activeCell="D62" sqref="D62"/>
    </sheetView>
  </sheetViews>
  <sheetFormatPr defaultRowHeight="12"/>
  <cols>
    <col min="1" max="1" width="22.125" customWidth="1"/>
    <col min="2" max="2" width="7.625" customWidth="1"/>
    <col min="3" max="3" width="9.875" customWidth="1"/>
    <col min="5" max="5" width="8.87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59" customWidth="1"/>
    <col min="11" max="11" width="9.875" style="57" customWidth="1"/>
    <col min="12" max="12" width="13.125" bestFit="1" customWidth="1"/>
  </cols>
  <sheetData>
    <row r="1" spans="1:12" s="53" customFormat="1">
      <c r="A1" s="53" t="s">
        <v>219</v>
      </c>
      <c r="J1" s="59"/>
      <c r="K1" s="57"/>
    </row>
    <row r="2" spans="1:12" s="53" customFormat="1">
      <c r="E2" s="182" t="s">
        <v>220</v>
      </c>
      <c r="F2" s="182"/>
      <c r="G2" s="182"/>
      <c r="H2" s="55" t="s">
        <v>221</v>
      </c>
      <c r="I2" s="56">
        <v>0.45</v>
      </c>
      <c r="J2" s="62"/>
      <c r="K2" s="57"/>
    </row>
    <row r="3" spans="1:12" ht="24">
      <c r="B3" s="13" t="s">
        <v>222</v>
      </c>
      <c r="C3" s="53" t="s">
        <v>223</v>
      </c>
      <c r="D3" s="53" t="s">
        <v>224</v>
      </c>
      <c r="E3" s="13" t="s">
        <v>225</v>
      </c>
      <c r="F3" s="13" t="s">
        <v>226</v>
      </c>
      <c r="G3" s="13" t="s">
        <v>156</v>
      </c>
      <c r="H3" s="13" t="s">
        <v>226</v>
      </c>
      <c r="I3" s="60" t="s">
        <v>227</v>
      </c>
      <c r="J3" s="61" t="s">
        <v>228</v>
      </c>
      <c r="K3" s="57" t="s">
        <v>229</v>
      </c>
      <c r="L3" s="13" t="s">
        <v>2</v>
      </c>
    </row>
    <row r="4" spans="1:12" s="65" customFormat="1">
      <c r="A4" s="13" t="s">
        <v>230</v>
      </c>
      <c r="B4" s="13"/>
      <c r="C4" s="66">
        <f>MIN(C7,C749)</f>
        <v>0</v>
      </c>
      <c r="D4" s="66">
        <f>MAX(D7:D141)</f>
        <v>83964</v>
      </c>
      <c r="E4" s="66">
        <f>AVERAGE(E7:E81,E749)</f>
        <v>67.36363636363636</v>
      </c>
      <c r="F4" s="13"/>
      <c r="G4" s="106">
        <f>SUM(E7:E293)</f>
        <v>2964</v>
      </c>
      <c r="H4" s="13"/>
      <c r="I4" s="67">
        <f>MAX(I7:I349)</f>
        <v>1333.8</v>
      </c>
      <c r="J4" s="67">
        <f>SUM(J7:J249)</f>
        <v>0</v>
      </c>
      <c r="L4" s="13"/>
    </row>
    <row r="5" spans="1:12" s="77" customFormat="1">
      <c r="A5" s="13"/>
      <c r="B5" s="13"/>
      <c r="C5" s="66"/>
      <c r="D5" s="66"/>
      <c r="E5" s="66"/>
      <c r="F5" s="13"/>
      <c r="G5" s="13"/>
      <c r="H5" s="13"/>
      <c r="I5" s="67"/>
      <c r="J5" s="67"/>
      <c r="L5" s="13"/>
    </row>
    <row r="6" spans="1:12" s="65" customFormat="1">
      <c r="A6" s="13" t="s">
        <v>231</v>
      </c>
      <c r="B6" s="13"/>
      <c r="E6" s="13"/>
      <c r="F6" s="13"/>
      <c r="G6" s="13"/>
      <c r="H6" s="13"/>
      <c r="I6" s="60"/>
      <c r="J6" s="61"/>
      <c r="L6" s="13"/>
    </row>
    <row r="7" spans="1:12">
      <c r="A7" s="179">
        <v>43692</v>
      </c>
      <c r="B7" s="120" t="s">
        <v>232</v>
      </c>
      <c r="C7" s="119"/>
      <c r="D7" s="119"/>
      <c r="E7" s="119">
        <v>0</v>
      </c>
      <c r="F7" s="180">
        <f>SUM(E7:E11)</f>
        <v>228</v>
      </c>
      <c r="G7" s="180">
        <f>F7</f>
        <v>228</v>
      </c>
      <c r="H7" s="181">
        <f>F7*$I$2</f>
        <v>102.60000000000001</v>
      </c>
      <c r="I7" s="181">
        <f>H7</f>
        <v>102.60000000000001</v>
      </c>
      <c r="J7" s="121"/>
      <c r="K7" s="121"/>
      <c r="L7" s="13"/>
    </row>
    <row r="8" spans="1:12">
      <c r="A8" s="179"/>
      <c r="B8" s="120" t="s">
        <v>233</v>
      </c>
      <c r="C8" s="119"/>
      <c r="D8" s="119"/>
      <c r="E8" s="119">
        <v>0</v>
      </c>
      <c r="F8" s="180"/>
      <c r="G8" s="180"/>
      <c r="H8" s="181"/>
      <c r="I8" s="181"/>
      <c r="J8" s="121"/>
      <c r="K8" s="121"/>
      <c r="L8" s="84"/>
    </row>
    <row r="9" spans="1:12">
      <c r="A9" s="179"/>
      <c r="B9" s="120" t="s">
        <v>234</v>
      </c>
      <c r="C9" s="119">
        <v>81000</v>
      </c>
      <c r="D9" s="119">
        <f>C9+E9</f>
        <v>81076</v>
      </c>
      <c r="E9" s="119">
        <v>76</v>
      </c>
      <c r="F9" s="180"/>
      <c r="G9" s="180"/>
      <c r="H9" s="181"/>
      <c r="I9" s="181"/>
      <c r="J9" s="121"/>
      <c r="K9" s="121"/>
      <c r="L9" s="84"/>
    </row>
    <row r="10" spans="1:12">
      <c r="A10" s="179"/>
      <c r="B10" s="120" t="s">
        <v>235</v>
      </c>
      <c r="C10" s="119">
        <f>D9</f>
        <v>81076</v>
      </c>
      <c r="D10" s="119">
        <f t="shared" ref="D10:D31" si="0">C10+E10</f>
        <v>81152</v>
      </c>
      <c r="E10" s="119">
        <v>76</v>
      </c>
      <c r="F10" s="180"/>
      <c r="G10" s="180"/>
      <c r="H10" s="181"/>
      <c r="I10" s="181"/>
      <c r="J10" s="121"/>
      <c r="K10" s="121"/>
      <c r="L10" s="84"/>
    </row>
    <row r="11" spans="1:12">
      <c r="A11" s="179"/>
      <c r="B11" s="120" t="s">
        <v>236</v>
      </c>
      <c r="C11" s="119">
        <f t="shared" ref="C11:C31" si="1">D10</f>
        <v>81152</v>
      </c>
      <c r="D11" s="119">
        <f t="shared" si="0"/>
        <v>81228</v>
      </c>
      <c r="E11" s="119">
        <v>76</v>
      </c>
      <c r="F11" s="180"/>
      <c r="G11" s="180"/>
      <c r="H11" s="181"/>
      <c r="I11" s="181"/>
      <c r="J11" s="121"/>
      <c r="K11" s="121"/>
      <c r="L11" s="84"/>
    </row>
    <row r="12" spans="1:12" ht="10.5" customHeight="1">
      <c r="A12" s="176">
        <f>A7+7</f>
        <v>43699</v>
      </c>
      <c r="B12" s="122" t="s">
        <v>232</v>
      </c>
      <c r="C12" s="123">
        <f t="shared" si="1"/>
        <v>81228</v>
      </c>
      <c r="D12" s="123">
        <f t="shared" si="0"/>
        <v>81304</v>
      </c>
      <c r="E12" s="123">
        <v>76</v>
      </c>
      <c r="F12" s="183">
        <f>SUM(E12:E16)</f>
        <v>380</v>
      </c>
      <c r="G12" s="183">
        <f>G7+F12</f>
        <v>608</v>
      </c>
      <c r="H12" s="178">
        <f>F12*$I$2</f>
        <v>171</v>
      </c>
      <c r="I12" s="178">
        <f>I7+H12</f>
        <v>273.60000000000002</v>
      </c>
      <c r="J12" s="124"/>
      <c r="K12" s="124"/>
      <c r="L12" s="84"/>
    </row>
    <row r="13" spans="1:12">
      <c r="A13" s="176"/>
      <c r="B13" s="122" t="s">
        <v>233</v>
      </c>
      <c r="C13" s="123">
        <f t="shared" si="1"/>
        <v>81304</v>
      </c>
      <c r="D13" s="123">
        <f t="shared" si="0"/>
        <v>81380</v>
      </c>
      <c r="E13" s="123">
        <v>76</v>
      </c>
      <c r="F13" s="183"/>
      <c r="G13" s="183"/>
      <c r="H13" s="178"/>
      <c r="I13" s="178"/>
      <c r="J13" s="124"/>
      <c r="K13" s="124"/>
      <c r="L13" s="84"/>
    </row>
    <row r="14" spans="1:12">
      <c r="A14" s="176"/>
      <c r="B14" s="122" t="s">
        <v>234</v>
      </c>
      <c r="C14" s="123">
        <f t="shared" si="1"/>
        <v>81380</v>
      </c>
      <c r="D14" s="123">
        <f t="shared" si="0"/>
        <v>81456</v>
      </c>
      <c r="E14" s="123">
        <v>76</v>
      </c>
      <c r="F14" s="183"/>
      <c r="G14" s="183"/>
      <c r="H14" s="178"/>
      <c r="I14" s="178"/>
      <c r="J14" s="124"/>
      <c r="K14" s="124"/>
      <c r="L14" s="84"/>
    </row>
    <row r="15" spans="1:12">
      <c r="A15" s="176"/>
      <c r="B15" s="122" t="s">
        <v>235</v>
      </c>
      <c r="C15" s="123">
        <f t="shared" si="1"/>
        <v>81456</v>
      </c>
      <c r="D15" s="123">
        <f t="shared" si="0"/>
        <v>81532</v>
      </c>
      <c r="E15" s="123">
        <v>76</v>
      </c>
      <c r="F15" s="183"/>
      <c r="G15" s="183"/>
      <c r="H15" s="178"/>
      <c r="I15" s="178"/>
      <c r="J15" s="124"/>
      <c r="K15" s="124"/>
      <c r="L15" s="84"/>
    </row>
    <row r="16" spans="1:12">
      <c r="A16" s="176"/>
      <c r="B16" s="122" t="s">
        <v>236</v>
      </c>
      <c r="C16" s="123">
        <f t="shared" si="1"/>
        <v>81532</v>
      </c>
      <c r="D16" s="123">
        <f t="shared" si="0"/>
        <v>81608</v>
      </c>
      <c r="E16" s="123">
        <v>76</v>
      </c>
      <c r="F16" s="183"/>
      <c r="G16" s="183"/>
      <c r="H16" s="178"/>
      <c r="I16" s="178"/>
      <c r="J16" s="124"/>
      <c r="K16" s="124"/>
      <c r="L16" s="13"/>
    </row>
    <row r="17" spans="1:12">
      <c r="A17" s="179">
        <f>A12+7</f>
        <v>43706</v>
      </c>
      <c r="B17" s="120" t="s">
        <v>232</v>
      </c>
      <c r="C17" s="119"/>
      <c r="D17" s="119"/>
      <c r="E17" s="119"/>
      <c r="F17" s="180">
        <f>SUM(E17:E21)</f>
        <v>304</v>
      </c>
      <c r="G17" s="180">
        <f>G12+F17</f>
        <v>912</v>
      </c>
      <c r="H17" s="181">
        <f>F17*$I$2</f>
        <v>136.80000000000001</v>
      </c>
      <c r="I17" s="181">
        <f>I12+H17</f>
        <v>410.40000000000003</v>
      </c>
      <c r="J17" s="121"/>
      <c r="K17" s="121"/>
      <c r="L17" s="84"/>
    </row>
    <row r="18" spans="1:12">
      <c r="A18" s="179"/>
      <c r="B18" s="120" t="s">
        <v>233</v>
      </c>
      <c r="C18" s="119">
        <f>D16</f>
        <v>81608</v>
      </c>
      <c r="D18" s="119">
        <f t="shared" si="0"/>
        <v>81684</v>
      </c>
      <c r="E18" s="119">
        <v>76</v>
      </c>
      <c r="F18" s="180"/>
      <c r="G18" s="180"/>
      <c r="H18" s="181"/>
      <c r="I18" s="181"/>
      <c r="J18" s="121"/>
      <c r="K18" s="121"/>
      <c r="L18" s="84"/>
    </row>
    <row r="19" spans="1:12">
      <c r="A19" s="179"/>
      <c r="B19" s="120" t="s">
        <v>234</v>
      </c>
      <c r="C19" s="119">
        <f t="shared" si="1"/>
        <v>81684</v>
      </c>
      <c r="D19" s="119">
        <f t="shared" si="0"/>
        <v>81760</v>
      </c>
      <c r="E19" s="119">
        <v>76</v>
      </c>
      <c r="F19" s="180"/>
      <c r="G19" s="180"/>
      <c r="H19" s="181"/>
      <c r="I19" s="181"/>
      <c r="J19" s="121"/>
      <c r="K19" s="121"/>
      <c r="L19" s="84"/>
    </row>
    <row r="20" spans="1:12">
      <c r="A20" s="179"/>
      <c r="B20" s="120" t="s">
        <v>235</v>
      </c>
      <c r="C20" s="119">
        <f t="shared" si="1"/>
        <v>81760</v>
      </c>
      <c r="D20" s="119">
        <f t="shared" si="0"/>
        <v>81836</v>
      </c>
      <c r="E20" s="119">
        <v>76</v>
      </c>
      <c r="F20" s="180"/>
      <c r="G20" s="180"/>
      <c r="H20" s="181"/>
      <c r="I20" s="181"/>
      <c r="J20" s="121"/>
      <c r="K20" s="121"/>
      <c r="L20" s="84"/>
    </row>
    <row r="21" spans="1:12">
      <c r="A21" s="179"/>
      <c r="B21" s="120" t="s">
        <v>236</v>
      </c>
      <c r="C21" s="119">
        <f t="shared" si="1"/>
        <v>81836</v>
      </c>
      <c r="D21" s="119">
        <f t="shared" si="0"/>
        <v>81912</v>
      </c>
      <c r="E21" s="119">
        <v>76</v>
      </c>
      <c r="F21" s="180"/>
      <c r="G21" s="180"/>
      <c r="H21" s="181"/>
      <c r="I21" s="181"/>
      <c r="J21" s="121"/>
      <c r="K21" s="121"/>
      <c r="L21" s="84"/>
    </row>
    <row r="22" spans="1:12">
      <c r="A22" s="176">
        <f>A17+7</f>
        <v>43713</v>
      </c>
      <c r="B22" s="122" t="s">
        <v>232</v>
      </c>
      <c r="C22" s="123">
        <f t="shared" si="1"/>
        <v>81912</v>
      </c>
      <c r="D22" s="123">
        <f t="shared" si="0"/>
        <v>81988</v>
      </c>
      <c r="E22" s="123">
        <v>76</v>
      </c>
      <c r="F22" s="183">
        <f>SUM(E22:E26)</f>
        <v>380</v>
      </c>
      <c r="G22" s="183">
        <f>G17+F22</f>
        <v>1292</v>
      </c>
      <c r="H22" s="178">
        <f>F22*$I$2</f>
        <v>171</v>
      </c>
      <c r="I22" s="178">
        <f>I17+H22</f>
        <v>581.40000000000009</v>
      </c>
      <c r="J22" s="124"/>
      <c r="K22" s="124"/>
      <c r="L22" s="13"/>
    </row>
    <row r="23" spans="1:12">
      <c r="A23" s="176"/>
      <c r="B23" s="122" t="s">
        <v>233</v>
      </c>
      <c r="C23" s="123">
        <f t="shared" si="1"/>
        <v>81988</v>
      </c>
      <c r="D23" s="123">
        <f t="shared" si="0"/>
        <v>82064</v>
      </c>
      <c r="E23" s="123">
        <v>76</v>
      </c>
      <c r="F23" s="183"/>
      <c r="G23" s="183"/>
      <c r="H23" s="178"/>
      <c r="I23" s="178"/>
      <c r="J23" s="124"/>
      <c r="K23" s="124"/>
      <c r="L23" s="84"/>
    </row>
    <row r="24" spans="1:12">
      <c r="A24" s="176"/>
      <c r="B24" s="122" t="s">
        <v>234</v>
      </c>
      <c r="C24" s="123">
        <f t="shared" si="1"/>
        <v>82064</v>
      </c>
      <c r="D24" s="123">
        <f t="shared" si="0"/>
        <v>82140</v>
      </c>
      <c r="E24" s="123">
        <v>76</v>
      </c>
      <c r="F24" s="183"/>
      <c r="G24" s="183"/>
      <c r="H24" s="178"/>
      <c r="I24" s="178"/>
      <c r="J24" s="124"/>
      <c r="K24" s="124"/>
      <c r="L24" s="84"/>
    </row>
    <row r="25" spans="1:12">
      <c r="A25" s="176"/>
      <c r="B25" s="122" t="s">
        <v>235</v>
      </c>
      <c r="C25" s="123">
        <f t="shared" si="1"/>
        <v>82140</v>
      </c>
      <c r="D25" s="123">
        <f t="shared" si="0"/>
        <v>82216</v>
      </c>
      <c r="E25" s="123">
        <v>76</v>
      </c>
      <c r="F25" s="183"/>
      <c r="G25" s="183"/>
      <c r="H25" s="178"/>
      <c r="I25" s="178"/>
      <c r="J25" s="124"/>
      <c r="K25" s="124"/>
      <c r="L25" s="84"/>
    </row>
    <row r="26" spans="1:12">
      <c r="A26" s="176"/>
      <c r="B26" s="122" t="s">
        <v>236</v>
      </c>
      <c r="C26" s="123">
        <f t="shared" si="1"/>
        <v>82216</v>
      </c>
      <c r="D26" s="123">
        <f t="shared" si="0"/>
        <v>82292</v>
      </c>
      <c r="E26" s="123">
        <v>76</v>
      </c>
      <c r="F26" s="183"/>
      <c r="G26" s="183"/>
      <c r="H26" s="178"/>
      <c r="I26" s="178"/>
      <c r="J26" s="124"/>
      <c r="K26" s="124"/>
      <c r="L26" s="84"/>
    </row>
    <row r="27" spans="1:12">
      <c r="A27" s="179">
        <f>A22+7</f>
        <v>43720</v>
      </c>
      <c r="B27" s="120" t="s">
        <v>232</v>
      </c>
      <c r="C27" s="119">
        <f t="shared" si="1"/>
        <v>82292</v>
      </c>
      <c r="D27" s="119">
        <f t="shared" si="0"/>
        <v>82368</v>
      </c>
      <c r="E27" s="119">
        <v>76</v>
      </c>
      <c r="F27" s="180">
        <f>SUM(E27:E31)</f>
        <v>380</v>
      </c>
      <c r="G27" s="180">
        <f>G22+F27</f>
        <v>1672</v>
      </c>
      <c r="H27" s="181">
        <f>F27*$I$2</f>
        <v>171</v>
      </c>
      <c r="I27" s="181">
        <f>I22+H27</f>
        <v>752.40000000000009</v>
      </c>
      <c r="J27" s="121"/>
      <c r="K27" s="121"/>
      <c r="L27" s="84"/>
    </row>
    <row r="28" spans="1:12">
      <c r="A28" s="179"/>
      <c r="B28" s="120" t="s">
        <v>233</v>
      </c>
      <c r="C28" s="119">
        <f t="shared" si="1"/>
        <v>82368</v>
      </c>
      <c r="D28" s="119">
        <f t="shared" si="0"/>
        <v>82444</v>
      </c>
      <c r="E28" s="119">
        <v>76</v>
      </c>
      <c r="F28" s="180"/>
      <c r="G28" s="180"/>
      <c r="H28" s="181"/>
      <c r="I28" s="181"/>
      <c r="J28" s="121"/>
      <c r="K28" s="121"/>
      <c r="L28" s="84"/>
    </row>
    <row r="29" spans="1:12">
      <c r="A29" s="179"/>
      <c r="B29" s="120" t="s">
        <v>234</v>
      </c>
      <c r="C29" s="119">
        <f t="shared" si="1"/>
        <v>82444</v>
      </c>
      <c r="D29" s="119">
        <f t="shared" si="0"/>
        <v>82520</v>
      </c>
      <c r="E29" s="119">
        <v>76</v>
      </c>
      <c r="F29" s="180"/>
      <c r="G29" s="180"/>
      <c r="H29" s="181"/>
      <c r="I29" s="181"/>
      <c r="J29" s="121"/>
      <c r="K29" s="121"/>
      <c r="L29" s="84"/>
    </row>
    <row r="30" spans="1:12">
      <c r="A30" s="179"/>
      <c r="B30" s="120" t="s">
        <v>235</v>
      </c>
      <c r="C30" s="119">
        <f t="shared" si="1"/>
        <v>82520</v>
      </c>
      <c r="D30" s="119">
        <f t="shared" si="0"/>
        <v>82596</v>
      </c>
      <c r="E30" s="119">
        <v>76</v>
      </c>
      <c r="F30" s="180"/>
      <c r="G30" s="180"/>
      <c r="H30" s="181"/>
      <c r="I30" s="181"/>
      <c r="J30" s="121"/>
      <c r="K30" s="121"/>
      <c r="L30" s="84"/>
    </row>
    <row r="31" spans="1:12">
      <c r="A31" s="179"/>
      <c r="B31" s="120" t="s">
        <v>236</v>
      </c>
      <c r="C31" s="119">
        <f t="shared" si="1"/>
        <v>82596</v>
      </c>
      <c r="D31" s="119">
        <f t="shared" si="0"/>
        <v>82672</v>
      </c>
      <c r="E31" s="119">
        <v>76</v>
      </c>
      <c r="F31" s="180"/>
      <c r="G31" s="180"/>
      <c r="H31" s="181"/>
      <c r="I31" s="181"/>
      <c r="J31" s="121"/>
      <c r="K31" s="121"/>
      <c r="L31" s="84"/>
    </row>
    <row r="32" spans="1:12">
      <c r="A32" s="176">
        <f>A27+7</f>
        <v>43727</v>
      </c>
      <c r="B32" s="122" t="s">
        <v>232</v>
      </c>
      <c r="C32" s="123"/>
      <c r="D32" s="123"/>
      <c r="E32" s="123">
        <v>0</v>
      </c>
      <c r="F32" s="177">
        <f>SUM(E32:E36)</f>
        <v>304</v>
      </c>
      <c r="G32" s="177">
        <f>G27+F32</f>
        <v>1976</v>
      </c>
      <c r="H32" s="178">
        <f>F32*$I$2</f>
        <v>136.80000000000001</v>
      </c>
      <c r="I32" s="178">
        <f>I27+H32</f>
        <v>889.2</v>
      </c>
      <c r="J32" s="124"/>
      <c r="K32" s="124"/>
      <c r="L32" s="167" t="s">
        <v>237</v>
      </c>
    </row>
    <row r="33" spans="1:12">
      <c r="A33" s="176"/>
      <c r="B33" s="122" t="s">
        <v>233</v>
      </c>
      <c r="C33" s="123">
        <f>D31</f>
        <v>82672</v>
      </c>
      <c r="D33" s="123">
        <f t="shared" ref="D33:D50" si="2">C33+E33</f>
        <v>82748</v>
      </c>
      <c r="E33" s="123">
        <v>76</v>
      </c>
      <c r="F33" s="177"/>
      <c r="G33" s="177"/>
      <c r="H33" s="178"/>
      <c r="I33" s="178"/>
      <c r="J33" s="124"/>
      <c r="K33" s="124"/>
    </row>
    <row r="34" spans="1:12">
      <c r="A34" s="176"/>
      <c r="B34" s="122" t="s">
        <v>234</v>
      </c>
      <c r="C34" s="123">
        <f t="shared" ref="C34:C50" si="3">D33</f>
        <v>82748</v>
      </c>
      <c r="D34" s="123">
        <f t="shared" si="2"/>
        <v>82824</v>
      </c>
      <c r="E34" s="123">
        <v>76</v>
      </c>
      <c r="F34" s="177"/>
      <c r="G34" s="177"/>
      <c r="H34" s="178"/>
      <c r="I34" s="178"/>
      <c r="J34" s="124"/>
      <c r="K34" s="124"/>
    </row>
    <row r="35" spans="1:12">
      <c r="A35" s="176"/>
      <c r="B35" s="122" t="s">
        <v>235</v>
      </c>
      <c r="C35" s="123">
        <f t="shared" si="3"/>
        <v>82824</v>
      </c>
      <c r="D35" s="123">
        <f t="shared" si="2"/>
        <v>82900</v>
      </c>
      <c r="E35" s="123">
        <v>76</v>
      </c>
      <c r="F35" s="177"/>
      <c r="G35" s="177"/>
      <c r="H35" s="178"/>
      <c r="I35" s="178"/>
      <c r="J35" s="124"/>
      <c r="K35" s="124"/>
    </row>
    <row r="36" spans="1:12">
      <c r="A36" s="176"/>
      <c r="B36" s="122" t="s">
        <v>236</v>
      </c>
      <c r="C36" s="123">
        <f t="shared" si="3"/>
        <v>82900</v>
      </c>
      <c r="D36" s="123">
        <f t="shared" si="2"/>
        <v>82976</v>
      </c>
      <c r="E36" s="123">
        <v>76</v>
      </c>
      <c r="F36" s="177"/>
      <c r="G36" s="177"/>
      <c r="H36" s="178"/>
      <c r="I36" s="178"/>
      <c r="J36" s="124"/>
      <c r="K36" s="124"/>
    </row>
    <row r="37" spans="1:12">
      <c r="A37" s="179">
        <f>A32+7</f>
        <v>43734</v>
      </c>
      <c r="B37" s="120" t="s">
        <v>232</v>
      </c>
      <c r="C37" s="119">
        <f t="shared" si="3"/>
        <v>82976</v>
      </c>
      <c r="D37" s="119">
        <f t="shared" si="2"/>
        <v>83052</v>
      </c>
      <c r="E37" s="119">
        <v>76</v>
      </c>
      <c r="F37" s="180">
        <f>SUM(E37:E41)</f>
        <v>380</v>
      </c>
      <c r="G37" s="180">
        <f>G32+F37</f>
        <v>2356</v>
      </c>
      <c r="H37" s="181">
        <f>F37*$I$2</f>
        <v>171</v>
      </c>
      <c r="I37" s="181">
        <f>I32+H37</f>
        <v>1060.2</v>
      </c>
      <c r="J37" s="121"/>
      <c r="K37" s="121"/>
    </row>
    <row r="38" spans="1:12">
      <c r="A38" s="179"/>
      <c r="B38" s="120" t="s">
        <v>233</v>
      </c>
      <c r="C38" s="119">
        <f t="shared" si="3"/>
        <v>83052</v>
      </c>
      <c r="D38" s="119">
        <f t="shared" si="2"/>
        <v>83128</v>
      </c>
      <c r="E38" s="119">
        <v>76</v>
      </c>
      <c r="F38" s="180"/>
      <c r="G38" s="180"/>
      <c r="H38" s="181"/>
      <c r="I38" s="181"/>
      <c r="J38" s="121"/>
      <c r="K38" s="121"/>
    </row>
    <row r="39" spans="1:12">
      <c r="A39" s="179"/>
      <c r="B39" s="120" t="s">
        <v>234</v>
      </c>
      <c r="C39" s="119">
        <f t="shared" si="3"/>
        <v>83128</v>
      </c>
      <c r="D39" s="119">
        <f t="shared" si="2"/>
        <v>83204</v>
      </c>
      <c r="E39" s="119">
        <v>76</v>
      </c>
      <c r="F39" s="180"/>
      <c r="G39" s="180"/>
      <c r="H39" s="181"/>
      <c r="I39" s="181"/>
      <c r="J39" s="121"/>
      <c r="K39" s="121"/>
    </row>
    <row r="40" spans="1:12">
      <c r="A40" s="179"/>
      <c r="B40" s="120" t="s">
        <v>235</v>
      </c>
      <c r="C40" s="119">
        <f t="shared" si="3"/>
        <v>83204</v>
      </c>
      <c r="D40" s="119">
        <f t="shared" si="2"/>
        <v>83280</v>
      </c>
      <c r="E40" s="119">
        <v>76</v>
      </c>
      <c r="F40" s="180"/>
      <c r="G40" s="180"/>
      <c r="H40" s="181"/>
      <c r="I40" s="181"/>
      <c r="J40" s="121"/>
      <c r="K40" s="121"/>
    </row>
    <row r="41" spans="1:12">
      <c r="A41" s="179"/>
      <c r="B41" s="120" t="s">
        <v>236</v>
      </c>
      <c r="C41" s="119">
        <f t="shared" si="3"/>
        <v>83280</v>
      </c>
      <c r="D41" s="119">
        <f t="shared" si="2"/>
        <v>83356</v>
      </c>
      <c r="E41" s="119">
        <v>76</v>
      </c>
      <c r="F41" s="180"/>
      <c r="G41" s="180"/>
      <c r="H41" s="181"/>
      <c r="I41" s="181"/>
      <c r="J41" s="121"/>
      <c r="K41" s="121"/>
    </row>
    <row r="42" spans="1:12">
      <c r="A42" s="176">
        <f>A37+7</f>
        <v>43741</v>
      </c>
      <c r="B42" s="122" t="s">
        <v>232</v>
      </c>
      <c r="C42" s="123">
        <f t="shared" si="3"/>
        <v>83356</v>
      </c>
      <c r="D42" s="123">
        <f t="shared" si="2"/>
        <v>83432</v>
      </c>
      <c r="E42" s="123">
        <v>76</v>
      </c>
      <c r="F42" s="177">
        <f>SUM(E42:E46)</f>
        <v>304</v>
      </c>
      <c r="G42" s="177">
        <f>G37+F42</f>
        <v>2660</v>
      </c>
      <c r="H42" s="178">
        <f>F42*$I$2</f>
        <v>136.80000000000001</v>
      </c>
      <c r="I42" s="178">
        <f>I37+H42</f>
        <v>1197</v>
      </c>
      <c r="J42" s="124"/>
      <c r="K42" s="124"/>
    </row>
    <row r="43" spans="1:12">
      <c r="A43" s="176"/>
      <c r="B43" s="122" t="s">
        <v>233</v>
      </c>
      <c r="C43" s="123">
        <f t="shared" si="3"/>
        <v>83432</v>
      </c>
      <c r="D43" s="123">
        <f t="shared" si="2"/>
        <v>83508</v>
      </c>
      <c r="E43" s="123">
        <v>76</v>
      </c>
      <c r="F43" s="177"/>
      <c r="G43" s="177"/>
      <c r="H43" s="178"/>
      <c r="I43" s="178"/>
      <c r="J43" s="124"/>
      <c r="K43" s="124"/>
    </row>
    <row r="44" spans="1:12">
      <c r="A44" s="176"/>
      <c r="B44" s="122" t="s">
        <v>234</v>
      </c>
      <c r="C44" s="123">
        <f t="shared" si="3"/>
        <v>83508</v>
      </c>
      <c r="D44" s="123">
        <f t="shared" si="2"/>
        <v>83584</v>
      </c>
      <c r="E44" s="123">
        <v>76</v>
      </c>
      <c r="F44" s="177"/>
      <c r="G44" s="177"/>
      <c r="H44" s="178"/>
      <c r="I44" s="178"/>
      <c r="J44" s="124"/>
      <c r="K44" s="124"/>
    </row>
    <row r="45" spans="1:12">
      <c r="A45" s="176"/>
      <c r="B45" s="122" t="s">
        <v>235</v>
      </c>
      <c r="C45" s="123">
        <f t="shared" si="3"/>
        <v>83584</v>
      </c>
      <c r="D45" s="123">
        <f t="shared" si="2"/>
        <v>83660</v>
      </c>
      <c r="E45" s="123">
        <v>76</v>
      </c>
      <c r="F45" s="177"/>
      <c r="G45" s="177"/>
      <c r="H45" s="178"/>
      <c r="I45" s="178"/>
      <c r="J45" s="124"/>
      <c r="K45" s="124"/>
    </row>
    <row r="46" spans="1:12">
      <c r="A46" s="176"/>
      <c r="B46" s="122" t="s">
        <v>236</v>
      </c>
      <c r="C46" s="123"/>
      <c r="D46" s="123"/>
      <c r="E46" s="123">
        <v>0</v>
      </c>
      <c r="F46" s="177"/>
      <c r="G46" s="177"/>
      <c r="H46" s="178"/>
      <c r="I46" s="178"/>
      <c r="J46" s="124"/>
      <c r="K46" s="124"/>
      <c r="L46" s="167" t="s">
        <v>238</v>
      </c>
    </row>
    <row r="47" spans="1:12">
      <c r="A47" s="179">
        <f>A42+7</f>
        <v>43748</v>
      </c>
      <c r="B47" s="120" t="s">
        <v>232</v>
      </c>
      <c r="C47" s="119"/>
      <c r="D47" s="119"/>
      <c r="E47" s="119">
        <v>0</v>
      </c>
      <c r="F47" s="180">
        <f>SUM(E47:E51)</f>
        <v>304</v>
      </c>
      <c r="G47" s="180">
        <f>G42+F47</f>
        <v>2964</v>
      </c>
      <c r="H47" s="181">
        <f>F47*$I$2</f>
        <v>136.80000000000001</v>
      </c>
      <c r="I47" s="181">
        <f>I42+H47</f>
        <v>1333.8</v>
      </c>
      <c r="J47" s="121"/>
      <c r="K47" s="121"/>
      <c r="L47" s="167" t="s">
        <v>238</v>
      </c>
    </row>
    <row r="48" spans="1:12">
      <c r="A48" s="179"/>
      <c r="B48" s="120" t="s">
        <v>233</v>
      </c>
      <c r="C48" s="119">
        <f>D45</f>
        <v>83660</v>
      </c>
      <c r="D48" s="119">
        <f t="shared" si="2"/>
        <v>83736</v>
      </c>
      <c r="E48" s="119">
        <v>76</v>
      </c>
      <c r="F48" s="180"/>
      <c r="G48" s="180"/>
      <c r="H48" s="181"/>
      <c r="I48" s="181"/>
      <c r="J48" s="121"/>
      <c r="K48" s="121"/>
    </row>
    <row r="49" spans="1:11">
      <c r="A49" s="179"/>
      <c r="B49" s="120" t="s">
        <v>234</v>
      </c>
      <c r="C49" s="119">
        <f t="shared" si="3"/>
        <v>83736</v>
      </c>
      <c r="D49" s="119">
        <f t="shared" si="2"/>
        <v>83812</v>
      </c>
      <c r="E49" s="119">
        <v>76</v>
      </c>
      <c r="F49" s="180"/>
      <c r="G49" s="180"/>
      <c r="H49" s="181"/>
      <c r="I49" s="181"/>
      <c r="J49" s="121"/>
      <c r="K49" s="121"/>
    </row>
    <row r="50" spans="1:11">
      <c r="A50" s="179"/>
      <c r="B50" s="120" t="s">
        <v>235</v>
      </c>
      <c r="C50" s="119">
        <f t="shared" si="3"/>
        <v>83812</v>
      </c>
      <c r="D50" s="119">
        <f t="shared" si="2"/>
        <v>83888</v>
      </c>
      <c r="E50" s="119">
        <v>76</v>
      </c>
      <c r="F50" s="180"/>
      <c r="G50" s="180"/>
      <c r="H50" s="181"/>
      <c r="I50" s="181"/>
      <c r="J50" s="121"/>
      <c r="K50" s="121"/>
    </row>
    <row r="51" spans="1:11">
      <c r="A51" s="179"/>
      <c r="B51" s="120" t="s">
        <v>236</v>
      </c>
      <c r="C51" s="119">
        <f>D50</f>
        <v>83888</v>
      </c>
      <c r="D51" s="119">
        <f>C51+E51</f>
        <v>83964</v>
      </c>
      <c r="E51" s="119">
        <v>76</v>
      </c>
      <c r="F51" s="180"/>
      <c r="G51" s="180"/>
      <c r="H51" s="181"/>
      <c r="I51" s="181"/>
      <c r="J51" s="121"/>
      <c r="K51" s="121"/>
    </row>
    <row r="52" spans="1:11">
      <c r="A52" s="176">
        <f>A47+7</f>
        <v>43755</v>
      </c>
      <c r="B52" s="122" t="s">
        <v>232</v>
      </c>
      <c r="C52" s="123"/>
      <c r="D52" s="123"/>
      <c r="E52" s="123"/>
      <c r="F52" s="177">
        <f>SUM(E52:E56)</f>
        <v>0</v>
      </c>
      <c r="G52" s="177">
        <f>G47+F52</f>
        <v>2964</v>
      </c>
      <c r="H52" s="178">
        <f>F52*$I$2</f>
        <v>0</v>
      </c>
      <c r="I52" s="178">
        <f>I47+H52</f>
        <v>1333.8</v>
      </c>
      <c r="J52" s="124"/>
      <c r="K52" s="124"/>
    </row>
    <row r="53" spans="1:11">
      <c r="A53" s="176"/>
      <c r="B53" s="122" t="s">
        <v>233</v>
      </c>
      <c r="C53" s="123"/>
      <c r="D53" s="123"/>
      <c r="E53" s="123"/>
      <c r="F53" s="177"/>
      <c r="G53" s="177"/>
      <c r="H53" s="178"/>
      <c r="I53" s="178"/>
      <c r="J53" s="124"/>
      <c r="K53" s="124"/>
    </row>
    <row r="54" spans="1:11">
      <c r="A54" s="176"/>
      <c r="B54" s="122" t="s">
        <v>234</v>
      </c>
      <c r="C54" s="123"/>
      <c r="D54" s="123"/>
      <c r="E54" s="123"/>
      <c r="F54" s="177"/>
      <c r="G54" s="177"/>
      <c r="H54" s="178"/>
      <c r="I54" s="178"/>
      <c r="J54" s="124"/>
      <c r="K54" s="124"/>
    </row>
    <row r="55" spans="1:11">
      <c r="A55" s="176"/>
      <c r="B55" s="122" t="s">
        <v>235</v>
      </c>
      <c r="C55" s="123"/>
      <c r="D55" s="123"/>
      <c r="E55" s="123"/>
      <c r="F55" s="177"/>
      <c r="G55" s="177"/>
      <c r="H55" s="178"/>
      <c r="I55" s="178"/>
      <c r="J55" s="124"/>
      <c r="K55" s="124"/>
    </row>
    <row r="56" spans="1:11">
      <c r="A56" s="176"/>
      <c r="B56" s="122" t="s">
        <v>236</v>
      </c>
      <c r="C56" s="123"/>
      <c r="D56" s="123"/>
      <c r="E56" s="123"/>
      <c r="F56" s="177"/>
      <c r="G56" s="177"/>
      <c r="H56" s="178"/>
      <c r="I56" s="178"/>
      <c r="J56" s="124"/>
      <c r="K56" s="124"/>
    </row>
    <row r="57" spans="1:11">
      <c r="A57" s="179">
        <f>A52+7</f>
        <v>43762</v>
      </c>
      <c r="B57" s="120" t="s">
        <v>232</v>
      </c>
      <c r="C57" s="119"/>
      <c r="D57" s="119"/>
      <c r="E57" s="119"/>
      <c r="F57" s="180">
        <f>SUM(E57:E61)</f>
        <v>0</v>
      </c>
      <c r="G57" s="180">
        <f>G52+F57</f>
        <v>2964</v>
      </c>
      <c r="H57" s="181">
        <f>F57*$I$2</f>
        <v>0</v>
      </c>
      <c r="I57" s="181">
        <f>I52+H57</f>
        <v>1333.8</v>
      </c>
      <c r="J57" s="121"/>
      <c r="K57" s="121"/>
    </row>
    <row r="58" spans="1:11">
      <c r="A58" s="179"/>
      <c r="B58" s="120" t="s">
        <v>233</v>
      </c>
      <c r="C58" s="119"/>
      <c r="D58" s="119"/>
      <c r="E58" s="119"/>
      <c r="F58" s="180"/>
      <c r="G58" s="180"/>
      <c r="H58" s="181"/>
      <c r="I58" s="181"/>
      <c r="J58" s="121"/>
      <c r="K58" s="121"/>
    </row>
    <row r="59" spans="1:11">
      <c r="A59" s="179"/>
      <c r="B59" s="120" t="s">
        <v>234</v>
      </c>
      <c r="C59" s="119"/>
      <c r="D59" s="119"/>
      <c r="E59" s="119"/>
      <c r="F59" s="180"/>
      <c r="G59" s="180"/>
      <c r="H59" s="181"/>
      <c r="I59" s="181"/>
      <c r="J59" s="121"/>
      <c r="K59" s="121"/>
    </row>
    <row r="60" spans="1:11">
      <c r="A60" s="179"/>
      <c r="B60" s="120" t="s">
        <v>235</v>
      </c>
      <c r="C60" s="119"/>
      <c r="D60" s="119"/>
      <c r="E60" s="119"/>
      <c r="F60" s="180"/>
      <c r="G60" s="180"/>
      <c r="H60" s="181"/>
      <c r="I60" s="181"/>
      <c r="J60" s="121"/>
      <c r="K60" s="121"/>
    </row>
    <row r="61" spans="1:11">
      <c r="A61" s="179"/>
      <c r="B61" s="120" t="s">
        <v>236</v>
      </c>
      <c r="C61" s="119"/>
      <c r="D61" s="119"/>
      <c r="E61" s="119"/>
      <c r="F61" s="180"/>
      <c r="G61" s="180"/>
      <c r="H61" s="181"/>
      <c r="I61" s="181"/>
      <c r="J61" s="121"/>
      <c r="K61" s="121"/>
    </row>
    <row r="62" spans="1:11">
      <c r="A62" s="176">
        <f>A57+7</f>
        <v>43769</v>
      </c>
      <c r="B62" s="122" t="s">
        <v>232</v>
      </c>
      <c r="C62" s="123"/>
      <c r="D62" s="123"/>
      <c r="E62" s="123"/>
      <c r="F62" s="177">
        <f>SUM(E62:E66)</f>
        <v>0</v>
      </c>
      <c r="G62" s="177">
        <f>G57+F62</f>
        <v>2964</v>
      </c>
      <c r="H62" s="178">
        <f>F62*$I$2</f>
        <v>0</v>
      </c>
      <c r="I62" s="178">
        <f>I57+H62</f>
        <v>1333.8</v>
      </c>
      <c r="J62" s="124"/>
      <c r="K62" s="124"/>
    </row>
    <row r="63" spans="1:11">
      <c r="A63" s="176"/>
      <c r="B63" s="122" t="s">
        <v>233</v>
      </c>
      <c r="C63" s="123"/>
      <c r="D63" s="123"/>
      <c r="E63" s="123"/>
      <c r="F63" s="177"/>
      <c r="G63" s="177"/>
      <c r="H63" s="178"/>
      <c r="I63" s="178"/>
      <c r="J63" s="124"/>
      <c r="K63" s="124"/>
    </row>
    <row r="64" spans="1:11">
      <c r="A64" s="176"/>
      <c r="B64" s="122" t="s">
        <v>234</v>
      </c>
      <c r="C64" s="123"/>
      <c r="D64" s="123"/>
      <c r="E64" s="123"/>
      <c r="F64" s="177"/>
      <c r="G64" s="177"/>
      <c r="H64" s="178"/>
      <c r="I64" s="178"/>
      <c r="J64" s="124"/>
      <c r="K64" s="124"/>
    </row>
    <row r="65" spans="1:12">
      <c r="A65" s="176"/>
      <c r="B65" s="122" t="s">
        <v>235</v>
      </c>
      <c r="C65" s="123"/>
      <c r="D65" s="123"/>
      <c r="E65" s="123"/>
      <c r="F65" s="177"/>
      <c r="G65" s="177"/>
      <c r="H65" s="178"/>
      <c r="I65" s="178"/>
      <c r="J65" s="124"/>
      <c r="K65" s="124"/>
    </row>
    <row r="66" spans="1:12">
      <c r="A66" s="176"/>
      <c r="B66" s="122" t="s">
        <v>236</v>
      </c>
      <c r="C66" s="123"/>
      <c r="D66" s="123"/>
      <c r="E66" s="123"/>
      <c r="F66" s="177"/>
      <c r="G66" s="177"/>
      <c r="H66" s="178"/>
      <c r="I66" s="178"/>
      <c r="J66" s="124"/>
      <c r="K66" s="124"/>
    </row>
    <row r="67" spans="1:12">
      <c r="A67" s="179">
        <f>A62+7</f>
        <v>43776</v>
      </c>
      <c r="B67" s="120" t="s">
        <v>232</v>
      </c>
      <c r="C67" s="119"/>
      <c r="D67" s="119"/>
      <c r="E67" s="119"/>
      <c r="F67" s="180">
        <f>SUM(E67:E71)</f>
        <v>0</v>
      </c>
      <c r="G67" s="180">
        <f>G62+F67</f>
        <v>2964</v>
      </c>
      <c r="H67" s="181">
        <f>F67*$I$2</f>
        <v>0</v>
      </c>
      <c r="I67" s="181">
        <f>I62+H67</f>
        <v>1333.8</v>
      </c>
      <c r="J67" s="121"/>
      <c r="K67" s="121"/>
      <c r="L67" s="13"/>
    </row>
    <row r="68" spans="1:12">
      <c r="A68" s="179"/>
      <c r="B68" s="120" t="s">
        <v>233</v>
      </c>
      <c r="C68" s="119"/>
      <c r="D68" s="119"/>
      <c r="E68" s="119"/>
      <c r="F68" s="180"/>
      <c r="G68" s="180"/>
      <c r="H68" s="181"/>
      <c r="I68" s="181"/>
      <c r="J68" s="121"/>
      <c r="K68" s="121"/>
    </row>
    <row r="69" spans="1:12">
      <c r="A69" s="179"/>
      <c r="B69" s="120" t="s">
        <v>234</v>
      </c>
      <c r="C69" s="119"/>
      <c r="D69" s="119"/>
      <c r="E69" s="119"/>
      <c r="F69" s="180"/>
      <c r="G69" s="180"/>
      <c r="H69" s="181"/>
      <c r="I69" s="181"/>
      <c r="J69" s="121"/>
      <c r="K69" s="121"/>
    </row>
    <row r="70" spans="1:12">
      <c r="A70" s="179"/>
      <c r="B70" s="120" t="s">
        <v>235</v>
      </c>
      <c r="C70" s="119"/>
      <c r="D70" s="119"/>
      <c r="E70" s="119"/>
      <c r="F70" s="180"/>
      <c r="G70" s="180"/>
      <c r="H70" s="181"/>
      <c r="I70" s="181"/>
      <c r="J70" s="121"/>
      <c r="K70" s="121"/>
    </row>
    <row r="71" spans="1:12">
      <c r="A71" s="179"/>
      <c r="B71" s="120" t="s">
        <v>236</v>
      </c>
      <c r="C71" s="119"/>
      <c r="D71" s="119"/>
      <c r="E71" s="119"/>
      <c r="F71" s="180"/>
      <c r="G71" s="180"/>
      <c r="H71" s="181"/>
      <c r="I71" s="181"/>
      <c r="J71" s="121"/>
      <c r="K71" s="121"/>
    </row>
    <row r="72" spans="1:12">
      <c r="A72" s="176"/>
      <c r="B72" s="122"/>
      <c r="C72" s="123"/>
      <c r="D72" s="123"/>
      <c r="E72" s="123"/>
      <c r="F72" s="177">
        <f>SUM(E72:E76)</f>
        <v>0</v>
      </c>
      <c r="G72" s="177">
        <f>G67+F72</f>
        <v>2964</v>
      </c>
      <c r="H72" s="178">
        <f>F72*$I$2</f>
        <v>0</v>
      </c>
      <c r="I72" s="178">
        <f>I67+H72</f>
        <v>1333.8</v>
      </c>
      <c r="J72" s="124"/>
      <c r="K72" s="124"/>
    </row>
    <row r="73" spans="1:12">
      <c r="A73" s="176"/>
      <c r="B73" s="122"/>
      <c r="C73" s="123"/>
      <c r="D73" s="123"/>
      <c r="E73" s="123"/>
      <c r="F73" s="177"/>
      <c r="G73" s="177"/>
      <c r="H73" s="178"/>
      <c r="I73" s="178"/>
      <c r="J73" s="124"/>
      <c r="K73" s="124"/>
    </row>
    <row r="74" spans="1:12">
      <c r="A74" s="176"/>
      <c r="B74" s="122"/>
      <c r="C74" s="123"/>
      <c r="D74" s="123"/>
      <c r="E74" s="123"/>
      <c r="F74" s="177"/>
      <c r="G74" s="177"/>
      <c r="H74" s="178"/>
      <c r="I74" s="178"/>
      <c r="J74" s="124"/>
      <c r="K74" s="124"/>
    </row>
    <row r="75" spans="1:12">
      <c r="A75" s="176"/>
      <c r="B75" s="122"/>
      <c r="C75" s="123"/>
      <c r="D75" s="123"/>
      <c r="E75" s="123"/>
      <c r="F75" s="177"/>
      <c r="G75" s="177"/>
      <c r="H75" s="178"/>
      <c r="I75" s="178"/>
      <c r="J75" s="124"/>
      <c r="K75" s="124"/>
    </row>
    <row r="76" spans="1:12">
      <c r="A76" s="176"/>
      <c r="B76" s="122"/>
      <c r="C76" s="123"/>
      <c r="D76" s="123"/>
      <c r="E76" s="123"/>
      <c r="F76" s="177"/>
      <c r="G76" s="177"/>
      <c r="H76" s="178"/>
      <c r="I76" s="178"/>
      <c r="J76" s="124"/>
      <c r="K76" s="124"/>
    </row>
    <row r="77" spans="1:12">
      <c r="A77" s="179"/>
      <c r="B77" s="122"/>
      <c r="C77" s="119"/>
      <c r="D77" s="119"/>
      <c r="E77" s="119"/>
      <c r="F77" s="180">
        <f>SUM(E77:E81)</f>
        <v>0</v>
      </c>
      <c r="G77" s="180">
        <f>G72+F77</f>
        <v>2964</v>
      </c>
      <c r="H77" s="181">
        <f>F77*$I$2</f>
        <v>0</v>
      </c>
      <c r="I77" s="181">
        <f>I72+H77</f>
        <v>1333.8</v>
      </c>
      <c r="J77" s="121"/>
      <c r="K77" s="121"/>
    </row>
    <row r="78" spans="1:12">
      <c r="A78" s="179"/>
      <c r="B78" s="122"/>
      <c r="C78" s="119"/>
      <c r="D78" s="119"/>
      <c r="E78" s="119"/>
      <c r="F78" s="180"/>
      <c r="G78" s="180"/>
      <c r="H78" s="181"/>
      <c r="I78" s="181"/>
      <c r="J78" s="121"/>
      <c r="K78" s="121"/>
    </row>
    <row r="79" spans="1:12">
      <c r="A79" s="179"/>
      <c r="B79" s="122"/>
      <c r="C79" s="119"/>
      <c r="D79" s="119"/>
      <c r="E79" s="119"/>
      <c r="F79" s="180"/>
      <c r="G79" s="180"/>
      <c r="H79" s="181"/>
      <c r="I79" s="181"/>
      <c r="J79" s="121"/>
      <c r="K79" s="121"/>
    </row>
    <row r="80" spans="1:12">
      <c r="A80" s="179"/>
      <c r="B80" s="122"/>
      <c r="C80" s="119"/>
      <c r="D80" s="119"/>
      <c r="E80" s="119"/>
      <c r="F80" s="180"/>
      <c r="G80" s="180"/>
      <c r="H80" s="181"/>
      <c r="I80" s="181"/>
      <c r="J80" s="121"/>
      <c r="K80" s="121"/>
    </row>
    <row r="81" spans="1:11">
      <c r="A81" s="179"/>
      <c r="B81" s="122"/>
      <c r="C81" s="119"/>
      <c r="D81" s="119"/>
      <c r="E81" s="119"/>
      <c r="F81" s="180"/>
      <c r="G81" s="180"/>
      <c r="H81" s="181"/>
      <c r="I81" s="181"/>
      <c r="J81" s="121"/>
      <c r="K81" s="121"/>
    </row>
    <row r="82" spans="1:11">
      <c r="A82" s="176"/>
      <c r="B82" s="122"/>
      <c r="C82" s="123"/>
      <c r="D82" s="123"/>
      <c r="E82" s="123"/>
      <c r="F82" s="177"/>
      <c r="G82" s="177"/>
      <c r="H82" s="178"/>
      <c r="I82" s="178"/>
      <c r="J82" s="124"/>
      <c r="K82" s="124"/>
    </row>
    <row r="83" spans="1:11">
      <c r="A83" s="176"/>
      <c r="B83" s="122"/>
      <c r="C83" s="123"/>
      <c r="D83" s="123"/>
      <c r="E83" s="123"/>
      <c r="F83" s="177"/>
      <c r="G83" s="177"/>
      <c r="H83" s="178"/>
      <c r="I83" s="178"/>
      <c r="J83" s="124"/>
      <c r="K83" s="124"/>
    </row>
    <row r="84" spans="1:11">
      <c r="A84" s="176"/>
      <c r="B84" s="122"/>
      <c r="C84" s="123"/>
      <c r="D84" s="123"/>
      <c r="E84" s="123"/>
      <c r="F84" s="177"/>
      <c r="G84" s="177"/>
      <c r="H84" s="178"/>
      <c r="I84" s="178"/>
      <c r="J84" s="124"/>
      <c r="K84" s="124"/>
    </row>
    <row r="85" spans="1:11">
      <c r="A85" s="176"/>
      <c r="B85" s="122"/>
      <c r="C85" s="123"/>
      <c r="D85" s="123"/>
      <c r="E85" s="123"/>
      <c r="F85" s="177"/>
      <c r="G85" s="177"/>
      <c r="H85" s="178"/>
      <c r="I85" s="178"/>
      <c r="J85" s="124"/>
      <c r="K85" s="124"/>
    </row>
    <row r="86" spans="1:11">
      <c r="A86" s="176"/>
      <c r="B86" s="122"/>
      <c r="C86" s="123"/>
      <c r="D86" s="123"/>
      <c r="E86" s="123"/>
      <c r="F86" s="177"/>
      <c r="G86" s="177"/>
      <c r="H86" s="178"/>
      <c r="I86" s="178"/>
      <c r="J86" s="124"/>
      <c r="K86" s="124"/>
    </row>
  </sheetData>
  <mergeCells count="81">
    <mergeCell ref="A27:A31"/>
    <mergeCell ref="F27:F31"/>
    <mergeCell ref="G27:G31"/>
    <mergeCell ref="H27:H31"/>
    <mergeCell ref="I27:I31"/>
    <mergeCell ref="A22:A26"/>
    <mergeCell ref="F22:F26"/>
    <mergeCell ref="G22:G26"/>
    <mergeCell ref="H22:H26"/>
    <mergeCell ref="I22:I26"/>
    <mergeCell ref="A32:A36"/>
    <mergeCell ref="F32:F36"/>
    <mergeCell ref="G32:G36"/>
    <mergeCell ref="H32:H36"/>
    <mergeCell ref="I32:I36"/>
    <mergeCell ref="A17:A21"/>
    <mergeCell ref="F17:F21"/>
    <mergeCell ref="G17:G21"/>
    <mergeCell ref="H17:H21"/>
    <mergeCell ref="I17:I21"/>
    <mergeCell ref="A82:A86"/>
    <mergeCell ref="F82:F86"/>
    <mergeCell ref="G82:G86"/>
    <mergeCell ref="H82:H86"/>
    <mergeCell ref="I82:I86"/>
    <mergeCell ref="A77:A81"/>
    <mergeCell ref="F77:F81"/>
    <mergeCell ref="G77:G81"/>
    <mergeCell ref="H77:H81"/>
    <mergeCell ref="I77:I81"/>
    <mergeCell ref="A72:A76"/>
    <mergeCell ref="F72:F76"/>
    <mergeCell ref="G72:G76"/>
    <mergeCell ref="H72:H76"/>
    <mergeCell ref="I72:I76"/>
    <mergeCell ref="I7:I11"/>
    <mergeCell ref="A12:A16"/>
    <mergeCell ref="F12:F16"/>
    <mergeCell ref="G12:G16"/>
    <mergeCell ref="H12:H16"/>
    <mergeCell ref="I12:I16"/>
    <mergeCell ref="E2:G2"/>
    <mergeCell ref="A7:A11"/>
    <mergeCell ref="F7:F11"/>
    <mergeCell ref="G7:G11"/>
    <mergeCell ref="H7:H11"/>
    <mergeCell ref="A42:A46"/>
    <mergeCell ref="F42:F46"/>
    <mergeCell ref="G42:G46"/>
    <mergeCell ref="H42:H46"/>
    <mergeCell ref="I42:I46"/>
    <mergeCell ref="A47:A51"/>
    <mergeCell ref="F47:F51"/>
    <mergeCell ref="G47:G51"/>
    <mergeCell ref="H47:H51"/>
    <mergeCell ref="I47:I51"/>
    <mergeCell ref="A37:A41"/>
    <mergeCell ref="F37:F41"/>
    <mergeCell ref="G37:G41"/>
    <mergeCell ref="H37:H41"/>
    <mergeCell ref="I37:I41"/>
    <mergeCell ref="A57:A61"/>
    <mergeCell ref="F57:F61"/>
    <mergeCell ref="G57:G61"/>
    <mergeCell ref="H57:H61"/>
    <mergeCell ref="I57:I61"/>
    <mergeCell ref="A52:A56"/>
    <mergeCell ref="F52:F56"/>
    <mergeCell ref="G52:G56"/>
    <mergeCell ref="H52:H56"/>
    <mergeCell ref="I52:I56"/>
    <mergeCell ref="A67:A71"/>
    <mergeCell ref="F67:F71"/>
    <mergeCell ref="G67:G71"/>
    <mergeCell ref="H67:H71"/>
    <mergeCell ref="I67:I71"/>
    <mergeCell ref="A62:A66"/>
    <mergeCell ref="F62:F66"/>
    <mergeCell ref="G62:G66"/>
    <mergeCell ref="H62:H66"/>
    <mergeCell ref="I62:I66"/>
  </mergeCells>
  <pageMargins left="0.7" right="0.7" top="0.75" bottom="0.75" header="0.3" footer="0.3"/>
  <pageSetup paperSize="9" scale="54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L9"/>
  <sheetViews>
    <sheetView workbookViewId="0">
      <selection activeCell="D45" sqref="D45"/>
    </sheetView>
  </sheetViews>
  <sheetFormatPr defaultRowHeight="12"/>
  <cols>
    <col min="1" max="1" width="13" bestFit="1" customWidth="1"/>
    <col min="2" max="2" width="16" bestFit="1" customWidth="1"/>
    <col min="11" max="11" width="10.25" bestFit="1" customWidth="1"/>
  </cols>
  <sheetData>
    <row r="1" spans="1:12">
      <c r="A1" s="143" t="s">
        <v>189</v>
      </c>
      <c r="B1" s="144" t="s">
        <v>190</v>
      </c>
      <c r="C1" s="144" t="s">
        <v>191</v>
      </c>
      <c r="D1" s="144" t="s">
        <v>192</v>
      </c>
      <c r="E1" s="144" t="s">
        <v>193</v>
      </c>
      <c r="F1" s="144" t="s">
        <v>194</v>
      </c>
      <c r="G1" s="144" t="s">
        <v>195</v>
      </c>
      <c r="H1" s="144" t="s">
        <v>196</v>
      </c>
      <c r="I1" s="144" t="s">
        <v>197</v>
      </c>
      <c r="J1" s="144" t="s">
        <v>198</v>
      </c>
      <c r="K1" s="144" t="s">
        <v>199</v>
      </c>
      <c r="L1" s="145" t="s">
        <v>200</v>
      </c>
    </row>
    <row r="2" spans="1:12">
      <c r="A2" s="146">
        <v>42471</v>
      </c>
      <c r="B2" s="135">
        <v>42426</v>
      </c>
      <c r="C2" s="184">
        <v>42491</v>
      </c>
      <c r="D2" s="147" t="s">
        <v>201</v>
      </c>
      <c r="E2" s="147" t="s">
        <v>202</v>
      </c>
      <c r="F2" s="147" t="s">
        <v>203</v>
      </c>
      <c r="G2" s="147" t="s">
        <v>204</v>
      </c>
      <c r="H2" s="147" t="s">
        <v>205</v>
      </c>
      <c r="I2" s="147">
        <v>20.52</v>
      </c>
      <c r="J2" s="147">
        <v>-10.26</v>
      </c>
      <c r="K2" s="147">
        <v>10.26</v>
      </c>
      <c r="L2" s="148" t="s">
        <v>206</v>
      </c>
    </row>
    <row r="3" spans="1:12">
      <c r="A3" s="146">
        <v>42503</v>
      </c>
      <c r="B3" s="135">
        <v>42458</v>
      </c>
      <c r="C3" s="184"/>
      <c r="D3" s="147" t="s">
        <v>201</v>
      </c>
      <c r="E3" s="147" t="s">
        <v>202</v>
      </c>
      <c r="F3" s="147" t="s">
        <v>203</v>
      </c>
      <c r="G3" s="147" t="s">
        <v>204</v>
      </c>
      <c r="H3" s="147" t="s">
        <v>207</v>
      </c>
      <c r="I3" s="147">
        <v>16.38</v>
      </c>
      <c r="J3" s="147">
        <v>-8.19</v>
      </c>
      <c r="K3" s="147">
        <v>8.19</v>
      </c>
      <c r="L3" s="148" t="s">
        <v>206</v>
      </c>
    </row>
    <row r="4" spans="1:12">
      <c r="A4" s="146">
        <v>41418</v>
      </c>
      <c r="B4" s="135">
        <v>41373</v>
      </c>
      <c r="C4" s="184"/>
      <c r="D4" s="147" t="s">
        <v>208</v>
      </c>
      <c r="E4" s="147" t="s">
        <v>209</v>
      </c>
      <c r="F4" s="147" t="s">
        <v>203</v>
      </c>
      <c r="G4" s="147" t="s">
        <v>204</v>
      </c>
      <c r="H4" s="147" t="s">
        <v>210</v>
      </c>
      <c r="I4" s="147">
        <v>27</v>
      </c>
      <c r="J4" s="147">
        <v>-13.5</v>
      </c>
      <c r="K4" s="147">
        <v>13.5</v>
      </c>
      <c r="L4" s="148" t="s">
        <v>211</v>
      </c>
    </row>
    <row r="5" spans="1:12">
      <c r="A5" s="146">
        <v>41888</v>
      </c>
      <c r="B5" s="135">
        <v>41843</v>
      </c>
      <c r="C5" s="184"/>
      <c r="D5" s="147" t="s">
        <v>212</v>
      </c>
      <c r="E5" s="147" t="s">
        <v>213</v>
      </c>
      <c r="F5" s="147" t="s">
        <v>203</v>
      </c>
      <c r="G5" s="147" t="s">
        <v>204</v>
      </c>
      <c r="H5" s="147" t="s">
        <v>214</v>
      </c>
      <c r="I5" s="147">
        <v>22.43</v>
      </c>
      <c r="J5" s="147">
        <v>-11.21</v>
      </c>
      <c r="K5" s="147">
        <v>11.22</v>
      </c>
      <c r="L5" s="148" t="s">
        <v>206</v>
      </c>
    </row>
    <row r="6" spans="1:12">
      <c r="A6" s="146">
        <v>42287</v>
      </c>
      <c r="B6" s="135">
        <v>42242</v>
      </c>
      <c r="C6" s="184"/>
      <c r="D6" s="147" t="s">
        <v>212</v>
      </c>
      <c r="E6" s="147" t="s">
        <v>213</v>
      </c>
      <c r="F6" s="147" t="s">
        <v>203</v>
      </c>
      <c r="G6" s="147" t="s">
        <v>204</v>
      </c>
      <c r="H6" s="147" t="s">
        <v>215</v>
      </c>
      <c r="I6" s="147">
        <v>16.97</v>
      </c>
      <c r="J6" s="147">
        <v>-8.48</v>
      </c>
      <c r="K6" s="147">
        <v>8.49</v>
      </c>
      <c r="L6" s="148" t="s">
        <v>206</v>
      </c>
    </row>
    <row r="7" spans="1:12">
      <c r="A7" s="149">
        <v>41411</v>
      </c>
      <c r="B7" s="150">
        <v>41366</v>
      </c>
      <c r="C7" s="185"/>
      <c r="D7" s="151" t="s">
        <v>216</v>
      </c>
      <c r="E7" s="151" t="s">
        <v>217</v>
      </c>
      <c r="F7" s="151" t="s">
        <v>203</v>
      </c>
      <c r="G7" s="151" t="s">
        <v>204</v>
      </c>
      <c r="H7" s="151" t="s">
        <v>218</v>
      </c>
      <c r="I7" s="151">
        <v>59.02</v>
      </c>
      <c r="J7" s="151">
        <v>-29.51</v>
      </c>
      <c r="K7" s="147">
        <v>29.51</v>
      </c>
      <c r="L7" s="152" t="s">
        <v>206</v>
      </c>
    </row>
    <row r="8" spans="1:12" ht="15">
      <c r="K8" s="153">
        <f>SUM(K2:K7)</f>
        <v>81.17</v>
      </c>
    </row>
    <row r="9" spans="1:12">
      <c r="K9" s="142"/>
    </row>
  </sheetData>
  <mergeCells count="1">
    <mergeCell ref="C2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Annual Summary</vt:lpstr>
      <vt:lpstr>HSBC</vt:lpstr>
      <vt:lpstr>CreditCard</vt:lpstr>
      <vt:lpstr>Category Lookup</vt:lpstr>
      <vt:lpstr>Car Mileage</vt:lpstr>
      <vt:lpstr>Alamy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2016-10-17T14:39:22Z</dcterms:modified>
</cp:coreProperties>
</file>