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estShuro\Desktop\Tatenda\Personal\Data Analyst\1. Excel\Exercises\"/>
    </mc:Choice>
  </mc:AlternateContent>
  <bookViews>
    <workbookView xWindow="0" yWindow="0" windowWidth="20490" windowHeight="7755"/>
  </bookViews>
  <sheets>
    <sheet name="Payroll" sheetId="1" r:id="rId1"/>
    <sheet name="Gradebook" sheetId="2" r:id="rId2"/>
    <sheet name="Decision Maker" sheetId="3" r:id="rId3"/>
    <sheet name="Interests" sheetId="6" r:id="rId4"/>
    <sheet name="Problem 1" sheetId="7" r:id="rId5"/>
    <sheet name="Problem 2" sheetId="9" r:id="rId6"/>
    <sheet name="Problem 3" sheetId="10" r:id="rId7"/>
    <sheet name="Problem 4" sheetId="8" r:id="rId8"/>
    <sheet name="Problem 5" sheetId="11" r:id="rId9"/>
    <sheet name="Problem 6" sheetId="1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1" l="1"/>
  <c r="L12" i="11"/>
  <c r="J12" i="11"/>
  <c r="J19" i="11"/>
  <c r="J16" i="11"/>
  <c r="L14" i="11"/>
  <c r="L16" i="11" s="1"/>
  <c r="L19" i="11" s="1"/>
  <c r="J14" i="11"/>
  <c r="K14" i="11"/>
  <c r="K16" i="11" s="1"/>
  <c r="K19" i="11" s="1"/>
  <c r="C19" i="11"/>
  <c r="D19" i="11"/>
  <c r="B19" i="11"/>
  <c r="C16" i="11"/>
  <c r="D16" i="11"/>
  <c r="B16" i="11"/>
  <c r="C14" i="11"/>
  <c r="D14" i="11"/>
  <c r="B14" i="11"/>
  <c r="C12" i="11"/>
  <c r="D12" i="11"/>
  <c r="B12" i="11"/>
  <c r="J3" i="12"/>
  <c r="K3" i="12"/>
  <c r="K4" i="12" s="1"/>
  <c r="I3" i="12"/>
  <c r="I4" i="12" s="1"/>
  <c r="J4" i="12"/>
  <c r="J22" i="12"/>
  <c r="J25" i="12" s="1"/>
  <c r="K20" i="12"/>
  <c r="J20" i="12"/>
  <c r="I20" i="12"/>
  <c r="K14" i="12"/>
  <c r="J14" i="12"/>
  <c r="I14" i="12"/>
  <c r="I9" i="12"/>
  <c r="C25" i="12"/>
  <c r="D25" i="12"/>
  <c r="B25" i="12"/>
  <c r="D22" i="12"/>
  <c r="C22" i="12"/>
  <c r="B22" i="12"/>
  <c r="C20" i="12"/>
  <c r="D20" i="12"/>
  <c r="B20" i="12"/>
  <c r="C14" i="12"/>
  <c r="D14" i="12"/>
  <c r="B14" i="12"/>
  <c r="B9" i="12"/>
  <c r="H13" i="8"/>
  <c r="H14" i="8" s="1"/>
  <c r="B14" i="8"/>
  <c r="D16" i="8" s="1"/>
  <c r="D17" i="8" s="1"/>
  <c r="D20" i="8" s="1"/>
  <c r="B13" i="8"/>
  <c r="J23" i="10"/>
  <c r="I23" i="10"/>
  <c r="J15" i="10"/>
  <c r="J18" i="10" s="1"/>
  <c r="J26" i="10" s="1"/>
  <c r="I15" i="10"/>
  <c r="I18" i="10" s="1"/>
  <c r="I26" i="10" s="1"/>
  <c r="H15" i="10"/>
  <c r="H18" i="10" s="1"/>
  <c r="H26" i="10" s="1"/>
  <c r="C26" i="10"/>
  <c r="D26" i="10"/>
  <c r="B26" i="10"/>
  <c r="D23" i="10"/>
  <c r="C23" i="10"/>
  <c r="C18" i="10"/>
  <c r="D18" i="10"/>
  <c r="B18" i="10"/>
  <c r="D15" i="10"/>
  <c r="C15" i="10"/>
  <c r="B15" i="10"/>
  <c r="D15" i="9"/>
  <c r="D18" i="9" s="1"/>
  <c r="C18" i="9"/>
  <c r="C15" i="9"/>
  <c r="B15" i="9"/>
  <c r="D14" i="9"/>
  <c r="D13" i="9"/>
  <c r="D12" i="9"/>
  <c r="C14" i="9"/>
  <c r="C13" i="9"/>
  <c r="C12" i="9"/>
  <c r="C9" i="9"/>
  <c r="D9" i="9"/>
  <c r="B9" i="9"/>
  <c r="D8" i="9"/>
  <c r="D7" i="9"/>
  <c r="D6" i="9"/>
  <c r="D5" i="9"/>
  <c r="C8" i="9"/>
  <c r="C7" i="9"/>
  <c r="C6" i="9"/>
  <c r="C5" i="9"/>
  <c r="D4" i="9"/>
  <c r="C4" i="9"/>
  <c r="N21" i="7"/>
  <c r="M21" i="7"/>
  <c r="L21" i="7"/>
  <c r="M4" i="7"/>
  <c r="N4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4" i="7"/>
  <c r="D21" i="7"/>
  <c r="C21" i="7"/>
  <c r="B21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4" i="7"/>
  <c r="I22" i="12" l="1"/>
  <c r="I25" i="12" s="1"/>
  <c r="K22" i="12"/>
  <c r="K25" i="12" s="1"/>
  <c r="H16" i="8"/>
  <c r="H17" i="8" s="1"/>
  <c r="H20" i="8" s="1"/>
  <c r="J16" i="8"/>
  <c r="J17" i="8" s="1"/>
  <c r="J20" i="8" s="1"/>
  <c r="I16" i="8"/>
  <c r="I17" i="8" s="1"/>
  <c r="I20" i="8" s="1"/>
  <c r="B16" i="8"/>
  <c r="B17" i="8" s="1"/>
  <c r="B20" i="8" s="1"/>
  <c r="C16" i="8"/>
  <c r="C17" i="8" s="1"/>
  <c r="C20" i="8" s="1"/>
  <c r="E3" i="6"/>
  <c r="F3" i="6" s="1"/>
  <c r="G3" i="6" s="1"/>
  <c r="E4" i="6"/>
  <c r="F4" i="6"/>
  <c r="G4" i="6" s="1"/>
  <c r="E5" i="6"/>
  <c r="F5" i="6" s="1"/>
  <c r="G5" i="6" s="1"/>
  <c r="G2" i="6"/>
  <c r="F2" i="6"/>
  <c r="E2" i="6"/>
  <c r="L6" i="3"/>
  <c r="L7" i="3"/>
  <c r="L8" i="3"/>
  <c r="L9" i="3"/>
  <c r="L5" i="3"/>
  <c r="K9" i="3"/>
  <c r="K8" i="3"/>
  <c r="K7" i="3"/>
  <c r="K6" i="3"/>
  <c r="K5" i="3"/>
  <c r="I9" i="3"/>
  <c r="I8" i="3"/>
  <c r="I7" i="3"/>
  <c r="I6" i="3"/>
  <c r="I5" i="3"/>
  <c r="G9" i="3"/>
  <c r="G8" i="3"/>
  <c r="G7" i="3"/>
  <c r="G6" i="3"/>
  <c r="G5" i="3"/>
  <c r="E9" i="3"/>
  <c r="E8" i="3"/>
  <c r="E7" i="3"/>
  <c r="E6" i="3"/>
  <c r="E5" i="3"/>
  <c r="C6" i="3"/>
  <c r="C7" i="3"/>
  <c r="C8" i="3"/>
  <c r="C9" i="3"/>
  <c r="C5" i="3"/>
  <c r="K27" i="2"/>
  <c r="J27" i="2"/>
  <c r="I27" i="2"/>
  <c r="H27" i="2"/>
  <c r="K26" i="2"/>
  <c r="J26" i="2"/>
  <c r="I26" i="2"/>
  <c r="H26" i="2"/>
  <c r="K25" i="2"/>
  <c r="J25" i="2"/>
  <c r="I25" i="2"/>
  <c r="H25" i="2"/>
  <c r="D25" i="2"/>
  <c r="E25" i="2"/>
  <c r="F25" i="2"/>
  <c r="D26" i="2"/>
  <c r="E26" i="2"/>
  <c r="F26" i="2"/>
  <c r="D27" i="2"/>
  <c r="E27" i="2"/>
  <c r="F27" i="2"/>
  <c r="C27" i="2"/>
  <c r="C26" i="2"/>
  <c r="C25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AD28" i="1"/>
  <c r="AD27" i="1"/>
  <c r="AD26" i="1"/>
  <c r="AD25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B23" i="1"/>
  <c r="AA23" i="1"/>
  <c r="Z23" i="1"/>
  <c r="Y23" i="1"/>
  <c r="X23" i="1"/>
  <c r="AB22" i="1"/>
  <c r="AA22" i="1"/>
  <c r="Z22" i="1"/>
  <c r="Y22" i="1"/>
  <c r="X22" i="1"/>
  <c r="AB21" i="1"/>
  <c r="AA21" i="1"/>
  <c r="Z21" i="1"/>
  <c r="Y21" i="1"/>
  <c r="X21" i="1"/>
  <c r="AB20" i="1"/>
  <c r="AA20" i="1"/>
  <c r="Z20" i="1"/>
  <c r="Y20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B12" i="1"/>
  <c r="AA12" i="1"/>
  <c r="Z12" i="1"/>
  <c r="Y12" i="1"/>
  <c r="X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B4" i="1"/>
  <c r="AA4" i="1"/>
  <c r="Z4" i="1"/>
  <c r="Y4" i="1"/>
  <c r="Z3" i="1"/>
  <c r="AA3" i="1"/>
  <c r="AB3" i="1" s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4" i="1"/>
  <c r="U3" i="1"/>
  <c r="V3" i="1"/>
  <c r="W3" i="1"/>
  <c r="T3" i="1"/>
  <c r="P3" i="1"/>
  <c r="Q3" i="1"/>
  <c r="R3" i="1" s="1"/>
  <c r="O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K3" i="1"/>
  <c r="L3" i="1"/>
  <c r="M3" i="1"/>
  <c r="J3" i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C28" i="1"/>
  <c r="C27" i="1"/>
  <c r="C26" i="1"/>
  <c r="C25" i="1"/>
  <c r="X4" i="1" l="1"/>
</calcChain>
</file>

<file path=xl/sharedStrings.xml><?xml version="1.0" encoding="utf-8"?>
<sst xmlns="http://schemas.openxmlformats.org/spreadsheetml/2006/main" count="369" uniqueCount="190">
  <si>
    <t>Tatenda</t>
  </si>
  <si>
    <t>Shuro</t>
  </si>
  <si>
    <t>Employee Payroll</t>
  </si>
  <si>
    <t>Last Name</t>
  </si>
  <si>
    <t>First Name</t>
  </si>
  <si>
    <t>Hourly Wage</t>
  </si>
  <si>
    <t>Hours worked</t>
  </si>
  <si>
    <t>Pay</t>
  </si>
  <si>
    <t>Mota</t>
  </si>
  <si>
    <t>Yangu</t>
  </si>
  <si>
    <t>Huro</t>
  </si>
  <si>
    <t>Yako</t>
  </si>
  <si>
    <t>Imba</t>
  </si>
  <si>
    <t>Yedu</t>
  </si>
  <si>
    <t>Zviyo</t>
  </si>
  <si>
    <t>Zvedu</t>
  </si>
  <si>
    <t>Masa</t>
  </si>
  <si>
    <t>Musa</t>
  </si>
  <si>
    <t>Mulo</t>
  </si>
  <si>
    <t>Mena</t>
  </si>
  <si>
    <t>Make</t>
  </si>
  <si>
    <t>Mira</t>
  </si>
  <si>
    <t>Kujo</t>
  </si>
  <si>
    <t>Kela</t>
  </si>
  <si>
    <t>Hana</t>
  </si>
  <si>
    <t>Hono</t>
  </si>
  <si>
    <t>Kesi</t>
  </si>
  <si>
    <t>Kana</t>
  </si>
  <si>
    <t>Hen</t>
  </si>
  <si>
    <t>Gono</t>
  </si>
  <si>
    <t>Saka</t>
  </si>
  <si>
    <t>Pate</t>
  </si>
  <si>
    <t>Riko</t>
  </si>
  <si>
    <t>Car</t>
  </si>
  <si>
    <t>Jen</t>
  </si>
  <si>
    <t>Jel</t>
  </si>
  <si>
    <t>Ren</t>
  </si>
  <si>
    <t>Get</t>
  </si>
  <si>
    <t>Set</t>
  </si>
  <si>
    <t>Kil</t>
  </si>
  <si>
    <t>Mana</t>
  </si>
  <si>
    <t>Far</t>
  </si>
  <si>
    <t>Ken</t>
  </si>
  <si>
    <t>Ben</t>
  </si>
  <si>
    <t>Max</t>
  </si>
  <si>
    <t>Min</t>
  </si>
  <si>
    <t>Avg</t>
  </si>
  <si>
    <t>Total</t>
  </si>
  <si>
    <t>Overtime hours</t>
  </si>
  <si>
    <t>Overtime bonus</t>
  </si>
  <si>
    <t>Total Pay</t>
  </si>
  <si>
    <t>Jan pay</t>
  </si>
  <si>
    <t>Gradebook</t>
  </si>
  <si>
    <t>Safety test</t>
  </si>
  <si>
    <t>Financial test</t>
  </si>
  <si>
    <t>Drug test</t>
  </si>
  <si>
    <t>Company philosophy test</t>
  </si>
  <si>
    <t>Points possible</t>
  </si>
  <si>
    <t>Fire employee</t>
  </si>
  <si>
    <t>Career decisions</t>
  </si>
  <si>
    <t>Job</t>
  </si>
  <si>
    <t>Mechatronics Engineer</t>
  </si>
  <si>
    <t>Control Systems Engineer</t>
  </si>
  <si>
    <t>IoT Engineer</t>
  </si>
  <si>
    <t>AI Engineer</t>
  </si>
  <si>
    <t>Driver</t>
  </si>
  <si>
    <t>Job market</t>
  </si>
  <si>
    <t>Enjoyment</t>
  </si>
  <si>
    <t>My talent</t>
  </si>
  <si>
    <t>Schooling</t>
  </si>
  <si>
    <t>Principle</t>
  </si>
  <si>
    <t>Interest rate</t>
  </si>
  <si>
    <t>Months</t>
  </si>
  <si>
    <t>Interest paid</t>
  </si>
  <si>
    <t>Total loan</t>
  </si>
  <si>
    <t>Monthly payments</t>
  </si>
  <si>
    <t>Loan A</t>
  </si>
  <si>
    <t>Loan B</t>
  </si>
  <si>
    <t>Loan C</t>
  </si>
  <si>
    <t>Loan D</t>
  </si>
  <si>
    <t>Item</t>
  </si>
  <si>
    <t>Walt-Mart</t>
  </si>
  <si>
    <t>Dollar Trap</t>
  </si>
  <si>
    <t>Office Repo</t>
  </si>
  <si>
    <t>Shopping list Item</t>
  </si>
  <si>
    <t>Ball point pen</t>
  </si>
  <si>
    <t>TI-35 Calculator</t>
  </si>
  <si>
    <t>100 page notebook</t>
  </si>
  <si>
    <t>8 oz Glue</t>
  </si>
  <si>
    <t>Clear tape</t>
  </si>
  <si>
    <t>Eraser</t>
  </si>
  <si>
    <t>No. 2 Pencils</t>
  </si>
  <si>
    <t>2 inch binder</t>
  </si>
  <si>
    <t>5gb USB stick</t>
  </si>
  <si>
    <t>8 Colour makers</t>
  </si>
  <si>
    <t>Stapler</t>
  </si>
  <si>
    <t>Planner book</t>
  </si>
  <si>
    <t>Protractor</t>
  </si>
  <si>
    <t>Compass</t>
  </si>
  <si>
    <t>Bottle liquid paper</t>
  </si>
  <si>
    <t>Susan</t>
  </si>
  <si>
    <t>Quantity</t>
  </si>
  <si>
    <t>Walt-Mart cost</t>
  </si>
  <si>
    <t>Dollar Trap cost</t>
  </si>
  <si>
    <t>Office Repo cost</t>
  </si>
  <si>
    <t>Tim</t>
  </si>
  <si>
    <t>Initial Costs</t>
  </si>
  <si>
    <t>Dog</t>
  </si>
  <si>
    <t>Cat</t>
  </si>
  <si>
    <t>Animal</t>
  </si>
  <si>
    <t>Collar</t>
  </si>
  <si>
    <t>ID tag</t>
  </si>
  <si>
    <t>Food and water bowl</t>
  </si>
  <si>
    <t>Leash</t>
  </si>
  <si>
    <t>Monthly Costs</t>
  </si>
  <si>
    <t>Food</t>
  </si>
  <si>
    <t>Kitty Litter</t>
  </si>
  <si>
    <t>Dog treats</t>
  </si>
  <si>
    <t>Total cost of the year</t>
  </si>
  <si>
    <t>Per person expenses</t>
  </si>
  <si>
    <t>Caribbean Cruise</t>
  </si>
  <si>
    <t>Chicago</t>
  </si>
  <si>
    <t>Orlando</t>
  </si>
  <si>
    <t>Cruise cost</t>
  </si>
  <si>
    <t>Air fare</t>
  </si>
  <si>
    <t>Natural History Museum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</si>
  <si>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</si>
  <si>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</si>
  <si>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</si>
  <si>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</si>
  <si>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</si>
  <si>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</si>
  <si>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</si>
  <si>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Subtotal</t>
  </si>
  <si>
    <t>Number of individuals</t>
  </si>
  <si>
    <t xml:space="preserve">Subtotal </t>
  </si>
  <si>
    <t>Total (Excl. Hotel &amp; Car rental)</t>
  </si>
  <si>
    <t>Other expenses</t>
  </si>
  <si>
    <t>Car rental</t>
  </si>
  <si>
    <t>Hotel</t>
  </si>
  <si>
    <t>Grand Total</t>
  </si>
  <si>
    <t>Epsilon</t>
  </si>
  <si>
    <t>Zero</t>
  </si>
  <si>
    <t>Purchase price</t>
  </si>
  <si>
    <t>Zero toner set</t>
  </si>
  <si>
    <t>HP toner set</t>
  </si>
  <si>
    <t>Epsilon ink set</t>
  </si>
  <si>
    <t>Days in a week</t>
  </si>
  <si>
    <t>Weeks in a year</t>
  </si>
  <si>
    <t>Days in a year</t>
  </si>
  <si>
    <t>Number of pages  day</t>
  </si>
  <si>
    <t>Pages in a year</t>
  </si>
  <si>
    <t>Cartridges in a year</t>
  </si>
  <si>
    <t>Cost of printing a year</t>
  </si>
  <si>
    <t>HP</t>
  </si>
  <si>
    <t>Total cost</t>
  </si>
  <si>
    <t>Chevy</t>
  </si>
  <si>
    <t>Cadillac</t>
  </si>
  <si>
    <t>Mustang</t>
  </si>
  <si>
    <t>Purchase Price</t>
  </si>
  <si>
    <t>Sales Tax</t>
  </si>
  <si>
    <t>Life span</t>
  </si>
  <si>
    <t>Miles of use</t>
  </si>
  <si>
    <t>Miles per year</t>
  </si>
  <si>
    <t>Total years of use</t>
  </si>
  <si>
    <t>Fuel costs</t>
  </si>
  <si>
    <t>Miles per galon</t>
  </si>
  <si>
    <t>Cost per galon</t>
  </si>
  <si>
    <t>Total fuel cost per year</t>
  </si>
  <si>
    <t>Yearly costs</t>
  </si>
  <si>
    <t>Insurance</t>
  </si>
  <si>
    <t>License</t>
  </si>
  <si>
    <t>Fuel</t>
  </si>
  <si>
    <t>Total yearly costs</t>
  </si>
  <si>
    <t>Total cost in life span</t>
  </si>
  <si>
    <t>Avg cost per year</t>
  </si>
  <si>
    <t>X-Mobile</t>
  </si>
  <si>
    <t>Veritium</t>
  </si>
  <si>
    <t>ABC</t>
  </si>
  <si>
    <t>Phone purchase</t>
  </si>
  <si>
    <t>Monthly costs</t>
  </si>
  <si>
    <t>Fixed costs</t>
  </si>
  <si>
    <t>Package purchase</t>
  </si>
  <si>
    <t>Taxes and fees</t>
  </si>
  <si>
    <t>Extra GB per month</t>
  </si>
  <si>
    <t>Extra data cost</t>
  </si>
  <si>
    <t>Extra GB cost per month</t>
  </si>
  <si>
    <t>Rental</t>
  </si>
  <si>
    <t>Total monthly costs</t>
  </si>
  <si>
    <t>Total cost over 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</si>
</sst>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R&quot;\ * #,##0.00_ ;_ &quot;R&quot;\ * \-#,##0.00_ ;_ &quot;R&quot;\ * &quot;-&quot;??_ ;_ @_ "/>
    <numFmt numFmtId="164" formatCode="0\.00"/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6" fontId="0" fillId="4" borderId="0" xfId="0" applyNumberFormat="1" applyFill="1" applyAlignment="1">
      <alignment horizontal="center"/>
    </xf>
    <xf numFmtId="165" fontId="0" fillId="4" borderId="0" xfId="0" applyNumberFormat="1" applyFill="1"/>
    <xf numFmtId="16" fontId="0" fillId="6" borderId="0" xfId="0" applyNumberFormat="1" applyFill="1" applyAlignment="1">
      <alignment horizontal="center"/>
    </xf>
    <xf numFmtId="165" fontId="0" fillId="6" borderId="0" xfId="0" applyNumberFormat="1" applyFill="1"/>
    <xf numFmtId="165" fontId="0" fillId="7" borderId="0" xfId="0" applyNumberFormat="1" applyFill="1"/>
    <xf numFmtId="1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textRotation="90"/>
    </xf>
    <xf numFmtId="0" fontId="0" fillId="7" borderId="0" xfId="0" applyFill="1"/>
    <xf numFmtId="0" fontId="0" fillId="6" borderId="0" xfId="0" applyFill="1"/>
    <xf numFmtId="0" fontId="0" fillId="5" borderId="0" xfId="0" applyFill="1"/>
    <xf numFmtId="0" fontId="0" fillId="4" borderId="0" xfId="0" applyFill="1"/>
    <xf numFmtId="0" fontId="0" fillId="8" borderId="0" xfId="0" applyFill="1"/>
    <xf numFmtId="9" fontId="0" fillId="0" borderId="0" xfId="0" applyNumberFormat="1"/>
    <xf numFmtId="0" fontId="0" fillId="0" borderId="0" xfId="0" applyNumberFormat="1"/>
    <xf numFmtId="0" fontId="0" fillId="9" borderId="0" xfId="0" applyFill="1"/>
    <xf numFmtId="165" fontId="0" fillId="9" borderId="0" xfId="0" applyNumberFormat="1" applyFill="1"/>
    <xf numFmtId="165" fontId="0" fillId="6" borderId="0" xfId="2" applyNumberFormat="1" applyFont="1" applyFill="1"/>
    <xf numFmtId="0" fontId="0" fillId="9" borderId="0" xfId="0" applyNumberFormat="1" applyFill="1"/>
    <xf numFmtId="165" fontId="0" fillId="5" borderId="0" xfId="0" applyNumberFormat="1" applyFill="1"/>
    <xf numFmtId="0" fontId="0" fillId="3" borderId="0" xfId="0" applyFill="1"/>
    <xf numFmtId="0" fontId="0" fillId="3" borderId="0" xfId="0" applyNumberFormat="1" applyFill="1"/>
    <xf numFmtId="165" fontId="0" fillId="3" borderId="0" xfId="0" applyNumberFormat="1" applyFill="1"/>
    <xf numFmtId="0" fontId="0" fillId="10" borderId="0" xfId="0" applyFill="1"/>
    <xf numFmtId="0" fontId="0" fillId="11" borderId="0" xfId="0" applyFill="1"/>
    <xf numFmtId="165" fontId="0" fillId="10" borderId="0" xfId="0" applyNumberFormat="1" applyFill="1"/>
    <xf numFmtId="0" fontId="0" fillId="12" borderId="0" xfId="0" applyFill="1"/>
    <xf numFmtId="165" fontId="0" fillId="12" borderId="0" xfId="0" applyNumberFormat="1" applyFill="1"/>
    <xf numFmtId="0" fontId="0" fillId="13" borderId="0" xfId="0" applyFill="1"/>
    <xf numFmtId="165" fontId="0" fillId="13" borderId="0" xfId="0" applyNumberFormat="1" applyFill="1"/>
    <xf numFmtId="0" fontId="0" fillId="13" borderId="0" xfId="0" applyNumberFormat="1" applyFill="1"/>
    <xf numFmtId="165" fontId="0" fillId="11" borderId="0" xfId="2" applyNumberFormat="1" applyFont="1" applyFill="1"/>
    <xf numFmtId="165" fontId="0" fillId="11" borderId="0" xfId="0" applyNumberFormat="1" applyFill="1"/>
    <xf numFmtId="0" fontId="0" fillId="14" borderId="0" xfId="0" applyFill="1"/>
    <xf numFmtId="165" fontId="0" fillId="14" borderId="0" xfId="0" applyNumberFormat="1" applyFill="1"/>
    <xf numFmtId="0" fontId="0" fillId="15" borderId="0" xfId="0" applyFill="1"/>
    <xf numFmtId="165" fontId="0" fillId="15" borderId="0" xfId="0" applyNumberFormat="1" applyFill="1"/>
    <xf numFmtId="0" fontId="2" fillId="13" borderId="0" xfId="0" applyFont="1" applyFill="1"/>
    <xf numFmtId="0" fontId="2" fillId="3" borderId="0" xfId="0" applyFont="1" applyFill="1"/>
    <xf numFmtId="0" fontId="2" fillId="6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5" borderId="0" xfId="0" applyFont="1" applyFill="1"/>
    <xf numFmtId="0" fontId="2" fillId="7" borderId="0" xfId="0" applyFont="1" applyFill="1"/>
    <xf numFmtId="0" fontId="0" fillId="12" borderId="0" xfId="0" applyFill="1" applyAlignment="1">
      <alignment wrapText="1"/>
    </xf>
    <xf numFmtId="0" fontId="0" fillId="16" borderId="0" xfId="0" applyFill="1"/>
    <xf numFmtId="165" fontId="0" fillId="16" borderId="0" xfId="0" applyNumberFormat="1" applyFill="1"/>
    <xf numFmtId="0" fontId="0" fillId="11" borderId="0" xfId="0" applyFill="1" applyAlignment="1">
      <alignment wrapText="1"/>
    </xf>
    <xf numFmtId="0" fontId="0" fillId="11" borderId="0" xfId="0" applyNumberFormat="1" applyFill="1"/>
    <xf numFmtId="0" fontId="0" fillId="17" borderId="0" xfId="0" applyFill="1"/>
    <xf numFmtId="165" fontId="0" fillId="17" borderId="0" xfId="0" applyNumberFormat="1" applyFill="1"/>
    <xf numFmtId="9" fontId="0" fillId="12" borderId="0" xfId="1" applyFont="1" applyFill="1"/>
    <xf numFmtId="9" fontId="0" fillId="6" borderId="0" xfId="1" applyFont="1" applyFill="1"/>
    <xf numFmtId="1" fontId="0" fillId="2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165" fontId="0" fillId="4" borderId="0" xfId="0" applyNumberFormat="1" applyFill="1" applyAlignment="1">
      <alignment horizontal="right"/>
    </xf>
    <xf numFmtId="165" fontId="0" fillId="6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" fontId="0" fillId="11" borderId="0" xfId="0" applyNumberFormat="1" applyFill="1" applyAlignment="1">
      <alignment horizontal="center"/>
    </xf>
    <xf numFmtId="165" fontId="0" fillId="11" borderId="0" xfId="0" applyNumberFormat="1" applyFill="1" applyAlignment="1">
      <alignment horizontal="right"/>
    </xf>
  </cellXfs>
  <cellStyles count="3">
    <cellStyle name="Currency" xfId="2" builtinId="4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Safety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Gradebook!$A$4:$A$23</c:f>
              <c:strCache>
                <c:ptCount val="20"/>
                <c:pt idx="0">
                  <c:v>Shuro</c:v>
                </c:pt>
                <c:pt idx="1">
                  <c:v>Mota</c:v>
                </c:pt>
                <c:pt idx="2">
                  <c:v>Huro</c:v>
                </c:pt>
                <c:pt idx="3">
                  <c:v>Imba</c:v>
                </c:pt>
                <c:pt idx="4">
                  <c:v>Zviyo</c:v>
                </c:pt>
                <c:pt idx="5">
                  <c:v>Masa</c:v>
                </c:pt>
                <c:pt idx="6">
                  <c:v>Mulo</c:v>
                </c:pt>
                <c:pt idx="7">
                  <c:v>Make</c:v>
                </c:pt>
                <c:pt idx="8">
                  <c:v>Kujo</c:v>
                </c:pt>
                <c:pt idx="9">
                  <c:v>Hana</c:v>
                </c:pt>
                <c:pt idx="10">
                  <c:v>Kesi</c:v>
                </c:pt>
                <c:pt idx="11">
                  <c:v>Kela</c:v>
                </c:pt>
                <c:pt idx="12">
                  <c:v>Gono</c:v>
                </c:pt>
                <c:pt idx="13">
                  <c:v>Pate</c:v>
                </c:pt>
                <c:pt idx="14">
                  <c:v>Car</c:v>
                </c:pt>
                <c:pt idx="15">
                  <c:v>Jel</c:v>
                </c:pt>
                <c:pt idx="16">
                  <c:v>Get</c:v>
                </c:pt>
                <c:pt idx="17">
                  <c:v>Kil</c:v>
                </c:pt>
                <c:pt idx="18">
                  <c:v>Far</c:v>
                </c:pt>
                <c:pt idx="19">
                  <c:v>Hen</c:v>
                </c:pt>
              </c:strCache>
            </c:strRef>
          </c:cat>
          <c:val>
            <c:numRef>
              <c:f>Gradebook!$C$4:$C$23</c:f>
              <c:numCache>
                <c:formatCode>General</c:formatCode>
                <c:ptCount val="2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4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83440"/>
        <c:axId val="115485008"/>
      </c:barChart>
      <c:catAx>
        <c:axId val="1154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5008"/>
        <c:crosses val="autoZero"/>
        <c:auto val="1"/>
        <c:lblAlgn val="ctr"/>
        <c:lblOffset val="100"/>
        <c:noMultiLvlLbl val="0"/>
      </c:catAx>
      <c:valAx>
        <c:axId val="1154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4'!$A$20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4'!$B$19:$D$19</c:f>
              <c:strCache>
                <c:ptCount val="3"/>
                <c:pt idx="0">
                  <c:v>Epsilon</c:v>
                </c:pt>
                <c:pt idx="1">
                  <c:v>Zero</c:v>
                </c:pt>
                <c:pt idx="2">
                  <c:v>HP</c:v>
                </c:pt>
              </c:strCache>
            </c:strRef>
          </c:cat>
          <c:val>
            <c:numRef>
              <c:f>'Problem 4'!$B$20:$D$20</c:f>
              <c:numCache>
                <c:formatCode>_-[$$-409]* #\ ##0.00_ ;_-[$$-409]* \-#\ ##0.00\ ;_-[$$-409]* "-"??_ ;_-@_ </c:formatCode>
                <c:ptCount val="3"/>
                <c:pt idx="0">
                  <c:v>1618</c:v>
                </c:pt>
                <c:pt idx="1">
                  <c:v>1360.3636363636365</c:v>
                </c:pt>
                <c:pt idx="2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832088"/>
        <c:axId val="253825032"/>
      </c:barChart>
      <c:catAx>
        <c:axId val="25383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25032"/>
        <c:crosses val="autoZero"/>
        <c:auto val="1"/>
        <c:lblAlgn val="ctr"/>
        <c:lblOffset val="100"/>
        <c:noMultiLvlLbl val="0"/>
      </c:catAx>
      <c:valAx>
        <c:axId val="25382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3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4'!$G$20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4'!$H$19:$J$19</c:f>
              <c:strCache>
                <c:ptCount val="3"/>
                <c:pt idx="0">
                  <c:v>Epsilon</c:v>
                </c:pt>
                <c:pt idx="1">
                  <c:v>Zero</c:v>
                </c:pt>
                <c:pt idx="2">
                  <c:v>HP</c:v>
                </c:pt>
              </c:strCache>
            </c:strRef>
          </c:cat>
          <c:val>
            <c:numRef>
              <c:f>'Problem 4'!$H$20:$J$20</c:f>
              <c:numCache>
                <c:formatCode>_-[$$-409]* #\ ##0.00_ ;_-[$$-409]* \-#\ ##0.00\ ;_-[$$-409]* "-"??_ ;_-@_ </c:formatCode>
                <c:ptCount val="3"/>
                <c:pt idx="0">
                  <c:v>52058</c:v>
                </c:pt>
                <c:pt idx="1">
                  <c:v>9843.454545454546</c:v>
                </c:pt>
                <c:pt idx="2">
                  <c:v>23698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826208"/>
        <c:axId val="253826600"/>
      </c:barChart>
      <c:catAx>
        <c:axId val="25382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26600"/>
        <c:crosses val="autoZero"/>
        <c:auto val="1"/>
        <c:lblAlgn val="ctr"/>
        <c:lblOffset val="100"/>
        <c:noMultiLvlLbl val="0"/>
      </c:catAx>
      <c:valAx>
        <c:axId val="2538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2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5'!$A$19</c:f>
              <c:strCache>
                <c:ptCount val="1"/>
                <c:pt idx="0">
                  <c:v>Avg cost per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5'!$B$18:$D$18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'Problem 5'!$B$19:$D$19</c:f>
              <c:numCache>
                <c:formatCode>_-[$$-409]* #\ ##0.00_ ;_-[$$-409]* \-#\ ##0.00\ ;_-[$$-409]* "-"??_ ;_-@_ </c:formatCode>
                <c:ptCount val="3"/>
                <c:pt idx="0">
                  <c:v>1182</c:v>
                </c:pt>
                <c:pt idx="1">
                  <c:v>1030</c:v>
                </c:pt>
                <c:pt idx="2">
                  <c:v>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826992"/>
        <c:axId val="253827384"/>
      </c:barChart>
      <c:catAx>
        <c:axId val="2538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27384"/>
        <c:crosses val="autoZero"/>
        <c:auto val="1"/>
        <c:lblAlgn val="ctr"/>
        <c:lblOffset val="100"/>
        <c:noMultiLvlLbl val="0"/>
      </c:catAx>
      <c:valAx>
        <c:axId val="25382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2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5'!$I$19</c:f>
              <c:strCache>
                <c:ptCount val="1"/>
                <c:pt idx="0">
                  <c:v>Avg cost per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5'!$J$18:$L$18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'Problem 5'!$J$19:$L$19</c:f>
              <c:numCache>
                <c:formatCode>_-[$$-409]* #\ ##0.00_ ;_-[$$-409]* \-#\ ##0.00\ ;_-[$$-409]* "-"??_ ;_-@_ </c:formatCode>
                <c:ptCount val="3"/>
                <c:pt idx="0">
                  <c:v>702</c:v>
                </c:pt>
                <c:pt idx="1">
                  <c:v>670</c:v>
                </c:pt>
                <c:pt idx="2">
                  <c:v>660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829344"/>
        <c:axId val="253832480"/>
      </c:barChart>
      <c:catAx>
        <c:axId val="2538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32480"/>
        <c:crosses val="autoZero"/>
        <c:auto val="1"/>
        <c:lblAlgn val="ctr"/>
        <c:lblOffset val="100"/>
        <c:noMultiLvlLbl val="0"/>
      </c:catAx>
      <c:valAx>
        <c:axId val="2538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2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6'!$A$25</c:f>
              <c:strCache>
                <c:ptCount val="1"/>
                <c:pt idx="0">
                  <c:v>Avg cost per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6'!$B$24:$D$24</c:f>
              <c:strCache>
                <c:ptCount val="3"/>
                <c:pt idx="0">
                  <c:v>Chevy</c:v>
                </c:pt>
                <c:pt idx="1">
                  <c:v>Cadillac</c:v>
                </c:pt>
                <c:pt idx="2">
                  <c:v>Mustang</c:v>
                </c:pt>
              </c:strCache>
            </c:strRef>
          </c:cat>
          <c:val>
            <c:numRef>
              <c:f>'Problem 6'!$B$25:$D$25</c:f>
              <c:numCache>
                <c:formatCode>_-[$$-409]* #\ ##0.00_ ;_-[$$-409]* \-#\ ##0.00\ ;_-[$$-409]* "-"??_ ;_-@_ </c:formatCode>
                <c:ptCount val="3"/>
                <c:pt idx="0">
                  <c:v>7043.1428571428569</c:v>
                </c:pt>
                <c:pt idx="1">
                  <c:v>20111.058823529413</c:v>
                </c:pt>
                <c:pt idx="2">
                  <c:v>13190.42105263158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825816"/>
        <c:axId val="253827776"/>
      </c:barChart>
      <c:catAx>
        <c:axId val="25382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27776"/>
        <c:crosses val="autoZero"/>
        <c:auto val="1"/>
        <c:lblAlgn val="ctr"/>
        <c:lblOffset val="100"/>
        <c:noMultiLvlLbl val="0"/>
      </c:catAx>
      <c:valAx>
        <c:axId val="2538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2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6'!$H$25</c:f>
              <c:strCache>
                <c:ptCount val="1"/>
                <c:pt idx="0">
                  <c:v>Avg cost per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6'!$I$24:$K$24</c:f>
              <c:strCache>
                <c:ptCount val="3"/>
                <c:pt idx="0">
                  <c:v>Chevy</c:v>
                </c:pt>
                <c:pt idx="1">
                  <c:v>Cadillac</c:v>
                </c:pt>
                <c:pt idx="2">
                  <c:v>Mustang</c:v>
                </c:pt>
              </c:strCache>
            </c:strRef>
          </c:cat>
          <c:val>
            <c:numRef>
              <c:f>'Problem 6'!$I$25:$K$25</c:f>
              <c:numCache>
                <c:formatCode>_-[$$-409]* #\ ##0.00_ ;_-[$$-409]* \-#\ ##0.00\ ;_-[$$-409]* "-"??_ ;_-@_ </c:formatCode>
                <c:ptCount val="3"/>
                <c:pt idx="0">
                  <c:v>7808.7428571428572</c:v>
                </c:pt>
                <c:pt idx="1">
                  <c:v>23912.658823529411</c:v>
                </c:pt>
                <c:pt idx="2">
                  <c:v>14827.221052631579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828560"/>
        <c:axId val="253829736"/>
      </c:barChart>
      <c:catAx>
        <c:axId val="2538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29736"/>
        <c:crosses val="autoZero"/>
        <c:auto val="1"/>
        <c:lblAlgn val="ctr"/>
        <c:lblOffset val="100"/>
        <c:noMultiLvlLbl val="0"/>
      </c:catAx>
      <c:valAx>
        <c:axId val="25382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2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Company</a:t>
            </a:r>
            <a:r>
              <a:rPr lang="en-ZA" baseline="0"/>
              <a:t> philosophy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Gradebook!$A$4:$A$23</c:f>
              <c:strCache>
                <c:ptCount val="20"/>
                <c:pt idx="0">
                  <c:v>Shuro</c:v>
                </c:pt>
                <c:pt idx="1">
                  <c:v>Mota</c:v>
                </c:pt>
                <c:pt idx="2">
                  <c:v>Huro</c:v>
                </c:pt>
                <c:pt idx="3">
                  <c:v>Imba</c:v>
                </c:pt>
                <c:pt idx="4">
                  <c:v>Zviyo</c:v>
                </c:pt>
                <c:pt idx="5">
                  <c:v>Masa</c:v>
                </c:pt>
                <c:pt idx="6">
                  <c:v>Mulo</c:v>
                </c:pt>
                <c:pt idx="7">
                  <c:v>Make</c:v>
                </c:pt>
                <c:pt idx="8">
                  <c:v>Kujo</c:v>
                </c:pt>
                <c:pt idx="9">
                  <c:v>Hana</c:v>
                </c:pt>
                <c:pt idx="10">
                  <c:v>Kesi</c:v>
                </c:pt>
                <c:pt idx="11">
                  <c:v>Kela</c:v>
                </c:pt>
                <c:pt idx="12">
                  <c:v>Gono</c:v>
                </c:pt>
                <c:pt idx="13">
                  <c:v>Pate</c:v>
                </c:pt>
                <c:pt idx="14">
                  <c:v>Car</c:v>
                </c:pt>
                <c:pt idx="15">
                  <c:v>Jel</c:v>
                </c:pt>
                <c:pt idx="16">
                  <c:v>Get</c:v>
                </c:pt>
                <c:pt idx="17">
                  <c:v>Kil</c:v>
                </c:pt>
                <c:pt idx="18">
                  <c:v>Far</c:v>
                </c:pt>
                <c:pt idx="19">
                  <c:v>Hen</c:v>
                </c:pt>
              </c:strCache>
            </c:strRef>
          </c:cat>
          <c:val>
            <c:numRef>
              <c:f>Gradebook!$D$4:$D$23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20</c:v>
                </c:pt>
                <c:pt idx="4">
                  <c:v>18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16</c:v>
                </c:pt>
                <c:pt idx="17">
                  <c:v>11</c:v>
                </c:pt>
                <c:pt idx="18">
                  <c:v>14</c:v>
                </c:pt>
                <c:pt idx="19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83048"/>
        <c:axId val="115483832"/>
      </c:barChart>
      <c:catAx>
        <c:axId val="11548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3832"/>
        <c:crosses val="autoZero"/>
        <c:auto val="1"/>
        <c:lblAlgn val="ctr"/>
        <c:lblOffset val="100"/>
        <c:noMultiLvlLbl val="0"/>
      </c:catAx>
      <c:valAx>
        <c:axId val="11548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Financial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Gradebook!$A$4:$A$23</c:f>
              <c:strCache>
                <c:ptCount val="20"/>
                <c:pt idx="0">
                  <c:v>Shuro</c:v>
                </c:pt>
                <c:pt idx="1">
                  <c:v>Mota</c:v>
                </c:pt>
                <c:pt idx="2">
                  <c:v>Huro</c:v>
                </c:pt>
                <c:pt idx="3">
                  <c:v>Imba</c:v>
                </c:pt>
                <c:pt idx="4">
                  <c:v>Zviyo</c:v>
                </c:pt>
                <c:pt idx="5">
                  <c:v>Masa</c:v>
                </c:pt>
                <c:pt idx="6">
                  <c:v>Mulo</c:v>
                </c:pt>
                <c:pt idx="7">
                  <c:v>Make</c:v>
                </c:pt>
                <c:pt idx="8">
                  <c:v>Kujo</c:v>
                </c:pt>
                <c:pt idx="9">
                  <c:v>Hana</c:v>
                </c:pt>
                <c:pt idx="10">
                  <c:v>Kesi</c:v>
                </c:pt>
                <c:pt idx="11">
                  <c:v>Kela</c:v>
                </c:pt>
                <c:pt idx="12">
                  <c:v>Gono</c:v>
                </c:pt>
                <c:pt idx="13">
                  <c:v>Pate</c:v>
                </c:pt>
                <c:pt idx="14">
                  <c:v>Car</c:v>
                </c:pt>
                <c:pt idx="15">
                  <c:v>Jel</c:v>
                </c:pt>
                <c:pt idx="16">
                  <c:v>Get</c:v>
                </c:pt>
                <c:pt idx="17">
                  <c:v>Kil</c:v>
                </c:pt>
                <c:pt idx="18">
                  <c:v>Far</c:v>
                </c:pt>
                <c:pt idx="19">
                  <c:v>Hen</c:v>
                </c:pt>
              </c:strCache>
            </c:strRef>
          </c:cat>
          <c:val>
            <c:numRef>
              <c:f>Gradebook!$E$4:$E$23</c:f>
              <c:numCache>
                <c:formatCode>General</c:formatCode>
                <c:ptCount val="20"/>
                <c:pt idx="0">
                  <c:v>100</c:v>
                </c:pt>
                <c:pt idx="1">
                  <c:v>90</c:v>
                </c:pt>
                <c:pt idx="2">
                  <c:v>85</c:v>
                </c:pt>
                <c:pt idx="3">
                  <c:v>80</c:v>
                </c:pt>
                <c:pt idx="4">
                  <c:v>88</c:v>
                </c:pt>
                <c:pt idx="5">
                  <c:v>78</c:v>
                </c:pt>
                <c:pt idx="6">
                  <c:v>95</c:v>
                </c:pt>
                <c:pt idx="7">
                  <c:v>99</c:v>
                </c:pt>
                <c:pt idx="8">
                  <c:v>97</c:v>
                </c:pt>
                <c:pt idx="9">
                  <c:v>60</c:v>
                </c:pt>
                <c:pt idx="10">
                  <c:v>65</c:v>
                </c:pt>
                <c:pt idx="11">
                  <c:v>75</c:v>
                </c:pt>
                <c:pt idx="12">
                  <c:v>77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55</c:v>
                </c:pt>
                <c:pt idx="17">
                  <c:v>50</c:v>
                </c:pt>
                <c:pt idx="18">
                  <c:v>45</c:v>
                </c:pt>
                <c:pt idx="19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84616"/>
        <c:axId val="253289000"/>
      </c:barChart>
      <c:catAx>
        <c:axId val="11548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89000"/>
        <c:crosses val="autoZero"/>
        <c:auto val="1"/>
        <c:lblAlgn val="ctr"/>
        <c:lblOffset val="100"/>
        <c:noMultiLvlLbl val="0"/>
      </c:catAx>
      <c:valAx>
        <c:axId val="2532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$10k monthly loan payments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Interests!$C$2:$C$5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Interests!$G$2:$G$5</c:f>
              <c:numCache>
                <c:formatCode>_-[$$-409]* #\ ##0.00_ ;_-[$$-409]* \-#\ ##0.00\ ;_-[$$-409]* "-"??_ ;_-@_ </c:formatCode>
                <c:ptCount val="4"/>
                <c:pt idx="0">
                  <c:v>908.33333333333337</c:v>
                </c:pt>
                <c:pt idx="1">
                  <c:v>900</c:v>
                </c:pt>
                <c:pt idx="2">
                  <c:v>891.66666666666663</c:v>
                </c:pt>
                <c:pt idx="3">
                  <c:v>883.33333333333337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287432"/>
        <c:axId val="253284688"/>
      </c:barChart>
      <c:catAx>
        <c:axId val="2532874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84688"/>
        <c:crosses val="autoZero"/>
        <c:auto val="1"/>
        <c:lblAlgn val="ctr"/>
        <c:lblOffset val="100"/>
        <c:noMultiLvlLbl val="0"/>
      </c:catAx>
      <c:valAx>
        <c:axId val="2532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8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1'!$A$21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1'!$B$20:$D$20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'Problem 1'!$B$21:$D$21</c:f>
              <c:numCache>
                <c:formatCode>_-[$$-409]* #\ ##0.00_ ;_-[$$-409]* \-#\ ##0.00\ ;_-[$$-409]* "-"??_ ;_-@_ 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281944"/>
        <c:axId val="253283512"/>
      </c:barChart>
      <c:catAx>
        <c:axId val="25328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83512"/>
        <c:crosses val="autoZero"/>
        <c:auto val="1"/>
        <c:lblAlgn val="ctr"/>
        <c:lblOffset val="100"/>
        <c:noMultiLvlLbl val="0"/>
      </c:catAx>
      <c:valAx>
        <c:axId val="25328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8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1'!$K$21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1'!$L$20:$N$20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'Problem 1'!$L$21:$N$21</c:f>
              <c:numCache>
                <c:formatCode>_-[$$-409]* #\ ##0.00_ ;_-[$$-409]* \-#\ ##0.00\ ;_-[$$-409]* "-"??_ ;_-@_ 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289392"/>
        <c:axId val="253282336"/>
      </c:barChart>
      <c:catAx>
        <c:axId val="2532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82336"/>
        <c:crosses val="autoZero"/>
        <c:auto val="1"/>
        <c:lblAlgn val="ctr"/>
        <c:lblOffset val="100"/>
        <c:noMultiLvlLbl val="0"/>
      </c:catAx>
      <c:valAx>
        <c:axId val="2532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8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2'!$A$18:$B$18</c:f>
              <c:strCache>
                <c:ptCount val="2"/>
                <c:pt idx="0">
                  <c:v>Total cost of the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2'!$C$17:$D$17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'Problem 2'!$C$18:$D$18</c:f>
              <c:numCache>
                <c:formatCode>_-[$$-409]* #\ ##0.00_ ;_-[$$-409]* \-#\ ##0.00\ ;_-[$$-409]* "-"??_ ;_-@_ 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288216"/>
        <c:axId val="253286648"/>
      </c:barChart>
      <c:catAx>
        <c:axId val="25328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86648"/>
        <c:crosses val="autoZero"/>
        <c:auto val="1"/>
        <c:lblAlgn val="ctr"/>
        <c:lblOffset val="100"/>
        <c:noMultiLvlLbl val="0"/>
      </c:catAx>
      <c:valAx>
        <c:axId val="25328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8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Susan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3'!$A$26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3'!$B$25:$D$25</c:f>
              <c:strCache>
                <c:ptCount val="3"/>
                <c:pt idx="0">
                  <c:v>Caribbean Cruise</c:v>
                </c:pt>
                <c:pt idx="1">
                  <c:v>Chicago</c:v>
                </c:pt>
                <c:pt idx="2">
                  <c:v>Orlando</c:v>
                </c:pt>
              </c:strCache>
            </c:strRef>
          </c:cat>
          <c:val>
            <c:numRef>
              <c:f>'Problem 3'!$B$26:$D$26</c:f>
              <c:numCache>
                <c:formatCode>_-[$$-409]* #\ ##0.00_ ;_-[$$-409]* \-#\ ##0.00\ ;_-[$$-409]* "-"??_ ;_-@_ </c:formatCode>
                <c:ptCount val="3"/>
                <c:pt idx="0">
                  <c:v>1810</c:v>
                </c:pt>
                <c:pt idx="1">
                  <c:v>1854</c:v>
                </c:pt>
                <c:pt idx="2">
                  <c:v>1853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285080"/>
        <c:axId val="253284296"/>
      </c:barChart>
      <c:catAx>
        <c:axId val="25328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84296"/>
        <c:crosses val="autoZero"/>
        <c:auto val="1"/>
        <c:lblAlgn val="ctr"/>
        <c:lblOffset val="100"/>
        <c:noMultiLvlLbl val="0"/>
      </c:catAx>
      <c:valAx>
        <c:axId val="25328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8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3'!$G$26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3'!$H$25:$J$25</c:f>
              <c:strCache>
                <c:ptCount val="3"/>
                <c:pt idx="0">
                  <c:v>Caribbean Cruise</c:v>
                </c:pt>
                <c:pt idx="1">
                  <c:v>Chicago</c:v>
                </c:pt>
                <c:pt idx="2">
                  <c:v>Orlando</c:v>
                </c:pt>
              </c:strCache>
            </c:strRef>
          </c:cat>
          <c:val>
            <c:numRef>
              <c:f>'Problem 3'!$H$26:$J$26</c:f>
              <c:numCache>
                <c:formatCode>_-[$$-409]* #\ ##0.00_ ;_-[$$-409]* \-#\ ##0.00\ ;_-[$$-409]* "-"??_ ;_-@_ </c:formatCode>
                <c:ptCount val="3"/>
                <c:pt idx="0">
                  <c:v>3620</c:v>
                </c:pt>
                <c:pt idx="1">
                  <c:v>2948</c:v>
                </c:pt>
                <c:pt idx="2">
                  <c:v>3181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282728"/>
        <c:axId val="253283120"/>
      </c:barChart>
      <c:catAx>
        <c:axId val="25328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83120"/>
        <c:crosses val="autoZero"/>
        <c:auto val="1"/>
        <c:lblAlgn val="ctr"/>
        <c:lblOffset val="100"/>
        <c:noMultiLvlLbl val="0"/>
      </c:catAx>
      <c:valAx>
        <c:axId val="2532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8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</xdr:colOff>
      <xdr:row>1</xdr:row>
      <xdr:rowOff>0</xdr:rowOff>
    </xdr:from>
    <xdr:to>
      <xdr:col>21</xdr:col>
      <xdr:colOff>328612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76200</xdr:rowOff>
    </xdr:from>
    <xdr:to>
      <xdr:col>21</xdr:col>
      <xdr:colOff>304800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29</xdr:row>
      <xdr:rowOff>152400</xdr:rowOff>
    </xdr:from>
    <xdr:to>
      <xdr:col>21</xdr:col>
      <xdr:colOff>304800</xdr:colOff>
      <xdr:row>44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6</xdr:row>
      <xdr:rowOff>19050</xdr:rowOff>
    </xdr:from>
    <xdr:to>
      <xdr:col>6</xdr:col>
      <xdr:colOff>819150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6</xdr:col>
      <xdr:colOff>76200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22</xdr:row>
      <xdr:rowOff>9525</xdr:rowOff>
    </xdr:from>
    <xdr:to>
      <xdr:col>17</xdr:col>
      <xdr:colOff>9525</xdr:colOff>
      <xdr:row>36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9525</xdr:rowOff>
    </xdr:from>
    <xdr:to>
      <xdr:col>6</xdr:col>
      <xdr:colOff>57150</xdr:colOff>
      <xdr:row>33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9525</xdr:rowOff>
    </xdr:from>
    <xdr:to>
      <xdr:col>4</xdr:col>
      <xdr:colOff>276225</xdr:colOff>
      <xdr:row>41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10</xdr:col>
      <xdr:colOff>276225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5</xdr:col>
      <xdr:colOff>171450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11</xdr:col>
      <xdr:colOff>304800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5</xdr:col>
      <xdr:colOff>438150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13</xdr:col>
      <xdr:colOff>438150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5</xdr:col>
      <xdr:colOff>95250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12</xdr:col>
      <xdr:colOff>104775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9"/>
  <sheetViews>
    <sheetView tabSelected="1" topLeftCell="Q18" workbookViewId="0">
      <selection activeCell="U31" sqref="U31"/>
    </sheetView>
  </sheetViews>
  <sheetFormatPr defaultRowHeight="15" x14ac:dyDescent="0.25"/>
  <cols>
    <col min="2" max="2" width="10.5703125" bestFit="1" customWidth="1"/>
    <col min="3" max="3" width="12.28515625" style="5" bestFit="1" customWidth="1"/>
    <col min="4" max="4" width="13.42578125" style="7" bestFit="1" customWidth="1"/>
    <col min="5" max="8" width="13.42578125" style="7" customWidth="1"/>
    <col min="9" max="9" width="15" style="7" bestFit="1" customWidth="1"/>
    <col min="10" max="13" width="15" style="7" customWidth="1"/>
    <col min="14" max="14" width="11.140625" style="1" bestFit="1" customWidth="1"/>
    <col min="15" max="15" width="11.140625" style="1" customWidth="1"/>
    <col min="16" max="16" width="12.140625" style="1" bestFit="1" customWidth="1"/>
    <col min="17" max="18" width="11.140625" style="1" customWidth="1"/>
    <col min="19" max="19" width="15.42578125" bestFit="1" customWidth="1"/>
    <col min="20" max="23" width="15.42578125" customWidth="1"/>
    <col min="24" max="24" width="11.140625" style="4" bestFit="1" customWidth="1"/>
    <col min="25" max="25" width="11.140625" style="4" customWidth="1"/>
    <col min="26" max="26" width="12.140625" style="4" bestFit="1" customWidth="1"/>
    <col min="27" max="27" width="11.140625" style="4" customWidth="1"/>
    <col min="28" max="28" width="11.140625" bestFit="1" customWidth="1"/>
    <col min="30" max="30" width="12.140625" bestFit="1" customWidth="1"/>
  </cols>
  <sheetData>
    <row r="1" spans="1:30" x14ac:dyDescent="0.25">
      <c r="A1" t="s">
        <v>2</v>
      </c>
    </row>
    <row r="2" spans="1:30" x14ac:dyDescent="0.25">
      <c r="D2" s="7" t="s">
        <v>6</v>
      </c>
      <c r="I2" s="7" t="s">
        <v>48</v>
      </c>
      <c r="N2" s="1" t="s">
        <v>7</v>
      </c>
      <c r="S2" t="s">
        <v>49</v>
      </c>
      <c r="X2" s="4" t="s">
        <v>50</v>
      </c>
      <c r="AD2" t="s">
        <v>51</v>
      </c>
    </row>
    <row r="3" spans="1:30" s="2" customFormat="1" x14ac:dyDescent="0.25">
      <c r="A3" s="2" t="s">
        <v>3</v>
      </c>
      <c r="B3" s="2" t="s">
        <v>4</v>
      </c>
      <c r="C3" s="6" t="s">
        <v>5</v>
      </c>
      <c r="D3" s="15">
        <v>45292</v>
      </c>
      <c r="E3" s="15">
        <f>D3+7</f>
        <v>45299</v>
      </c>
      <c r="F3" s="15">
        <f t="shared" ref="F3:H3" si="0">E3+7</f>
        <v>45306</v>
      </c>
      <c r="G3" s="15">
        <f t="shared" si="0"/>
        <v>45313</v>
      </c>
      <c r="H3" s="15">
        <f t="shared" si="0"/>
        <v>45320</v>
      </c>
      <c r="I3" s="16">
        <v>45292</v>
      </c>
      <c r="J3" s="16">
        <f>I3+7</f>
        <v>45299</v>
      </c>
      <c r="K3" s="16">
        <f t="shared" ref="K3:M3" si="1">J3+7</f>
        <v>45306</v>
      </c>
      <c r="L3" s="16">
        <f t="shared" si="1"/>
        <v>45313</v>
      </c>
      <c r="M3" s="16">
        <f t="shared" si="1"/>
        <v>45320</v>
      </c>
      <c r="N3" s="10">
        <v>45292</v>
      </c>
      <c r="O3" s="10">
        <f>N3+7</f>
        <v>45299</v>
      </c>
      <c r="P3" s="10">
        <f t="shared" ref="P3:R3" si="2">O3+7</f>
        <v>45306</v>
      </c>
      <c r="Q3" s="10">
        <f t="shared" si="2"/>
        <v>45313</v>
      </c>
      <c r="R3" s="10">
        <f t="shared" si="2"/>
        <v>45320</v>
      </c>
      <c r="S3" s="12">
        <v>45292</v>
      </c>
      <c r="T3" s="12">
        <f>S3+7</f>
        <v>45299</v>
      </c>
      <c r="U3" s="12">
        <f t="shared" ref="U3:W3" si="3">T3+7</f>
        <v>45306</v>
      </c>
      <c r="V3" s="12">
        <f t="shared" si="3"/>
        <v>45313</v>
      </c>
      <c r="W3" s="12">
        <f t="shared" si="3"/>
        <v>45320</v>
      </c>
      <c r="X3" s="68">
        <v>45292</v>
      </c>
      <c r="Y3" s="68">
        <f>X3+7</f>
        <v>45299</v>
      </c>
      <c r="Z3" s="68">
        <f>Y3+7</f>
        <v>45306</v>
      </c>
      <c r="AA3" s="68">
        <f t="shared" ref="AA3:AB3" si="4">Z3+7</f>
        <v>45313</v>
      </c>
      <c r="AB3" s="68">
        <f t="shared" si="4"/>
        <v>45320</v>
      </c>
    </row>
    <row r="4" spans="1:30" x14ac:dyDescent="0.25">
      <c r="A4" t="s">
        <v>1</v>
      </c>
      <c r="B4" t="s">
        <v>0</v>
      </c>
      <c r="C4" s="3">
        <v>1900</v>
      </c>
      <c r="D4" s="8">
        <v>40</v>
      </c>
      <c r="E4" s="8">
        <v>40</v>
      </c>
      <c r="F4" s="8">
        <v>45</v>
      </c>
      <c r="G4" s="8">
        <v>38</v>
      </c>
      <c r="H4" s="8">
        <v>39</v>
      </c>
      <c r="I4" s="9">
        <f t="shared" ref="I4:I23" si="5">IF(D4&gt;40,D4-40,0)</f>
        <v>0</v>
      </c>
      <c r="J4" s="9">
        <f t="shared" ref="J4:J23" si="6">IF(E4&gt;40,E4-40,0)</f>
        <v>0</v>
      </c>
      <c r="K4" s="9">
        <f t="shared" ref="K4:K23" si="7">IF(F4&gt;40,F4-40,0)</f>
        <v>5</v>
      </c>
      <c r="L4" s="9">
        <f t="shared" ref="L4:L23" si="8">IF(G4&gt;40,G4-40,0)</f>
        <v>0</v>
      </c>
      <c r="M4" s="9">
        <f t="shared" ref="M4:M23" si="9">IF(H4&gt;40,H4-40,0)</f>
        <v>0</v>
      </c>
      <c r="N4" s="11">
        <f>$C4*D4</f>
        <v>76000</v>
      </c>
      <c r="O4" s="11">
        <f t="shared" ref="O4:R19" si="10">$C4*E4</f>
        <v>76000</v>
      </c>
      <c r="P4" s="11">
        <f t="shared" si="10"/>
        <v>85500</v>
      </c>
      <c r="Q4" s="11">
        <f t="shared" si="10"/>
        <v>72200</v>
      </c>
      <c r="R4" s="11">
        <f t="shared" si="10"/>
        <v>74100</v>
      </c>
      <c r="S4" s="13">
        <f>0.5*$C4*I4</f>
        <v>0</v>
      </c>
      <c r="T4" s="13">
        <f t="shared" ref="T4:W19" si="11">0.5*$C4*J4</f>
        <v>0</v>
      </c>
      <c r="U4" s="13">
        <f t="shared" si="11"/>
        <v>4750</v>
      </c>
      <c r="V4" s="13">
        <f t="shared" si="11"/>
        <v>0</v>
      </c>
      <c r="W4" s="13">
        <f t="shared" si="11"/>
        <v>0</v>
      </c>
      <c r="X4" s="42">
        <f>N4+S4</f>
        <v>76000</v>
      </c>
      <c r="Y4" s="42">
        <f t="shared" ref="Y4:Y23" si="12">O4+T4</f>
        <v>76000</v>
      </c>
      <c r="Z4" s="42">
        <f t="shared" ref="Z4:Z23" si="13">P4+U4</f>
        <v>90250</v>
      </c>
      <c r="AA4" s="42">
        <f t="shared" ref="AA4:AA23" si="14">Q4+V4</f>
        <v>72200</v>
      </c>
      <c r="AB4" s="42">
        <f t="shared" ref="AB4:AB23" si="15">R4+W4</f>
        <v>74100</v>
      </c>
      <c r="AD4" s="14">
        <f xml:space="preserve"> SUM(X4:AB4)</f>
        <v>388550</v>
      </c>
    </row>
    <row r="5" spans="1:30" x14ac:dyDescent="0.25">
      <c r="A5" t="s">
        <v>8</v>
      </c>
      <c r="B5" t="s">
        <v>9</v>
      </c>
      <c r="C5" s="3">
        <v>25.6</v>
      </c>
      <c r="D5" s="8">
        <v>42</v>
      </c>
      <c r="E5" s="8">
        <v>40</v>
      </c>
      <c r="F5" s="8">
        <v>42</v>
      </c>
      <c r="G5" s="8">
        <v>38</v>
      </c>
      <c r="H5" s="8">
        <v>37</v>
      </c>
      <c r="I5" s="9">
        <f t="shared" si="5"/>
        <v>2</v>
      </c>
      <c r="J5" s="9">
        <f t="shared" si="6"/>
        <v>0</v>
      </c>
      <c r="K5" s="9">
        <f t="shared" si="7"/>
        <v>2</v>
      </c>
      <c r="L5" s="9">
        <f t="shared" si="8"/>
        <v>0</v>
      </c>
      <c r="M5" s="9">
        <f t="shared" si="9"/>
        <v>0</v>
      </c>
      <c r="N5" s="11">
        <f t="shared" ref="N5:N23" si="16">$C5*D5</f>
        <v>1075.2</v>
      </c>
      <c r="O5" s="11">
        <f t="shared" si="10"/>
        <v>1024</v>
      </c>
      <c r="P5" s="11">
        <f t="shared" si="10"/>
        <v>1075.2</v>
      </c>
      <c r="Q5" s="11">
        <f t="shared" si="10"/>
        <v>972.80000000000007</v>
      </c>
      <c r="R5" s="11">
        <f t="shared" si="10"/>
        <v>947.2</v>
      </c>
      <c r="S5" s="13">
        <f t="shared" ref="S5:S23" si="17">0.5*$C5*I5</f>
        <v>25.6</v>
      </c>
      <c r="T5" s="13">
        <f t="shared" si="11"/>
        <v>0</v>
      </c>
      <c r="U5" s="13">
        <f t="shared" si="11"/>
        <v>25.6</v>
      </c>
      <c r="V5" s="13">
        <f t="shared" si="11"/>
        <v>0</v>
      </c>
      <c r="W5" s="13">
        <f t="shared" si="11"/>
        <v>0</v>
      </c>
      <c r="X5" s="42">
        <f t="shared" ref="X5:X23" si="18">N5+S5</f>
        <v>1100.8</v>
      </c>
      <c r="Y5" s="42">
        <f t="shared" si="12"/>
        <v>1024</v>
      </c>
      <c r="Z5" s="42">
        <f t="shared" si="13"/>
        <v>1100.8</v>
      </c>
      <c r="AA5" s="42">
        <f t="shared" si="14"/>
        <v>972.80000000000007</v>
      </c>
      <c r="AB5" s="42">
        <f t="shared" si="15"/>
        <v>947.2</v>
      </c>
      <c r="AD5" s="14">
        <f t="shared" ref="AD5:AD23" si="19" xml:space="preserve"> SUM(X5:AB5)</f>
        <v>5145.6000000000004</v>
      </c>
    </row>
    <row r="6" spans="1:30" x14ac:dyDescent="0.25">
      <c r="A6" t="s">
        <v>10</v>
      </c>
      <c r="B6" t="s">
        <v>11</v>
      </c>
      <c r="C6" s="3">
        <v>26.6</v>
      </c>
      <c r="D6" s="8">
        <v>38</v>
      </c>
      <c r="E6" s="8">
        <v>40</v>
      </c>
      <c r="F6" s="8">
        <v>40</v>
      </c>
      <c r="G6" s="8">
        <v>41</v>
      </c>
      <c r="H6" s="8">
        <v>40</v>
      </c>
      <c r="I6" s="9">
        <f t="shared" si="5"/>
        <v>0</v>
      </c>
      <c r="J6" s="9">
        <f t="shared" si="6"/>
        <v>0</v>
      </c>
      <c r="K6" s="9">
        <f t="shared" si="7"/>
        <v>0</v>
      </c>
      <c r="L6" s="9">
        <f t="shared" si="8"/>
        <v>1</v>
      </c>
      <c r="M6" s="9">
        <f t="shared" si="9"/>
        <v>0</v>
      </c>
      <c r="N6" s="11">
        <f t="shared" si="16"/>
        <v>1010.8000000000001</v>
      </c>
      <c r="O6" s="11">
        <f t="shared" si="10"/>
        <v>1064</v>
      </c>
      <c r="P6" s="11">
        <f t="shared" si="10"/>
        <v>1064</v>
      </c>
      <c r="Q6" s="11">
        <f t="shared" si="10"/>
        <v>1090.6000000000001</v>
      </c>
      <c r="R6" s="11">
        <f t="shared" si="10"/>
        <v>1064</v>
      </c>
      <c r="S6" s="13">
        <f t="shared" si="17"/>
        <v>0</v>
      </c>
      <c r="T6" s="13">
        <f t="shared" si="11"/>
        <v>0</v>
      </c>
      <c r="U6" s="13">
        <f t="shared" si="11"/>
        <v>0</v>
      </c>
      <c r="V6" s="13">
        <f t="shared" si="11"/>
        <v>13.3</v>
      </c>
      <c r="W6" s="13">
        <f t="shared" si="11"/>
        <v>0</v>
      </c>
      <c r="X6" s="42">
        <f t="shared" si="18"/>
        <v>1010.8000000000001</v>
      </c>
      <c r="Y6" s="42">
        <f t="shared" si="12"/>
        <v>1064</v>
      </c>
      <c r="Z6" s="42">
        <f t="shared" si="13"/>
        <v>1064</v>
      </c>
      <c r="AA6" s="42">
        <f t="shared" si="14"/>
        <v>1103.9000000000001</v>
      </c>
      <c r="AB6" s="42">
        <f t="shared" si="15"/>
        <v>1064</v>
      </c>
      <c r="AD6" s="14">
        <f t="shared" si="19"/>
        <v>5306.7000000000007</v>
      </c>
    </row>
    <row r="7" spans="1:30" x14ac:dyDescent="0.25">
      <c r="A7" t="s">
        <v>12</v>
      </c>
      <c r="B7" t="s">
        <v>13</v>
      </c>
      <c r="C7" s="3">
        <v>27.6</v>
      </c>
      <c r="D7" s="8">
        <v>37</v>
      </c>
      <c r="E7" s="8">
        <v>40</v>
      </c>
      <c r="F7" s="8">
        <v>42</v>
      </c>
      <c r="G7" s="8">
        <v>40</v>
      </c>
      <c r="H7" s="8">
        <v>43</v>
      </c>
      <c r="I7" s="9">
        <f t="shared" si="5"/>
        <v>0</v>
      </c>
      <c r="J7" s="9">
        <f t="shared" si="6"/>
        <v>0</v>
      </c>
      <c r="K7" s="9">
        <f t="shared" si="7"/>
        <v>2</v>
      </c>
      <c r="L7" s="9">
        <f t="shared" si="8"/>
        <v>0</v>
      </c>
      <c r="M7" s="9">
        <f t="shared" si="9"/>
        <v>3</v>
      </c>
      <c r="N7" s="11">
        <f t="shared" si="16"/>
        <v>1021.2</v>
      </c>
      <c r="O7" s="11">
        <f t="shared" si="10"/>
        <v>1104</v>
      </c>
      <c r="P7" s="11">
        <f t="shared" si="10"/>
        <v>1159.2</v>
      </c>
      <c r="Q7" s="11">
        <f t="shared" si="10"/>
        <v>1104</v>
      </c>
      <c r="R7" s="11">
        <f t="shared" si="10"/>
        <v>1186.8</v>
      </c>
      <c r="S7" s="13">
        <f t="shared" si="17"/>
        <v>0</v>
      </c>
      <c r="T7" s="13">
        <f t="shared" si="11"/>
        <v>0</v>
      </c>
      <c r="U7" s="13">
        <f t="shared" si="11"/>
        <v>27.6</v>
      </c>
      <c r="V7" s="13">
        <f t="shared" si="11"/>
        <v>0</v>
      </c>
      <c r="W7" s="13">
        <f t="shared" si="11"/>
        <v>41.400000000000006</v>
      </c>
      <c r="X7" s="42">
        <f t="shared" si="18"/>
        <v>1021.2</v>
      </c>
      <c r="Y7" s="42">
        <f t="shared" si="12"/>
        <v>1104</v>
      </c>
      <c r="Z7" s="42">
        <f t="shared" si="13"/>
        <v>1186.8</v>
      </c>
      <c r="AA7" s="42">
        <f t="shared" si="14"/>
        <v>1104</v>
      </c>
      <c r="AB7" s="42">
        <f t="shared" si="15"/>
        <v>1228.2</v>
      </c>
      <c r="AD7" s="14">
        <f t="shared" si="19"/>
        <v>5644.2</v>
      </c>
    </row>
    <row r="8" spans="1:30" x14ac:dyDescent="0.25">
      <c r="A8" t="s">
        <v>14</v>
      </c>
      <c r="B8" t="s">
        <v>15</v>
      </c>
      <c r="C8" s="3">
        <v>25</v>
      </c>
      <c r="D8" s="8">
        <v>40</v>
      </c>
      <c r="E8" s="8">
        <v>40</v>
      </c>
      <c r="F8" s="8">
        <v>42</v>
      </c>
      <c r="G8" s="8">
        <v>41</v>
      </c>
      <c r="H8" s="8">
        <v>39</v>
      </c>
      <c r="I8" s="9">
        <f t="shared" si="5"/>
        <v>0</v>
      </c>
      <c r="J8" s="9">
        <f t="shared" si="6"/>
        <v>0</v>
      </c>
      <c r="K8" s="9">
        <f t="shared" si="7"/>
        <v>2</v>
      </c>
      <c r="L8" s="9">
        <f t="shared" si="8"/>
        <v>1</v>
      </c>
      <c r="M8" s="9">
        <f t="shared" si="9"/>
        <v>0</v>
      </c>
      <c r="N8" s="11">
        <f t="shared" si="16"/>
        <v>1000</v>
      </c>
      <c r="O8" s="11">
        <f t="shared" si="10"/>
        <v>1000</v>
      </c>
      <c r="P8" s="11">
        <f t="shared" si="10"/>
        <v>1050</v>
      </c>
      <c r="Q8" s="11">
        <f t="shared" si="10"/>
        <v>1025</v>
      </c>
      <c r="R8" s="11">
        <f t="shared" si="10"/>
        <v>975</v>
      </c>
      <c r="S8" s="13">
        <f t="shared" si="17"/>
        <v>0</v>
      </c>
      <c r="T8" s="13">
        <f t="shared" si="11"/>
        <v>0</v>
      </c>
      <c r="U8" s="13">
        <f t="shared" si="11"/>
        <v>25</v>
      </c>
      <c r="V8" s="13">
        <f t="shared" si="11"/>
        <v>12.5</v>
      </c>
      <c r="W8" s="13">
        <f t="shared" si="11"/>
        <v>0</v>
      </c>
      <c r="X8" s="42">
        <f t="shared" si="18"/>
        <v>1000</v>
      </c>
      <c r="Y8" s="42">
        <f t="shared" si="12"/>
        <v>1000</v>
      </c>
      <c r="Z8" s="42">
        <f t="shared" si="13"/>
        <v>1075</v>
      </c>
      <c r="AA8" s="42">
        <f t="shared" si="14"/>
        <v>1037.5</v>
      </c>
      <c r="AB8" s="42">
        <f t="shared" si="15"/>
        <v>975</v>
      </c>
      <c r="AD8" s="14">
        <f t="shared" si="19"/>
        <v>5087.5</v>
      </c>
    </row>
    <row r="9" spans="1:30" x14ac:dyDescent="0.25">
      <c r="A9" t="s">
        <v>16</v>
      </c>
      <c r="B9" t="s">
        <v>17</v>
      </c>
      <c r="C9" s="3">
        <v>25.6</v>
      </c>
      <c r="D9" s="8">
        <v>40</v>
      </c>
      <c r="E9" s="8">
        <v>42</v>
      </c>
      <c r="F9" s="8">
        <v>44</v>
      </c>
      <c r="G9" s="8">
        <v>40</v>
      </c>
      <c r="H9" s="8">
        <v>39</v>
      </c>
      <c r="I9" s="9">
        <f t="shared" si="5"/>
        <v>0</v>
      </c>
      <c r="J9" s="9">
        <f t="shared" si="6"/>
        <v>2</v>
      </c>
      <c r="K9" s="9">
        <f t="shared" si="7"/>
        <v>4</v>
      </c>
      <c r="L9" s="9">
        <f t="shared" si="8"/>
        <v>0</v>
      </c>
      <c r="M9" s="9">
        <f t="shared" si="9"/>
        <v>0</v>
      </c>
      <c r="N9" s="11">
        <f t="shared" si="16"/>
        <v>1024</v>
      </c>
      <c r="O9" s="11">
        <f t="shared" si="10"/>
        <v>1075.2</v>
      </c>
      <c r="P9" s="11">
        <f t="shared" si="10"/>
        <v>1126.4000000000001</v>
      </c>
      <c r="Q9" s="11">
        <f t="shared" si="10"/>
        <v>1024</v>
      </c>
      <c r="R9" s="11">
        <f t="shared" si="10"/>
        <v>998.40000000000009</v>
      </c>
      <c r="S9" s="13">
        <f t="shared" si="17"/>
        <v>0</v>
      </c>
      <c r="T9" s="13">
        <f t="shared" si="11"/>
        <v>25.6</v>
      </c>
      <c r="U9" s="13">
        <f t="shared" si="11"/>
        <v>51.2</v>
      </c>
      <c r="V9" s="13">
        <f t="shared" si="11"/>
        <v>0</v>
      </c>
      <c r="W9" s="13">
        <f t="shared" si="11"/>
        <v>0</v>
      </c>
      <c r="X9" s="42">
        <f t="shared" si="18"/>
        <v>1024</v>
      </c>
      <c r="Y9" s="42">
        <f t="shared" si="12"/>
        <v>1100.8</v>
      </c>
      <c r="Z9" s="42">
        <f t="shared" si="13"/>
        <v>1177.6000000000001</v>
      </c>
      <c r="AA9" s="42">
        <f t="shared" si="14"/>
        <v>1024</v>
      </c>
      <c r="AB9" s="42">
        <f t="shared" si="15"/>
        <v>998.40000000000009</v>
      </c>
      <c r="AD9" s="14">
        <f t="shared" si="19"/>
        <v>5324.8000000000011</v>
      </c>
    </row>
    <row r="10" spans="1:30" x14ac:dyDescent="0.25">
      <c r="A10" t="s">
        <v>18</v>
      </c>
      <c r="B10" t="s">
        <v>19</v>
      </c>
      <c r="C10" s="3">
        <v>26.2</v>
      </c>
      <c r="D10" s="8">
        <v>39</v>
      </c>
      <c r="E10" s="8">
        <v>40</v>
      </c>
      <c r="F10" s="8">
        <v>41</v>
      </c>
      <c r="G10" s="8">
        <v>41</v>
      </c>
      <c r="H10" s="8">
        <v>39</v>
      </c>
      <c r="I10" s="9">
        <f t="shared" si="5"/>
        <v>0</v>
      </c>
      <c r="J10" s="9">
        <f t="shared" si="6"/>
        <v>0</v>
      </c>
      <c r="K10" s="9">
        <f t="shared" si="7"/>
        <v>1</v>
      </c>
      <c r="L10" s="9">
        <f t="shared" si="8"/>
        <v>1</v>
      </c>
      <c r="M10" s="9">
        <f t="shared" si="9"/>
        <v>0</v>
      </c>
      <c r="N10" s="11">
        <f t="shared" si="16"/>
        <v>1021.8</v>
      </c>
      <c r="O10" s="11">
        <f t="shared" si="10"/>
        <v>1048</v>
      </c>
      <c r="P10" s="11">
        <f t="shared" si="10"/>
        <v>1074.2</v>
      </c>
      <c r="Q10" s="11">
        <f t="shared" si="10"/>
        <v>1074.2</v>
      </c>
      <c r="R10" s="11">
        <f t="shared" si="10"/>
        <v>1021.8</v>
      </c>
      <c r="S10" s="13">
        <f t="shared" si="17"/>
        <v>0</v>
      </c>
      <c r="T10" s="13">
        <f t="shared" si="11"/>
        <v>0</v>
      </c>
      <c r="U10" s="13">
        <f t="shared" si="11"/>
        <v>13.1</v>
      </c>
      <c r="V10" s="13">
        <f t="shared" si="11"/>
        <v>13.1</v>
      </c>
      <c r="W10" s="13">
        <f t="shared" si="11"/>
        <v>0</v>
      </c>
      <c r="X10" s="42">
        <f t="shared" si="18"/>
        <v>1021.8</v>
      </c>
      <c r="Y10" s="42">
        <f t="shared" si="12"/>
        <v>1048</v>
      </c>
      <c r="Z10" s="42">
        <f t="shared" si="13"/>
        <v>1087.3</v>
      </c>
      <c r="AA10" s="42">
        <f t="shared" si="14"/>
        <v>1087.3</v>
      </c>
      <c r="AB10" s="42">
        <f t="shared" si="15"/>
        <v>1021.8</v>
      </c>
      <c r="AD10" s="14">
        <f t="shared" si="19"/>
        <v>5266.2000000000007</v>
      </c>
    </row>
    <row r="11" spans="1:30" x14ac:dyDescent="0.25">
      <c r="A11" t="s">
        <v>20</v>
      </c>
      <c r="B11" t="s">
        <v>21</v>
      </c>
      <c r="C11" s="3">
        <v>26</v>
      </c>
      <c r="D11" s="8">
        <v>43</v>
      </c>
      <c r="E11" s="8">
        <v>43</v>
      </c>
      <c r="F11" s="8">
        <v>40</v>
      </c>
      <c r="G11" s="8">
        <v>40</v>
      </c>
      <c r="H11" s="8">
        <v>43</v>
      </c>
      <c r="I11" s="9">
        <f t="shared" si="5"/>
        <v>3</v>
      </c>
      <c r="J11" s="9">
        <f t="shared" si="6"/>
        <v>3</v>
      </c>
      <c r="K11" s="9">
        <f t="shared" si="7"/>
        <v>0</v>
      </c>
      <c r="L11" s="9">
        <f t="shared" si="8"/>
        <v>0</v>
      </c>
      <c r="M11" s="9">
        <f t="shared" si="9"/>
        <v>3</v>
      </c>
      <c r="N11" s="11">
        <f t="shared" si="16"/>
        <v>1118</v>
      </c>
      <c r="O11" s="11">
        <f t="shared" si="10"/>
        <v>1118</v>
      </c>
      <c r="P11" s="11">
        <f t="shared" si="10"/>
        <v>1040</v>
      </c>
      <c r="Q11" s="11">
        <f t="shared" si="10"/>
        <v>1040</v>
      </c>
      <c r="R11" s="11">
        <f t="shared" si="10"/>
        <v>1118</v>
      </c>
      <c r="S11" s="13">
        <f t="shared" si="17"/>
        <v>39</v>
      </c>
      <c r="T11" s="13">
        <f t="shared" si="11"/>
        <v>39</v>
      </c>
      <c r="U11" s="13">
        <f t="shared" si="11"/>
        <v>0</v>
      </c>
      <c r="V11" s="13">
        <f t="shared" si="11"/>
        <v>0</v>
      </c>
      <c r="W11" s="13">
        <f t="shared" si="11"/>
        <v>39</v>
      </c>
      <c r="X11" s="42">
        <f t="shared" si="18"/>
        <v>1157</v>
      </c>
      <c r="Y11" s="42">
        <f t="shared" si="12"/>
        <v>1157</v>
      </c>
      <c r="Z11" s="42">
        <f t="shared" si="13"/>
        <v>1040</v>
      </c>
      <c r="AA11" s="42">
        <f t="shared" si="14"/>
        <v>1040</v>
      </c>
      <c r="AB11" s="42">
        <f t="shared" si="15"/>
        <v>1157</v>
      </c>
      <c r="AD11" s="14">
        <f t="shared" si="19"/>
        <v>5551</v>
      </c>
    </row>
    <row r="12" spans="1:30" x14ac:dyDescent="0.25">
      <c r="A12" t="s">
        <v>22</v>
      </c>
      <c r="B12" t="s">
        <v>23</v>
      </c>
      <c r="C12" s="3">
        <v>25.8</v>
      </c>
      <c r="D12" s="8">
        <v>44</v>
      </c>
      <c r="E12" s="8">
        <v>40</v>
      </c>
      <c r="F12" s="8">
        <v>44</v>
      </c>
      <c r="G12" s="8">
        <v>42</v>
      </c>
      <c r="H12" s="8">
        <v>41</v>
      </c>
      <c r="I12" s="9">
        <f t="shared" si="5"/>
        <v>4</v>
      </c>
      <c r="J12" s="9">
        <f t="shared" si="6"/>
        <v>0</v>
      </c>
      <c r="K12" s="9">
        <f t="shared" si="7"/>
        <v>4</v>
      </c>
      <c r="L12" s="9">
        <f t="shared" si="8"/>
        <v>2</v>
      </c>
      <c r="M12" s="9">
        <f t="shared" si="9"/>
        <v>1</v>
      </c>
      <c r="N12" s="11">
        <f t="shared" si="16"/>
        <v>1135.2</v>
      </c>
      <c r="O12" s="11">
        <f t="shared" si="10"/>
        <v>1032</v>
      </c>
      <c r="P12" s="11">
        <f t="shared" si="10"/>
        <v>1135.2</v>
      </c>
      <c r="Q12" s="11">
        <f t="shared" si="10"/>
        <v>1083.6000000000001</v>
      </c>
      <c r="R12" s="11">
        <f t="shared" si="10"/>
        <v>1057.8</v>
      </c>
      <c r="S12" s="13">
        <f t="shared" si="17"/>
        <v>51.6</v>
      </c>
      <c r="T12" s="13">
        <f t="shared" si="11"/>
        <v>0</v>
      </c>
      <c r="U12" s="13">
        <f t="shared" si="11"/>
        <v>51.6</v>
      </c>
      <c r="V12" s="13">
        <f t="shared" si="11"/>
        <v>25.8</v>
      </c>
      <c r="W12" s="13">
        <f t="shared" si="11"/>
        <v>12.9</v>
      </c>
      <c r="X12" s="42">
        <f t="shared" si="18"/>
        <v>1186.8</v>
      </c>
      <c r="Y12" s="42">
        <f t="shared" si="12"/>
        <v>1032</v>
      </c>
      <c r="Z12" s="42">
        <f t="shared" si="13"/>
        <v>1186.8</v>
      </c>
      <c r="AA12" s="42">
        <f t="shared" si="14"/>
        <v>1109.4000000000001</v>
      </c>
      <c r="AB12" s="42">
        <f t="shared" si="15"/>
        <v>1070.7</v>
      </c>
      <c r="AD12" s="14">
        <f t="shared" si="19"/>
        <v>5585.7</v>
      </c>
    </row>
    <row r="13" spans="1:30" x14ac:dyDescent="0.25">
      <c r="A13" t="s">
        <v>24</v>
      </c>
      <c r="B13" t="s">
        <v>25</v>
      </c>
      <c r="C13" s="3">
        <v>26.6</v>
      </c>
      <c r="D13" s="8">
        <v>40</v>
      </c>
      <c r="E13" s="8">
        <v>40</v>
      </c>
      <c r="F13" s="8">
        <v>42</v>
      </c>
      <c r="G13" s="8">
        <v>39</v>
      </c>
      <c r="H13" s="8">
        <v>38</v>
      </c>
      <c r="I13" s="9">
        <f t="shared" si="5"/>
        <v>0</v>
      </c>
      <c r="J13" s="9">
        <f t="shared" si="6"/>
        <v>0</v>
      </c>
      <c r="K13" s="9">
        <f t="shared" si="7"/>
        <v>2</v>
      </c>
      <c r="L13" s="9">
        <f t="shared" si="8"/>
        <v>0</v>
      </c>
      <c r="M13" s="9">
        <f t="shared" si="9"/>
        <v>0</v>
      </c>
      <c r="N13" s="11">
        <f t="shared" si="16"/>
        <v>1064</v>
      </c>
      <c r="O13" s="11">
        <f t="shared" si="10"/>
        <v>1064</v>
      </c>
      <c r="P13" s="11">
        <f t="shared" si="10"/>
        <v>1117.2</v>
      </c>
      <c r="Q13" s="11">
        <f t="shared" si="10"/>
        <v>1037.4000000000001</v>
      </c>
      <c r="R13" s="11">
        <f t="shared" si="10"/>
        <v>1010.8000000000001</v>
      </c>
      <c r="S13" s="13">
        <f t="shared" si="17"/>
        <v>0</v>
      </c>
      <c r="T13" s="13">
        <f t="shared" si="11"/>
        <v>0</v>
      </c>
      <c r="U13" s="13">
        <f t="shared" si="11"/>
        <v>26.6</v>
      </c>
      <c r="V13" s="13">
        <f t="shared" si="11"/>
        <v>0</v>
      </c>
      <c r="W13" s="13">
        <f t="shared" si="11"/>
        <v>0</v>
      </c>
      <c r="X13" s="42">
        <f t="shared" si="18"/>
        <v>1064</v>
      </c>
      <c r="Y13" s="42">
        <f t="shared" si="12"/>
        <v>1064</v>
      </c>
      <c r="Z13" s="42">
        <f t="shared" si="13"/>
        <v>1143.8</v>
      </c>
      <c r="AA13" s="42">
        <f t="shared" si="14"/>
        <v>1037.4000000000001</v>
      </c>
      <c r="AB13" s="42">
        <f t="shared" si="15"/>
        <v>1010.8000000000001</v>
      </c>
      <c r="AD13" s="14">
        <f t="shared" si="19"/>
        <v>5320.0000000000009</v>
      </c>
    </row>
    <row r="14" spans="1:30" x14ac:dyDescent="0.25">
      <c r="A14" t="s">
        <v>26</v>
      </c>
      <c r="B14" t="s">
        <v>27</v>
      </c>
      <c r="C14" s="3">
        <v>27.6</v>
      </c>
      <c r="D14" s="8">
        <v>40</v>
      </c>
      <c r="E14" s="8">
        <v>40</v>
      </c>
      <c r="F14" s="8">
        <v>40</v>
      </c>
      <c r="G14" s="8">
        <v>44</v>
      </c>
      <c r="H14" s="8">
        <v>42</v>
      </c>
      <c r="I14" s="9">
        <f t="shared" si="5"/>
        <v>0</v>
      </c>
      <c r="J14" s="9">
        <f t="shared" si="6"/>
        <v>0</v>
      </c>
      <c r="K14" s="9">
        <f t="shared" si="7"/>
        <v>0</v>
      </c>
      <c r="L14" s="9">
        <f t="shared" si="8"/>
        <v>4</v>
      </c>
      <c r="M14" s="9">
        <f t="shared" si="9"/>
        <v>2</v>
      </c>
      <c r="N14" s="11">
        <f t="shared" si="16"/>
        <v>1104</v>
      </c>
      <c r="O14" s="11">
        <f t="shared" si="10"/>
        <v>1104</v>
      </c>
      <c r="P14" s="11">
        <f t="shared" si="10"/>
        <v>1104</v>
      </c>
      <c r="Q14" s="11">
        <f t="shared" si="10"/>
        <v>1214.4000000000001</v>
      </c>
      <c r="R14" s="11">
        <f t="shared" si="10"/>
        <v>1159.2</v>
      </c>
      <c r="S14" s="13">
        <f t="shared" si="17"/>
        <v>0</v>
      </c>
      <c r="T14" s="13">
        <f t="shared" si="11"/>
        <v>0</v>
      </c>
      <c r="U14" s="13">
        <f t="shared" si="11"/>
        <v>0</v>
      </c>
      <c r="V14" s="13">
        <f t="shared" si="11"/>
        <v>55.2</v>
      </c>
      <c r="W14" s="13">
        <f t="shared" si="11"/>
        <v>27.6</v>
      </c>
      <c r="X14" s="42">
        <f t="shared" si="18"/>
        <v>1104</v>
      </c>
      <c r="Y14" s="42">
        <f t="shared" si="12"/>
        <v>1104</v>
      </c>
      <c r="Z14" s="42">
        <f t="shared" si="13"/>
        <v>1104</v>
      </c>
      <c r="AA14" s="42">
        <f t="shared" si="14"/>
        <v>1269.6000000000001</v>
      </c>
      <c r="AB14" s="42">
        <f t="shared" si="15"/>
        <v>1186.8</v>
      </c>
      <c r="AD14" s="14">
        <f t="shared" si="19"/>
        <v>5768.4000000000005</v>
      </c>
    </row>
    <row r="15" spans="1:30" x14ac:dyDescent="0.25">
      <c r="A15" t="s">
        <v>23</v>
      </c>
      <c r="B15" t="s">
        <v>28</v>
      </c>
      <c r="C15" s="3">
        <v>27</v>
      </c>
      <c r="D15" s="8">
        <v>40</v>
      </c>
      <c r="E15" s="8">
        <v>42</v>
      </c>
      <c r="F15" s="8">
        <v>42</v>
      </c>
      <c r="G15" s="8">
        <v>40</v>
      </c>
      <c r="H15" s="8">
        <v>44</v>
      </c>
      <c r="I15" s="9">
        <f t="shared" si="5"/>
        <v>0</v>
      </c>
      <c r="J15" s="9">
        <f t="shared" si="6"/>
        <v>2</v>
      </c>
      <c r="K15" s="9">
        <f t="shared" si="7"/>
        <v>2</v>
      </c>
      <c r="L15" s="9">
        <f t="shared" si="8"/>
        <v>0</v>
      </c>
      <c r="M15" s="9">
        <f t="shared" si="9"/>
        <v>4</v>
      </c>
      <c r="N15" s="11">
        <f t="shared" si="16"/>
        <v>1080</v>
      </c>
      <c r="O15" s="11">
        <f t="shared" si="10"/>
        <v>1134</v>
      </c>
      <c r="P15" s="11">
        <f t="shared" si="10"/>
        <v>1134</v>
      </c>
      <c r="Q15" s="11">
        <f t="shared" si="10"/>
        <v>1080</v>
      </c>
      <c r="R15" s="11">
        <f t="shared" si="10"/>
        <v>1188</v>
      </c>
      <c r="S15" s="13">
        <f t="shared" si="17"/>
        <v>0</v>
      </c>
      <c r="T15" s="13">
        <f t="shared" si="11"/>
        <v>27</v>
      </c>
      <c r="U15" s="13">
        <f t="shared" si="11"/>
        <v>27</v>
      </c>
      <c r="V15" s="13">
        <f t="shared" si="11"/>
        <v>0</v>
      </c>
      <c r="W15" s="13">
        <f t="shared" si="11"/>
        <v>54</v>
      </c>
      <c r="X15" s="42">
        <f t="shared" si="18"/>
        <v>1080</v>
      </c>
      <c r="Y15" s="42">
        <f t="shared" si="12"/>
        <v>1161</v>
      </c>
      <c r="Z15" s="42">
        <f t="shared" si="13"/>
        <v>1161</v>
      </c>
      <c r="AA15" s="42">
        <f t="shared" si="14"/>
        <v>1080</v>
      </c>
      <c r="AB15" s="42">
        <f t="shared" si="15"/>
        <v>1242</v>
      </c>
      <c r="AD15" s="14">
        <f t="shared" si="19"/>
        <v>5724</v>
      </c>
    </row>
    <row r="16" spans="1:30" x14ac:dyDescent="0.25">
      <c r="A16" t="s">
        <v>29</v>
      </c>
      <c r="B16" t="s">
        <v>30</v>
      </c>
      <c r="C16" s="3">
        <v>26.3</v>
      </c>
      <c r="D16" s="8">
        <v>40</v>
      </c>
      <c r="E16" s="8">
        <v>40</v>
      </c>
      <c r="F16" s="8">
        <v>40</v>
      </c>
      <c r="G16" s="8">
        <v>45</v>
      </c>
      <c r="H16" s="8">
        <v>41</v>
      </c>
      <c r="I16" s="9">
        <f t="shared" si="5"/>
        <v>0</v>
      </c>
      <c r="J16" s="9">
        <f t="shared" si="6"/>
        <v>0</v>
      </c>
      <c r="K16" s="9">
        <f t="shared" si="7"/>
        <v>0</v>
      </c>
      <c r="L16" s="9">
        <f t="shared" si="8"/>
        <v>5</v>
      </c>
      <c r="M16" s="9">
        <f t="shared" si="9"/>
        <v>1</v>
      </c>
      <c r="N16" s="11">
        <f t="shared" si="16"/>
        <v>1052</v>
      </c>
      <c r="O16" s="11">
        <f t="shared" si="10"/>
        <v>1052</v>
      </c>
      <c r="P16" s="11">
        <f t="shared" si="10"/>
        <v>1052</v>
      </c>
      <c r="Q16" s="11">
        <f t="shared" si="10"/>
        <v>1183.5</v>
      </c>
      <c r="R16" s="11">
        <f t="shared" si="10"/>
        <v>1078.3</v>
      </c>
      <c r="S16" s="13">
        <f t="shared" si="17"/>
        <v>0</v>
      </c>
      <c r="T16" s="13">
        <f t="shared" si="11"/>
        <v>0</v>
      </c>
      <c r="U16" s="13">
        <f t="shared" si="11"/>
        <v>0</v>
      </c>
      <c r="V16" s="13">
        <f t="shared" si="11"/>
        <v>65.75</v>
      </c>
      <c r="W16" s="13">
        <f t="shared" si="11"/>
        <v>13.15</v>
      </c>
      <c r="X16" s="42">
        <f t="shared" si="18"/>
        <v>1052</v>
      </c>
      <c r="Y16" s="42">
        <f t="shared" si="12"/>
        <v>1052</v>
      </c>
      <c r="Z16" s="42">
        <f t="shared" si="13"/>
        <v>1052</v>
      </c>
      <c r="AA16" s="42">
        <f t="shared" si="14"/>
        <v>1249.25</v>
      </c>
      <c r="AB16" s="42">
        <f t="shared" si="15"/>
        <v>1091.45</v>
      </c>
      <c r="AD16" s="14">
        <f t="shared" si="19"/>
        <v>5496.7</v>
      </c>
    </row>
    <row r="17" spans="1:30" x14ac:dyDescent="0.25">
      <c r="A17" t="s">
        <v>31</v>
      </c>
      <c r="B17" t="s">
        <v>32</v>
      </c>
      <c r="C17" s="3">
        <v>25.9</v>
      </c>
      <c r="D17" s="8">
        <v>40</v>
      </c>
      <c r="E17" s="8">
        <v>40</v>
      </c>
      <c r="F17" s="8">
        <v>40</v>
      </c>
      <c r="G17" s="8">
        <v>40</v>
      </c>
      <c r="H17" s="8">
        <v>44</v>
      </c>
      <c r="I17" s="9">
        <f t="shared" si="5"/>
        <v>0</v>
      </c>
      <c r="J17" s="9">
        <f t="shared" si="6"/>
        <v>0</v>
      </c>
      <c r="K17" s="9">
        <f t="shared" si="7"/>
        <v>0</v>
      </c>
      <c r="L17" s="9">
        <f t="shared" si="8"/>
        <v>0</v>
      </c>
      <c r="M17" s="9">
        <f t="shared" si="9"/>
        <v>4</v>
      </c>
      <c r="N17" s="11">
        <f t="shared" si="16"/>
        <v>1036</v>
      </c>
      <c r="O17" s="11">
        <f t="shared" si="10"/>
        <v>1036</v>
      </c>
      <c r="P17" s="11">
        <f t="shared" si="10"/>
        <v>1036</v>
      </c>
      <c r="Q17" s="11">
        <f t="shared" si="10"/>
        <v>1036</v>
      </c>
      <c r="R17" s="11">
        <f t="shared" si="10"/>
        <v>1139.5999999999999</v>
      </c>
      <c r="S17" s="13">
        <f t="shared" si="17"/>
        <v>0</v>
      </c>
      <c r="T17" s="13">
        <f t="shared" si="11"/>
        <v>0</v>
      </c>
      <c r="U17" s="13">
        <f t="shared" si="11"/>
        <v>0</v>
      </c>
      <c r="V17" s="13">
        <f t="shared" si="11"/>
        <v>0</v>
      </c>
      <c r="W17" s="13">
        <f t="shared" si="11"/>
        <v>51.8</v>
      </c>
      <c r="X17" s="42">
        <f t="shared" si="18"/>
        <v>1036</v>
      </c>
      <c r="Y17" s="42">
        <f t="shared" si="12"/>
        <v>1036</v>
      </c>
      <c r="Z17" s="42">
        <f t="shared" si="13"/>
        <v>1036</v>
      </c>
      <c r="AA17" s="42">
        <f t="shared" si="14"/>
        <v>1036</v>
      </c>
      <c r="AB17" s="42">
        <f t="shared" si="15"/>
        <v>1191.3999999999999</v>
      </c>
      <c r="AD17" s="14">
        <f t="shared" si="19"/>
        <v>5335.4</v>
      </c>
    </row>
    <row r="18" spans="1:30" x14ac:dyDescent="0.25">
      <c r="A18" t="s">
        <v>33</v>
      </c>
      <c r="B18" t="s">
        <v>34</v>
      </c>
      <c r="C18" s="3">
        <v>25.4</v>
      </c>
      <c r="D18" s="8">
        <v>40</v>
      </c>
      <c r="E18" s="8">
        <v>41</v>
      </c>
      <c r="F18" s="8">
        <v>42</v>
      </c>
      <c r="G18" s="8">
        <v>40</v>
      </c>
      <c r="H18" s="8">
        <v>40</v>
      </c>
      <c r="I18" s="9">
        <f t="shared" si="5"/>
        <v>0</v>
      </c>
      <c r="J18" s="9">
        <f t="shared" si="6"/>
        <v>1</v>
      </c>
      <c r="K18" s="9">
        <f t="shared" si="7"/>
        <v>2</v>
      </c>
      <c r="L18" s="9">
        <f t="shared" si="8"/>
        <v>0</v>
      </c>
      <c r="M18" s="9">
        <f t="shared" si="9"/>
        <v>0</v>
      </c>
      <c r="N18" s="11">
        <f t="shared" si="16"/>
        <v>1016</v>
      </c>
      <c r="O18" s="11">
        <f t="shared" si="10"/>
        <v>1041.3999999999999</v>
      </c>
      <c r="P18" s="11">
        <f t="shared" si="10"/>
        <v>1066.8</v>
      </c>
      <c r="Q18" s="11">
        <f t="shared" si="10"/>
        <v>1016</v>
      </c>
      <c r="R18" s="11">
        <f t="shared" si="10"/>
        <v>1016</v>
      </c>
      <c r="S18" s="13">
        <f t="shared" si="17"/>
        <v>0</v>
      </c>
      <c r="T18" s="13">
        <f t="shared" si="11"/>
        <v>12.7</v>
      </c>
      <c r="U18" s="13">
        <f t="shared" si="11"/>
        <v>25.4</v>
      </c>
      <c r="V18" s="13">
        <f t="shared" si="11"/>
        <v>0</v>
      </c>
      <c r="W18" s="13">
        <f t="shared" si="11"/>
        <v>0</v>
      </c>
      <c r="X18" s="42">
        <f t="shared" si="18"/>
        <v>1016</v>
      </c>
      <c r="Y18" s="42">
        <f t="shared" si="12"/>
        <v>1054.0999999999999</v>
      </c>
      <c r="Z18" s="42">
        <f t="shared" si="13"/>
        <v>1092.2</v>
      </c>
      <c r="AA18" s="42">
        <f t="shared" si="14"/>
        <v>1016</v>
      </c>
      <c r="AB18" s="42">
        <f t="shared" si="15"/>
        <v>1016</v>
      </c>
      <c r="AD18" s="14">
        <f t="shared" si="19"/>
        <v>5194.3</v>
      </c>
    </row>
    <row r="19" spans="1:30" x14ac:dyDescent="0.25">
      <c r="A19" t="s">
        <v>35</v>
      </c>
      <c r="B19" t="s">
        <v>36</v>
      </c>
      <c r="C19" s="3">
        <v>25.63</v>
      </c>
      <c r="D19" s="8">
        <v>40</v>
      </c>
      <c r="E19" s="8">
        <v>39</v>
      </c>
      <c r="F19" s="8">
        <v>38</v>
      </c>
      <c r="G19" s="8">
        <v>42</v>
      </c>
      <c r="H19" s="8">
        <v>43</v>
      </c>
      <c r="I19" s="9">
        <f t="shared" si="5"/>
        <v>0</v>
      </c>
      <c r="J19" s="9">
        <f t="shared" si="6"/>
        <v>0</v>
      </c>
      <c r="K19" s="9">
        <f t="shared" si="7"/>
        <v>0</v>
      </c>
      <c r="L19" s="9">
        <f t="shared" si="8"/>
        <v>2</v>
      </c>
      <c r="M19" s="9">
        <f t="shared" si="9"/>
        <v>3</v>
      </c>
      <c r="N19" s="11">
        <f t="shared" si="16"/>
        <v>1025.2</v>
      </c>
      <c r="O19" s="11">
        <f t="shared" si="10"/>
        <v>999.56999999999994</v>
      </c>
      <c r="P19" s="11">
        <f t="shared" si="10"/>
        <v>973.93999999999994</v>
      </c>
      <c r="Q19" s="11">
        <f t="shared" si="10"/>
        <v>1076.46</v>
      </c>
      <c r="R19" s="11">
        <f t="shared" si="10"/>
        <v>1102.0899999999999</v>
      </c>
      <c r="S19" s="13">
        <f t="shared" si="17"/>
        <v>0</v>
      </c>
      <c r="T19" s="13">
        <f t="shared" si="11"/>
        <v>0</v>
      </c>
      <c r="U19" s="13">
        <f t="shared" si="11"/>
        <v>0</v>
      </c>
      <c r="V19" s="13">
        <f t="shared" si="11"/>
        <v>25.63</v>
      </c>
      <c r="W19" s="13">
        <f t="shared" si="11"/>
        <v>38.445</v>
      </c>
      <c r="X19" s="42">
        <f t="shared" si="18"/>
        <v>1025.2</v>
      </c>
      <c r="Y19" s="42">
        <f t="shared" si="12"/>
        <v>999.56999999999994</v>
      </c>
      <c r="Z19" s="42">
        <f t="shared" si="13"/>
        <v>973.93999999999994</v>
      </c>
      <c r="AA19" s="42">
        <f t="shared" si="14"/>
        <v>1102.0900000000001</v>
      </c>
      <c r="AB19" s="42">
        <f t="shared" si="15"/>
        <v>1140.5349999999999</v>
      </c>
      <c r="AD19" s="14">
        <f t="shared" si="19"/>
        <v>5241.335</v>
      </c>
    </row>
    <row r="20" spans="1:30" x14ac:dyDescent="0.25">
      <c r="A20" t="s">
        <v>37</v>
      </c>
      <c r="B20" t="s">
        <v>38</v>
      </c>
      <c r="C20" s="3">
        <v>25.55</v>
      </c>
      <c r="D20" s="8">
        <v>40</v>
      </c>
      <c r="E20" s="8">
        <v>40</v>
      </c>
      <c r="F20" s="8">
        <v>40</v>
      </c>
      <c r="G20" s="8">
        <v>41</v>
      </c>
      <c r="H20" s="8">
        <v>46</v>
      </c>
      <c r="I20" s="9">
        <f t="shared" si="5"/>
        <v>0</v>
      </c>
      <c r="J20" s="9">
        <f t="shared" si="6"/>
        <v>0</v>
      </c>
      <c r="K20" s="9">
        <f t="shared" si="7"/>
        <v>0</v>
      </c>
      <c r="L20" s="9">
        <f t="shared" si="8"/>
        <v>1</v>
      </c>
      <c r="M20" s="9">
        <f t="shared" si="9"/>
        <v>6</v>
      </c>
      <c r="N20" s="11">
        <f t="shared" si="16"/>
        <v>1022</v>
      </c>
      <c r="O20" s="11">
        <f t="shared" ref="O20:O23" si="20">$C20*E20</f>
        <v>1022</v>
      </c>
      <c r="P20" s="11">
        <f t="shared" ref="P20:P23" si="21">$C20*F20</f>
        <v>1022</v>
      </c>
      <c r="Q20" s="11">
        <f t="shared" ref="Q20:Q23" si="22">$C20*G20</f>
        <v>1047.55</v>
      </c>
      <c r="R20" s="11">
        <f t="shared" ref="R20:R23" si="23">$C20*H20</f>
        <v>1175.3</v>
      </c>
      <c r="S20" s="13">
        <f t="shared" si="17"/>
        <v>0</v>
      </c>
      <c r="T20" s="13">
        <f t="shared" ref="T20:T23" si="24">0.5*$C20*J20</f>
        <v>0</v>
      </c>
      <c r="U20" s="13">
        <f t="shared" ref="U20:U23" si="25">0.5*$C20*K20</f>
        <v>0</v>
      </c>
      <c r="V20" s="13">
        <f t="shared" ref="V20:V23" si="26">0.5*$C20*L20</f>
        <v>12.775</v>
      </c>
      <c r="W20" s="13">
        <f t="shared" ref="W20:W23" si="27">0.5*$C20*M20</f>
        <v>76.650000000000006</v>
      </c>
      <c r="X20" s="42">
        <f t="shared" si="18"/>
        <v>1022</v>
      </c>
      <c r="Y20" s="42">
        <f t="shared" si="12"/>
        <v>1022</v>
      </c>
      <c r="Z20" s="42">
        <f t="shared" si="13"/>
        <v>1022</v>
      </c>
      <c r="AA20" s="42">
        <f t="shared" si="14"/>
        <v>1060.325</v>
      </c>
      <c r="AB20" s="42">
        <f t="shared" si="15"/>
        <v>1251.95</v>
      </c>
      <c r="AD20" s="14">
        <f t="shared" si="19"/>
        <v>5378.2749999999996</v>
      </c>
    </row>
    <row r="21" spans="1:30" x14ac:dyDescent="0.25">
      <c r="A21" t="s">
        <v>39</v>
      </c>
      <c r="B21" t="s">
        <v>40</v>
      </c>
      <c r="C21" s="3">
        <v>27.65</v>
      </c>
      <c r="D21" s="8">
        <v>39</v>
      </c>
      <c r="E21" s="8">
        <v>40</v>
      </c>
      <c r="F21" s="8">
        <v>41</v>
      </c>
      <c r="G21" s="8">
        <v>44</v>
      </c>
      <c r="H21" s="8">
        <v>39</v>
      </c>
      <c r="I21" s="9">
        <f t="shared" si="5"/>
        <v>0</v>
      </c>
      <c r="J21" s="9">
        <f t="shared" si="6"/>
        <v>0</v>
      </c>
      <c r="K21" s="9">
        <f t="shared" si="7"/>
        <v>1</v>
      </c>
      <c r="L21" s="9">
        <f t="shared" si="8"/>
        <v>4</v>
      </c>
      <c r="M21" s="9">
        <f t="shared" si="9"/>
        <v>0</v>
      </c>
      <c r="N21" s="11">
        <f t="shared" si="16"/>
        <v>1078.3499999999999</v>
      </c>
      <c r="O21" s="11">
        <f t="shared" si="20"/>
        <v>1106</v>
      </c>
      <c r="P21" s="11">
        <f t="shared" si="21"/>
        <v>1133.6499999999999</v>
      </c>
      <c r="Q21" s="11">
        <f t="shared" si="22"/>
        <v>1216.5999999999999</v>
      </c>
      <c r="R21" s="11">
        <f t="shared" si="23"/>
        <v>1078.3499999999999</v>
      </c>
      <c r="S21" s="13">
        <f t="shared" si="17"/>
        <v>0</v>
      </c>
      <c r="T21" s="13">
        <f t="shared" si="24"/>
        <v>0</v>
      </c>
      <c r="U21" s="13">
        <f t="shared" si="25"/>
        <v>13.824999999999999</v>
      </c>
      <c r="V21" s="13">
        <f t="shared" si="26"/>
        <v>55.3</v>
      </c>
      <c r="W21" s="13">
        <f t="shared" si="27"/>
        <v>0</v>
      </c>
      <c r="X21" s="42">
        <f t="shared" si="18"/>
        <v>1078.3499999999999</v>
      </c>
      <c r="Y21" s="42">
        <f t="shared" si="12"/>
        <v>1106</v>
      </c>
      <c r="Z21" s="42">
        <f t="shared" si="13"/>
        <v>1147.4749999999999</v>
      </c>
      <c r="AA21" s="42">
        <f t="shared" si="14"/>
        <v>1271.8999999999999</v>
      </c>
      <c r="AB21" s="42">
        <f t="shared" si="15"/>
        <v>1078.3499999999999</v>
      </c>
      <c r="AD21" s="14">
        <f t="shared" si="19"/>
        <v>5682.0749999999989</v>
      </c>
    </row>
    <row r="22" spans="1:30" x14ac:dyDescent="0.25">
      <c r="A22" t="s">
        <v>41</v>
      </c>
      <c r="B22" t="s">
        <v>42</v>
      </c>
      <c r="C22" s="3">
        <v>27.35</v>
      </c>
      <c r="D22" s="8">
        <v>40</v>
      </c>
      <c r="E22" s="8">
        <v>40</v>
      </c>
      <c r="F22" s="8">
        <v>43</v>
      </c>
      <c r="G22" s="8">
        <v>41</v>
      </c>
      <c r="H22" s="8">
        <v>44</v>
      </c>
      <c r="I22" s="9">
        <f t="shared" si="5"/>
        <v>0</v>
      </c>
      <c r="J22" s="9">
        <f t="shared" si="6"/>
        <v>0</v>
      </c>
      <c r="K22" s="9">
        <f t="shared" si="7"/>
        <v>3</v>
      </c>
      <c r="L22" s="9">
        <f t="shared" si="8"/>
        <v>1</v>
      </c>
      <c r="M22" s="9">
        <f t="shared" si="9"/>
        <v>4</v>
      </c>
      <c r="N22" s="11">
        <f t="shared" si="16"/>
        <v>1094</v>
      </c>
      <c r="O22" s="11">
        <f t="shared" si="20"/>
        <v>1094</v>
      </c>
      <c r="P22" s="11">
        <f t="shared" si="21"/>
        <v>1176.05</v>
      </c>
      <c r="Q22" s="11">
        <f t="shared" si="22"/>
        <v>1121.3500000000001</v>
      </c>
      <c r="R22" s="11">
        <f t="shared" si="23"/>
        <v>1203.4000000000001</v>
      </c>
      <c r="S22" s="13">
        <f t="shared" si="17"/>
        <v>0</v>
      </c>
      <c r="T22" s="13">
        <f t="shared" si="24"/>
        <v>0</v>
      </c>
      <c r="U22" s="13">
        <f t="shared" si="25"/>
        <v>41.025000000000006</v>
      </c>
      <c r="V22" s="13">
        <f t="shared" si="26"/>
        <v>13.675000000000001</v>
      </c>
      <c r="W22" s="13">
        <f t="shared" si="27"/>
        <v>54.7</v>
      </c>
      <c r="X22" s="42">
        <f t="shared" si="18"/>
        <v>1094</v>
      </c>
      <c r="Y22" s="42">
        <f t="shared" si="12"/>
        <v>1094</v>
      </c>
      <c r="Z22" s="42">
        <f t="shared" si="13"/>
        <v>1217.075</v>
      </c>
      <c r="AA22" s="42">
        <f t="shared" si="14"/>
        <v>1135.0250000000001</v>
      </c>
      <c r="AB22" s="42">
        <f t="shared" si="15"/>
        <v>1258.1000000000001</v>
      </c>
      <c r="AD22" s="14">
        <f t="shared" si="19"/>
        <v>5798.2000000000007</v>
      </c>
    </row>
    <row r="23" spans="1:30" x14ac:dyDescent="0.25">
      <c r="A23" t="s">
        <v>28</v>
      </c>
      <c r="B23" t="s">
        <v>43</v>
      </c>
      <c r="C23" s="3">
        <v>26.69</v>
      </c>
      <c r="D23" s="8">
        <v>41</v>
      </c>
      <c r="E23" s="8">
        <v>41</v>
      </c>
      <c r="F23" s="8">
        <v>40</v>
      </c>
      <c r="G23" s="8">
        <v>43</v>
      </c>
      <c r="H23" s="8">
        <v>40</v>
      </c>
      <c r="I23" s="9">
        <f t="shared" si="5"/>
        <v>1</v>
      </c>
      <c r="J23" s="9">
        <f t="shared" si="6"/>
        <v>1</v>
      </c>
      <c r="K23" s="9">
        <f t="shared" si="7"/>
        <v>0</v>
      </c>
      <c r="L23" s="9">
        <f t="shared" si="8"/>
        <v>3</v>
      </c>
      <c r="M23" s="9">
        <f t="shared" si="9"/>
        <v>0</v>
      </c>
      <c r="N23" s="11">
        <f t="shared" si="16"/>
        <v>1094.29</v>
      </c>
      <c r="O23" s="11">
        <f t="shared" si="20"/>
        <v>1094.29</v>
      </c>
      <c r="P23" s="11">
        <f t="shared" si="21"/>
        <v>1067.6000000000001</v>
      </c>
      <c r="Q23" s="11">
        <f t="shared" si="22"/>
        <v>1147.67</v>
      </c>
      <c r="R23" s="11">
        <f t="shared" si="23"/>
        <v>1067.6000000000001</v>
      </c>
      <c r="S23" s="13">
        <f t="shared" si="17"/>
        <v>13.345000000000001</v>
      </c>
      <c r="T23" s="13">
        <f t="shared" si="24"/>
        <v>13.345000000000001</v>
      </c>
      <c r="U23" s="13">
        <f t="shared" si="25"/>
        <v>0</v>
      </c>
      <c r="V23" s="13">
        <f t="shared" si="26"/>
        <v>40.035000000000004</v>
      </c>
      <c r="W23" s="13">
        <f t="shared" si="27"/>
        <v>0</v>
      </c>
      <c r="X23" s="42">
        <f t="shared" si="18"/>
        <v>1107.635</v>
      </c>
      <c r="Y23" s="42">
        <f t="shared" si="12"/>
        <v>1107.635</v>
      </c>
      <c r="Z23" s="42">
        <f t="shared" si="13"/>
        <v>1067.6000000000001</v>
      </c>
      <c r="AA23" s="42">
        <f t="shared" si="14"/>
        <v>1187.7050000000002</v>
      </c>
      <c r="AB23" s="42">
        <f t="shared" si="15"/>
        <v>1067.6000000000001</v>
      </c>
      <c r="AD23" s="14">
        <f t="shared" si="19"/>
        <v>5538.1750000000002</v>
      </c>
    </row>
    <row r="24" spans="1:30" x14ac:dyDescent="0.25">
      <c r="C24" s="3"/>
    </row>
    <row r="25" spans="1:30" x14ac:dyDescent="0.25">
      <c r="A25" t="s">
        <v>44</v>
      </c>
      <c r="C25" s="3">
        <f>MAX(C4:C23)</f>
        <v>1900</v>
      </c>
      <c r="D25" s="63">
        <f t="shared" ref="D25:AB25" si="28">MAX(D4:D23)</f>
        <v>44</v>
      </c>
      <c r="E25" s="63">
        <f t="shared" si="28"/>
        <v>43</v>
      </c>
      <c r="F25" s="63">
        <f t="shared" si="28"/>
        <v>45</v>
      </c>
      <c r="G25" s="63">
        <f t="shared" si="28"/>
        <v>45</v>
      </c>
      <c r="H25" s="63">
        <f t="shared" si="28"/>
        <v>46</v>
      </c>
      <c r="I25" s="64">
        <f t="shared" si="28"/>
        <v>4</v>
      </c>
      <c r="J25" s="64">
        <f t="shared" si="28"/>
        <v>3</v>
      </c>
      <c r="K25" s="64">
        <f t="shared" si="28"/>
        <v>5</v>
      </c>
      <c r="L25" s="64">
        <f t="shared" si="28"/>
        <v>5</v>
      </c>
      <c r="M25" s="64">
        <f t="shared" si="28"/>
        <v>6</v>
      </c>
      <c r="N25" s="65">
        <f t="shared" si="28"/>
        <v>76000</v>
      </c>
      <c r="O25" s="65">
        <f t="shared" si="28"/>
        <v>76000</v>
      </c>
      <c r="P25" s="65">
        <f t="shared" si="28"/>
        <v>85500</v>
      </c>
      <c r="Q25" s="65">
        <f t="shared" si="28"/>
        <v>72200</v>
      </c>
      <c r="R25" s="65">
        <f t="shared" si="28"/>
        <v>74100</v>
      </c>
      <c r="S25" s="66">
        <f t="shared" si="28"/>
        <v>51.6</v>
      </c>
      <c r="T25" s="66">
        <f t="shared" si="28"/>
        <v>39</v>
      </c>
      <c r="U25" s="66">
        <f t="shared" si="28"/>
        <v>4750</v>
      </c>
      <c r="V25" s="66">
        <f t="shared" si="28"/>
        <v>65.75</v>
      </c>
      <c r="W25" s="66">
        <f t="shared" si="28"/>
        <v>76.650000000000006</v>
      </c>
      <c r="X25" s="69">
        <f t="shared" si="28"/>
        <v>76000</v>
      </c>
      <c r="Y25" s="69">
        <f t="shared" si="28"/>
        <v>76000</v>
      </c>
      <c r="Z25" s="69">
        <f t="shared" si="28"/>
        <v>90250</v>
      </c>
      <c r="AA25" s="69">
        <f t="shared" si="28"/>
        <v>72200</v>
      </c>
      <c r="AB25" s="69">
        <f t="shared" si="28"/>
        <v>74100</v>
      </c>
      <c r="AD25" s="67">
        <f t="shared" ref="AD25" si="29">MAX(AD4:AD23)</f>
        <v>388550</v>
      </c>
    </row>
    <row r="26" spans="1:30" x14ac:dyDescent="0.25">
      <c r="A26" t="s">
        <v>45</v>
      </c>
      <c r="C26" s="3">
        <f>MIN(C4:C23)</f>
        <v>25</v>
      </c>
      <c r="D26" s="63">
        <f t="shared" ref="D26:AB26" si="30">MIN(D4:D23)</f>
        <v>37</v>
      </c>
      <c r="E26" s="63">
        <f t="shared" si="30"/>
        <v>39</v>
      </c>
      <c r="F26" s="63">
        <f t="shared" si="30"/>
        <v>38</v>
      </c>
      <c r="G26" s="63">
        <f t="shared" si="30"/>
        <v>38</v>
      </c>
      <c r="H26" s="63">
        <f t="shared" si="30"/>
        <v>37</v>
      </c>
      <c r="I26" s="64">
        <f t="shared" si="30"/>
        <v>0</v>
      </c>
      <c r="J26" s="64">
        <f t="shared" si="30"/>
        <v>0</v>
      </c>
      <c r="K26" s="64">
        <f t="shared" si="30"/>
        <v>0</v>
      </c>
      <c r="L26" s="64">
        <f t="shared" si="30"/>
        <v>0</v>
      </c>
      <c r="M26" s="64">
        <f t="shared" si="30"/>
        <v>0</v>
      </c>
      <c r="N26" s="65">
        <f t="shared" si="30"/>
        <v>1000</v>
      </c>
      <c r="O26" s="65">
        <f t="shared" si="30"/>
        <v>999.56999999999994</v>
      </c>
      <c r="P26" s="65">
        <f t="shared" si="30"/>
        <v>973.93999999999994</v>
      </c>
      <c r="Q26" s="65">
        <f t="shared" si="30"/>
        <v>972.80000000000007</v>
      </c>
      <c r="R26" s="65">
        <f t="shared" si="30"/>
        <v>947.2</v>
      </c>
      <c r="S26" s="66">
        <f t="shared" si="30"/>
        <v>0</v>
      </c>
      <c r="T26" s="66">
        <f t="shared" si="30"/>
        <v>0</v>
      </c>
      <c r="U26" s="66">
        <f t="shared" si="30"/>
        <v>0</v>
      </c>
      <c r="V26" s="66">
        <f t="shared" si="30"/>
        <v>0</v>
      </c>
      <c r="W26" s="66">
        <f t="shared" si="30"/>
        <v>0</v>
      </c>
      <c r="X26" s="69">
        <f t="shared" si="30"/>
        <v>1000</v>
      </c>
      <c r="Y26" s="69">
        <f t="shared" si="30"/>
        <v>999.56999999999994</v>
      </c>
      <c r="Z26" s="69">
        <f t="shared" si="30"/>
        <v>973.93999999999994</v>
      </c>
      <c r="AA26" s="69">
        <f t="shared" si="30"/>
        <v>972.80000000000007</v>
      </c>
      <c r="AB26" s="69">
        <f t="shared" si="30"/>
        <v>947.2</v>
      </c>
      <c r="AD26" s="67">
        <f t="shared" ref="AD26" si="31">MIN(AD4:AD23)</f>
        <v>5087.5</v>
      </c>
    </row>
    <row r="27" spans="1:30" x14ac:dyDescent="0.25">
      <c r="A27" t="s">
        <v>46</v>
      </c>
      <c r="C27" s="3">
        <f>AVERAGE(C4:C23)</f>
        <v>120.0035</v>
      </c>
      <c r="D27" s="63">
        <f t="shared" ref="D27:AB27" si="32">AVERAGE(D4:D23)</f>
        <v>40.15</v>
      </c>
      <c r="E27" s="63">
        <f t="shared" si="32"/>
        <v>40.4</v>
      </c>
      <c r="F27" s="63">
        <f t="shared" si="32"/>
        <v>41.4</v>
      </c>
      <c r="G27" s="63">
        <f t="shared" si="32"/>
        <v>41</v>
      </c>
      <c r="H27" s="63">
        <f t="shared" si="32"/>
        <v>41.05</v>
      </c>
      <c r="I27" s="64">
        <f t="shared" si="32"/>
        <v>0.5</v>
      </c>
      <c r="J27" s="64">
        <f t="shared" si="32"/>
        <v>0.45</v>
      </c>
      <c r="K27" s="64">
        <f t="shared" si="32"/>
        <v>1.5</v>
      </c>
      <c r="L27" s="64">
        <f t="shared" si="32"/>
        <v>1.25</v>
      </c>
      <c r="M27" s="64">
        <f t="shared" si="32"/>
        <v>1.55</v>
      </c>
      <c r="N27" s="65">
        <f t="shared" si="32"/>
        <v>4803.6019999999999</v>
      </c>
      <c r="O27" s="65">
        <f t="shared" si="32"/>
        <v>4810.6229999999996</v>
      </c>
      <c r="P27" s="65">
        <f t="shared" si="32"/>
        <v>5305.3719999999994</v>
      </c>
      <c r="Q27" s="65">
        <f t="shared" si="32"/>
        <v>4639.5565000000006</v>
      </c>
      <c r="R27" s="65">
        <f t="shared" si="32"/>
        <v>4734.3820000000005</v>
      </c>
      <c r="S27" s="66">
        <f t="shared" si="32"/>
        <v>6.4772499999999997</v>
      </c>
      <c r="T27" s="66">
        <f t="shared" si="32"/>
        <v>5.88225</v>
      </c>
      <c r="U27" s="66">
        <f t="shared" si="32"/>
        <v>253.89750000000004</v>
      </c>
      <c r="V27" s="66">
        <f t="shared" si="32"/>
        <v>16.653250000000003</v>
      </c>
      <c r="W27" s="66">
        <f t="shared" si="32"/>
        <v>20.482250000000001</v>
      </c>
      <c r="X27" s="69">
        <f t="shared" si="32"/>
        <v>4810.0792500000007</v>
      </c>
      <c r="Y27" s="69">
        <f t="shared" si="32"/>
        <v>4816.5052500000002</v>
      </c>
      <c r="Z27" s="69">
        <f t="shared" si="32"/>
        <v>5559.2695000000012</v>
      </c>
      <c r="AA27" s="69">
        <f t="shared" si="32"/>
        <v>4656.2097499999991</v>
      </c>
      <c r="AB27" s="69">
        <f t="shared" si="32"/>
        <v>4754.8642500000005</v>
      </c>
      <c r="AD27" s="67">
        <f t="shared" ref="AD27" si="33">AVERAGE(AD4:AD23)</f>
        <v>24596.928000000007</v>
      </c>
    </row>
    <row r="28" spans="1:30" x14ac:dyDescent="0.25">
      <c r="A28" t="s">
        <v>47</v>
      </c>
      <c r="C28" s="4">
        <f>SUM(C4:C23)</f>
        <v>2400.0700000000002</v>
      </c>
      <c r="D28" s="8">
        <f t="shared" ref="D28:AB28" si="34">SUM(D4:D23)</f>
        <v>803</v>
      </c>
      <c r="E28" s="8">
        <f t="shared" si="34"/>
        <v>808</v>
      </c>
      <c r="F28" s="8">
        <f t="shared" si="34"/>
        <v>828</v>
      </c>
      <c r="G28" s="8">
        <f t="shared" si="34"/>
        <v>820</v>
      </c>
      <c r="H28" s="8">
        <f t="shared" si="34"/>
        <v>821</v>
      </c>
      <c r="I28" s="9">
        <f t="shared" si="34"/>
        <v>10</v>
      </c>
      <c r="J28" s="9">
        <f t="shared" si="34"/>
        <v>9</v>
      </c>
      <c r="K28" s="9">
        <f t="shared" si="34"/>
        <v>30</v>
      </c>
      <c r="L28" s="9">
        <f t="shared" si="34"/>
        <v>25</v>
      </c>
      <c r="M28" s="9">
        <f t="shared" si="34"/>
        <v>31</v>
      </c>
      <c r="N28" s="11">
        <f t="shared" si="34"/>
        <v>96072.04</v>
      </c>
      <c r="O28" s="11">
        <f t="shared" si="34"/>
        <v>96212.459999999992</v>
      </c>
      <c r="P28" s="11">
        <f t="shared" si="34"/>
        <v>106107.43999999999</v>
      </c>
      <c r="Q28" s="11">
        <f t="shared" si="34"/>
        <v>92791.130000000019</v>
      </c>
      <c r="R28" s="11">
        <f t="shared" si="34"/>
        <v>94687.640000000014</v>
      </c>
      <c r="S28" s="13">
        <f t="shared" si="34"/>
        <v>129.54499999999999</v>
      </c>
      <c r="T28" s="13">
        <f t="shared" si="34"/>
        <v>117.645</v>
      </c>
      <c r="U28" s="13">
        <f t="shared" si="34"/>
        <v>5077.9500000000007</v>
      </c>
      <c r="V28" s="13">
        <f t="shared" si="34"/>
        <v>333.06500000000005</v>
      </c>
      <c r="W28" s="13">
        <f t="shared" si="34"/>
        <v>409.64500000000004</v>
      </c>
      <c r="X28" s="42">
        <f t="shared" si="34"/>
        <v>96201.585000000006</v>
      </c>
      <c r="Y28" s="42">
        <f t="shared" si="34"/>
        <v>96330.10500000001</v>
      </c>
      <c r="Z28" s="42">
        <f t="shared" si="34"/>
        <v>111185.39000000003</v>
      </c>
      <c r="AA28" s="42">
        <f t="shared" si="34"/>
        <v>93124.194999999978</v>
      </c>
      <c r="AB28" s="42">
        <f t="shared" si="34"/>
        <v>95097.285000000003</v>
      </c>
      <c r="AD28" s="14">
        <f t="shared" ref="AD28" si="35">SUM(AD4:AD23)</f>
        <v>491938.56000000011</v>
      </c>
    </row>
    <row r="29" spans="1:30" x14ac:dyDescent="0.25">
      <c r="C29" s="3"/>
    </row>
    <row r="30" spans="1:30" x14ac:dyDescent="0.25">
      <c r="C30" s="3"/>
    </row>
    <row r="31" spans="1:30" x14ac:dyDescent="0.25">
      <c r="C31" s="3"/>
    </row>
    <row r="32" spans="1:30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  <row r="46" spans="3:3" x14ac:dyDescent="0.25">
      <c r="C46" s="3"/>
    </row>
    <row r="47" spans="3:3" x14ac:dyDescent="0.25">
      <c r="C47" s="3"/>
    </row>
    <row r="48" spans="3:3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  <row r="57" spans="3:3" x14ac:dyDescent="0.25">
      <c r="C57" s="3"/>
    </row>
    <row r="58" spans="3:3" x14ac:dyDescent="0.25">
      <c r="C58" s="3"/>
    </row>
    <row r="59" spans="3:3" x14ac:dyDescent="0.25">
      <c r="C59" s="3"/>
    </row>
    <row r="60" spans="3:3" x14ac:dyDescent="0.25">
      <c r="C60" s="3"/>
    </row>
    <row r="61" spans="3:3" x14ac:dyDescent="0.25">
      <c r="C61" s="3"/>
    </row>
    <row r="62" spans="3:3" x14ac:dyDescent="0.25">
      <c r="C62" s="3"/>
    </row>
    <row r="63" spans="3:3" x14ac:dyDescent="0.25">
      <c r="C63" s="3"/>
    </row>
    <row r="64" spans="3:3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x14ac:dyDescent="0.25">
      <c r="C69" s="3"/>
    </row>
    <row r="70" spans="3:3" x14ac:dyDescent="0.25">
      <c r="C70" s="3"/>
    </row>
    <row r="71" spans="3:3" x14ac:dyDescent="0.25">
      <c r="C71" s="3"/>
    </row>
    <row r="72" spans="3:3" x14ac:dyDescent="0.25">
      <c r="C72" s="3"/>
    </row>
    <row r="73" spans="3:3" x14ac:dyDescent="0.25">
      <c r="C73" s="3"/>
    </row>
    <row r="74" spans="3:3" x14ac:dyDescent="0.25">
      <c r="C74" s="3"/>
    </row>
    <row r="75" spans="3:3" x14ac:dyDescent="0.25">
      <c r="C75" s="3"/>
    </row>
    <row r="76" spans="3:3" x14ac:dyDescent="0.25">
      <c r="C76" s="3"/>
    </row>
    <row r="77" spans="3:3" x14ac:dyDescent="0.25">
      <c r="C77" s="3"/>
    </row>
    <row r="78" spans="3:3" x14ac:dyDescent="0.25">
      <c r="C78" s="3"/>
    </row>
    <row r="79" spans="3:3" x14ac:dyDescent="0.25">
      <c r="C79" s="3"/>
    </row>
    <row r="80" spans="3:3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16" sqref="A16"/>
    </sheetView>
  </sheetViews>
  <sheetFormatPr defaultRowHeight="15" x14ac:dyDescent="0.25"/>
  <cols>
    <col min="1" max="1" width="21.5703125" bestFit="1" customWidth="1"/>
    <col min="2" max="4" width="12.140625" bestFit="1" customWidth="1"/>
    <col min="8" max="8" width="21.5703125" bestFit="1" customWidth="1"/>
    <col min="9" max="9" width="12" bestFit="1" customWidth="1"/>
    <col min="10" max="11" width="12.140625" bestFit="1" customWidth="1"/>
  </cols>
  <sheetData>
    <row r="1" spans="1:11" x14ac:dyDescent="0.25">
      <c r="A1" s="52" t="s">
        <v>100</v>
      </c>
      <c r="H1" s="52" t="s">
        <v>105</v>
      </c>
    </row>
    <row r="2" spans="1:11" x14ac:dyDescent="0.25">
      <c r="A2" s="45"/>
      <c r="B2" s="45" t="s">
        <v>156</v>
      </c>
      <c r="C2" s="45" t="s">
        <v>157</v>
      </c>
      <c r="D2" s="45" t="s">
        <v>158</v>
      </c>
      <c r="H2" s="45"/>
      <c r="I2" s="45" t="s">
        <v>156</v>
      </c>
      <c r="J2" s="45" t="s">
        <v>157</v>
      </c>
      <c r="K2" s="45" t="s">
        <v>158</v>
      </c>
    </row>
    <row r="3" spans="1:11" x14ac:dyDescent="0.25">
      <c r="A3" s="45" t="s">
        <v>159</v>
      </c>
      <c r="B3" s="46">
        <v>14500</v>
      </c>
      <c r="C3" s="46">
        <v>72000</v>
      </c>
      <c r="D3" s="46">
        <v>31000</v>
      </c>
      <c r="H3" s="45" t="s">
        <v>159</v>
      </c>
      <c r="I3" s="46">
        <f>B3+(0.4*B3)</f>
        <v>20300</v>
      </c>
      <c r="J3" s="46">
        <f t="shared" ref="J3:K3" si="0">C3+(0.4*C3)</f>
        <v>100800</v>
      </c>
      <c r="K3" s="46">
        <f t="shared" si="0"/>
        <v>43400</v>
      </c>
    </row>
    <row r="4" spans="1:11" x14ac:dyDescent="0.25">
      <c r="A4" s="45" t="s">
        <v>160</v>
      </c>
      <c r="B4" s="46">
        <v>1450</v>
      </c>
      <c r="C4" s="46">
        <v>7200</v>
      </c>
      <c r="D4" s="46">
        <v>3100</v>
      </c>
      <c r="H4" s="45" t="s">
        <v>160</v>
      </c>
      <c r="I4" s="46">
        <f>0.1*I3</f>
        <v>2030</v>
      </c>
      <c r="J4" s="46">
        <f t="shared" ref="J4:K4" si="1">0.1*J3</f>
        <v>10080</v>
      </c>
      <c r="K4" s="46">
        <f t="shared" si="1"/>
        <v>4340</v>
      </c>
    </row>
    <row r="6" spans="1:11" x14ac:dyDescent="0.25">
      <c r="A6" s="47" t="s">
        <v>161</v>
      </c>
      <c r="B6" s="38"/>
      <c r="H6" s="47" t="s">
        <v>161</v>
      </c>
      <c r="I6" s="38"/>
    </row>
    <row r="7" spans="1:11" x14ac:dyDescent="0.25">
      <c r="A7" s="38" t="s">
        <v>162</v>
      </c>
      <c r="B7" s="38">
        <v>250000</v>
      </c>
      <c r="H7" s="38" t="s">
        <v>162</v>
      </c>
      <c r="I7" s="38">
        <v>250000</v>
      </c>
    </row>
    <row r="8" spans="1:11" x14ac:dyDescent="0.25">
      <c r="A8" s="38" t="s">
        <v>163</v>
      </c>
      <c r="B8" s="38">
        <v>30000</v>
      </c>
      <c r="H8" s="38" t="s">
        <v>163</v>
      </c>
      <c r="I8" s="38">
        <v>30000</v>
      </c>
    </row>
    <row r="9" spans="1:11" x14ac:dyDescent="0.25">
      <c r="A9" s="38" t="s">
        <v>164</v>
      </c>
      <c r="B9" s="38">
        <f>B7/B8</f>
        <v>8.3333333333333339</v>
      </c>
      <c r="H9" s="38" t="s">
        <v>164</v>
      </c>
      <c r="I9" s="38">
        <f>I7/I8</f>
        <v>8.3333333333333339</v>
      </c>
    </row>
    <row r="11" spans="1:11" x14ac:dyDescent="0.25">
      <c r="A11" s="49" t="s">
        <v>165</v>
      </c>
      <c r="B11" s="19"/>
      <c r="C11" s="19"/>
      <c r="D11" s="19"/>
      <c r="H11" s="49" t="s">
        <v>165</v>
      </c>
      <c r="I11" s="19"/>
      <c r="J11" s="19"/>
      <c r="K11" s="19"/>
    </row>
    <row r="12" spans="1:11" x14ac:dyDescent="0.25">
      <c r="A12" s="19" t="s">
        <v>166</v>
      </c>
      <c r="B12" s="19">
        <v>35</v>
      </c>
      <c r="C12" s="19">
        <v>17</v>
      </c>
      <c r="D12" s="19">
        <v>19</v>
      </c>
      <c r="H12" s="19" t="s">
        <v>166</v>
      </c>
      <c r="I12" s="19">
        <v>35</v>
      </c>
      <c r="J12" s="19">
        <v>17</v>
      </c>
      <c r="K12" s="19">
        <v>19</v>
      </c>
    </row>
    <row r="13" spans="1:11" x14ac:dyDescent="0.25">
      <c r="A13" s="19" t="s">
        <v>167</v>
      </c>
      <c r="B13" s="13">
        <v>3.9889999999999999</v>
      </c>
      <c r="C13" s="13">
        <v>3.9990000000000001</v>
      </c>
      <c r="D13" s="13">
        <v>3.9889999999999999</v>
      </c>
      <c r="H13" s="19" t="s">
        <v>167</v>
      </c>
      <c r="I13" s="13">
        <v>3.9889999999999999</v>
      </c>
      <c r="J13" s="13">
        <v>3.9990000000000001</v>
      </c>
      <c r="K13" s="13">
        <v>3.9889999999999999</v>
      </c>
    </row>
    <row r="14" spans="1:11" x14ac:dyDescent="0.25">
      <c r="A14" s="19" t="s">
        <v>168</v>
      </c>
      <c r="B14" s="13">
        <f>($B8/B12)*B13</f>
        <v>3419.1428571428569</v>
      </c>
      <c r="C14" s="13">
        <f t="shared" ref="C14:D14" si="2">($B8/C12)*C13</f>
        <v>7057.0588235294117</v>
      </c>
      <c r="D14" s="13">
        <f t="shared" si="2"/>
        <v>6298.4210526315792</v>
      </c>
      <c r="H14" s="19" t="s">
        <v>168</v>
      </c>
      <c r="I14" s="13">
        <f>($B8/I12)*I13</f>
        <v>3419.1428571428569</v>
      </c>
      <c r="J14" s="13">
        <f t="shared" ref="J14" si="3">($B8/J12)*J13</f>
        <v>7057.0588235294117</v>
      </c>
      <c r="K14" s="13">
        <f t="shared" ref="K14" si="4">($B8/K12)*K13</f>
        <v>6298.4210526315792</v>
      </c>
    </row>
    <row r="16" spans="1:11" x14ac:dyDescent="0.25">
      <c r="A16" s="48" t="s">
        <v>169</v>
      </c>
      <c r="B16" s="30"/>
      <c r="C16" s="30"/>
      <c r="D16" s="30"/>
      <c r="H16" s="48" t="s">
        <v>169</v>
      </c>
      <c r="I16" s="30"/>
      <c r="J16" s="30"/>
      <c r="K16" s="30"/>
    </row>
    <row r="17" spans="1:11" x14ac:dyDescent="0.25">
      <c r="A17" s="30" t="s">
        <v>170</v>
      </c>
      <c r="B17" s="32">
        <v>1500</v>
      </c>
      <c r="C17" s="32">
        <v>3100</v>
      </c>
      <c r="D17" s="32">
        <v>2500</v>
      </c>
      <c r="H17" s="30" t="s">
        <v>170</v>
      </c>
      <c r="I17" s="32">
        <v>1500</v>
      </c>
      <c r="J17" s="32">
        <v>3100</v>
      </c>
      <c r="K17" s="32">
        <v>2500</v>
      </c>
    </row>
    <row r="18" spans="1:11" x14ac:dyDescent="0.25">
      <c r="A18" s="30" t="s">
        <v>171</v>
      </c>
      <c r="B18" s="32">
        <v>210</v>
      </c>
      <c r="C18" s="32">
        <v>450</v>
      </c>
      <c r="D18" s="32">
        <v>300</v>
      </c>
      <c r="H18" s="30" t="s">
        <v>171</v>
      </c>
      <c r="I18" s="32">
        <v>210</v>
      </c>
      <c r="J18" s="32">
        <v>450</v>
      </c>
      <c r="K18" s="32">
        <v>300</v>
      </c>
    </row>
    <row r="19" spans="1:11" x14ac:dyDescent="0.25">
      <c r="A19" s="30" t="s">
        <v>172</v>
      </c>
      <c r="B19" s="32">
        <v>3419.1428571428569</v>
      </c>
      <c r="C19" s="32">
        <v>7057.0588235294117</v>
      </c>
      <c r="D19" s="32">
        <v>6298.4210526315792</v>
      </c>
      <c r="H19" s="30" t="s">
        <v>172</v>
      </c>
      <c r="I19" s="32">
        <v>3419.1428571428569</v>
      </c>
      <c r="J19" s="32">
        <v>7057.0588235294117</v>
      </c>
      <c r="K19" s="32">
        <v>6298.4210526315792</v>
      </c>
    </row>
    <row r="20" spans="1:11" x14ac:dyDescent="0.25">
      <c r="A20" s="30" t="s">
        <v>173</v>
      </c>
      <c r="B20" s="32">
        <f>SUM(B17:B19)</f>
        <v>5129.1428571428569</v>
      </c>
      <c r="C20" s="32">
        <f t="shared" ref="C20:D20" si="5">SUM(C17:C19)</f>
        <v>10607.058823529413</v>
      </c>
      <c r="D20" s="32">
        <f t="shared" si="5"/>
        <v>9098.4210526315801</v>
      </c>
      <c r="H20" s="30" t="s">
        <v>173</v>
      </c>
      <c r="I20" s="32">
        <f>SUM(I17:I19)</f>
        <v>5129.1428571428569</v>
      </c>
      <c r="J20" s="32">
        <f t="shared" ref="J20" si="6">SUM(J17:J19)</f>
        <v>10607.058823529413</v>
      </c>
      <c r="K20" s="32">
        <f t="shared" ref="K20" si="7">SUM(K17:K19)</f>
        <v>9098.4210526315801</v>
      </c>
    </row>
    <row r="22" spans="1:11" x14ac:dyDescent="0.25">
      <c r="A22" t="s">
        <v>174</v>
      </c>
      <c r="B22" s="4">
        <f>(B20*$B9)+B3+B4</f>
        <v>58692.857142857145</v>
      </c>
      <c r="C22" s="4">
        <f>(C20*$B9)+C3+C4</f>
        <v>167592.15686274512</v>
      </c>
      <c r="D22" s="4">
        <f>(D20*$B9)+D3+D4</f>
        <v>109920.1754385965</v>
      </c>
      <c r="H22" t="s">
        <v>174</v>
      </c>
      <c r="I22" s="4">
        <f>(I20*$B9)+I3+I4</f>
        <v>65072.857142857145</v>
      </c>
      <c r="J22" s="4">
        <f>(J20*$B9)+J3+J4</f>
        <v>199272.15686274512</v>
      </c>
      <c r="K22" s="4">
        <f>(K20*$B9)+K3+K4</f>
        <v>123560.1754385965</v>
      </c>
    </row>
    <row r="24" spans="1:11" x14ac:dyDescent="0.25">
      <c r="A24" s="43"/>
      <c r="B24" s="43" t="s">
        <v>156</v>
      </c>
      <c r="C24" s="43" t="s">
        <v>157</v>
      </c>
      <c r="D24" s="43" t="s">
        <v>158</v>
      </c>
      <c r="H24" s="43"/>
      <c r="I24" s="43" t="s">
        <v>156</v>
      </c>
      <c r="J24" s="43" t="s">
        <v>157</v>
      </c>
      <c r="K24" s="43" t="s">
        <v>158</v>
      </c>
    </row>
    <row r="25" spans="1:11" x14ac:dyDescent="0.25">
      <c r="A25" s="43" t="s">
        <v>175</v>
      </c>
      <c r="B25" s="44">
        <f>B22/$B9</f>
        <v>7043.1428571428569</v>
      </c>
      <c r="C25" s="44">
        <f t="shared" ref="C25:D25" si="8">C22/$B9</f>
        <v>20111.058823529413</v>
      </c>
      <c r="D25" s="44">
        <f t="shared" si="8"/>
        <v>13190.42105263158</v>
      </c>
      <c r="H25" s="43" t="s">
        <v>175</v>
      </c>
      <c r="I25" s="44">
        <f>I22/$B9</f>
        <v>7808.7428571428572</v>
      </c>
      <c r="J25" s="44">
        <f t="shared" ref="J25:K25" si="9">J22/$B9</f>
        <v>23912.658823529411</v>
      </c>
      <c r="K25" s="44">
        <f t="shared" si="9"/>
        <v>14827.221052631579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2" zoomScale="50" zoomScaleNormal="50" workbookViewId="0">
      <selection activeCell="I30" sqref="I30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4" width="5.28515625" bestFit="1" customWidth="1"/>
    <col min="5" max="5" width="6.28515625" bestFit="1" customWidth="1"/>
    <col min="6" max="6" width="4.28515625" bestFit="1" customWidth="1"/>
  </cols>
  <sheetData>
    <row r="1" spans="1:13" ht="126.75" x14ac:dyDescent="0.25">
      <c r="A1" t="s">
        <v>52</v>
      </c>
      <c r="C1" s="17" t="s">
        <v>53</v>
      </c>
      <c r="D1" s="17" t="s">
        <v>56</v>
      </c>
      <c r="E1" s="17" t="s">
        <v>54</v>
      </c>
      <c r="F1" s="17" t="s">
        <v>55</v>
      </c>
      <c r="H1" s="17" t="s">
        <v>53</v>
      </c>
      <c r="I1" s="17" t="s">
        <v>56</v>
      </c>
      <c r="J1" s="17" t="s">
        <v>54</v>
      </c>
      <c r="K1" s="17" t="s">
        <v>55</v>
      </c>
      <c r="M1" s="17" t="s">
        <v>58</v>
      </c>
    </row>
    <row r="2" spans="1:13" x14ac:dyDescent="0.25">
      <c r="B2" t="s">
        <v>57</v>
      </c>
      <c r="C2">
        <v>10</v>
      </c>
      <c r="D2">
        <v>20</v>
      </c>
      <c r="E2">
        <v>100</v>
      </c>
      <c r="F2">
        <v>1</v>
      </c>
    </row>
    <row r="3" spans="1:13" x14ac:dyDescent="0.25">
      <c r="A3" s="2" t="s">
        <v>3</v>
      </c>
      <c r="B3" s="2" t="s">
        <v>4</v>
      </c>
    </row>
    <row r="4" spans="1:13" x14ac:dyDescent="0.25">
      <c r="A4" s="36" t="s">
        <v>1</v>
      </c>
      <c r="B4" s="36" t="s">
        <v>0</v>
      </c>
      <c r="C4" s="36">
        <v>10</v>
      </c>
      <c r="D4" s="36">
        <v>20</v>
      </c>
      <c r="E4" s="36">
        <v>100</v>
      </c>
      <c r="F4" s="36">
        <v>1</v>
      </c>
      <c r="G4" s="36"/>
      <c r="H4" s="61">
        <f>C4/C$2</f>
        <v>1</v>
      </c>
      <c r="I4" s="61">
        <f t="shared" ref="I4:K19" si="0">D4/D$2</f>
        <v>1</v>
      </c>
      <c r="J4" s="61">
        <f t="shared" si="0"/>
        <v>1</v>
      </c>
      <c r="K4" s="61">
        <f t="shared" si="0"/>
        <v>1</v>
      </c>
      <c r="L4" s="36"/>
      <c r="M4" s="61" t="b">
        <f>OR(H4&lt;0.5,I4&lt;0.5,J4&lt;0.5,K4&lt;0.5)</f>
        <v>0</v>
      </c>
    </row>
    <row r="5" spans="1:13" x14ac:dyDescent="0.25">
      <c r="A5" s="36" t="s">
        <v>8</v>
      </c>
      <c r="B5" s="36" t="s">
        <v>9</v>
      </c>
      <c r="C5" s="36">
        <v>9</v>
      </c>
      <c r="D5" s="36">
        <v>20</v>
      </c>
      <c r="E5" s="36">
        <v>90</v>
      </c>
      <c r="F5" s="36">
        <v>1</v>
      </c>
      <c r="G5" s="36"/>
      <c r="H5" s="61">
        <f t="shared" ref="H5:H23" si="1">C5/C$2</f>
        <v>0.9</v>
      </c>
      <c r="I5" s="61">
        <f t="shared" si="0"/>
        <v>1</v>
      </c>
      <c r="J5" s="61">
        <f t="shared" si="0"/>
        <v>0.9</v>
      </c>
      <c r="K5" s="61">
        <f t="shared" si="0"/>
        <v>1</v>
      </c>
      <c r="L5" s="36"/>
      <c r="M5" s="61" t="b">
        <f t="shared" ref="M5:M23" si="2">OR(H5&lt;0.5,I5&lt;0.5,J5&lt;0.5,K5&lt;0.5)</f>
        <v>0</v>
      </c>
    </row>
    <row r="6" spans="1:13" x14ac:dyDescent="0.25">
      <c r="A6" s="36" t="s">
        <v>10</v>
      </c>
      <c r="B6" s="36" t="s">
        <v>11</v>
      </c>
      <c r="C6" s="36">
        <v>10</v>
      </c>
      <c r="D6" s="36">
        <v>17</v>
      </c>
      <c r="E6" s="36">
        <v>85</v>
      </c>
      <c r="F6" s="36">
        <v>1</v>
      </c>
      <c r="G6" s="36"/>
      <c r="H6" s="61">
        <f t="shared" si="1"/>
        <v>1</v>
      </c>
      <c r="I6" s="61">
        <f t="shared" si="0"/>
        <v>0.85</v>
      </c>
      <c r="J6" s="61">
        <f t="shared" si="0"/>
        <v>0.85</v>
      </c>
      <c r="K6" s="61">
        <f t="shared" si="0"/>
        <v>1</v>
      </c>
      <c r="L6" s="36"/>
      <c r="M6" s="61" t="b">
        <f t="shared" si="2"/>
        <v>0</v>
      </c>
    </row>
    <row r="7" spans="1:13" x14ac:dyDescent="0.25">
      <c r="A7" s="36" t="s">
        <v>12</v>
      </c>
      <c r="B7" s="36" t="s">
        <v>13</v>
      </c>
      <c r="C7" s="36">
        <v>8</v>
      </c>
      <c r="D7" s="36">
        <v>20</v>
      </c>
      <c r="E7" s="36">
        <v>80</v>
      </c>
      <c r="F7" s="36">
        <v>1</v>
      </c>
      <c r="G7" s="36"/>
      <c r="H7" s="61">
        <f t="shared" si="1"/>
        <v>0.8</v>
      </c>
      <c r="I7" s="61">
        <f t="shared" si="0"/>
        <v>1</v>
      </c>
      <c r="J7" s="61">
        <f t="shared" si="0"/>
        <v>0.8</v>
      </c>
      <c r="K7" s="61">
        <f t="shared" si="0"/>
        <v>1</v>
      </c>
      <c r="L7" s="36"/>
      <c r="M7" s="61" t="b">
        <f t="shared" si="2"/>
        <v>0</v>
      </c>
    </row>
    <row r="8" spans="1:13" x14ac:dyDescent="0.25">
      <c r="A8" s="36" t="s">
        <v>14</v>
      </c>
      <c r="B8" s="36" t="s">
        <v>15</v>
      </c>
      <c r="C8" s="36">
        <v>7</v>
      </c>
      <c r="D8" s="36">
        <v>18</v>
      </c>
      <c r="E8" s="36">
        <v>88</v>
      </c>
      <c r="F8" s="36">
        <v>1</v>
      </c>
      <c r="G8" s="36"/>
      <c r="H8" s="61">
        <f t="shared" si="1"/>
        <v>0.7</v>
      </c>
      <c r="I8" s="61">
        <f t="shared" si="0"/>
        <v>0.9</v>
      </c>
      <c r="J8" s="61">
        <f t="shared" si="0"/>
        <v>0.88</v>
      </c>
      <c r="K8" s="61">
        <f t="shared" si="0"/>
        <v>1</v>
      </c>
      <c r="L8" s="36"/>
      <c r="M8" s="61" t="b">
        <f t="shared" si="2"/>
        <v>0</v>
      </c>
    </row>
    <row r="9" spans="1:13" x14ac:dyDescent="0.25">
      <c r="A9" s="36" t="s">
        <v>16</v>
      </c>
      <c r="B9" s="36" t="s">
        <v>17</v>
      </c>
      <c r="C9" s="36">
        <v>5</v>
      </c>
      <c r="D9" s="36">
        <v>10</v>
      </c>
      <c r="E9" s="36">
        <v>78</v>
      </c>
      <c r="F9" s="36">
        <v>1</v>
      </c>
      <c r="G9" s="36"/>
      <c r="H9" s="61">
        <f t="shared" si="1"/>
        <v>0.5</v>
      </c>
      <c r="I9" s="61">
        <f t="shared" si="0"/>
        <v>0.5</v>
      </c>
      <c r="J9" s="61">
        <f t="shared" si="0"/>
        <v>0.78</v>
      </c>
      <c r="K9" s="61">
        <f t="shared" si="0"/>
        <v>1</v>
      </c>
      <c r="L9" s="36"/>
      <c r="M9" s="61" t="b">
        <f t="shared" si="2"/>
        <v>0</v>
      </c>
    </row>
    <row r="10" spans="1:13" x14ac:dyDescent="0.25">
      <c r="A10" s="36" t="s">
        <v>18</v>
      </c>
      <c r="B10" s="36" t="s">
        <v>19</v>
      </c>
      <c r="C10" s="36">
        <v>10</v>
      </c>
      <c r="D10" s="36">
        <v>15</v>
      </c>
      <c r="E10" s="36">
        <v>95</v>
      </c>
      <c r="F10" s="36">
        <v>1</v>
      </c>
      <c r="G10" s="36"/>
      <c r="H10" s="61">
        <f t="shared" si="1"/>
        <v>1</v>
      </c>
      <c r="I10" s="61">
        <f t="shared" si="0"/>
        <v>0.75</v>
      </c>
      <c r="J10" s="61">
        <f t="shared" si="0"/>
        <v>0.95</v>
      </c>
      <c r="K10" s="61">
        <f t="shared" si="0"/>
        <v>1</v>
      </c>
      <c r="L10" s="36"/>
      <c r="M10" s="61" t="b">
        <f t="shared" si="2"/>
        <v>0</v>
      </c>
    </row>
    <row r="11" spans="1:13" x14ac:dyDescent="0.25">
      <c r="A11" s="36" t="s">
        <v>20</v>
      </c>
      <c r="B11" s="36" t="s">
        <v>21</v>
      </c>
      <c r="C11" s="36">
        <v>9</v>
      </c>
      <c r="D11" s="36">
        <v>20</v>
      </c>
      <c r="E11" s="36">
        <v>99</v>
      </c>
      <c r="F11" s="36">
        <v>1</v>
      </c>
      <c r="G11" s="36"/>
      <c r="H11" s="61">
        <f t="shared" si="1"/>
        <v>0.9</v>
      </c>
      <c r="I11" s="61">
        <f t="shared" si="0"/>
        <v>1</v>
      </c>
      <c r="J11" s="61">
        <f t="shared" si="0"/>
        <v>0.99</v>
      </c>
      <c r="K11" s="61">
        <f t="shared" si="0"/>
        <v>1</v>
      </c>
      <c r="L11" s="36"/>
      <c r="M11" s="61" t="b">
        <f t="shared" si="2"/>
        <v>0</v>
      </c>
    </row>
    <row r="12" spans="1:13" x14ac:dyDescent="0.25">
      <c r="A12" s="36" t="s">
        <v>22</v>
      </c>
      <c r="B12" s="36" t="s">
        <v>23</v>
      </c>
      <c r="C12" s="36">
        <v>9</v>
      </c>
      <c r="D12" s="36">
        <v>20</v>
      </c>
      <c r="E12" s="36">
        <v>97</v>
      </c>
      <c r="F12" s="36">
        <v>0</v>
      </c>
      <c r="G12" s="36"/>
      <c r="H12" s="61">
        <f t="shared" si="1"/>
        <v>0.9</v>
      </c>
      <c r="I12" s="61">
        <f t="shared" si="0"/>
        <v>1</v>
      </c>
      <c r="J12" s="61">
        <f t="shared" si="0"/>
        <v>0.97</v>
      </c>
      <c r="K12" s="61">
        <f t="shared" si="0"/>
        <v>0</v>
      </c>
      <c r="L12" s="36"/>
      <c r="M12" s="61" t="b">
        <f t="shared" si="2"/>
        <v>1</v>
      </c>
    </row>
    <row r="13" spans="1:13" x14ac:dyDescent="0.25">
      <c r="A13" s="36" t="s">
        <v>24</v>
      </c>
      <c r="B13" s="36" t="s">
        <v>25</v>
      </c>
      <c r="C13" s="36">
        <v>8</v>
      </c>
      <c r="D13" s="36">
        <v>19</v>
      </c>
      <c r="E13" s="36">
        <v>60</v>
      </c>
      <c r="F13" s="36">
        <v>1</v>
      </c>
      <c r="G13" s="36"/>
      <c r="H13" s="61">
        <f t="shared" si="1"/>
        <v>0.8</v>
      </c>
      <c r="I13" s="61">
        <f t="shared" si="0"/>
        <v>0.95</v>
      </c>
      <c r="J13" s="61">
        <f t="shared" si="0"/>
        <v>0.6</v>
      </c>
      <c r="K13" s="61">
        <f t="shared" si="0"/>
        <v>1</v>
      </c>
      <c r="L13" s="36"/>
      <c r="M13" s="61" t="b">
        <f t="shared" si="2"/>
        <v>0</v>
      </c>
    </row>
    <row r="14" spans="1:13" x14ac:dyDescent="0.25">
      <c r="A14" s="36" t="s">
        <v>26</v>
      </c>
      <c r="B14" s="36" t="s">
        <v>27</v>
      </c>
      <c r="C14" s="36">
        <v>4</v>
      </c>
      <c r="D14" s="36">
        <v>19</v>
      </c>
      <c r="E14" s="36">
        <v>65</v>
      </c>
      <c r="F14" s="36">
        <v>1</v>
      </c>
      <c r="G14" s="36"/>
      <c r="H14" s="61">
        <f t="shared" si="1"/>
        <v>0.4</v>
      </c>
      <c r="I14" s="61">
        <f t="shared" si="0"/>
        <v>0.95</v>
      </c>
      <c r="J14" s="61">
        <f t="shared" si="0"/>
        <v>0.65</v>
      </c>
      <c r="K14" s="61">
        <f t="shared" si="0"/>
        <v>1</v>
      </c>
      <c r="L14" s="36"/>
      <c r="M14" s="61" t="b">
        <f t="shared" si="2"/>
        <v>1</v>
      </c>
    </row>
    <row r="15" spans="1:13" x14ac:dyDescent="0.25">
      <c r="A15" s="36" t="s">
        <v>23</v>
      </c>
      <c r="B15" s="36" t="s">
        <v>28</v>
      </c>
      <c r="C15" s="36">
        <v>5</v>
      </c>
      <c r="D15" s="36">
        <v>17</v>
      </c>
      <c r="E15" s="36">
        <v>75</v>
      </c>
      <c r="F15" s="36">
        <v>1</v>
      </c>
      <c r="G15" s="36"/>
      <c r="H15" s="61">
        <f t="shared" si="1"/>
        <v>0.5</v>
      </c>
      <c r="I15" s="61">
        <f t="shared" si="0"/>
        <v>0.85</v>
      </c>
      <c r="J15" s="61">
        <f t="shared" si="0"/>
        <v>0.75</v>
      </c>
      <c r="K15" s="61">
        <f t="shared" si="0"/>
        <v>1</v>
      </c>
      <c r="L15" s="36"/>
      <c r="M15" s="61" t="b">
        <f t="shared" si="2"/>
        <v>0</v>
      </c>
    </row>
    <row r="16" spans="1:13" x14ac:dyDescent="0.25">
      <c r="A16" s="36" t="s">
        <v>29</v>
      </c>
      <c r="B16" s="36" t="s">
        <v>30</v>
      </c>
      <c r="C16" s="36">
        <v>10</v>
      </c>
      <c r="D16" s="36">
        <v>18</v>
      </c>
      <c r="E16" s="36">
        <v>77</v>
      </c>
      <c r="F16" s="36">
        <v>1</v>
      </c>
      <c r="G16" s="36"/>
      <c r="H16" s="61">
        <f t="shared" si="1"/>
        <v>1</v>
      </c>
      <c r="I16" s="61">
        <f t="shared" si="0"/>
        <v>0.9</v>
      </c>
      <c r="J16" s="61">
        <f t="shared" si="0"/>
        <v>0.77</v>
      </c>
      <c r="K16" s="61">
        <f t="shared" si="0"/>
        <v>1</v>
      </c>
      <c r="L16" s="36"/>
      <c r="M16" s="61" t="b">
        <f t="shared" si="2"/>
        <v>0</v>
      </c>
    </row>
    <row r="17" spans="1:13" x14ac:dyDescent="0.25">
      <c r="A17" s="36" t="s">
        <v>31</v>
      </c>
      <c r="B17" s="36" t="s">
        <v>32</v>
      </c>
      <c r="C17" s="36">
        <v>10</v>
      </c>
      <c r="D17" s="36">
        <v>20</v>
      </c>
      <c r="E17" s="36">
        <v>80</v>
      </c>
      <c r="F17" s="36">
        <v>1</v>
      </c>
      <c r="G17" s="36"/>
      <c r="H17" s="61">
        <f t="shared" si="1"/>
        <v>1</v>
      </c>
      <c r="I17" s="61">
        <f t="shared" si="0"/>
        <v>1</v>
      </c>
      <c r="J17" s="61">
        <f t="shared" si="0"/>
        <v>0.8</v>
      </c>
      <c r="K17" s="61">
        <f t="shared" si="0"/>
        <v>1</v>
      </c>
      <c r="L17" s="36"/>
      <c r="M17" s="61" t="b">
        <f t="shared" si="2"/>
        <v>0</v>
      </c>
    </row>
    <row r="18" spans="1:13" x14ac:dyDescent="0.25">
      <c r="A18" s="36" t="s">
        <v>33</v>
      </c>
      <c r="B18" s="36" t="s">
        <v>34</v>
      </c>
      <c r="C18" s="36">
        <v>10</v>
      </c>
      <c r="D18" s="36">
        <v>20</v>
      </c>
      <c r="E18" s="36">
        <v>100</v>
      </c>
      <c r="F18" s="36">
        <v>1</v>
      </c>
      <c r="G18" s="36"/>
      <c r="H18" s="61">
        <f t="shared" si="1"/>
        <v>1</v>
      </c>
      <c r="I18" s="61">
        <f t="shared" si="0"/>
        <v>1</v>
      </c>
      <c r="J18" s="61">
        <f t="shared" si="0"/>
        <v>1</v>
      </c>
      <c r="K18" s="61">
        <f t="shared" si="0"/>
        <v>1</v>
      </c>
      <c r="L18" s="36"/>
      <c r="M18" s="61" t="b">
        <f t="shared" si="2"/>
        <v>0</v>
      </c>
    </row>
    <row r="19" spans="1:13" x14ac:dyDescent="0.25">
      <c r="A19" s="36" t="s">
        <v>35</v>
      </c>
      <c r="B19" s="36" t="s">
        <v>36</v>
      </c>
      <c r="C19" s="36">
        <v>8</v>
      </c>
      <c r="D19" s="36">
        <v>20</v>
      </c>
      <c r="E19" s="36">
        <v>100</v>
      </c>
      <c r="F19" s="36">
        <v>1</v>
      </c>
      <c r="G19" s="36"/>
      <c r="H19" s="61">
        <f t="shared" si="1"/>
        <v>0.8</v>
      </c>
      <c r="I19" s="61">
        <f t="shared" si="0"/>
        <v>1</v>
      </c>
      <c r="J19" s="61">
        <f t="shared" si="0"/>
        <v>1</v>
      </c>
      <c r="K19" s="61">
        <f t="shared" si="0"/>
        <v>1</v>
      </c>
      <c r="L19" s="36"/>
      <c r="M19" s="61" t="b">
        <f t="shared" si="2"/>
        <v>0</v>
      </c>
    </row>
    <row r="20" spans="1:13" x14ac:dyDescent="0.25">
      <c r="A20" s="36" t="s">
        <v>37</v>
      </c>
      <c r="B20" s="36" t="s">
        <v>38</v>
      </c>
      <c r="C20" s="36">
        <v>10</v>
      </c>
      <c r="D20" s="36">
        <v>16</v>
      </c>
      <c r="E20" s="36">
        <v>55</v>
      </c>
      <c r="F20" s="36">
        <v>0</v>
      </c>
      <c r="G20" s="36"/>
      <c r="H20" s="61">
        <f t="shared" si="1"/>
        <v>1</v>
      </c>
      <c r="I20" s="61">
        <f t="shared" ref="I20:I23" si="3">D20/D$2</f>
        <v>0.8</v>
      </c>
      <c r="J20" s="61">
        <f t="shared" ref="J20:J23" si="4">E20/E$2</f>
        <v>0.55000000000000004</v>
      </c>
      <c r="K20" s="61">
        <f t="shared" ref="K20:K23" si="5">F20/F$2</f>
        <v>0</v>
      </c>
      <c r="L20" s="36"/>
      <c r="M20" s="61" t="b">
        <f t="shared" si="2"/>
        <v>1</v>
      </c>
    </row>
    <row r="21" spans="1:13" x14ac:dyDescent="0.25">
      <c r="A21" s="36" t="s">
        <v>39</v>
      </c>
      <c r="B21" s="36" t="s">
        <v>40</v>
      </c>
      <c r="C21" s="36">
        <v>10</v>
      </c>
      <c r="D21" s="36">
        <v>11</v>
      </c>
      <c r="E21" s="36">
        <v>50</v>
      </c>
      <c r="F21" s="36">
        <v>1</v>
      </c>
      <c r="G21" s="36"/>
      <c r="H21" s="61">
        <f t="shared" si="1"/>
        <v>1</v>
      </c>
      <c r="I21" s="61">
        <f t="shared" si="3"/>
        <v>0.55000000000000004</v>
      </c>
      <c r="J21" s="61">
        <f t="shared" si="4"/>
        <v>0.5</v>
      </c>
      <c r="K21" s="61">
        <f t="shared" si="5"/>
        <v>1</v>
      </c>
      <c r="L21" s="36"/>
      <c r="M21" s="61" t="b">
        <f t="shared" si="2"/>
        <v>0</v>
      </c>
    </row>
    <row r="22" spans="1:13" x14ac:dyDescent="0.25">
      <c r="A22" s="36" t="s">
        <v>41</v>
      </c>
      <c r="B22" s="36" t="s">
        <v>42</v>
      </c>
      <c r="C22" s="36">
        <v>10</v>
      </c>
      <c r="D22" s="36">
        <v>14</v>
      </c>
      <c r="E22" s="36">
        <v>45</v>
      </c>
      <c r="F22" s="36">
        <v>0</v>
      </c>
      <c r="G22" s="36"/>
      <c r="H22" s="61">
        <f t="shared" si="1"/>
        <v>1</v>
      </c>
      <c r="I22" s="61">
        <f t="shared" si="3"/>
        <v>0.7</v>
      </c>
      <c r="J22" s="61">
        <f t="shared" si="4"/>
        <v>0.45</v>
      </c>
      <c r="K22" s="61">
        <f t="shared" si="5"/>
        <v>0</v>
      </c>
      <c r="L22" s="36"/>
      <c r="M22" s="61" t="b">
        <f t="shared" si="2"/>
        <v>1</v>
      </c>
    </row>
    <row r="23" spans="1:13" x14ac:dyDescent="0.25">
      <c r="A23" s="36" t="s">
        <v>28</v>
      </c>
      <c r="B23" s="36" t="s">
        <v>43</v>
      </c>
      <c r="C23" s="36">
        <v>10</v>
      </c>
      <c r="D23" s="36">
        <v>20</v>
      </c>
      <c r="E23" s="36">
        <v>79</v>
      </c>
      <c r="F23" s="36">
        <v>1</v>
      </c>
      <c r="G23" s="36"/>
      <c r="H23" s="61">
        <f t="shared" si="1"/>
        <v>1</v>
      </c>
      <c r="I23" s="61">
        <f t="shared" si="3"/>
        <v>1</v>
      </c>
      <c r="J23" s="61">
        <f t="shared" si="4"/>
        <v>0.79</v>
      </c>
      <c r="K23" s="61">
        <f t="shared" si="5"/>
        <v>1</v>
      </c>
      <c r="L23" s="36"/>
      <c r="M23" s="61" t="b">
        <f t="shared" si="2"/>
        <v>0</v>
      </c>
    </row>
    <row r="25" spans="1:13" x14ac:dyDescent="0.25">
      <c r="A25" s="19" t="s">
        <v>44</v>
      </c>
      <c r="B25" s="19"/>
      <c r="C25" s="19">
        <f>MAX(C4:C23)</f>
        <v>10</v>
      </c>
      <c r="D25" s="19">
        <f t="shared" ref="D25:F25" si="6">MAX(D4:D23)</f>
        <v>20</v>
      </c>
      <c r="E25" s="19">
        <f t="shared" si="6"/>
        <v>100</v>
      </c>
      <c r="F25" s="19">
        <f t="shared" si="6"/>
        <v>1</v>
      </c>
      <c r="G25" s="19"/>
      <c r="H25" s="62">
        <f>MAX(H4:H23)</f>
        <v>1</v>
      </c>
      <c r="I25" s="62">
        <f t="shared" ref="I25:K25" si="7">MAX(I4:I23)</f>
        <v>1</v>
      </c>
      <c r="J25" s="62">
        <f t="shared" si="7"/>
        <v>1</v>
      </c>
      <c r="K25" s="62">
        <f t="shared" si="7"/>
        <v>1</v>
      </c>
    </row>
    <row r="26" spans="1:13" x14ac:dyDescent="0.25">
      <c r="A26" s="19" t="s">
        <v>45</v>
      </c>
      <c r="B26" s="19"/>
      <c r="C26" s="19">
        <f>MIN(C4:C23)</f>
        <v>4</v>
      </c>
      <c r="D26" s="19">
        <f t="shared" ref="D26:F26" si="8">MIN(D4:D23)</f>
        <v>10</v>
      </c>
      <c r="E26" s="19">
        <f t="shared" si="8"/>
        <v>45</v>
      </c>
      <c r="F26" s="19">
        <f t="shared" si="8"/>
        <v>0</v>
      </c>
      <c r="G26" s="19"/>
      <c r="H26" s="62">
        <f>MIN(H4:H23)</f>
        <v>0.4</v>
      </c>
      <c r="I26" s="62">
        <f t="shared" ref="I26:K26" si="9">MIN(I4:I23)</f>
        <v>0.5</v>
      </c>
      <c r="J26" s="62">
        <f t="shared" si="9"/>
        <v>0.45</v>
      </c>
      <c r="K26" s="62">
        <f t="shared" si="9"/>
        <v>0</v>
      </c>
    </row>
    <row r="27" spans="1:13" x14ac:dyDescent="0.25">
      <c r="A27" s="19" t="s">
        <v>46</v>
      </c>
      <c r="B27" s="19"/>
      <c r="C27" s="19">
        <f>AVERAGE(C4:C23)</f>
        <v>8.6</v>
      </c>
      <c r="D27" s="19">
        <f t="shared" ref="D27:F27" si="10">AVERAGE(D4:D23)</f>
        <v>17.7</v>
      </c>
      <c r="E27" s="19">
        <f t="shared" si="10"/>
        <v>79.900000000000006</v>
      </c>
      <c r="F27" s="19">
        <f t="shared" si="10"/>
        <v>0.85</v>
      </c>
      <c r="G27" s="19"/>
      <c r="H27" s="62">
        <f>AVERAGE(H4:H23)</f>
        <v>0.8600000000000001</v>
      </c>
      <c r="I27" s="62">
        <f t="shared" ref="I27:K27" si="11">AVERAGE(I4:I23)</f>
        <v>0.88500000000000001</v>
      </c>
      <c r="J27" s="62">
        <f t="shared" si="11"/>
        <v>0.79900000000000004</v>
      </c>
      <c r="K27" s="62">
        <f t="shared" si="11"/>
        <v>0.85</v>
      </c>
    </row>
  </sheetData>
  <conditionalFormatting sqref="C4:C2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3 M4:M23">
    <cfRule type="cellIs" dxfId="2" priority="2" operator="lessThan">
      <formula>0.5</formula>
    </cfRule>
  </conditionalFormatting>
  <conditionalFormatting sqref="M4:M23">
    <cfRule type="cellIs" dxfId="1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D1" zoomScale="90" zoomScaleNormal="90" workbookViewId="0">
      <selection activeCell="J15" sqref="J15"/>
    </sheetView>
  </sheetViews>
  <sheetFormatPr defaultRowHeight="15" x14ac:dyDescent="0.25"/>
  <cols>
    <col min="1" max="1" width="24" bestFit="1" customWidth="1"/>
    <col min="4" max="4" width="10.7109375" bestFit="1" customWidth="1"/>
    <col min="5" max="5" width="10.7109375" customWidth="1"/>
    <col min="6" max="6" width="10.5703125" bestFit="1" customWidth="1"/>
    <col min="7" max="7" width="10.5703125" customWidth="1"/>
    <col min="8" max="8" width="9.42578125" bestFit="1" customWidth="1"/>
    <col min="9" max="9" width="9.42578125" customWidth="1"/>
    <col min="10" max="10" width="9.5703125" bestFit="1" customWidth="1"/>
    <col min="11" max="11" width="9.5703125" customWidth="1"/>
  </cols>
  <sheetData>
    <row r="1" spans="1:12" x14ac:dyDescent="0.25">
      <c r="A1" t="s">
        <v>59</v>
      </c>
    </row>
    <row r="4" spans="1:12" x14ac:dyDescent="0.25">
      <c r="A4" t="s">
        <v>60</v>
      </c>
      <c r="B4" s="22" t="s">
        <v>7</v>
      </c>
      <c r="C4" s="22">
        <v>3</v>
      </c>
      <c r="D4" s="21" t="s">
        <v>66</v>
      </c>
      <c r="E4" s="21">
        <v>5</v>
      </c>
      <c r="F4" s="20" t="s">
        <v>67</v>
      </c>
      <c r="G4" s="20">
        <v>4</v>
      </c>
      <c r="H4" s="19" t="s">
        <v>68</v>
      </c>
      <c r="I4" s="19">
        <v>3</v>
      </c>
      <c r="J4" s="18" t="s">
        <v>69</v>
      </c>
      <c r="K4" s="18">
        <v>1</v>
      </c>
      <c r="L4" t="s">
        <v>47</v>
      </c>
    </row>
    <row r="5" spans="1:12" x14ac:dyDescent="0.25">
      <c r="A5" t="s">
        <v>61</v>
      </c>
      <c r="B5" s="22">
        <v>3</v>
      </c>
      <c r="C5" s="22">
        <f>C$4*B5</f>
        <v>9</v>
      </c>
      <c r="D5" s="21">
        <v>4</v>
      </c>
      <c r="E5" s="21">
        <f>E$4*D5</f>
        <v>20</v>
      </c>
      <c r="F5" s="20">
        <v>5</v>
      </c>
      <c r="G5" s="20">
        <f>G$4*F5</f>
        <v>20</v>
      </c>
      <c r="H5" s="19">
        <v>5</v>
      </c>
      <c r="I5" s="19">
        <f>I$4*H5</f>
        <v>15</v>
      </c>
      <c r="J5" s="18">
        <v>5</v>
      </c>
      <c r="K5" s="18">
        <f>K$4*J5</f>
        <v>5</v>
      </c>
      <c r="L5">
        <f>C5+E5+G5+I5+K5</f>
        <v>69</v>
      </c>
    </row>
    <row r="6" spans="1:12" x14ac:dyDescent="0.25">
      <c r="A6" t="s">
        <v>62</v>
      </c>
      <c r="B6" s="22">
        <v>4</v>
      </c>
      <c r="C6" s="22">
        <f t="shared" ref="C6:E9" si="0">C$4*B6</f>
        <v>12</v>
      </c>
      <c r="D6" s="21">
        <v>4</v>
      </c>
      <c r="E6" s="21">
        <f t="shared" si="0"/>
        <v>20</v>
      </c>
      <c r="F6" s="20">
        <v>5</v>
      </c>
      <c r="G6" s="20">
        <f t="shared" ref="G6" si="1">G$4*F6</f>
        <v>20</v>
      </c>
      <c r="H6" s="19">
        <v>3</v>
      </c>
      <c r="I6" s="19">
        <f t="shared" ref="I6" si="2">I$4*H6</f>
        <v>9</v>
      </c>
      <c r="J6" s="18">
        <v>5</v>
      </c>
      <c r="K6" s="18">
        <f t="shared" ref="K6" si="3">K$4*J6</f>
        <v>5</v>
      </c>
      <c r="L6">
        <f t="shared" ref="L6:L9" si="4">C6+E6+G6+I6+K6</f>
        <v>66</v>
      </c>
    </row>
    <row r="7" spans="1:12" x14ac:dyDescent="0.25">
      <c r="A7" t="s">
        <v>63</v>
      </c>
      <c r="B7" s="22">
        <v>4</v>
      </c>
      <c r="C7" s="22">
        <f t="shared" si="0"/>
        <v>12</v>
      </c>
      <c r="D7" s="21">
        <v>4</v>
      </c>
      <c r="E7" s="21">
        <f t="shared" si="0"/>
        <v>20</v>
      </c>
      <c r="F7" s="20">
        <v>5</v>
      </c>
      <c r="G7" s="20">
        <f t="shared" ref="G7" si="5">G$4*F7</f>
        <v>20</v>
      </c>
      <c r="H7" s="19">
        <v>4</v>
      </c>
      <c r="I7" s="19">
        <f t="shared" ref="I7" si="6">I$4*H7</f>
        <v>12</v>
      </c>
      <c r="J7" s="18">
        <v>5</v>
      </c>
      <c r="K7" s="18">
        <f t="shared" ref="K7" si="7">K$4*J7</f>
        <v>5</v>
      </c>
      <c r="L7">
        <f t="shared" si="4"/>
        <v>69</v>
      </c>
    </row>
    <row r="8" spans="1:12" x14ac:dyDescent="0.25">
      <c r="A8" t="s">
        <v>64</v>
      </c>
      <c r="B8" s="22">
        <v>5</v>
      </c>
      <c r="C8" s="22">
        <f t="shared" si="0"/>
        <v>15</v>
      </c>
      <c r="D8" s="21">
        <v>5</v>
      </c>
      <c r="E8" s="21">
        <f t="shared" si="0"/>
        <v>25</v>
      </c>
      <c r="F8" s="20">
        <v>4</v>
      </c>
      <c r="G8" s="20">
        <f t="shared" ref="G8" si="8">G$4*F8</f>
        <v>16</v>
      </c>
      <c r="H8" s="19">
        <v>2</v>
      </c>
      <c r="I8" s="19">
        <f t="shared" ref="I8" si="9">I$4*H8</f>
        <v>6</v>
      </c>
      <c r="J8" s="18">
        <v>1</v>
      </c>
      <c r="K8" s="18">
        <f t="shared" ref="K8" si="10">K$4*J8</f>
        <v>1</v>
      </c>
      <c r="L8">
        <f t="shared" si="4"/>
        <v>63</v>
      </c>
    </row>
    <row r="9" spans="1:12" x14ac:dyDescent="0.25">
      <c r="A9" t="s">
        <v>65</v>
      </c>
      <c r="B9" s="22">
        <v>2</v>
      </c>
      <c r="C9" s="22">
        <f t="shared" si="0"/>
        <v>6</v>
      </c>
      <c r="D9" s="21">
        <v>5</v>
      </c>
      <c r="E9" s="21">
        <f t="shared" si="0"/>
        <v>25</v>
      </c>
      <c r="F9" s="20">
        <v>3</v>
      </c>
      <c r="G9" s="20">
        <f t="shared" ref="G9" si="11">G$4*F9</f>
        <v>12</v>
      </c>
      <c r="H9" s="19">
        <v>3</v>
      </c>
      <c r="I9" s="19">
        <f t="shared" ref="I9" si="12">I$4*H9</f>
        <v>9</v>
      </c>
      <c r="J9" s="18">
        <v>3</v>
      </c>
      <c r="K9" s="18">
        <f t="shared" ref="K9" si="13">K$4*J9</f>
        <v>3</v>
      </c>
      <c r="L9">
        <f t="shared" si="4"/>
        <v>55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90" zoomScaleNormal="90" workbookViewId="0">
      <selection activeCell="G2" sqref="G2:G5"/>
    </sheetView>
  </sheetViews>
  <sheetFormatPr defaultRowHeight="15" x14ac:dyDescent="0.25"/>
  <cols>
    <col min="2" max="3" width="12" bestFit="1" customWidth="1"/>
    <col min="5" max="5" width="12.28515625" bestFit="1" customWidth="1"/>
    <col min="6" max="6" width="12" bestFit="1" customWidth="1"/>
    <col min="7" max="7" width="17.85546875" bestFit="1" customWidth="1"/>
  </cols>
  <sheetData>
    <row r="1" spans="1:7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25">
      <c r="A2" t="s">
        <v>76</v>
      </c>
      <c r="B2" s="4">
        <v>10000</v>
      </c>
      <c r="C2" s="23">
        <v>0.09</v>
      </c>
      <c r="D2">
        <v>12</v>
      </c>
      <c r="E2" s="4">
        <f>B2*C2</f>
        <v>900</v>
      </c>
      <c r="F2" s="4">
        <f>B2+E2</f>
        <v>10900</v>
      </c>
      <c r="G2" s="4">
        <f>F2/D2</f>
        <v>908.33333333333337</v>
      </c>
    </row>
    <row r="3" spans="1:7" x14ac:dyDescent="0.25">
      <c r="A3" t="s">
        <v>77</v>
      </c>
      <c r="B3" s="4">
        <v>10000</v>
      </c>
      <c r="C3" s="23">
        <v>0.08</v>
      </c>
      <c r="D3">
        <v>12</v>
      </c>
      <c r="E3" s="4">
        <f t="shared" ref="E3:E5" si="0">B3*C3</f>
        <v>800</v>
      </c>
      <c r="F3" s="4">
        <f t="shared" ref="F3:F5" si="1">B3+E3</f>
        <v>10800</v>
      </c>
      <c r="G3" s="4">
        <f t="shared" ref="G3:G5" si="2">F3/D3</f>
        <v>900</v>
      </c>
    </row>
    <row r="4" spans="1:7" x14ac:dyDescent="0.25">
      <c r="A4" t="s">
        <v>78</v>
      </c>
      <c r="B4" s="4">
        <v>10000</v>
      </c>
      <c r="C4" s="23">
        <v>7.0000000000000007E-2</v>
      </c>
      <c r="D4">
        <v>12</v>
      </c>
      <c r="E4" s="4">
        <f t="shared" si="0"/>
        <v>700.00000000000011</v>
      </c>
      <c r="F4" s="4">
        <f t="shared" si="1"/>
        <v>10700</v>
      </c>
      <c r="G4" s="4">
        <f t="shared" si="2"/>
        <v>891.66666666666663</v>
      </c>
    </row>
    <row r="5" spans="1:7" x14ac:dyDescent="0.25">
      <c r="A5" t="s">
        <v>79</v>
      </c>
      <c r="B5" s="4">
        <v>10000</v>
      </c>
      <c r="C5" s="23">
        <v>0.06</v>
      </c>
      <c r="D5">
        <v>12</v>
      </c>
      <c r="E5" s="4">
        <f t="shared" si="0"/>
        <v>600</v>
      </c>
      <c r="F5" s="4">
        <f t="shared" si="1"/>
        <v>10600</v>
      </c>
      <c r="G5" s="4">
        <f t="shared" si="2"/>
        <v>883.33333333333337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topLeftCell="A15" workbookViewId="0">
      <selection activeCell="G22" sqref="G22"/>
    </sheetView>
  </sheetViews>
  <sheetFormatPr defaultRowHeight="15" x14ac:dyDescent="0.25"/>
  <cols>
    <col min="1" max="1" width="18" bestFit="1" customWidth="1"/>
    <col min="2" max="2" width="10" bestFit="1" customWidth="1"/>
    <col min="3" max="3" width="10.5703125" bestFit="1" customWidth="1"/>
    <col min="4" max="4" width="11.42578125" bestFit="1" customWidth="1"/>
    <col min="7" max="7" width="10" bestFit="1" customWidth="1"/>
    <col min="8" max="8" width="10.5703125" bestFit="1" customWidth="1"/>
    <col min="9" max="9" width="11.42578125" bestFit="1" customWidth="1"/>
    <col min="12" max="12" width="10" bestFit="1" customWidth="1"/>
    <col min="13" max="13" width="10.5703125" bestFit="1" customWidth="1"/>
    <col min="14" max="14" width="11.42578125" bestFit="1" customWidth="1"/>
  </cols>
  <sheetData>
    <row r="2" spans="1:14" x14ac:dyDescent="0.25">
      <c r="A2" s="50" t="s">
        <v>100</v>
      </c>
      <c r="K2" s="51" t="s">
        <v>105</v>
      </c>
    </row>
    <row r="3" spans="1:14" ht="30" x14ac:dyDescent="0.25">
      <c r="A3" s="34" t="s">
        <v>84</v>
      </c>
      <c r="B3" s="34" t="s">
        <v>81</v>
      </c>
      <c r="C3" s="34" t="s">
        <v>82</v>
      </c>
      <c r="D3" s="34" t="s">
        <v>83</v>
      </c>
      <c r="E3" s="34"/>
      <c r="F3" s="57" t="s">
        <v>101</v>
      </c>
      <c r="G3" s="57" t="s">
        <v>102</v>
      </c>
      <c r="H3" s="57" t="s">
        <v>103</v>
      </c>
      <c r="I3" s="57" t="s">
        <v>104</v>
      </c>
      <c r="K3" s="54" t="s">
        <v>101</v>
      </c>
      <c r="L3" s="54" t="s">
        <v>102</v>
      </c>
      <c r="M3" s="54" t="s">
        <v>103</v>
      </c>
      <c r="N3" s="54" t="s">
        <v>104</v>
      </c>
    </row>
    <row r="4" spans="1:14" x14ac:dyDescent="0.25">
      <c r="A4" s="34" t="s">
        <v>85</v>
      </c>
      <c r="B4" s="42">
        <v>0.5</v>
      </c>
      <c r="C4" s="42">
        <v>0.4</v>
      </c>
      <c r="D4" s="42">
        <v>1.4</v>
      </c>
      <c r="E4" s="34"/>
      <c r="F4" s="58">
        <v>3</v>
      </c>
      <c r="G4" s="42">
        <f>B4*$F4</f>
        <v>1.5</v>
      </c>
      <c r="H4" s="42">
        <f t="shared" ref="H4:I18" si="0">C4*$F4</f>
        <v>1.2000000000000002</v>
      </c>
      <c r="I4" s="42">
        <f t="shared" si="0"/>
        <v>4.1999999999999993</v>
      </c>
      <c r="K4" s="36">
        <v>5</v>
      </c>
      <c r="L4" s="37">
        <f>B4*$K4</f>
        <v>2.5</v>
      </c>
      <c r="M4" s="37">
        <f t="shared" ref="M4:N18" si="1">C4*$K4</f>
        <v>2</v>
      </c>
      <c r="N4" s="37">
        <f t="shared" si="1"/>
        <v>7</v>
      </c>
    </row>
    <row r="5" spans="1:14" x14ac:dyDescent="0.25">
      <c r="A5" s="34" t="s">
        <v>86</v>
      </c>
      <c r="B5" s="42">
        <v>28</v>
      </c>
      <c r="C5" s="42">
        <v>33</v>
      </c>
      <c r="D5" s="42">
        <v>31</v>
      </c>
      <c r="E5" s="34"/>
      <c r="F5" s="58">
        <v>1</v>
      </c>
      <c r="G5" s="42">
        <f t="shared" ref="G5:G18" si="2">B5*$F5</f>
        <v>28</v>
      </c>
      <c r="H5" s="42">
        <f t="shared" si="0"/>
        <v>33</v>
      </c>
      <c r="I5" s="42">
        <f t="shared" si="0"/>
        <v>31</v>
      </c>
      <c r="K5" s="36">
        <v>1</v>
      </c>
      <c r="L5" s="37">
        <f t="shared" ref="L5:L18" si="3">B5*$K5</f>
        <v>28</v>
      </c>
      <c r="M5" s="37">
        <f t="shared" si="1"/>
        <v>33</v>
      </c>
      <c r="N5" s="37">
        <f t="shared" si="1"/>
        <v>31</v>
      </c>
    </row>
    <row r="6" spans="1:14" x14ac:dyDescent="0.25">
      <c r="A6" s="34" t="s">
        <v>87</v>
      </c>
      <c r="B6" s="42">
        <v>1.8</v>
      </c>
      <c r="C6" s="42">
        <v>1</v>
      </c>
      <c r="D6" s="42">
        <v>2</v>
      </c>
      <c r="E6" s="34"/>
      <c r="F6" s="58">
        <v>7</v>
      </c>
      <c r="G6" s="42">
        <f t="shared" si="2"/>
        <v>12.6</v>
      </c>
      <c r="H6" s="42">
        <f t="shared" si="0"/>
        <v>7</v>
      </c>
      <c r="I6" s="42">
        <f t="shared" si="0"/>
        <v>14</v>
      </c>
      <c r="K6" s="36">
        <v>4</v>
      </c>
      <c r="L6" s="37">
        <f t="shared" si="3"/>
        <v>7.2</v>
      </c>
      <c r="M6" s="37">
        <f t="shared" si="1"/>
        <v>4</v>
      </c>
      <c r="N6" s="37">
        <f t="shared" si="1"/>
        <v>8</v>
      </c>
    </row>
    <row r="7" spans="1:14" x14ac:dyDescent="0.25">
      <c r="A7" s="34" t="s">
        <v>88</v>
      </c>
      <c r="B7" s="42">
        <v>1.2</v>
      </c>
      <c r="C7" s="42">
        <v>0.8</v>
      </c>
      <c r="D7" s="42">
        <v>1.5</v>
      </c>
      <c r="E7" s="34"/>
      <c r="F7" s="58">
        <v>1</v>
      </c>
      <c r="G7" s="42">
        <f t="shared" si="2"/>
        <v>1.2</v>
      </c>
      <c r="H7" s="42">
        <f t="shared" si="0"/>
        <v>0.8</v>
      </c>
      <c r="I7" s="42">
        <f t="shared" si="0"/>
        <v>1.5</v>
      </c>
      <c r="K7" s="36">
        <v>2</v>
      </c>
      <c r="L7" s="37">
        <f t="shared" si="3"/>
        <v>2.4</v>
      </c>
      <c r="M7" s="37">
        <f t="shared" si="1"/>
        <v>1.6</v>
      </c>
      <c r="N7" s="37">
        <f t="shared" si="1"/>
        <v>3</v>
      </c>
    </row>
    <row r="8" spans="1:14" x14ac:dyDescent="0.25">
      <c r="A8" s="34" t="s">
        <v>89</v>
      </c>
      <c r="B8" s="42">
        <v>2.4</v>
      </c>
      <c r="C8" s="42">
        <v>1.4</v>
      </c>
      <c r="D8" s="42">
        <v>2.4</v>
      </c>
      <c r="E8" s="34"/>
      <c r="F8" s="58">
        <v>2</v>
      </c>
      <c r="G8" s="42">
        <f t="shared" si="2"/>
        <v>4.8</v>
      </c>
      <c r="H8" s="42">
        <f t="shared" si="0"/>
        <v>2.8</v>
      </c>
      <c r="I8" s="42">
        <f t="shared" si="0"/>
        <v>4.8</v>
      </c>
      <c r="K8" s="36">
        <v>2</v>
      </c>
      <c r="L8" s="37">
        <f t="shared" si="3"/>
        <v>4.8</v>
      </c>
      <c r="M8" s="37">
        <f t="shared" si="1"/>
        <v>2.8</v>
      </c>
      <c r="N8" s="37">
        <f t="shared" si="1"/>
        <v>4.8</v>
      </c>
    </row>
    <row r="9" spans="1:14" x14ac:dyDescent="0.25">
      <c r="A9" s="34" t="s">
        <v>90</v>
      </c>
      <c r="B9" s="42">
        <v>0.9</v>
      </c>
      <c r="C9" s="42">
        <v>0.2</v>
      </c>
      <c r="D9" s="42">
        <v>0.8</v>
      </c>
      <c r="E9" s="34"/>
      <c r="F9" s="58">
        <v>2</v>
      </c>
      <c r="G9" s="42">
        <f t="shared" si="2"/>
        <v>1.8</v>
      </c>
      <c r="H9" s="42">
        <f t="shared" si="0"/>
        <v>0.4</v>
      </c>
      <c r="I9" s="42">
        <f t="shared" si="0"/>
        <v>1.6</v>
      </c>
      <c r="K9" s="36">
        <v>2</v>
      </c>
      <c r="L9" s="37">
        <f t="shared" si="3"/>
        <v>1.8</v>
      </c>
      <c r="M9" s="37">
        <f t="shared" si="1"/>
        <v>0.4</v>
      </c>
      <c r="N9" s="37">
        <f t="shared" si="1"/>
        <v>1.6</v>
      </c>
    </row>
    <row r="10" spans="1:14" x14ac:dyDescent="0.25">
      <c r="A10" s="34" t="s">
        <v>91</v>
      </c>
      <c r="B10" s="42">
        <v>0.99</v>
      </c>
      <c r="C10" s="42">
        <v>0.59</v>
      </c>
      <c r="D10" s="42">
        <v>2.59</v>
      </c>
      <c r="E10" s="34"/>
      <c r="F10" s="58">
        <v>10</v>
      </c>
      <c r="G10" s="42">
        <f t="shared" si="2"/>
        <v>9.9</v>
      </c>
      <c r="H10" s="42">
        <f t="shared" si="0"/>
        <v>5.8999999999999995</v>
      </c>
      <c r="I10" s="42">
        <f t="shared" si="0"/>
        <v>25.9</v>
      </c>
      <c r="K10" s="36">
        <v>10</v>
      </c>
      <c r="L10" s="37">
        <f t="shared" si="3"/>
        <v>9.9</v>
      </c>
      <c r="M10" s="37">
        <f t="shared" si="1"/>
        <v>5.8999999999999995</v>
      </c>
      <c r="N10" s="37">
        <f t="shared" si="1"/>
        <v>25.9</v>
      </c>
    </row>
    <row r="11" spans="1:14" x14ac:dyDescent="0.25">
      <c r="A11" s="34" t="s">
        <v>92</v>
      </c>
      <c r="B11" s="42">
        <v>1.25</v>
      </c>
      <c r="C11" s="42">
        <v>3.25</v>
      </c>
      <c r="D11" s="42">
        <v>2.15</v>
      </c>
      <c r="E11" s="34"/>
      <c r="F11" s="58">
        <v>4</v>
      </c>
      <c r="G11" s="42">
        <f t="shared" si="2"/>
        <v>5</v>
      </c>
      <c r="H11" s="42">
        <f t="shared" si="0"/>
        <v>13</v>
      </c>
      <c r="I11" s="42">
        <f t="shared" si="0"/>
        <v>8.6</v>
      </c>
      <c r="K11" s="36">
        <v>1</v>
      </c>
      <c r="L11" s="37">
        <f t="shared" si="3"/>
        <v>1.25</v>
      </c>
      <c r="M11" s="37">
        <f t="shared" si="1"/>
        <v>3.25</v>
      </c>
      <c r="N11" s="37">
        <f t="shared" si="1"/>
        <v>2.15</v>
      </c>
    </row>
    <row r="12" spans="1:14" x14ac:dyDescent="0.25">
      <c r="A12" s="34" t="s">
        <v>93</v>
      </c>
      <c r="B12" s="42">
        <v>9.5</v>
      </c>
      <c r="C12" s="42">
        <v>14</v>
      </c>
      <c r="D12" s="42">
        <v>13</v>
      </c>
      <c r="E12" s="34"/>
      <c r="F12" s="58">
        <v>1</v>
      </c>
      <c r="G12" s="42">
        <f t="shared" si="2"/>
        <v>9.5</v>
      </c>
      <c r="H12" s="42">
        <f t="shared" si="0"/>
        <v>14</v>
      </c>
      <c r="I12" s="42">
        <f t="shared" si="0"/>
        <v>13</v>
      </c>
      <c r="K12" s="36">
        <v>1</v>
      </c>
      <c r="L12" s="37">
        <f t="shared" si="3"/>
        <v>9.5</v>
      </c>
      <c r="M12" s="37">
        <f t="shared" si="1"/>
        <v>14</v>
      </c>
      <c r="N12" s="37">
        <f t="shared" si="1"/>
        <v>13</v>
      </c>
    </row>
    <row r="13" spans="1:14" x14ac:dyDescent="0.25">
      <c r="A13" s="34" t="s">
        <v>94</v>
      </c>
      <c r="B13" s="42">
        <v>4.55</v>
      </c>
      <c r="C13" s="42">
        <v>2.5499999999999998</v>
      </c>
      <c r="D13" s="42">
        <v>6</v>
      </c>
      <c r="E13" s="34"/>
      <c r="F13" s="58">
        <v>1</v>
      </c>
      <c r="G13" s="42">
        <f t="shared" si="2"/>
        <v>4.55</v>
      </c>
      <c r="H13" s="42">
        <f t="shared" si="0"/>
        <v>2.5499999999999998</v>
      </c>
      <c r="I13" s="42">
        <f t="shared" si="0"/>
        <v>6</v>
      </c>
      <c r="K13" s="36">
        <v>1</v>
      </c>
      <c r="L13" s="37">
        <f t="shared" si="3"/>
        <v>4.55</v>
      </c>
      <c r="M13" s="37">
        <f t="shared" si="1"/>
        <v>2.5499999999999998</v>
      </c>
      <c r="N13" s="37">
        <f t="shared" si="1"/>
        <v>6</v>
      </c>
    </row>
    <row r="14" spans="1:14" x14ac:dyDescent="0.25">
      <c r="A14" s="34" t="s">
        <v>95</v>
      </c>
      <c r="B14" s="42">
        <v>4.2</v>
      </c>
      <c r="C14" s="42">
        <v>2.2000000000000002</v>
      </c>
      <c r="D14" s="42">
        <v>3</v>
      </c>
      <c r="E14" s="34"/>
      <c r="F14" s="58">
        <v>1</v>
      </c>
      <c r="G14" s="42">
        <f t="shared" si="2"/>
        <v>4.2</v>
      </c>
      <c r="H14" s="42">
        <f t="shared" si="0"/>
        <v>2.2000000000000002</v>
      </c>
      <c r="I14" s="42">
        <f t="shared" si="0"/>
        <v>3</v>
      </c>
      <c r="K14" s="36">
        <v>0</v>
      </c>
      <c r="L14" s="37">
        <f t="shared" si="3"/>
        <v>0</v>
      </c>
      <c r="M14" s="37">
        <f t="shared" si="1"/>
        <v>0</v>
      </c>
      <c r="N14" s="37">
        <f t="shared" si="1"/>
        <v>0</v>
      </c>
    </row>
    <row r="15" spans="1:14" x14ac:dyDescent="0.25">
      <c r="A15" s="34" t="s">
        <v>96</v>
      </c>
      <c r="B15" s="42">
        <v>3.9</v>
      </c>
      <c r="C15" s="42">
        <v>5</v>
      </c>
      <c r="D15" s="42">
        <v>8</v>
      </c>
      <c r="E15" s="34"/>
      <c r="F15" s="58">
        <v>1</v>
      </c>
      <c r="G15" s="42">
        <f t="shared" si="2"/>
        <v>3.9</v>
      </c>
      <c r="H15" s="42">
        <f t="shared" si="0"/>
        <v>5</v>
      </c>
      <c r="I15" s="42">
        <f t="shared" si="0"/>
        <v>8</v>
      </c>
      <c r="K15" s="36">
        <v>0</v>
      </c>
      <c r="L15" s="37">
        <f t="shared" si="3"/>
        <v>0</v>
      </c>
      <c r="M15" s="37">
        <f t="shared" si="1"/>
        <v>0</v>
      </c>
      <c r="N15" s="37">
        <f t="shared" si="1"/>
        <v>0</v>
      </c>
    </row>
    <row r="16" spans="1:14" x14ac:dyDescent="0.25">
      <c r="A16" s="34" t="s">
        <v>97</v>
      </c>
      <c r="B16" s="42">
        <v>1</v>
      </c>
      <c r="C16" s="42">
        <v>2</v>
      </c>
      <c r="D16" s="42">
        <v>1</v>
      </c>
      <c r="E16" s="34"/>
      <c r="F16" s="58">
        <v>1</v>
      </c>
      <c r="G16" s="42">
        <f t="shared" si="2"/>
        <v>1</v>
      </c>
      <c r="H16" s="42">
        <f t="shared" si="0"/>
        <v>2</v>
      </c>
      <c r="I16" s="42">
        <f t="shared" si="0"/>
        <v>1</v>
      </c>
      <c r="K16" s="36">
        <v>0</v>
      </c>
      <c r="L16" s="37">
        <f t="shared" si="3"/>
        <v>0</v>
      </c>
      <c r="M16" s="37">
        <f t="shared" si="1"/>
        <v>0</v>
      </c>
      <c r="N16" s="37">
        <f t="shared" si="1"/>
        <v>0</v>
      </c>
    </row>
    <row r="17" spans="1:14" x14ac:dyDescent="0.25">
      <c r="A17" s="34" t="s">
        <v>98</v>
      </c>
      <c r="B17" s="42">
        <v>1.75</v>
      </c>
      <c r="C17" s="42">
        <v>2</v>
      </c>
      <c r="D17" s="42">
        <v>1</v>
      </c>
      <c r="E17" s="34"/>
      <c r="F17" s="58">
        <v>1</v>
      </c>
      <c r="G17" s="42">
        <f t="shared" si="2"/>
        <v>1.75</v>
      </c>
      <c r="H17" s="42">
        <f t="shared" si="0"/>
        <v>2</v>
      </c>
      <c r="I17" s="42">
        <f t="shared" si="0"/>
        <v>1</v>
      </c>
      <c r="K17" s="36">
        <v>0</v>
      </c>
      <c r="L17" s="37">
        <f t="shared" si="3"/>
        <v>0</v>
      </c>
      <c r="M17" s="37">
        <f t="shared" si="1"/>
        <v>0</v>
      </c>
      <c r="N17" s="37">
        <f t="shared" si="1"/>
        <v>0</v>
      </c>
    </row>
    <row r="18" spans="1:14" x14ac:dyDescent="0.25">
      <c r="A18" s="34" t="s">
        <v>99</v>
      </c>
      <c r="B18" s="42">
        <v>2</v>
      </c>
      <c r="C18" s="42">
        <v>1</v>
      </c>
      <c r="D18" s="42">
        <v>3</v>
      </c>
      <c r="E18" s="34"/>
      <c r="F18" s="58">
        <v>1</v>
      </c>
      <c r="G18" s="42">
        <f t="shared" si="2"/>
        <v>2</v>
      </c>
      <c r="H18" s="42">
        <f t="shared" si="0"/>
        <v>1</v>
      </c>
      <c r="I18" s="42">
        <f t="shared" si="0"/>
        <v>3</v>
      </c>
      <c r="K18" s="36">
        <v>2</v>
      </c>
      <c r="L18" s="37">
        <f t="shared" si="3"/>
        <v>4</v>
      </c>
      <c r="M18" s="37">
        <f t="shared" si="1"/>
        <v>2</v>
      </c>
      <c r="N18" s="37">
        <f t="shared" si="1"/>
        <v>6</v>
      </c>
    </row>
    <row r="20" spans="1:14" x14ac:dyDescent="0.25">
      <c r="A20" s="55"/>
      <c r="B20" s="55" t="s">
        <v>81</v>
      </c>
      <c r="C20" s="55" t="s">
        <v>82</v>
      </c>
      <c r="D20" s="55" t="s">
        <v>83</v>
      </c>
      <c r="K20" s="59"/>
      <c r="L20" s="59" t="s">
        <v>81</v>
      </c>
      <c r="M20" s="59" t="s">
        <v>82</v>
      </c>
      <c r="N20" s="59" t="s">
        <v>83</v>
      </c>
    </row>
    <row r="21" spans="1:14" x14ac:dyDescent="0.25">
      <c r="A21" s="55" t="s">
        <v>47</v>
      </c>
      <c r="B21" s="56">
        <f>SUM(G4:G18)</f>
        <v>91.7</v>
      </c>
      <c r="C21" s="56">
        <f>SUM(H4:H18)</f>
        <v>92.85</v>
      </c>
      <c r="D21" s="56">
        <f>SUM(I4:I18)</f>
        <v>126.6</v>
      </c>
      <c r="K21" s="59" t="s">
        <v>47</v>
      </c>
      <c r="L21" s="60">
        <f>SUM(L4:L18)</f>
        <v>75.899999999999991</v>
      </c>
      <c r="M21" s="60">
        <f>SUM(M4:M18)</f>
        <v>71.499999999999986</v>
      </c>
      <c r="N21" s="60">
        <f>SUM(N4:N18)</f>
        <v>108.45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11.28515625" customWidth="1"/>
  </cols>
  <sheetData>
    <row r="2" spans="1:4" x14ac:dyDescent="0.25">
      <c r="A2" s="49" t="s">
        <v>106</v>
      </c>
      <c r="B2" s="19"/>
      <c r="C2" s="19"/>
      <c r="D2" s="19"/>
    </row>
    <row r="3" spans="1:4" x14ac:dyDescent="0.25">
      <c r="A3" s="19" t="s">
        <v>80</v>
      </c>
      <c r="B3" s="19" t="s">
        <v>101</v>
      </c>
      <c r="C3" s="19" t="s">
        <v>107</v>
      </c>
      <c r="D3" s="19" t="s">
        <v>108</v>
      </c>
    </row>
    <row r="4" spans="1:4" x14ac:dyDescent="0.25">
      <c r="A4" s="19" t="s">
        <v>109</v>
      </c>
      <c r="B4" s="19">
        <v>1</v>
      </c>
      <c r="C4" s="13">
        <f>50*B4</f>
        <v>50</v>
      </c>
      <c r="D4" s="13">
        <f>90*B4</f>
        <v>90</v>
      </c>
    </row>
    <row r="5" spans="1:4" x14ac:dyDescent="0.25">
      <c r="A5" s="19" t="s">
        <v>110</v>
      </c>
      <c r="B5" s="19">
        <v>1</v>
      </c>
      <c r="C5" s="13">
        <f>2.5*B5</f>
        <v>2.5</v>
      </c>
      <c r="D5" s="13">
        <f>2*B5</f>
        <v>2</v>
      </c>
    </row>
    <row r="6" spans="1:4" x14ac:dyDescent="0.25">
      <c r="A6" s="19" t="s">
        <v>111</v>
      </c>
      <c r="B6" s="19">
        <v>1</v>
      </c>
      <c r="C6" s="13">
        <f>5.5*B6</f>
        <v>5.5</v>
      </c>
      <c r="D6" s="13">
        <f>4.5*B6</f>
        <v>4.5</v>
      </c>
    </row>
    <row r="7" spans="1:4" x14ac:dyDescent="0.25">
      <c r="A7" s="19" t="s">
        <v>112</v>
      </c>
      <c r="B7" s="19">
        <v>1</v>
      </c>
      <c r="C7" s="13">
        <f>7*B7</f>
        <v>7</v>
      </c>
      <c r="D7" s="13">
        <f>7*B7</f>
        <v>7</v>
      </c>
    </row>
    <row r="8" spans="1:4" x14ac:dyDescent="0.25">
      <c r="A8" s="19" t="s">
        <v>113</v>
      </c>
      <c r="B8" s="19">
        <v>1</v>
      </c>
      <c r="C8" s="13">
        <f>3*B8</f>
        <v>3</v>
      </c>
      <c r="D8" s="13">
        <f>0*B8</f>
        <v>0</v>
      </c>
    </row>
    <row r="9" spans="1:4" x14ac:dyDescent="0.25">
      <c r="A9" s="19" t="s">
        <v>47</v>
      </c>
      <c r="B9" s="19">
        <f>SUM(B4:B8)</f>
        <v>5</v>
      </c>
      <c r="C9" s="13">
        <f t="shared" ref="C9:D9" si="0">SUM(C4:C8)</f>
        <v>68</v>
      </c>
      <c r="D9" s="13">
        <f t="shared" si="0"/>
        <v>103.5</v>
      </c>
    </row>
    <row r="11" spans="1:4" x14ac:dyDescent="0.25">
      <c r="A11" s="53" t="s">
        <v>114</v>
      </c>
      <c r="B11" s="18"/>
      <c r="C11" s="18"/>
      <c r="D11" s="18"/>
    </row>
    <row r="12" spans="1:4" x14ac:dyDescent="0.25">
      <c r="A12" s="18" t="s">
        <v>115</v>
      </c>
      <c r="B12" s="18">
        <v>2</v>
      </c>
      <c r="C12" s="14">
        <f>21*B12</f>
        <v>42</v>
      </c>
      <c r="D12" s="14">
        <f>11*B12</f>
        <v>22</v>
      </c>
    </row>
    <row r="13" spans="1:4" x14ac:dyDescent="0.25">
      <c r="A13" s="18" t="s">
        <v>116</v>
      </c>
      <c r="B13" s="18">
        <v>2</v>
      </c>
      <c r="C13" s="14">
        <f>0*B13</f>
        <v>0</v>
      </c>
      <c r="D13" s="14">
        <f>8*B13</f>
        <v>16</v>
      </c>
    </row>
    <row r="14" spans="1:4" x14ac:dyDescent="0.25">
      <c r="A14" s="18" t="s">
        <v>117</v>
      </c>
      <c r="B14" s="18">
        <v>2</v>
      </c>
      <c r="C14" s="14">
        <f>3*B14</f>
        <v>6</v>
      </c>
      <c r="D14" s="14">
        <f>0*B14</f>
        <v>0</v>
      </c>
    </row>
    <row r="15" spans="1:4" x14ac:dyDescent="0.25">
      <c r="A15" s="18" t="s">
        <v>47</v>
      </c>
      <c r="B15" s="18">
        <f>SUM(B12:B14)</f>
        <v>6</v>
      </c>
      <c r="C15" s="14">
        <f>12*(C12+C14)</f>
        <v>576</v>
      </c>
      <c r="D15" s="14">
        <f>12*(D12+D13)</f>
        <v>456</v>
      </c>
    </row>
    <row r="17" spans="1:4" x14ac:dyDescent="0.25">
      <c r="C17" t="s">
        <v>107</v>
      </c>
      <c r="D17" t="s">
        <v>108</v>
      </c>
    </row>
    <row r="18" spans="1:4" x14ac:dyDescent="0.25">
      <c r="A18" t="s">
        <v>118</v>
      </c>
      <c r="C18" s="4">
        <f>SUM(C9+C15)</f>
        <v>644</v>
      </c>
      <c r="D18" s="4">
        <f>SUM(D9+D15)</f>
        <v>559.5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E4" sqref="E4"/>
    </sheetView>
  </sheetViews>
  <sheetFormatPr defaultRowHeight="15" x14ac:dyDescent="0.25"/>
  <cols>
    <col min="1" max="1" width="28" bestFit="1" customWidth="1"/>
    <col min="2" max="2" width="16.140625" bestFit="1" customWidth="1"/>
    <col min="3" max="4" width="10.140625" bestFit="1" customWidth="1"/>
    <col min="7" max="7" width="28" bestFit="1" customWidth="1"/>
    <col min="8" max="8" width="16.140625" bestFit="1" customWidth="1"/>
    <col min="9" max="10" width="10.140625" bestFit="1" customWidth="1"/>
  </cols>
  <sheetData>
    <row r="1" spans="1:10" x14ac:dyDescent="0.25">
      <c r="A1" s="48" t="s">
        <v>100</v>
      </c>
      <c r="G1" s="47" t="s">
        <v>105</v>
      </c>
    </row>
    <row r="2" spans="1:10" x14ac:dyDescent="0.25">
      <c r="B2" s="30" t="s">
        <v>120</v>
      </c>
      <c r="C2" s="30" t="s">
        <v>121</v>
      </c>
      <c r="D2" s="30" t="s">
        <v>122</v>
      </c>
      <c r="H2" s="38" t="s">
        <v>120</v>
      </c>
      <c r="I2" s="38" t="s">
        <v>121</v>
      </c>
      <c r="J2" s="38" t="s">
        <v>122</v>
      </c>
    </row>
    <row r="3" spans="1:10" x14ac:dyDescent="0.25">
      <c r="A3" s="48" t="s">
        <v>119</v>
      </c>
      <c r="B3" s="30"/>
      <c r="C3" s="30"/>
      <c r="D3" s="30"/>
      <c r="G3" s="47" t="s">
        <v>119</v>
      </c>
      <c r="H3" s="38"/>
      <c r="I3" s="38"/>
      <c r="J3" s="38"/>
    </row>
    <row r="4" spans="1:10" x14ac:dyDescent="0.25">
      <c r="A4" s="30" t="s">
        <v>123</v>
      </c>
      <c r="B4" s="32">
        <v>555</v>
      </c>
      <c r="C4" s="32">
        <v>0</v>
      </c>
      <c r="D4" s="32">
        <v>0</v>
      </c>
      <c r="G4" s="38" t="s">
        <v>123</v>
      </c>
      <c r="H4" s="39">
        <v>555</v>
      </c>
      <c r="I4" s="39">
        <v>0</v>
      </c>
      <c r="J4" s="39">
        <v>0</v>
      </c>
    </row>
    <row r="5" spans="1:10" x14ac:dyDescent="0.25">
      <c r="A5" s="30" t="s">
        <v>124</v>
      </c>
      <c r="B5" s="32">
        <v>350</v>
      </c>
      <c r="C5" s="32">
        <v>280</v>
      </c>
      <c r="D5" s="32">
        <v>100</v>
      </c>
      <c r="G5" s="38" t="s">
        <v>124</v>
      </c>
      <c r="H5" s="39">
        <v>350</v>
      </c>
      <c r="I5" s="39">
        <v>280</v>
      </c>
      <c r="J5" s="39">
        <v>100</v>
      </c>
    </row>
    <row r="6" spans="1:10" x14ac:dyDescent="0.25">
      <c r="A6" s="30" t="s">
        <v>125</v>
      </c>
      <c r="B6" s="32">
        <v>0</v>
      </c>
      <c r="C6" s="32">
        <v>18</v>
      </c>
      <c r="D6" s="32">
        <v>0</v>
      </c>
      <c r="G6" s="38" t="s">
        <v>125</v>
      </c>
      <c r="H6" s="39">
        <v>0</v>
      </c>
      <c r="I6" s="39">
        <v>18</v>
      </c>
      <c r="J6" s="39">
        <v>0</v>
      </c>
    </row>
    <row r="7" spans="1:10" x14ac:dyDescent="0.25">
      <c r="A7" s="30" t="s">
        <v>126</v>
      </c>
      <c r="B7" s="32">
        <v>0</v>
      </c>
      <c r="C7" s="32">
        <v>25</v>
      </c>
      <c r="D7" s="32">
        <v>0</v>
      </c>
      <c r="G7" s="38" t="s">
        <v>126</v>
      </c>
      <c r="H7" s="39">
        <v>0</v>
      </c>
      <c r="I7" s="39">
        <v>25</v>
      </c>
      <c r="J7" s="39">
        <v>0</v>
      </c>
    </row>
    <row r="8" spans="1:10" x14ac:dyDescent="0.25">
      <c r="A8" s="30" t="s">
        <v>127</v>
      </c>
      <c r="B8" s="32">
        <v>0</v>
      </c>
      <c r="C8" s="32">
        <v>15</v>
      </c>
      <c r="D8" s="32">
        <v>0</v>
      </c>
      <c r="G8" s="38" t="s">
        <v>127</v>
      </c>
      <c r="H8" s="39">
        <v>0</v>
      </c>
      <c r="I8" s="39">
        <v>15</v>
      </c>
      <c r="J8" s="39">
        <v>0</v>
      </c>
    </row>
    <row r="9" spans="1:10" x14ac:dyDescent="0.25">
      <c r="A9" s="30" t="s">
        <v>128</v>
      </c>
      <c r="B9" s="32">
        <v>0</v>
      </c>
      <c r="C9" s="32">
        <v>9</v>
      </c>
      <c r="D9" s="32">
        <v>0</v>
      </c>
      <c r="G9" s="38" t="s">
        <v>128</v>
      </c>
      <c r="H9" s="39">
        <v>0</v>
      </c>
      <c r="I9" s="39">
        <v>9</v>
      </c>
      <c r="J9" s="39">
        <v>0</v>
      </c>
    </row>
    <row r="10" spans="1:10" x14ac:dyDescent="0.25">
      <c r="A10" s="30" t="s">
        <v>115</v>
      </c>
      <c r="B10" s="32">
        <v>0</v>
      </c>
      <c r="C10" s="32">
        <v>50</v>
      </c>
      <c r="D10" s="32">
        <v>50</v>
      </c>
      <c r="G10" s="38" t="s">
        <v>115</v>
      </c>
      <c r="H10" s="39">
        <v>0</v>
      </c>
      <c r="I10" s="39">
        <v>50</v>
      </c>
      <c r="J10" s="39">
        <v>50</v>
      </c>
    </row>
    <row r="11" spans="1:10" x14ac:dyDescent="0.25">
      <c r="A11" s="30" t="s">
        <v>129</v>
      </c>
      <c r="B11" s="32">
        <v>0</v>
      </c>
      <c r="C11" s="32">
        <v>0</v>
      </c>
      <c r="D11" s="32">
        <v>99</v>
      </c>
      <c r="G11" s="38" t="s">
        <v>129</v>
      </c>
      <c r="H11" s="39">
        <v>0</v>
      </c>
      <c r="I11" s="39">
        <v>0</v>
      </c>
      <c r="J11" s="39">
        <v>99</v>
      </c>
    </row>
    <row r="12" spans="1:10" x14ac:dyDescent="0.25">
      <c r="A12" s="30" t="s">
        <v>130</v>
      </c>
      <c r="B12" s="32">
        <v>0</v>
      </c>
      <c r="C12" s="32">
        <v>0</v>
      </c>
      <c r="D12" s="32">
        <v>95</v>
      </c>
      <c r="G12" s="38" t="s">
        <v>130</v>
      </c>
      <c r="H12" s="39">
        <v>0</v>
      </c>
      <c r="I12" s="39">
        <v>0</v>
      </c>
      <c r="J12" s="39">
        <v>95</v>
      </c>
    </row>
    <row r="13" spans="1:10" x14ac:dyDescent="0.25">
      <c r="A13" s="30" t="s">
        <v>131</v>
      </c>
      <c r="B13" s="32">
        <v>0</v>
      </c>
      <c r="C13" s="32">
        <v>0</v>
      </c>
      <c r="D13" s="32">
        <v>85</v>
      </c>
      <c r="G13" s="38" t="s">
        <v>131</v>
      </c>
      <c r="H13" s="39">
        <v>0</v>
      </c>
      <c r="I13" s="39">
        <v>0</v>
      </c>
      <c r="J13" s="39">
        <v>85</v>
      </c>
    </row>
    <row r="14" spans="1:10" x14ac:dyDescent="0.25">
      <c r="A14" s="30" t="s">
        <v>132</v>
      </c>
      <c r="B14" s="32">
        <v>0</v>
      </c>
      <c r="C14" s="32">
        <v>0</v>
      </c>
      <c r="D14" s="32">
        <v>85</v>
      </c>
      <c r="G14" s="38" t="s">
        <v>132</v>
      </c>
      <c r="H14" s="39">
        <v>0</v>
      </c>
      <c r="I14" s="39">
        <v>0</v>
      </c>
      <c r="J14" s="39">
        <v>85</v>
      </c>
    </row>
    <row r="15" spans="1:10" x14ac:dyDescent="0.25">
      <c r="A15" s="30" t="s">
        <v>135</v>
      </c>
      <c r="B15" s="32">
        <f>SUM(B4:B14)</f>
        <v>905</v>
      </c>
      <c r="C15" s="32">
        <f>SUM(C4:C9)+SUM(C11:C14)+(C10*4)</f>
        <v>547</v>
      </c>
      <c r="D15" s="32">
        <f>SUM(D4:D9)+SUM(D11:D14)+(D10*4)</f>
        <v>664</v>
      </c>
      <c r="G15" s="38" t="s">
        <v>135</v>
      </c>
      <c r="H15" s="39">
        <f>SUM(H4:H14)</f>
        <v>905</v>
      </c>
      <c r="I15" s="39">
        <f>SUM(I4:I9)+SUM(I11:I14)+(I10*4)</f>
        <v>547</v>
      </c>
      <c r="J15" s="39">
        <f>SUM(J4:J9)+SUM(J11:J14)+(J10*4)</f>
        <v>664</v>
      </c>
    </row>
    <row r="17" spans="1:10" x14ac:dyDescent="0.25">
      <c r="A17" s="30" t="s">
        <v>134</v>
      </c>
      <c r="B17" s="31">
        <v>2</v>
      </c>
      <c r="C17" s="31">
        <v>2</v>
      </c>
      <c r="D17" s="31">
        <v>2</v>
      </c>
      <c r="G17" s="38" t="s">
        <v>134</v>
      </c>
      <c r="H17" s="40">
        <v>4</v>
      </c>
      <c r="I17" s="40">
        <v>4</v>
      </c>
      <c r="J17" s="40">
        <v>4</v>
      </c>
    </row>
    <row r="18" spans="1:10" x14ac:dyDescent="0.25">
      <c r="A18" s="30" t="s">
        <v>136</v>
      </c>
      <c r="B18" s="32">
        <f>B15*B17</f>
        <v>1810</v>
      </c>
      <c r="C18" s="32">
        <f t="shared" ref="C18:D18" si="0">C15*C17</f>
        <v>1094</v>
      </c>
      <c r="D18" s="32">
        <f t="shared" si="0"/>
        <v>1328</v>
      </c>
      <c r="G18" s="38" t="s">
        <v>136</v>
      </c>
      <c r="H18" s="39">
        <f>H15*H17</f>
        <v>3620</v>
      </c>
      <c r="I18" s="39">
        <f t="shared" ref="I18" si="1">I15*I17</f>
        <v>2188</v>
      </c>
      <c r="J18" s="39">
        <f t="shared" ref="J18" si="2">J15*J17</f>
        <v>2656</v>
      </c>
    </row>
    <row r="19" spans="1:10" x14ac:dyDescent="0.25">
      <c r="B19" s="24"/>
      <c r="C19" s="24"/>
      <c r="D19" s="24"/>
      <c r="H19" s="24"/>
      <c r="I19" s="24"/>
      <c r="J19" s="24"/>
    </row>
    <row r="20" spans="1:10" x14ac:dyDescent="0.25">
      <c r="A20" s="49" t="s">
        <v>137</v>
      </c>
      <c r="B20" s="19"/>
      <c r="C20" s="19"/>
      <c r="D20" s="19"/>
      <c r="G20" s="50" t="s">
        <v>137</v>
      </c>
      <c r="H20" s="34"/>
      <c r="I20" s="34"/>
      <c r="J20" s="34"/>
    </row>
    <row r="21" spans="1:10" x14ac:dyDescent="0.25">
      <c r="A21" s="19" t="s">
        <v>138</v>
      </c>
      <c r="B21" s="27">
        <v>0</v>
      </c>
      <c r="C21" s="27">
        <v>40</v>
      </c>
      <c r="D21" s="27">
        <v>0</v>
      </c>
      <c r="G21" s="34" t="s">
        <v>138</v>
      </c>
      <c r="H21" s="41">
        <v>0</v>
      </c>
      <c r="I21" s="41">
        <v>40</v>
      </c>
      <c r="J21" s="41">
        <v>0</v>
      </c>
    </row>
    <row r="22" spans="1:10" x14ac:dyDescent="0.25">
      <c r="A22" s="19" t="s">
        <v>139</v>
      </c>
      <c r="B22" s="27">
        <v>0</v>
      </c>
      <c r="C22" s="27">
        <v>120</v>
      </c>
      <c r="D22" s="27">
        <v>105</v>
      </c>
      <c r="G22" s="34" t="s">
        <v>139</v>
      </c>
      <c r="H22" s="41">
        <v>0</v>
      </c>
      <c r="I22" s="41">
        <v>120</v>
      </c>
      <c r="J22" s="41">
        <v>105</v>
      </c>
    </row>
    <row r="23" spans="1:10" x14ac:dyDescent="0.25">
      <c r="A23" s="19" t="s">
        <v>133</v>
      </c>
      <c r="B23" s="13">
        <v>0</v>
      </c>
      <c r="C23" s="13">
        <f>(C21*4)+(C22*5)</f>
        <v>760</v>
      </c>
      <c r="D23" s="13">
        <f>(D21*4)+(D22*5)</f>
        <v>525</v>
      </c>
      <c r="G23" s="34" t="s">
        <v>133</v>
      </c>
      <c r="H23" s="42">
        <v>0</v>
      </c>
      <c r="I23" s="42">
        <f>(I21*4)+(I22*5)</f>
        <v>760</v>
      </c>
      <c r="J23" s="42">
        <f>(J21*4)+(J22*5)</f>
        <v>525</v>
      </c>
    </row>
    <row r="25" spans="1:10" x14ac:dyDescent="0.25">
      <c r="B25" s="33" t="s">
        <v>120</v>
      </c>
      <c r="C25" s="33" t="s">
        <v>121</v>
      </c>
      <c r="D25" s="33" t="s">
        <v>122</v>
      </c>
      <c r="H25" s="20" t="s">
        <v>120</v>
      </c>
      <c r="I25" s="20" t="s">
        <v>121</v>
      </c>
      <c r="J25" s="20" t="s">
        <v>122</v>
      </c>
    </row>
    <row r="26" spans="1:10" x14ac:dyDescent="0.25">
      <c r="A26" s="33" t="s">
        <v>140</v>
      </c>
      <c r="B26" s="35">
        <f>B18+B23</f>
        <v>1810</v>
      </c>
      <c r="C26" s="35">
        <f t="shared" ref="C26:D26" si="3">C18+C23</f>
        <v>1854</v>
      </c>
      <c r="D26" s="35">
        <f t="shared" si="3"/>
        <v>1853</v>
      </c>
      <c r="G26" s="20" t="s">
        <v>140</v>
      </c>
      <c r="H26" s="29">
        <f>H18+H23</f>
        <v>3620</v>
      </c>
      <c r="I26" s="29">
        <f t="shared" ref="I26:J26" si="4">I18+I23</f>
        <v>2948</v>
      </c>
      <c r="J26" s="29">
        <f t="shared" si="4"/>
        <v>3181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9" sqref="G9"/>
    </sheetView>
  </sheetViews>
  <sheetFormatPr defaultRowHeight="15" x14ac:dyDescent="0.25"/>
  <cols>
    <col min="1" max="1" width="20.5703125" bestFit="1" customWidth="1"/>
    <col min="2" max="2" width="10.140625" bestFit="1" customWidth="1"/>
    <col min="3" max="3" width="12" bestFit="1" customWidth="1"/>
    <col min="4" max="4" width="14.140625" bestFit="1" customWidth="1"/>
    <col min="7" max="7" width="20.5703125" bestFit="1" customWidth="1"/>
    <col min="8" max="8" width="11.140625" bestFit="1" customWidth="1"/>
    <col min="9" max="9" width="12" bestFit="1" customWidth="1"/>
    <col min="10" max="10" width="11.140625" bestFit="1" customWidth="1"/>
  </cols>
  <sheetData>
    <row r="1" spans="1:10" x14ac:dyDescent="0.25">
      <c r="A1" s="51" t="s">
        <v>100</v>
      </c>
      <c r="G1" s="51" t="s">
        <v>105</v>
      </c>
    </row>
    <row r="2" spans="1:10" x14ac:dyDescent="0.25">
      <c r="A2" s="36"/>
      <c r="B2" s="36" t="s">
        <v>141</v>
      </c>
      <c r="C2" s="36" t="s">
        <v>142</v>
      </c>
      <c r="D2" s="36" t="s">
        <v>154</v>
      </c>
      <c r="G2" s="36"/>
      <c r="H2" s="36" t="s">
        <v>141</v>
      </c>
      <c r="I2" s="36" t="s">
        <v>142</v>
      </c>
      <c r="J2" s="36" t="s">
        <v>154</v>
      </c>
    </row>
    <row r="3" spans="1:10" x14ac:dyDescent="0.25">
      <c r="A3" s="36"/>
      <c r="B3" s="36"/>
      <c r="C3" s="36"/>
      <c r="D3" s="36"/>
      <c r="G3" s="36"/>
      <c r="H3" s="36"/>
      <c r="I3" s="36"/>
      <c r="J3" s="36"/>
    </row>
    <row r="4" spans="1:10" x14ac:dyDescent="0.25">
      <c r="A4" s="36" t="s">
        <v>143</v>
      </c>
      <c r="B4" s="37">
        <v>29</v>
      </c>
      <c r="C4" s="37">
        <v>549</v>
      </c>
      <c r="D4" s="37">
        <v>149</v>
      </c>
      <c r="G4" s="36" t="s">
        <v>143</v>
      </c>
      <c r="H4" s="37">
        <v>29</v>
      </c>
      <c r="I4" s="37">
        <v>549</v>
      </c>
      <c r="J4" s="37">
        <v>149</v>
      </c>
    </row>
    <row r="5" spans="1:10" x14ac:dyDescent="0.25">
      <c r="A5" s="36" t="s">
        <v>146</v>
      </c>
      <c r="B5" s="37">
        <v>40</v>
      </c>
      <c r="C5" s="37">
        <v>0</v>
      </c>
      <c r="D5" s="37">
        <v>0</v>
      </c>
      <c r="G5" s="36" t="s">
        <v>146</v>
      </c>
      <c r="H5" s="37">
        <v>40</v>
      </c>
      <c r="I5" s="37">
        <v>0</v>
      </c>
      <c r="J5" s="37">
        <v>0</v>
      </c>
    </row>
    <row r="6" spans="1:10" x14ac:dyDescent="0.25">
      <c r="A6" s="36" t="s">
        <v>144</v>
      </c>
      <c r="B6" s="37">
        <v>0</v>
      </c>
      <c r="C6" s="37">
        <v>370</v>
      </c>
      <c r="D6" s="37">
        <v>0</v>
      </c>
      <c r="G6" s="36" t="s">
        <v>144</v>
      </c>
      <c r="H6" s="37">
        <v>0</v>
      </c>
      <c r="I6" s="37">
        <v>370</v>
      </c>
      <c r="J6" s="37">
        <v>0</v>
      </c>
    </row>
    <row r="7" spans="1:10" x14ac:dyDescent="0.25">
      <c r="A7" s="36" t="s">
        <v>145</v>
      </c>
      <c r="B7" s="37">
        <v>0</v>
      </c>
      <c r="C7" s="37">
        <v>0</v>
      </c>
      <c r="D7" s="37">
        <v>90</v>
      </c>
      <c r="G7" s="36" t="s">
        <v>145</v>
      </c>
      <c r="H7" s="37">
        <v>0</v>
      </c>
      <c r="I7" s="37">
        <v>0</v>
      </c>
      <c r="J7" s="37">
        <v>90</v>
      </c>
    </row>
    <row r="8" spans="1:10" x14ac:dyDescent="0.25">
      <c r="B8" s="4"/>
      <c r="C8" s="4"/>
      <c r="D8" s="4"/>
      <c r="H8" s="4"/>
      <c r="I8" s="4"/>
      <c r="J8" s="4"/>
    </row>
    <row r="9" spans="1:10" x14ac:dyDescent="0.25">
      <c r="A9" s="48" t="s">
        <v>151</v>
      </c>
      <c r="B9" s="30"/>
      <c r="G9" s="48" t="s">
        <v>151</v>
      </c>
      <c r="H9" s="30"/>
    </row>
    <row r="10" spans="1:10" x14ac:dyDescent="0.25">
      <c r="A10" s="30" t="s">
        <v>150</v>
      </c>
      <c r="B10" s="31">
        <v>15</v>
      </c>
      <c r="G10" s="30" t="s">
        <v>150</v>
      </c>
      <c r="H10" s="31">
        <v>500</v>
      </c>
    </row>
    <row r="11" spans="1:10" x14ac:dyDescent="0.25">
      <c r="A11" s="30" t="s">
        <v>147</v>
      </c>
      <c r="B11" s="31">
        <v>5</v>
      </c>
      <c r="G11" s="30" t="s">
        <v>147</v>
      </c>
      <c r="H11" s="31">
        <v>5</v>
      </c>
    </row>
    <row r="12" spans="1:10" x14ac:dyDescent="0.25">
      <c r="A12" s="30" t="s">
        <v>148</v>
      </c>
      <c r="B12" s="31">
        <v>52</v>
      </c>
      <c r="G12" s="30" t="s">
        <v>148</v>
      </c>
      <c r="H12" s="31">
        <v>52</v>
      </c>
    </row>
    <row r="13" spans="1:10" x14ac:dyDescent="0.25">
      <c r="A13" s="30" t="s">
        <v>149</v>
      </c>
      <c r="B13" s="31">
        <f>B11*B12</f>
        <v>260</v>
      </c>
      <c r="G13" s="30" t="s">
        <v>149</v>
      </c>
      <c r="H13" s="31">
        <f>H11*H12</f>
        <v>260</v>
      </c>
    </row>
    <row r="14" spans="1:10" x14ac:dyDescent="0.25">
      <c r="A14" s="30" t="s">
        <v>47</v>
      </c>
      <c r="B14" s="30">
        <f>B10*B13</f>
        <v>3900</v>
      </c>
      <c r="G14" s="30" t="s">
        <v>47</v>
      </c>
      <c r="H14" s="30">
        <f>H10*H13</f>
        <v>130000</v>
      </c>
    </row>
    <row r="16" spans="1:10" x14ac:dyDescent="0.25">
      <c r="A16" s="25" t="s">
        <v>152</v>
      </c>
      <c r="B16" s="25">
        <f>B14/200</f>
        <v>19.5</v>
      </c>
      <c r="C16" s="25">
        <f>B14/11000</f>
        <v>0.35454545454545455</v>
      </c>
      <c r="D16" s="25">
        <f>B14/1000</f>
        <v>3.9</v>
      </c>
      <c r="G16" s="25" t="s">
        <v>152</v>
      </c>
      <c r="H16" s="25">
        <f>H14/200</f>
        <v>650</v>
      </c>
      <c r="I16" s="25">
        <f>H14/11000</f>
        <v>11.818181818181818</v>
      </c>
      <c r="J16" s="25">
        <f>H14/1000</f>
        <v>130</v>
      </c>
    </row>
    <row r="17" spans="1:10" x14ac:dyDescent="0.25">
      <c r="A17" s="25" t="s">
        <v>153</v>
      </c>
      <c r="B17" s="26">
        <f>B16*B5</f>
        <v>780</v>
      </c>
      <c r="C17" s="26">
        <f>C16*C6</f>
        <v>131.18181818181819</v>
      </c>
      <c r="D17" s="26">
        <f>D16*D7</f>
        <v>351</v>
      </c>
      <c r="G17" s="25" t="s">
        <v>153</v>
      </c>
      <c r="H17" s="26">
        <f>H16*H5</f>
        <v>26000</v>
      </c>
      <c r="I17" s="26">
        <f>I16*I6</f>
        <v>4372.727272727273</v>
      </c>
      <c r="J17" s="26">
        <f>J16*J7</f>
        <v>11700</v>
      </c>
    </row>
    <row r="19" spans="1:10" x14ac:dyDescent="0.25">
      <c r="A19" s="45"/>
      <c r="B19" s="45" t="s">
        <v>141</v>
      </c>
      <c r="C19" s="45" t="s">
        <v>142</v>
      </c>
      <c r="D19" s="45" t="s">
        <v>154</v>
      </c>
      <c r="G19" s="45"/>
      <c r="H19" s="45" t="s">
        <v>141</v>
      </c>
      <c r="I19" s="45" t="s">
        <v>142</v>
      </c>
      <c r="J19" s="45" t="s">
        <v>154</v>
      </c>
    </row>
    <row r="20" spans="1:10" x14ac:dyDescent="0.25">
      <c r="A20" s="45" t="s">
        <v>155</v>
      </c>
      <c r="B20" s="46">
        <f>2*(B4+B17)</f>
        <v>1618</v>
      </c>
      <c r="C20" s="46">
        <f>2*(C4+C17)</f>
        <v>1360.3636363636365</v>
      </c>
      <c r="D20" s="46">
        <f>2*(D4+D17)</f>
        <v>1000</v>
      </c>
      <c r="G20" s="45" t="s">
        <v>155</v>
      </c>
      <c r="H20" s="46">
        <f>2*(H4+H17)</f>
        <v>52058</v>
      </c>
      <c r="I20" s="46">
        <f>2*(I4+I17)</f>
        <v>9843.454545454546</v>
      </c>
      <c r="J20" s="46">
        <f>2*(J4+J17)</f>
        <v>23698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I9" sqref="I9"/>
    </sheetView>
  </sheetViews>
  <sheetFormatPr defaultRowHeight="15" x14ac:dyDescent="0.25"/>
  <cols>
    <col min="1" max="1" width="22.42578125" bestFit="1" customWidth="1"/>
    <col min="2" max="4" width="10.140625" bestFit="1" customWidth="1"/>
    <col min="9" max="9" width="22.42578125" bestFit="1" customWidth="1"/>
    <col min="10" max="12" width="10.140625" bestFit="1" customWidth="1"/>
  </cols>
  <sheetData>
    <row r="1" spans="1:12" x14ac:dyDescent="0.25">
      <c r="A1" s="50" t="s">
        <v>100</v>
      </c>
      <c r="I1" s="50" t="s">
        <v>105</v>
      </c>
    </row>
    <row r="2" spans="1:12" x14ac:dyDescent="0.25">
      <c r="A2" s="34"/>
      <c r="B2" s="34" t="s">
        <v>176</v>
      </c>
      <c r="C2" s="34" t="s">
        <v>177</v>
      </c>
      <c r="D2" s="34" t="s">
        <v>178</v>
      </c>
      <c r="I2" s="34"/>
      <c r="J2" s="34" t="s">
        <v>176</v>
      </c>
      <c r="K2" s="34" t="s">
        <v>177</v>
      </c>
      <c r="L2" s="34" t="s">
        <v>178</v>
      </c>
    </row>
    <row r="3" spans="1:12" x14ac:dyDescent="0.25">
      <c r="A3" s="50" t="s">
        <v>181</v>
      </c>
      <c r="B3" s="34"/>
      <c r="C3" s="34"/>
      <c r="D3" s="34"/>
      <c r="I3" s="50" t="s">
        <v>181</v>
      </c>
      <c r="J3" s="34"/>
      <c r="K3" s="34"/>
      <c r="L3" s="34"/>
    </row>
    <row r="4" spans="1:12" x14ac:dyDescent="0.25">
      <c r="A4" s="34" t="s">
        <v>179</v>
      </c>
      <c r="B4" s="42">
        <v>0</v>
      </c>
      <c r="C4" s="42">
        <v>500</v>
      </c>
      <c r="D4" s="42">
        <v>0</v>
      </c>
      <c r="I4" s="34" t="s">
        <v>179</v>
      </c>
      <c r="J4" s="42">
        <v>0</v>
      </c>
      <c r="K4" s="42">
        <v>500</v>
      </c>
      <c r="L4" s="42">
        <v>0</v>
      </c>
    </row>
    <row r="5" spans="1:12" x14ac:dyDescent="0.25">
      <c r="B5" s="4"/>
      <c r="C5" s="4"/>
      <c r="D5" s="4"/>
      <c r="J5" s="4"/>
      <c r="K5" s="4"/>
      <c r="L5" s="4"/>
    </row>
    <row r="6" spans="1:12" x14ac:dyDescent="0.25">
      <c r="A6" s="25" t="s">
        <v>184</v>
      </c>
      <c r="B6" s="28">
        <v>2</v>
      </c>
      <c r="C6" s="26"/>
      <c r="D6" s="26"/>
      <c r="I6" s="25" t="s">
        <v>184</v>
      </c>
      <c r="J6" s="28">
        <v>0</v>
      </c>
      <c r="K6" s="26"/>
      <c r="L6" s="26"/>
    </row>
    <row r="7" spans="1:12" x14ac:dyDescent="0.25">
      <c r="A7" s="25" t="s">
        <v>186</v>
      </c>
      <c r="B7" s="26">
        <v>20</v>
      </c>
      <c r="C7" s="26">
        <v>15</v>
      </c>
      <c r="D7" s="26">
        <v>5</v>
      </c>
      <c r="I7" s="25" t="s">
        <v>186</v>
      </c>
      <c r="J7" s="26">
        <v>20</v>
      </c>
      <c r="K7" s="26">
        <v>15</v>
      </c>
      <c r="L7" s="26">
        <v>5</v>
      </c>
    </row>
    <row r="9" spans="1:12" x14ac:dyDescent="0.25">
      <c r="A9" s="51" t="s">
        <v>180</v>
      </c>
      <c r="B9" s="36"/>
      <c r="C9" s="36"/>
      <c r="D9" s="36"/>
      <c r="I9" s="51" t="s">
        <v>180</v>
      </c>
      <c r="J9" s="36"/>
      <c r="K9" s="36"/>
      <c r="L9" s="36"/>
    </row>
    <row r="10" spans="1:12" x14ac:dyDescent="0.25">
      <c r="A10" s="36" t="s">
        <v>182</v>
      </c>
      <c r="B10" s="37">
        <v>19</v>
      </c>
      <c r="C10" s="37">
        <v>35</v>
      </c>
      <c r="D10" s="37">
        <v>55</v>
      </c>
      <c r="I10" s="36" t="s">
        <v>182</v>
      </c>
      <c r="J10" s="37">
        <v>19</v>
      </c>
      <c r="K10" s="37">
        <v>35</v>
      </c>
      <c r="L10" s="37">
        <v>55</v>
      </c>
    </row>
    <row r="11" spans="1:12" x14ac:dyDescent="0.25">
      <c r="A11" s="36" t="s">
        <v>183</v>
      </c>
      <c r="B11" s="37">
        <v>9.5</v>
      </c>
      <c r="C11" s="37">
        <v>0</v>
      </c>
      <c r="D11" s="37">
        <v>0</v>
      </c>
      <c r="I11" s="36" t="s">
        <v>183</v>
      </c>
      <c r="J11" s="37">
        <v>9.5</v>
      </c>
      <c r="K11" s="37">
        <v>0</v>
      </c>
      <c r="L11" s="37">
        <v>0</v>
      </c>
    </row>
    <row r="12" spans="1:12" x14ac:dyDescent="0.25">
      <c r="A12" s="36" t="s">
        <v>185</v>
      </c>
      <c r="B12" s="37">
        <f>B7*$B6</f>
        <v>40</v>
      </c>
      <c r="C12" s="37">
        <f t="shared" ref="C12:D12" si="0">C7*$B6</f>
        <v>30</v>
      </c>
      <c r="D12" s="37">
        <f t="shared" si="0"/>
        <v>10</v>
      </c>
      <c r="I12" s="36" t="s">
        <v>185</v>
      </c>
      <c r="J12" s="37">
        <f>J7*$J6</f>
        <v>0</v>
      </c>
      <c r="K12" s="37">
        <f t="shared" ref="K12:L12" si="1">K7*$J6</f>
        <v>0</v>
      </c>
      <c r="L12" s="37">
        <f t="shared" si="1"/>
        <v>0</v>
      </c>
    </row>
    <row r="13" spans="1:12" x14ac:dyDescent="0.25">
      <c r="A13" s="36" t="s">
        <v>187</v>
      </c>
      <c r="B13" s="37">
        <v>30</v>
      </c>
      <c r="C13" s="37">
        <v>0</v>
      </c>
      <c r="D13" s="37">
        <v>0</v>
      </c>
      <c r="I13" s="36" t="s">
        <v>187</v>
      </c>
      <c r="J13" s="37">
        <v>30</v>
      </c>
      <c r="K13" s="37">
        <v>0</v>
      </c>
      <c r="L13" s="37">
        <v>0</v>
      </c>
    </row>
    <row r="14" spans="1:12" x14ac:dyDescent="0.25">
      <c r="A14" s="36" t="s">
        <v>188</v>
      </c>
      <c r="B14" s="37">
        <f>SUM(B10:B13)</f>
        <v>98.5</v>
      </c>
      <c r="C14" s="37">
        <f t="shared" ref="C14:D14" si="2">SUM(C10:C13)</f>
        <v>65</v>
      </c>
      <c r="D14" s="37">
        <f t="shared" si="2"/>
        <v>65</v>
      </c>
      <c r="I14" s="36" t="s">
        <v>188</v>
      </c>
      <c r="J14" s="37">
        <f>SUM(J10:J13)</f>
        <v>58.5</v>
      </c>
      <c r="K14" s="37">
        <f t="shared" ref="K14" si="3">SUM(K10:K13)</f>
        <v>35</v>
      </c>
      <c r="L14" s="37">
        <f t="shared" ref="L14" si="4">SUM(L10:L13)</f>
        <v>55</v>
      </c>
    </row>
    <row r="16" spans="1:12" x14ac:dyDescent="0.25">
      <c r="A16" t="s">
        <v>189</v>
      </c>
      <c r="B16" s="4">
        <f>(B14*24)+B4</f>
        <v>2364</v>
      </c>
      <c r="C16" s="4">
        <f t="shared" ref="C16:D16" si="5">(C14*24)+C4</f>
        <v>2060</v>
      </c>
      <c r="D16" s="4">
        <f t="shared" si="5"/>
        <v>1560</v>
      </c>
      <c r="I16" t="s">
        <v>189</v>
      </c>
      <c r="J16" s="4">
        <f>(J14*24)+J4</f>
        <v>1404</v>
      </c>
      <c r="K16" s="4">
        <f t="shared" ref="K16:L16" si="6">(K14*24)+K4</f>
        <v>1340</v>
      </c>
      <c r="L16" s="4">
        <f t="shared" si="6"/>
        <v>1320</v>
      </c>
    </row>
    <row r="18" spans="1:12" x14ac:dyDescent="0.25">
      <c r="A18" s="43"/>
      <c r="B18" s="43" t="s">
        <v>176</v>
      </c>
      <c r="C18" s="43" t="s">
        <v>177</v>
      </c>
      <c r="D18" s="43" t="s">
        <v>178</v>
      </c>
      <c r="I18" s="43"/>
      <c r="J18" s="43" t="s">
        <v>176</v>
      </c>
      <c r="K18" s="43" t="s">
        <v>177</v>
      </c>
      <c r="L18" s="43" t="s">
        <v>178</v>
      </c>
    </row>
    <row r="19" spans="1:12" x14ac:dyDescent="0.25">
      <c r="A19" s="43" t="s">
        <v>175</v>
      </c>
      <c r="B19" s="44">
        <f>B16/2</f>
        <v>1182</v>
      </c>
      <c r="C19" s="44">
        <f t="shared" ref="C19:D19" si="7">C16/2</f>
        <v>1030</v>
      </c>
      <c r="D19" s="44">
        <f t="shared" si="7"/>
        <v>780</v>
      </c>
      <c r="I19" s="43" t="s">
        <v>175</v>
      </c>
      <c r="J19" s="44">
        <f>J16/2</f>
        <v>702</v>
      </c>
      <c r="K19" s="44">
        <f t="shared" ref="K19:L19" si="8">K16/2</f>
        <v>670</v>
      </c>
      <c r="L19" s="44">
        <f t="shared" si="8"/>
        <v>660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Payroll</vt:lpstr>
      <vt:lpstr>Gradebook</vt:lpstr>
      <vt:lpstr>Decision Maker</vt:lpstr>
      <vt:lpstr>Interests</vt:lpstr>
      <vt:lpstr>Problem 1</vt:lpstr>
      <vt:lpstr>Problem 2</vt:lpstr>
      <vt:lpstr>Problem 3</vt:lpstr>
      <vt:lpstr>Problem 4</vt:lpstr>
      <vt:lpstr>Problem 5</vt:lpstr>
      <vt:lpstr>Problem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GuestShuro</dc:creator>
  <cp:lastModifiedBy>GuestShuro</cp:lastModifiedBy>
  <dcterms:created xsi:type="dcterms:W3CDTF">2024-01-16T14:50:06Z</dcterms:created>
  <dcterms:modified xsi:type="dcterms:W3CDTF">2024-01-20T20:53:23Z</dcterms:modified>
</cp:coreProperties>
</file>